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showInkAnnotation="0" autoCompressPictures="0"/>
  <mc:AlternateContent xmlns:mc="http://schemas.openxmlformats.org/markup-compatibility/2006">
    <mc:Choice Requires="x15">
      <x15ac:absPath xmlns:x15ac="http://schemas.microsoft.com/office/spreadsheetml/2010/11/ac" url="C:\Users\monicasc\Documents\Belize\paquete a Directorio\"/>
    </mc:Choice>
  </mc:AlternateContent>
  <xr:revisionPtr revIDLastSave="0" documentId="13_ncr:1_{B53F358D-FF62-4AC9-9E65-AFA3EB0D55A9}" xr6:coauthVersionLast="43" xr6:coauthVersionMax="43" xr10:uidLastSave="{00000000-0000-0000-0000-000000000000}"/>
  <bookViews>
    <workbookView xWindow="-120" yWindow="-120" windowWidth="29040" windowHeight="15840" xr2:uid="{00000000-000D-0000-FFFF-FFFF00000000}"/>
  </bookViews>
  <sheets>
    <sheet name="1. Detailed Budget POA" sheetId="4" r:id="rId1"/>
    <sheet name="3. Procurement Plan - PA" sheetId="9" state="hidden" r:id="rId2"/>
    <sheet name="2. Pluriannual Plan PEP" sheetId="7" r:id="rId3"/>
    <sheet name="3- Procurement Plan - PA V2" sheetId="12" r:id="rId4"/>
    <sheet name="Synthetic PA" sheetId="3" r:id="rId5"/>
    <sheet name="5. Budget by Components" sheetId="6" r:id="rId6"/>
    <sheet name="Prices" sheetId="10" r:id="rId7"/>
    <sheet name="6. Budget by Products" sheetId="11" state="hidden" r:id="rId8"/>
  </sheets>
  <definedNames>
    <definedName name="_xlnm.Print_Area" localSheetId="0">'1. Detailed Budget POA'!#REF!</definedName>
    <definedName name="_xlnm.Print_Area" localSheetId="1">'3. Procurement Plan - PA'!$A$1:$K$176</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69" i="12" l="1"/>
  <c r="B69" i="12"/>
  <c r="E67" i="12"/>
  <c r="B67" i="12"/>
  <c r="H102" i="4"/>
  <c r="G82" i="4"/>
  <c r="G81" i="4"/>
  <c r="A16" i="6"/>
  <c r="B24" i="3"/>
  <c r="AM33" i="7"/>
  <c r="E75" i="12"/>
  <c r="B71" i="12"/>
  <c r="B70" i="12"/>
  <c r="AM34" i="7"/>
  <c r="B73" i="12"/>
  <c r="B72" i="12"/>
  <c r="B68" i="12"/>
  <c r="B66" i="12"/>
  <c r="B65" i="12"/>
  <c r="B64" i="12"/>
  <c r="B63" i="12"/>
  <c r="B62" i="12"/>
  <c r="B61" i="12"/>
  <c r="B60" i="12"/>
  <c r="B59" i="12"/>
  <c r="B58" i="12"/>
  <c r="B57" i="12"/>
  <c r="B52" i="12"/>
  <c r="B51" i="12"/>
  <c r="B50" i="12"/>
  <c r="B49" i="12"/>
  <c r="B48" i="12"/>
  <c r="B47" i="12"/>
  <c r="B46" i="12"/>
  <c r="B45" i="12"/>
  <c r="B44" i="12"/>
  <c r="B43" i="12"/>
  <c r="B37" i="12"/>
  <c r="B36" i="12"/>
  <c r="B35" i="12"/>
  <c r="B34" i="12"/>
  <c r="B33" i="12"/>
  <c r="B32" i="12"/>
  <c r="B31" i="12"/>
  <c r="B30" i="12"/>
  <c r="B29" i="12"/>
  <c r="B28" i="12"/>
  <c r="B27" i="12"/>
  <c r="B26" i="12"/>
  <c r="B20" i="12"/>
  <c r="B19" i="12"/>
  <c r="P77" i="4"/>
  <c r="F20" i="12"/>
  <c r="B18" i="12"/>
  <c r="B17" i="12"/>
  <c r="B16" i="12"/>
  <c r="B15" i="12"/>
  <c r="B14" i="12"/>
  <c r="E186" i="9"/>
  <c r="B173" i="9"/>
  <c r="B172" i="9"/>
  <c r="B171" i="9"/>
  <c r="B170" i="9"/>
  <c r="B169" i="9"/>
  <c r="B168" i="9"/>
  <c r="A168" i="9"/>
  <c r="A169" i="9"/>
  <c r="A170" i="9"/>
  <c r="A171" i="9"/>
  <c r="A172" i="9"/>
  <c r="A173" i="9"/>
  <c r="A174" i="9"/>
  <c r="B167" i="9"/>
  <c r="B166" i="9"/>
  <c r="B165" i="9"/>
  <c r="B164" i="9"/>
  <c r="B163" i="9"/>
  <c r="B162" i="9"/>
  <c r="B161" i="9"/>
  <c r="B160" i="9"/>
  <c r="A162" i="9"/>
  <c r="A163" i="9"/>
  <c r="A164" i="9"/>
  <c r="A165" i="9"/>
  <c r="A166" i="9"/>
  <c r="A167" i="9"/>
  <c r="A161" i="9"/>
  <c r="A178" i="9"/>
  <c r="A179" i="9"/>
  <c r="A180" i="9"/>
  <c r="A181" i="9"/>
  <c r="B108" i="9"/>
  <c r="B107" i="9"/>
  <c r="B106" i="9"/>
  <c r="B105" i="9"/>
  <c r="G112" i="9"/>
  <c r="B68" i="9"/>
  <c r="B67" i="9"/>
  <c r="B66" i="9"/>
  <c r="B65" i="9"/>
  <c r="B64" i="9"/>
  <c r="B63" i="9"/>
  <c r="B62" i="9"/>
  <c r="B61" i="9"/>
  <c r="B60" i="9"/>
  <c r="B17" i="9"/>
  <c r="B16" i="9"/>
  <c r="B15" i="9"/>
  <c r="B14" i="9"/>
  <c r="B13" i="9"/>
  <c r="B12" i="9"/>
  <c r="B11" i="9"/>
  <c r="B10" i="9"/>
  <c r="B9" i="9"/>
  <c r="B8" i="9"/>
  <c r="B7" i="9"/>
  <c r="B6" i="9"/>
  <c r="AM28" i="7"/>
  <c r="A28" i="7"/>
  <c r="G63" i="4"/>
  <c r="L63" i="4"/>
  <c r="P63" i="4"/>
  <c r="T63" i="4"/>
  <c r="X63" i="4"/>
  <c r="G64" i="4"/>
  <c r="L64" i="4"/>
  <c r="P64" i="4"/>
  <c r="T64" i="4"/>
  <c r="X64" i="4"/>
  <c r="G65" i="4"/>
  <c r="L65" i="4"/>
  <c r="P65" i="4"/>
  <c r="T65" i="4"/>
  <c r="X65" i="4"/>
  <c r="G66" i="4"/>
  <c r="L66" i="4"/>
  <c r="P66" i="4"/>
  <c r="T66" i="4"/>
  <c r="X66" i="4"/>
  <c r="G67" i="4"/>
  <c r="L67" i="4"/>
  <c r="P67" i="4"/>
  <c r="T67" i="4"/>
  <c r="X67" i="4"/>
  <c r="G68" i="4"/>
  <c r="L68" i="4"/>
  <c r="P68" i="4"/>
  <c r="T68" i="4"/>
  <c r="X68" i="4"/>
  <c r="G69" i="4"/>
  <c r="L69" i="4"/>
  <c r="P69" i="4"/>
  <c r="T69" i="4"/>
  <c r="X69" i="4"/>
  <c r="G70" i="4"/>
  <c r="L70" i="4"/>
  <c r="P70" i="4"/>
  <c r="T70" i="4"/>
  <c r="X70" i="4"/>
  <c r="G71" i="4"/>
  <c r="L71" i="4"/>
  <c r="P71" i="4"/>
  <c r="T71" i="4"/>
  <c r="X71" i="4"/>
  <c r="G72" i="4"/>
  <c r="L72" i="4"/>
  <c r="P72" i="4"/>
  <c r="T72" i="4"/>
  <c r="X72" i="4"/>
  <c r="E108" i="9"/>
  <c r="F17" i="12"/>
  <c r="B63" i="4"/>
  <c r="G78" i="4"/>
  <c r="G86" i="4"/>
  <c r="B34" i="7"/>
  <c r="A6" i="6"/>
  <c r="A22" i="3" s="1"/>
  <c r="B17" i="6"/>
  <c r="C24" i="3"/>
  <c r="A21" i="7"/>
  <c r="A20" i="11" s="1"/>
  <c r="A20" i="7"/>
  <c r="A19" i="11" s="1"/>
  <c r="A18" i="7"/>
  <c r="M17" i="7"/>
  <c r="A16" i="7"/>
  <c r="A15" i="7"/>
  <c r="A14" i="7"/>
  <c r="P62" i="4"/>
  <c r="P61" i="4"/>
  <c r="P60" i="4"/>
  <c r="G62" i="4"/>
  <c r="G61" i="4"/>
  <c r="G60" i="4"/>
  <c r="G59" i="4"/>
  <c r="T52" i="4"/>
  <c r="F36" i="12"/>
  <c r="T56" i="4"/>
  <c r="T55" i="4"/>
  <c r="T54" i="4"/>
  <c r="T53" i="4"/>
  <c r="C4" i="10"/>
  <c r="D4" i="10"/>
  <c r="I52" i="4"/>
  <c r="L52" i="4"/>
  <c r="G51" i="4"/>
  <c r="L51" i="4"/>
  <c r="P51" i="4"/>
  <c r="T51" i="4"/>
  <c r="X51" i="4"/>
  <c r="T47" i="4"/>
  <c r="F35" i="12"/>
  <c r="I47" i="4"/>
  <c r="L47" i="4"/>
  <c r="G42" i="4"/>
  <c r="P42" i="4"/>
  <c r="T42" i="4"/>
  <c r="X42" i="4"/>
  <c r="G43" i="4"/>
  <c r="L43" i="4"/>
  <c r="P43" i="4"/>
  <c r="T43" i="4"/>
  <c r="X43" i="4"/>
  <c r="G44" i="4"/>
  <c r="L44" i="4"/>
  <c r="P44" i="4"/>
  <c r="T44" i="4"/>
  <c r="X44" i="4"/>
  <c r="G45" i="4"/>
  <c r="L45" i="4"/>
  <c r="P45" i="4"/>
  <c r="T45" i="4"/>
  <c r="X45" i="4"/>
  <c r="G46" i="4"/>
  <c r="L46" i="4"/>
  <c r="P46" i="4"/>
  <c r="T46" i="4"/>
  <c r="X46" i="4"/>
  <c r="G47" i="4"/>
  <c r="P47" i="4"/>
  <c r="X47" i="4"/>
  <c r="G48" i="4"/>
  <c r="L48" i="4"/>
  <c r="P48" i="4"/>
  <c r="T48" i="4"/>
  <c r="X48" i="4"/>
  <c r="G49" i="4"/>
  <c r="L49" i="4"/>
  <c r="P49" i="4"/>
  <c r="T49" i="4"/>
  <c r="X49" i="4"/>
  <c r="G50" i="4"/>
  <c r="L50" i="4"/>
  <c r="P50" i="4"/>
  <c r="T50" i="4"/>
  <c r="X50" i="4"/>
  <c r="X56" i="4"/>
  <c r="X55" i="4"/>
  <c r="X54" i="4"/>
  <c r="X53" i="4"/>
  <c r="X52" i="4"/>
  <c r="P54" i="4"/>
  <c r="P53" i="4"/>
  <c r="P52" i="4"/>
  <c r="L53" i="4"/>
  <c r="L62" i="4"/>
  <c r="L61" i="4"/>
  <c r="X62" i="4"/>
  <c r="T62" i="4"/>
  <c r="X61" i="4"/>
  <c r="T61" i="4"/>
  <c r="X60" i="4"/>
  <c r="T60" i="4"/>
  <c r="X59" i="4"/>
  <c r="T59" i="4"/>
  <c r="P56" i="4"/>
  <c r="L56" i="4"/>
  <c r="G56" i="4"/>
  <c r="P55" i="4"/>
  <c r="L55" i="4"/>
  <c r="G55" i="4"/>
  <c r="L54" i="4"/>
  <c r="G54" i="4"/>
  <c r="G53" i="4"/>
  <c r="G52" i="4"/>
  <c r="X30" i="4"/>
  <c r="T30" i="4"/>
  <c r="P30" i="4"/>
  <c r="G30" i="4"/>
  <c r="T31" i="4"/>
  <c r="X31" i="4"/>
  <c r="P31" i="4"/>
  <c r="G31" i="4"/>
  <c r="X86" i="4"/>
  <c r="X85" i="4"/>
  <c r="X84" i="4"/>
  <c r="X83" i="4"/>
  <c r="X80" i="4"/>
  <c r="X79" i="4"/>
  <c r="X77" i="4"/>
  <c r="X76" i="4"/>
  <c r="X75" i="4"/>
  <c r="X41" i="4"/>
  <c r="X40" i="4"/>
  <c r="X39" i="4"/>
  <c r="X38" i="4"/>
  <c r="X37" i="4"/>
  <c r="X36" i="4"/>
  <c r="X35" i="4"/>
  <c r="X34" i="4"/>
  <c r="X33" i="4"/>
  <c r="X32" i="4"/>
  <c r="G184" i="9"/>
  <c r="X29" i="4"/>
  <c r="X28" i="4"/>
  <c r="X27" i="4"/>
  <c r="X26" i="4"/>
  <c r="X25" i="4"/>
  <c r="X24" i="4"/>
  <c r="X23" i="4"/>
  <c r="X22" i="4"/>
  <c r="X21" i="4"/>
  <c r="X19" i="4"/>
  <c r="X18" i="4"/>
  <c r="X17" i="4"/>
  <c r="X16" i="4"/>
  <c r="X15" i="4"/>
  <c r="X14" i="4"/>
  <c r="X13" i="4"/>
  <c r="X12" i="4"/>
  <c r="X11" i="4"/>
  <c r="T41" i="4"/>
  <c r="T40" i="4"/>
  <c r="T39" i="4"/>
  <c r="T38" i="4"/>
  <c r="T37" i="4"/>
  <c r="T32" i="4"/>
  <c r="G117" i="9"/>
  <c r="G115" i="9"/>
  <c r="P41" i="4"/>
  <c r="P40" i="4"/>
  <c r="P39" i="4"/>
  <c r="G111" i="9"/>
  <c r="P38" i="4"/>
  <c r="F14" i="12"/>
  <c r="P37" i="4"/>
  <c r="P36" i="4"/>
  <c r="P35" i="4"/>
  <c r="P34" i="4"/>
  <c r="G109" i="9"/>
  <c r="P33" i="4"/>
  <c r="G108" i="9"/>
  <c r="P32" i="4"/>
  <c r="P29" i="4"/>
  <c r="P28" i="4"/>
  <c r="P27" i="4"/>
  <c r="P26" i="4"/>
  <c r="P25" i="4"/>
  <c r="P24" i="4"/>
  <c r="P23" i="4"/>
  <c r="P22" i="4"/>
  <c r="P21" i="4"/>
  <c r="P19" i="4"/>
  <c r="P18" i="4"/>
  <c r="P17" i="4"/>
  <c r="P16" i="4"/>
  <c r="P15" i="4"/>
  <c r="P14" i="4"/>
  <c r="P13" i="4"/>
  <c r="P12" i="4"/>
  <c r="P11" i="4"/>
  <c r="T29" i="4"/>
  <c r="T28" i="4"/>
  <c r="T27" i="4"/>
  <c r="T26" i="4"/>
  <c r="T25" i="4"/>
  <c r="T24" i="4"/>
  <c r="T23" i="4"/>
  <c r="T22" i="4"/>
  <c r="T21" i="4"/>
  <c r="G21" i="4"/>
  <c r="G15" i="4"/>
  <c r="G24" i="9"/>
  <c r="G22" i="9"/>
  <c r="G21" i="9"/>
  <c r="G20" i="9"/>
  <c r="G11" i="4"/>
  <c r="G12" i="4"/>
  <c r="G13" i="4"/>
  <c r="G14" i="4"/>
  <c r="L12" i="4"/>
  <c r="L13" i="4"/>
  <c r="L14" i="4"/>
  <c r="P10" i="4"/>
  <c r="T10" i="4"/>
  <c r="T11" i="4"/>
  <c r="T12" i="4"/>
  <c r="T13" i="4"/>
  <c r="T14" i="4"/>
  <c r="X10" i="4"/>
  <c r="G16" i="4"/>
  <c r="G17" i="4"/>
  <c r="G18" i="4"/>
  <c r="G19" i="4"/>
  <c r="L17" i="4"/>
  <c r="L18" i="4"/>
  <c r="L19" i="4"/>
  <c r="T15" i="4"/>
  <c r="T16" i="4"/>
  <c r="T17" i="4"/>
  <c r="T18" i="4"/>
  <c r="T19" i="4"/>
  <c r="G22" i="4"/>
  <c r="G23" i="4"/>
  <c r="G24" i="4"/>
  <c r="G25" i="4"/>
  <c r="L22" i="4"/>
  <c r="L23" i="4"/>
  <c r="L24" i="4"/>
  <c r="L25" i="4"/>
  <c r="G27" i="4"/>
  <c r="G28" i="4"/>
  <c r="G29" i="4"/>
  <c r="G32" i="4"/>
  <c r="G33" i="4"/>
  <c r="G34" i="4"/>
  <c r="G35" i="4"/>
  <c r="G36" i="4"/>
  <c r="T33" i="4"/>
  <c r="T34" i="4"/>
  <c r="T35" i="4"/>
  <c r="T36" i="4"/>
  <c r="G37" i="4"/>
  <c r="G38" i="4"/>
  <c r="G39" i="4"/>
  <c r="G40" i="4"/>
  <c r="G41" i="4"/>
  <c r="G76" i="9"/>
  <c r="G77" i="9"/>
  <c r="G75" i="4"/>
  <c r="G80" i="4"/>
  <c r="E66" i="12"/>
  <c r="G83" i="4"/>
  <c r="E70" i="12"/>
  <c r="G84" i="4"/>
  <c r="E71" i="12"/>
  <c r="G85" i="4"/>
  <c r="G32" i="9"/>
  <c r="B24" i="11"/>
  <c r="B23" i="11"/>
  <c r="B38" i="11"/>
  <c r="B28" i="11"/>
  <c r="B27" i="11"/>
  <c r="B26" i="11"/>
  <c r="B25" i="11"/>
  <c r="A38" i="11"/>
  <c r="A32" i="7"/>
  <c r="A37" i="11"/>
  <c r="A31" i="7"/>
  <c r="A30" i="7"/>
  <c r="A34" i="11"/>
  <c r="A29" i="7"/>
  <c r="A33" i="11"/>
  <c r="A27" i="7"/>
  <c r="A32" i="11"/>
  <c r="A26" i="7"/>
  <c r="A25" i="7"/>
  <c r="A30" i="11" s="1"/>
  <c r="A28" i="11"/>
  <c r="A27" i="11"/>
  <c r="A26" i="11"/>
  <c r="A25" i="11"/>
  <c r="A24" i="11"/>
  <c r="A23" i="11"/>
  <c r="A22" i="11"/>
  <c r="A21" i="11"/>
  <c r="A18" i="11"/>
  <c r="A17" i="11"/>
  <c r="A16" i="11"/>
  <c r="A13" i="7"/>
  <c r="A15" i="11" s="1"/>
  <c r="A12" i="7"/>
  <c r="A14" i="11" s="1"/>
  <c r="A11" i="7"/>
  <c r="A13" i="11" s="1"/>
  <c r="A10" i="7"/>
  <c r="A12" i="11" s="1"/>
  <c r="A8" i="7"/>
  <c r="A5" i="6" s="1"/>
  <c r="A21" i="3" s="1"/>
  <c r="A11" i="11"/>
  <c r="A10" i="11"/>
  <c r="A9" i="11"/>
  <c r="A6" i="7"/>
  <c r="A8" i="11" s="1"/>
  <c r="A7" i="11"/>
  <c r="A5" i="7"/>
  <c r="A6" i="11"/>
  <c r="A3" i="7"/>
  <c r="A5" i="11"/>
  <c r="T86" i="4"/>
  <c r="T85" i="4"/>
  <c r="T84" i="4"/>
  <c r="T83" i="4"/>
  <c r="T80" i="4"/>
  <c r="T79" i="4"/>
  <c r="T77" i="4"/>
  <c r="T76" i="4"/>
  <c r="G113" i="9"/>
  <c r="G114" i="9"/>
  <c r="G116" i="9"/>
  <c r="G118" i="9"/>
  <c r="G119" i="9"/>
  <c r="G120" i="9"/>
  <c r="G121" i="9"/>
  <c r="G122" i="9"/>
  <c r="G123" i="9"/>
  <c r="G124" i="9"/>
  <c r="G125" i="9"/>
  <c r="G78" i="9"/>
  <c r="G79" i="9"/>
  <c r="G80" i="9"/>
  <c r="G25" i="9"/>
  <c r="G26" i="9"/>
  <c r="G35" i="9"/>
  <c r="G186" i="9"/>
  <c r="A182" i="9"/>
  <c r="A183" i="9"/>
  <c r="A139" i="9"/>
  <c r="A140" i="9"/>
  <c r="A141" i="9"/>
  <c r="A142" i="9"/>
  <c r="A143" i="9"/>
  <c r="A144" i="9"/>
  <c r="A145" i="9"/>
  <c r="A146" i="9"/>
  <c r="A147" i="9"/>
  <c r="A148" i="9"/>
  <c r="A149" i="9"/>
  <c r="A150" i="9"/>
  <c r="A151" i="9"/>
  <c r="A152" i="9"/>
  <c r="A153" i="9"/>
  <c r="A154" i="9"/>
  <c r="A155" i="9"/>
  <c r="A156" i="9"/>
  <c r="A157" i="9"/>
  <c r="A158" i="9"/>
  <c r="A159" i="9"/>
  <c r="G126" i="9"/>
  <c r="A106" i="9"/>
  <c r="A107" i="9"/>
  <c r="A108" i="9"/>
  <c r="A109" i="9"/>
  <c r="A110" i="9"/>
  <c r="A111" i="9"/>
  <c r="A112" i="9"/>
  <c r="A113" i="9"/>
  <c r="A114" i="9"/>
  <c r="A115" i="9"/>
  <c r="A116" i="9"/>
  <c r="A117" i="9"/>
  <c r="A118" i="9"/>
  <c r="A119" i="9"/>
  <c r="A120" i="9"/>
  <c r="A121" i="9"/>
  <c r="A122" i="9"/>
  <c r="A123" i="9"/>
  <c r="A124" i="9"/>
  <c r="A125" i="9"/>
  <c r="A126" i="9"/>
  <c r="AM10" i="7"/>
  <c r="AM21" i="7"/>
  <c r="AM20" i="7"/>
  <c r="AM13" i="7"/>
  <c r="AM12" i="7"/>
  <c r="AM11" i="7"/>
  <c r="AM6" i="7"/>
  <c r="AM5" i="7"/>
  <c r="T75" i="4"/>
  <c r="P75" i="4"/>
  <c r="P76" i="4"/>
  <c r="F19" i="12"/>
  <c r="P79" i="4"/>
  <c r="P80" i="4"/>
  <c r="P83" i="4"/>
  <c r="P84" i="4"/>
  <c r="P85" i="4"/>
  <c r="P86" i="4"/>
  <c r="L75" i="4"/>
  <c r="L76" i="4"/>
  <c r="L79" i="4"/>
  <c r="L80" i="4"/>
  <c r="L83" i="4"/>
  <c r="L84" i="4"/>
  <c r="L85" i="4"/>
  <c r="L86" i="4"/>
  <c r="C4" i="3"/>
  <c r="B3" i="10"/>
  <c r="B8" i="10"/>
  <c r="D8" i="10"/>
  <c r="C2" i="10"/>
  <c r="D2" i="10"/>
  <c r="C5" i="10"/>
  <c r="D5" i="10"/>
  <c r="G101" i="9"/>
  <c r="G100" i="9"/>
  <c r="G56" i="9"/>
  <c r="A23" i="7"/>
  <c r="G55" i="9"/>
  <c r="G183" i="9"/>
  <c r="G43"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G45" i="9"/>
  <c r="G52" i="9"/>
  <c r="G46" i="9"/>
  <c r="B5" i="10"/>
  <c r="E4" i="10"/>
  <c r="B4" i="10"/>
  <c r="D3" i="10"/>
  <c r="B2" i="10"/>
  <c r="G39" i="9"/>
  <c r="G41" i="9"/>
  <c r="G40" i="9"/>
  <c r="G53" i="9"/>
  <c r="G50" i="9"/>
  <c r="G51" i="9"/>
  <c r="G54" i="9"/>
  <c r="G49" i="9"/>
  <c r="G48" i="9"/>
  <c r="G36" i="9"/>
  <c r="G37" i="9"/>
  <c r="G44" i="9"/>
  <c r="G47" i="9"/>
  <c r="G42" i="9"/>
  <c r="G38" i="9"/>
  <c r="M7" i="7"/>
  <c r="F103" i="9"/>
  <c r="F58"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F183" i="9"/>
  <c r="AM29" i="7"/>
  <c r="AM24" i="7"/>
  <c r="AM31" i="7"/>
  <c r="AM25" i="7"/>
  <c r="G10" i="4"/>
  <c r="E57" i="12"/>
  <c r="L26" i="4"/>
  <c r="E46" i="12"/>
  <c r="L34" i="4"/>
  <c r="L31" i="4"/>
  <c r="L39" i="4"/>
  <c r="G74" i="9"/>
  <c r="L33" i="4"/>
  <c r="G71" i="9"/>
  <c r="L29" i="4"/>
  <c r="L41" i="4"/>
  <c r="L28" i="4"/>
  <c r="G69" i="9"/>
  <c r="L40" i="4"/>
  <c r="L60" i="4"/>
  <c r="L59" i="4"/>
  <c r="L36" i="4"/>
  <c r="L35" i="4"/>
  <c r="L10" i="4"/>
  <c r="L30" i="4"/>
  <c r="L27" i="4"/>
  <c r="L38" i="4"/>
  <c r="G73" i="9"/>
  <c r="AM26" i="7"/>
  <c r="AM27" i="7"/>
  <c r="B39" i="11"/>
  <c r="G23" i="9"/>
  <c r="A36" i="11"/>
  <c r="AM32" i="7"/>
  <c r="AM30" i="7"/>
  <c r="G79" i="4"/>
  <c r="G77" i="4"/>
  <c r="G76" i="4"/>
  <c r="G26" i="4"/>
  <c r="E59" i="12"/>
  <c r="B21" i="7"/>
  <c r="B20" i="11"/>
  <c r="G19" i="9"/>
  <c r="B22" i="11"/>
  <c r="B21" i="11"/>
  <c r="G33" i="9"/>
  <c r="G75" i="9"/>
  <c r="B36" i="11"/>
  <c r="B18" i="11"/>
  <c r="B17" i="11"/>
  <c r="N24" i="7"/>
  <c r="E162" i="9"/>
  <c r="F28" i="12"/>
  <c r="E168" i="9"/>
  <c r="F32" i="12"/>
  <c r="E161" i="9"/>
  <c r="F27" i="12"/>
  <c r="E165" i="9"/>
  <c r="F31" i="12"/>
  <c r="E169" i="9"/>
  <c r="F33" i="12"/>
  <c r="E9" i="9"/>
  <c r="E60" i="12"/>
  <c r="G28" i="9"/>
  <c r="E62" i="12"/>
  <c r="E160" i="9"/>
  <c r="F26" i="12"/>
  <c r="E7" i="9"/>
  <c r="G7" i="9"/>
  <c r="E58" i="12"/>
  <c r="B86" i="4"/>
  <c r="B32" i="7"/>
  <c r="F32" i="7"/>
  <c r="E68" i="12"/>
  <c r="B33" i="7"/>
  <c r="F18" i="12"/>
  <c r="B78" i="4"/>
  <c r="E64" i="12"/>
  <c r="B75" i="4"/>
  <c r="E61" i="12"/>
  <c r="E164" i="9"/>
  <c r="F30" i="12"/>
  <c r="E173" i="9"/>
  <c r="F37" i="12"/>
  <c r="B79" i="4"/>
  <c r="E14" i="9"/>
  <c r="G14" i="9"/>
  <c r="E65" i="12"/>
  <c r="E166" i="9"/>
  <c r="E72" i="12"/>
  <c r="E107" i="9"/>
  <c r="G107" i="9"/>
  <c r="F16" i="12"/>
  <c r="B77" i="4"/>
  <c r="E12" i="9"/>
  <c r="G12" i="9"/>
  <c r="E63" i="12"/>
  <c r="E163" i="9"/>
  <c r="F29" i="12"/>
  <c r="E167" i="9"/>
  <c r="E73" i="12"/>
  <c r="E170" i="9"/>
  <c r="F34" i="12"/>
  <c r="E68" i="9"/>
  <c r="G68" i="9"/>
  <c r="E51" i="12"/>
  <c r="E67" i="9"/>
  <c r="G67" i="9"/>
  <c r="E50" i="12"/>
  <c r="E106" i="9"/>
  <c r="G106" i="9"/>
  <c r="F15" i="12"/>
  <c r="J34" i="7"/>
  <c r="H34" i="7"/>
  <c r="F34" i="7"/>
  <c r="D34" i="7"/>
  <c r="L34" i="7"/>
  <c r="E172" i="9"/>
  <c r="E171" i="9"/>
  <c r="E63" i="9"/>
  <c r="G63" i="9"/>
  <c r="G110" i="9"/>
  <c r="E105" i="9"/>
  <c r="E6" i="9"/>
  <c r="G6" i="9"/>
  <c r="B28" i="7"/>
  <c r="H28" i="7"/>
  <c r="E13" i="9"/>
  <c r="G13" i="9"/>
  <c r="G9" i="9"/>
  <c r="E8" i="9"/>
  <c r="G8" i="9"/>
  <c r="B80" i="4"/>
  <c r="E15" i="9"/>
  <c r="G15" i="9"/>
  <c r="F185" i="9"/>
  <c r="A4" i="6"/>
  <c r="A20" i="3"/>
  <c r="G27" i="9"/>
  <c r="B25" i="7"/>
  <c r="B59" i="4"/>
  <c r="G34" i="9"/>
  <c r="A13" i="6"/>
  <c r="A15" i="6"/>
  <c r="B27" i="7"/>
  <c r="B32" i="11"/>
  <c r="G29" i="9"/>
  <c r="A12" i="6"/>
  <c r="B85" i="4"/>
  <c r="E52" i="12"/>
  <c r="A10" i="6"/>
  <c r="B76" i="4"/>
  <c r="E11" i="9"/>
  <c r="G11" i="9"/>
  <c r="H21" i="7"/>
  <c r="P87" i="4"/>
  <c r="B13" i="3"/>
  <c r="C13" i="3"/>
  <c r="B47" i="4"/>
  <c r="B15" i="7"/>
  <c r="D15" i="7"/>
  <c r="B52" i="4"/>
  <c r="B16" i="7"/>
  <c r="D16" i="7"/>
  <c r="G30" i="9"/>
  <c r="B26" i="4"/>
  <c r="B11" i="7"/>
  <c r="B13" i="11"/>
  <c r="N21" i="7"/>
  <c r="F21" i="7"/>
  <c r="L21" i="7"/>
  <c r="D21" i="7"/>
  <c r="T87" i="4"/>
  <c r="B10" i="4"/>
  <c r="G87" i="4"/>
  <c r="A9" i="6"/>
  <c r="A31" i="11"/>
  <c r="I42" i="4"/>
  <c r="L42" i="4"/>
  <c r="E49" i="12"/>
  <c r="I21" i="4"/>
  <c r="L21" i="4"/>
  <c r="I15" i="4"/>
  <c r="L15" i="4"/>
  <c r="I37" i="4"/>
  <c r="L37" i="4"/>
  <c r="I32" i="4"/>
  <c r="L32" i="4"/>
  <c r="X87" i="4"/>
  <c r="A14" i="6"/>
  <c r="A35" i="11"/>
  <c r="E184" i="9"/>
  <c r="I16" i="4"/>
  <c r="L16" i="4"/>
  <c r="E44" i="12"/>
  <c r="J21" i="7"/>
  <c r="J19" i="7" s="1"/>
  <c r="E17" i="9"/>
  <c r="G17" i="9"/>
  <c r="F21" i="12"/>
  <c r="F39" i="12"/>
  <c r="E74" i="12"/>
  <c r="B29" i="7"/>
  <c r="D29" i="7"/>
  <c r="E175" i="9"/>
  <c r="H33" i="7"/>
  <c r="L33" i="7"/>
  <c r="J33" i="7"/>
  <c r="D33" i="7"/>
  <c r="F33" i="7"/>
  <c r="B16" i="6"/>
  <c r="E10" i="9"/>
  <c r="G10" i="9"/>
  <c r="B73" i="4"/>
  <c r="B3" i="4"/>
  <c r="B23" i="3"/>
  <c r="E62" i="9"/>
  <c r="G62" i="9"/>
  <c r="E45" i="12"/>
  <c r="B8" i="6"/>
  <c r="E65" i="9"/>
  <c r="G65" i="9"/>
  <c r="E48" i="12"/>
  <c r="E60" i="9"/>
  <c r="E43" i="12"/>
  <c r="E136" i="9"/>
  <c r="E64" i="9"/>
  <c r="G64" i="9"/>
  <c r="E47" i="12"/>
  <c r="B15" i="6"/>
  <c r="H32" i="7"/>
  <c r="J32" i="7"/>
  <c r="D28" i="7"/>
  <c r="J28" i="7"/>
  <c r="F25" i="7"/>
  <c r="L28" i="7"/>
  <c r="B42" i="4"/>
  <c r="B14" i="7"/>
  <c r="L14" i="7"/>
  <c r="E66" i="9"/>
  <c r="G66" i="9"/>
  <c r="E61" i="9"/>
  <c r="G61" i="9"/>
  <c r="L32" i="7"/>
  <c r="G105" i="9"/>
  <c r="G136" i="9"/>
  <c r="F28" i="7"/>
  <c r="B11" i="6"/>
  <c r="B37" i="11"/>
  <c r="D32" i="7"/>
  <c r="B30" i="11"/>
  <c r="B31" i="7"/>
  <c r="F31" i="7"/>
  <c r="E16" i="9"/>
  <c r="L25" i="7"/>
  <c r="H25" i="7"/>
  <c r="D25" i="7"/>
  <c r="J25" i="7"/>
  <c r="B26" i="7"/>
  <c r="L26" i="7"/>
  <c r="H29" i="7"/>
  <c r="H27" i="7"/>
  <c r="L27" i="7"/>
  <c r="F27" i="7"/>
  <c r="H15" i="7"/>
  <c r="J27" i="7"/>
  <c r="D27" i="7"/>
  <c r="B10" i="6"/>
  <c r="N15" i="7"/>
  <c r="F15" i="7"/>
  <c r="F16" i="7"/>
  <c r="J16" i="7"/>
  <c r="H16" i="7"/>
  <c r="L11" i="7"/>
  <c r="B9" i="11"/>
  <c r="H11" i="7"/>
  <c r="F11" i="7"/>
  <c r="N11" i="7"/>
  <c r="D11" i="7"/>
  <c r="N16" i="7"/>
  <c r="L16" i="7"/>
  <c r="L15" i="7"/>
  <c r="J11" i="7"/>
  <c r="J15" i="7"/>
  <c r="B30" i="7"/>
  <c r="G31" i="9"/>
  <c r="B10" i="11"/>
  <c r="B37" i="4"/>
  <c r="B13" i="7"/>
  <c r="G72" i="9"/>
  <c r="B57" i="4"/>
  <c r="B20" i="7"/>
  <c r="B11" i="3"/>
  <c r="B5" i="7"/>
  <c r="B15" i="3"/>
  <c r="C15" i="3"/>
  <c r="B15" i="4"/>
  <c r="B6" i="7"/>
  <c r="L87" i="4"/>
  <c r="B21" i="4"/>
  <c r="B14" i="3"/>
  <c r="C14" i="3"/>
  <c r="G70" i="9"/>
  <c r="B32" i="4"/>
  <c r="B12" i="7"/>
  <c r="B7" i="11"/>
  <c r="F29" i="7"/>
  <c r="B33" i="11"/>
  <c r="J29" i="7"/>
  <c r="L29" i="7"/>
  <c r="B12" i="6"/>
  <c r="B24" i="7"/>
  <c r="L31" i="7"/>
  <c r="E53" i="12"/>
  <c r="E76" i="12"/>
  <c r="H14" i="7"/>
  <c r="F14" i="7"/>
  <c r="N14" i="7"/>
  <c r="D31" i="7"/>
  <c r="B35" i="11"/>
  <c r="J14" i="7"/>
  <c r="J31" i="7"/>
  <c r="H31" i="7"/>
  <c r="B14" i="6"/>
  <c r="D14" i="7"/>
  <c r="G16" i="9"/>
  <c r="G58" i="9"/>
  <c r="E58" i="9"/>
  <c r="B31" i="11"/>
  <c r="H26" i="7"/>
  <c r="J26" i="7"/>
  <c r="D26" i="7"/>
  <c r="F26" i="7"/>
  <c r="B9" i="6"/>
  <c r="D30" i="7"/>
  <c r="B13" i="6"/>
  <c r="H30" i="7"/>
  <c r="L30" i="7"/>
  <c r="F30" i="7"/>
  <c r="B34" i="11"/>
  <c r="J30" i="7"/>
  <c r="F13" i="7"/>
  <c r="H13" i="7"/>
  <c r="B15" i="11"/>
  <c r="N13" i="7"/>
  <c r="J13" i="7"/>
  <c r="D13" i="7"/>
  <c r="L13" i="7"/>
  <c r="B12" i="3"/>
  <c r="C12" i="3"/>
  <c r="C11" i="3"/>
  <c r="Y87" i="4"/>
  <c r="G60" i="9"/>
  <c r="G103" i="9"/>
  <c r="E103" i="9"/>
  <c r="F20" i="7"/>
  <c r="F19" i="7"/>
  <c r="B19" i="11"/>
  <c r="B19" i="7"/>
  <c r="B16" i="11"/>
  <c r="N20" i="7"/>
  <c r="N19" i="7"/>
  <c r="D20" i="7"/>
  <c r="D19" i="7"/>
  <c r="L20" i="7"/>
  <c r="L19" i="7"/>
  <c r="L2" i="7" s="1"/>
  <c r="K2" i="7" s="1"/>
  <c r="G24" i="6" s="1"/>
  <c r="G23" i="6" s="1"/>
  <c r="J20" i="7"/>
  <c r="H20" i="7"/>
  <c r="H19" i="7"/>
  <c r="D12" i="7"/>
  <c r="L12" i="7"/>
  <c r="H12" i="7"/>
  <c r="N12" i="7"/>
  <c r="J12" i="7"/>
  <c r="F12" i="7"/>
  <c r="B14" i="11"/>
  <c r="L6" i="7"/>
  <c r="D6" i="7"/>
  <c r="B8" i="11"/>
  <c r="H6" i="7"/>
  <c r="J6" i="7"/>
  <c r="F6" i="7"/>
  <c r="N6" i="7"/>
  <c r="B20" i="4"/>
  <c r="B10" i="7"/>
  <c r="L5" i="7"/>
  <c r="D5" i="7"/>
  <c r="B6" i="11"/>
  <c r="N5" i="7"/>
  <c r="H5" i="7"/>
  <c r="F5" i="7"/>
  <c r="B4" i="7"/>
  <c r="J5" i="7"/>
  <c r="D3" i="4"/>
  <c r="B22" i="3"/>
  <c r="B6" i="6"/>
  <c r="B8" i="4"/>
  <c r="L24" i="7"/>
  <c r="B7" i="6"/>
  <c r="D24" i="7"/>
  <c r="H24" i="7"/>
  <c r="C22" i="3"/>
  <c r="F4" i="7"/>
  <c r="F24" i="7"/>
  <c r="J24" i="7"/>
  <c r="B29" i="11"/>
  <c r="G185" i="9"/>
  <c r="G187" i="9"/>
  <c r="J4" i="7"/>
  <c r="I4" i="7"/>
  <c r="H4" i="7"/>
  <c r="M19" i="7"/>
  <c r="G19" i="7"/>
  <c r="C19" i="7"/>
  <c r="J10" i="7"/>
  <c r="J9" i="7"/>
  <c r="L10" i="7"/>
  <c r="L9" i="7"/>
  <c r="H10" i="7"/>
  <c r="H9" i="7"/>
  <c r="B9" i="7"/>
  <c r="B2" i="7"/>
  <c r="F10" i="7"/>
  <c r="F9" i="7"/>
  <c r="N10" i="7"/>
  <c r="N9" i="7"/>
  <c r="B12" i="11"/>
  <c r="D10" i="7"/>
  <c r="D9" i="7"/>
  <c r="E4" i="7"/>
  <c r="C16" i="3"/>
  <c r="E16" i="3"/>
  <c r="D2" i="4"/>
  <c r="B21" i="3"/>
  <c r="B5" i="6"/>
  <c r="B4" i="6"/>
  <c r="B2" i="4"/>
  <c r="D1" i="4"/>
  <c r="B20" i="3"/>
  <c r="B1" i="4"/>
  <c r="G76" i="12"/>
  <c r="N4" i="7"/>
  <c r="B5" i="11"/>
  <c r="D4" i="7"/>
  <c r="B16" i="3"/>
  <c r="L4" i="7"/>
  <c r="E19" i="7"/>
  <c r="F2" i="7"/>
  <c r="E2" i="7"/>
  <c r="D24" i="6"/>
  <c r="D2" i="7"/>
  <c r="C2" i="7"/>
  <c r="G4" i="7"/>
  <c r="H2" i="7"/>
  <c r="G2" i="7"/>
  <c r="E24" i="6"/>
  <c r="C23" i="3"/>
  <c r="D4" i="4"/>
  <c r="E9" i="7"/>
  <c r="G9" i="7"/>
  <c r="B3" i="6"/>
  <c r="B18" i="6"/>
  <c r="I9" i="7"/>
  <c r="C4" i="7"/>
  <c r="P89" i="4"/>
  <c r="X89" i="4"/>
  <c r="T89" i="4"/>
  <c r="G89" i="4"/>
  <c r="L89" i="4"/>
  <c r="K9" i="7"/>
  <c r="C21" i="3"/>
  <c r="C9" i="7"/>
  <c r="K4" i="7"/>
  <c r="B11" i="11"/>
  <c r="M4" i="7"/>
  <c r="N2" i="7"/>
  <c r="M2" i="7"/>
  <c r="M9" i="7"/>
  <c r="C16" i="6"/>
  <c r="C11" i="6"/>
  <c r="AM4" i="7"/>
  <c r="B4" i="11"/>
  <c r="C20" i="3"/>
  <c r="C25" i="3"/>
  <c r="B25" i="3"/>
  <c r="AM9" i="7"/>
  <c r="C6" i="6"/>
  <c r="C17" i="6"/>
  <c r="C24" i="6"/>
  <c r="B3" i="11"/>
  <c r="C4" i="11"/>
  <c r="C13" i="6"/>
  <c r="C18" i="6"/>
  <c r="D23" i="6"/>
  <c r="C15" i="6"/>
  <c r="E23" i="6"/>
  <c r="E18" i="6"/>
  <c r="C8" i="6"/>
  <c r="C10" i="6"/>
  <c r="C9" i="6"/>
  <c r="C12" i="6"/>
  <c r="C14" i="6"/>
  <c r="C7" i="6"/>
  <c r="C5" i="6"/>
  <c r="C4" i="6"/>
  <c r="C3" i="6"/>
  <c r="C23" i="6"/>
  <c r="C27" i="11"/>
  <c r="C17" i="11"/>
  <c r="C18" i="11"/>
  <c r="D22" i="11"/>
  <c r="C38" i="11"/>
  <c r="C39" i="11"/>
  <c r="C21" i="11"/>
  <c r="C28" i="11"/>
  <c r="C22" i="11"/>
  <c r="C32" i="11"/>
  <c r="C25" i="11"/>
  <c r="C36" i="11"/>
  <c r="C23" i="11"/>
  <c r="C24" i="11"/>
  <c r="D28" i="11"/>
  <c r="C26" i="11"/>
  <c r="C30" i="11"/>
  <c r="D38" i="11"/>
  <c r="C33" i="11"/>
  <c r="C20" i="11"/>
  <c r="C31" i="11"/>
  <c r="C13" i="11"/>
  <c r="C34" i="11"/>
  <c r="C37" i="11"/>
  <c r="C9" i="11"/>
  <c r="C35" i="11"/>
  <c r="C7" i="11"/>
  <c r="C10" i="11"/>
  <c r="C29" i="11"/>
  <c r="C15" i="11"/>
  <c r="C8" i="11"/>
  <c r="C14" i="11"/>
  <c r="C19" i="11"/>
  <c r="C6" i="11"/>
  <c r="D10" i="11"/>
  <c r="C16" i="11"/>
  <c r="C5" i="11"/>
  <c r="C12" i="11"/>
  <c r="D16" i="11"/>
  <c r="C11" i="11"/>
  <c r="C3" i="11"/>
  <c r="E185" i="9"/>
  <c r="E187" i="9"/>
  <c r="K19" i="7" l="1"/>
  <c r="I19" i="7"/>
  <c r="AM19" i="7" s="1"/>
  <c r="J2" i="7"/>
  <c r="A8" i="6"/>
  <c r="I2" i="7" l="1"/>
  <c r="AN2" i="7"/>
  <c r="F24" i="6" l="1"/>
  <c r="AM2" i="7"/>
  <c r="H24" i="6" l="1"/>
  <c r="F23" i="6"/>
  <c r="H23" i="6" s="1"/>
</calcChain>
</file>

<file path=xl/sharedStrings.xml><?xml version="1.0" encoding="utf-8"?>
<sst xmlns="http://schemas.openxmlformats.org/spreadsheetml/2006/main" count="859" uniqueCount="241">
  <si>
    <t>Exante</t>
  </si>
  <si>
    <t xml:space="preserve">N. </t>
  </si>
  <si>
    <t>Total</t>
  </si>
  <si>
    <t>N/A</t>
  </si>
  <si>
    <t>NICQ</t>
  </si>
  <si>
    <t>%</t>
  </si>
  <si>
    <t>Monto  Contraparte</t>
  </si>
  <si>
    <t>Monto Total</t>
  </si>
  <si>
    <t>PCR</t>
  </si>
  <si>
    <t>2.   Administración del proyecto</t>
  </si>
  <si>
    <t>ICB</t>
  </si>
  <si>
    <t>1.    Costos Directos</t>
  </si>
  <si>
    <t>UPS 5 kva</t>
  </si>
  <si>
    <t>Cuadro 2.3. Presupuesto total del Proyecto (US$)</t>
  </si>
  <si>
    <t>Costos Totales</t>
  </si>
  <si>
    <t>3. Imprevistos</t>
  </si>
  <si>
    <t>Categorías</t>
  </si>
  <si>
    <t>Goods</t>
  </si>
  <si>
    <t>Construction</t>
  </si>
  <si>
    <t>M2</t>
  </si>
  <si>
    <t>Total Project</t>
  </si>
  <si>
    <t>International Lawyer</t>
  </si>
  <si>
    <t>National Lawyer</t>
  </si>
  <si>
    <t>International Consultancy</t>
  </si>
  <si>
    <t>Local consultancy</t>
  </si>
  <si>
    <t>Training consultancy</t>
  </si>
  <si>
    <t>Construction / Remodeling M2</t>
  </si>
  <si>
    <t>Data Base Servers</t>
  </si>
  <si>
    <t>Oracle License</t>
  </si>
  <si>
    <t>Storage type San</t>
  </si>
  <si>
    <t>Communication Servers</t>
  </si>
  <si>
    <t>Lan Network and Core</t>
  </si>
  <si>
    <t>Communication Server WS</t>
  </si>
  <si>
    <t>Offices Communication</t>
  </si>
  <si>
    <t>Applications Server</t>
  </si>
  <si>
    <t>Security Platform</t>
  </si>
  <si>
    <t>Contingency Platform</t>
  </si>
  <si>
    <t>Electronic Document Management Platform</t>
  </si>
  <si>
    <t>Computers (Thin Client)</t>
  </si>
  <si>
    <t>Noc Room (Network Operating Center)</t>
  </si>
  <si>
    <t>Rack for Servers</t>
  </si>
  <si>
    <t xml:space="preserve">Printers </t>
  </si>
  <si>
    <t>Art an Diagram Services</t>
  </si>
  <si>
    <t>Per diem</t>
  </si>
  <si>
    <t>Accessories for Rack</t>
  </si>
  <si>
    <t>by point</t>
  </si>
  <si>
    <t>Taxes</t>
  </si>
  <si>
    <t>Categories</t>
  </si>
  <si>
    <t>Rates</t>
  </si>
  <si>
    <t>Per diem and Tickets</t>
  </si>
  <si>
    <t>Business Intelligence</t>
  </si>
  <si>
    <t>Integrated System for inventory Management and Human Resources Management</t>
  </si>
  <si>
    <t>Laptops</t>
  </si>
  <si>
    <t>Training Seminars</t>
  </si>
  <si>
    <t>By processor</t>
  </si>
  <si>
    <t>Rack support Server</t>
  </si>
  <si>
    <t>Consultant Firm Int</t>
  </si>
  <si>
    <t>Consultant Firm Local</t>
  </si>
  <si>
    <t>Project Total</t>
  </si>
  <si>
    <t>IDB</t>
  </si>
  <si>
    <t>Firms</t>
  </si>
  <si>
    <t>Services different of Consultancy</t>
  </si>
  <si>
    <t>Individual Consultants</t>
  </si>
  <si>
    <t>Pluriannual Execution Plan (PEP)</t>
  </si>
  <si>
    <t>SAT</t>
  </si>
  <si>
    <t>1,1</t>
  </si>
  <si>
    <t>Administration</t>
  </si>
  <si>
    <t>Strengthening of Tax Administration 
BL-L1031</t>
  </si>
  <si>
    <t>Consultant Firms</t>
  </si>
  <si>
    <t>Good</t>
  </si>
  <si>
    <t>Services different from Consultancies</t>
  </si>
  <si>
    <t>Description</t>
  </si>
  <si>
    <t>Products</t>
  </si>
  <si>
    <t>Unitary Amount</t>
  </si>
  <si>
    <t>Number Months</t>
  </si>
  <si>
    <t>Quantity</t>
  </si>
  <si>
    <t>Component 1</t>
  </si>
  <si>
    <t>Component 2</t>
  </si>
  <si>
    <t>Component 3</t>
  </si>
  <si>
    <t>Components</t>
  </si>
  <si>
    <t>Component I. Strengthening Tax Administration Governance</t>
  </si>
  <si>
    <t>Number Experts</t>
  </si>
  <si>
    <t>Development and implementation of a system to support Internal Control processes</t>
  </si>
  <si>
    <t>Workshops</t>
  </si>
  <si>
    <t>Individual Training</t>
  </si>
  <si>
    <t>Analytics tools for audit</t>
  </si>
  <si>
    <t>Audits</t>
  </si>
  <si>
    <t>Technical Assistance</t>
  </si>
  <si>
    <t>Specialized Consultancies</t>
  </si>
  <si>
    <t xml:space="preserve">Training in Internal control technics and in the use of the system (employees), includes the trainer </t>
  </si>
  <si>
    <t xml:space="preserve">Implementation an e-learning training platform </t>
  </si>
  <si>
    <t>Consultancy to prepare and implement an Internal Control Model for TA</t>
  </si>
  <si>
    <t>Consultancy in  the data cleansing and data migration to the new ITAS.</t>
  </si>
  <si>
    <t>Consultancy to carry out the identification of skill gaps of the TA personnel, based on the job profiles prepared by the Government; and (ii) designing a permanent training program.</t>
  </si>
  <si>
    <t>Consultancy to prepare an implement a Taxpayer segmentation and risk-based compliance management model, including the customization in the New COTS</t>
  </si>
  <si>
    <t>Consultancy to prepare an implement  a New audit model making use of wider range of examination and risk base techniques.</t>
  </si>
  <si>
    <t>Consultancy to prepare an Invoicing control model comprising a strategy for further electronic invoice implementation</t>
  </si>
  <si>
    <t>Consultancy to prepare an implement an Information and Technology (IT) strategic plan,</t>
  </si>
  <si>
    <t>Consultancy to prepare an implement  a Enforcing collection model based on risk criteria.</t>
  </si>
  <si>
    <t>Consultancy to prepare an implement a Taxpayer account to allow taxpayer centric overview.</t>
  </si>
  <si>
    <t>Total by expenditure categories</t>
  </si>
  <si>
    <t>Contingency solution for the datacenter disaster recover</t>
  </si>
  <si>
    <t>Equipment to strengthen the datacenter (6 servers, Racks, computers, laptops, telecommunications, 10 Kiosks)</t>
  </si>
  <si>
    <t>Implementation of the new business model</t>
  </si>
  <si>
    <t>Implementation of the strategic plan</t>
  </si>
  <si>
    <t>Workshops to discuss and disseminate the new registration model</t>
  </si>
  <si>
    <t>Workshops to discuss and disseminate a Taxpayer segmentation and risk-based compliance management model</t>
  </si>
  <si>
    <t>Workshops to discuss and disseminate a New audit model making use of wider range of examination and risk base technique</t>
  </si>
  <si>
    <t>Workshops to discuss and disseminate a Enforcing collection model based on risk criteria</t>
  </si>
  <si>
    <t>Workshops to discuss and disseminate a Taxpayer account to allow taxpayer centric overview</t>
  </si>
  <si>
    <t>Workshops to discuss and disseminate a an Invoicing control model comprising a strategy for further electronic invoice implementation</t>
  </si>
  <si>
    <t>Workshops to discuss and disseminate the  Information and Technology (IT) strategic plan,</t>
  </si>
  <si>
    <t>Acquisition of a off-the-shelf TA system</t>
  </si>
  <si>
    <t>Total Project Administration</t>
  </si>
  <si>
    <t>Project Administration</t>
  </si>
  <si>
    <t>Workshops to support change management activities</t>
  </si>
  <si>
    <t>Financial Specialist</t>
  </si>
  <si>
    <t>Procurement Specialist</t>
  </si>
  <si>
    <t>Monitoring Specialist</t>
  </si>
  <si>
    <t>Contingency</t>
  </si>
  <si>
    <t xml:space="preserve">Remodeling </t>
  </si>
  <si>
    <t>Project Support Officer</t>
  </si>
  <si>
    <t>Table 2 - Project Budget (US$)</t>
  </si>
  <si>
    <t>Table 3 - Project Disbursement (US$)</t>
  </si>
  <si>
    <t>Source</t>
  </si>
  <si>
    <t>Year 1</t>
  </si>
  <si>
    <t>Year 2</t>
  </si>
  <si>
    <t>Year  3</t>
  </si>
  <si>
    <t>Year 4</t>
  </si>
  <si>
    <t>Year 5</t>
  </si>
  <si>
    <t>1.    Direct Costs</t>
  </si>
  <si>
    <t>2.   Administrative Costs</t>
  </si>
  <si>
    <t>Workshops to discuss and disseminate the new business model</t>
  </si>
  <si>
    <t>Date</t>
  </si>
  <si>
    <t>From</t>
  </si>
  <si>
    <t>To</t>
  </si>
  <si>
    <t>2.Detailed Procurement Plan</t>
  </si>
  <si>
    <t>3. Amount by Investment Category</t>
  </si>
  <si>
    <t>Category Investment</t>
  </si>
  <si>
    <t>Project Components</t>
  </si>
  <si>
    <t>4. Components</t>
  </si>
  <si>
    <t>Project support Office</t>
  </si>
  <si>
    <t>Administrative Costs</t>
  </si>
  <si>
    <t>Procurement Plan  2019-2023</t>
  </si>
  <si>
    <t>Acquisitions / activities</t>
  </si>
  <si>
    <t>Process No</t>
  </si>
  <si>
    <t>Revision Method</t>
  </si>
  <si>
    <t>Amount IDB</t>
  </si>
  <si>
    <t>Component/ Product</t>
  </si>
  <si>
    <t>Executing Agency</t>
  </si>
  <si>
    <t>Acquisition Method
/Contracting</t>
  </si>
  <si>
    <t>Publication Date</t>
  </si>
  <si>
    <t>Contract end</t>
  </si>
  <si>
    <t>Individual Consultancies</t>
  </si>
  <si>
    <t>Consultacies firms</t>
  </si>
  <si>
    <t>General Total</t>
  </si>
  <si>
    <t>Dates</t>
  </si>
  <si>
    <t>MoF</t>
  </si>
  <si>
    <t>total</t>
  </si>
  <si>
    <t>Service different from consultancy</t>
  </si>
  <si>
    <t>NCB</t>
  </si>
  <si>
    <t>CQS</t>
  </si>
  <si>
    <t>International</t>
  </si>
  <si>
    <t xml:space="preserve">Administration / Local </t>
  </si>
  <si>
    <t>Internacional</t>
  </si>
  <si>
    <t>Intermediate / Final evaluation</t>
  </si>
  <si>
    <t xml:space="preserve">Contingency </t>
  </si>
  <si>
    <t>INITIAL PROCUREMENT PLAN  2019-2023</t>
  </si>
  <si>
    <t>WORKS</t>
  </si>
  <si>
    <t>Executing Agency:</t>
  </si>
  <si>
    <t>Activity:</t>
  </si>
  <si>
    <t>Additional Information:</t>
  </si>
  <si>
    <t>Procurement Method
(Select one of the options):</t>
  </si>
  <si>
    <t>Process Number:</t>
  </si>
  <si>
    <t xml:space="preserve">Estimated Amount </t>
  </si>
  <si>
    <t>Associated Component:</t>
  </si>
  <si>
    <t>Review Method
(Select one of the options):</t>
  </si>
  <si>
    <t>Comments - for UCS include selection method</t>
  </si>
  <si>
    <t>Estimated Amount, in US$:</t>
  </si>
  <si>
    <t>Estimated Amount IDB %:</t>
  </si>
  <si>
    <t>Estimated Amount Counterpart %:</t>
  </si>
  <si>
    <t>Specific Procurement notice</t>
  </si>
  <si>
    <t>Contract Signature</t>
  </si>
  <si>
    <t>Ex-Ante</t>
  </si>
  <si>
    <t>Shopping</t>
  </si>
  <si>
    <t xml:space="preserve">$ </t>
  </si>
  <si>
    <t>GOODS</t>
  </si>
  <si>
    <t>MOF</t>
  </si>
  <si>
    <t>International Competitive Bidding</t>
  </si>
  <si>
    <t>pending</t>
  </si>
  <si>
    <t>ADMINISTRATION</t>
  </si>
  <si>
    <t xml:space="preserve">Office Equipment (desks,chairs) and Supplies for the PEU </t>
  </si>
  <si>
    <t>Vehicle</t>
  </si>
  <si>
    <t>NON CONSULTING SERVICES</t>
  </si>
  <si>
    <t>Estimated Amount</t>
  </si>
  <si>
    <t>Bidding Documents</t>
  </si>
  <si>
    <t>Quality and Cost Based Selection</t>
  </si>
  <si>
    <t>CONSULTING FIRMS</t>
  </si>
  <si>
    <t>Comparison of Qualifications - National Individual Consultant</t>
  </si>
  <si>
    <t>Comparison of Qualifications - International Individual Consultant</t>
  </si>
  <si>
    <t>INDIVIDUAL CONSULTANTS</t>
  </si>
  <si>
    <t>Estimated Number of Consultants:</t>
  </si>
  <si>
    <t>No Objection to TOR's</t>
  </si>
  <si>
    <t xml:space="preserve">MOF </t>
  </si>
  <si>
    <t>Logistic PCU</t>
  </si>
  <si>
    <t>Impact Evaluation</t>
  </si>
  <si>
    <t>Technical Visit Executors / Kick off</t>
  </si>
  <si>
    <t>Evaluations</t>
  </si>
  <si>
    <t>Total Product</t>
  </si>
  <si>
    <t>Total Component I</t>
  </si>
  <si>
    <t>Workshops to discuss and disseminate the strategic plan</t>
  </si>
  <si>
    <t>Workshops to discuss and disseminate the legislation updated</t>
  </si>
  <si>
    <t>Component II</t>
  </si>
  <si>
    <t>Coordinator</t>
  </si>
  <si>
    <t>Project Coordinator</t>
  </si>
  <si>
    <t>Acquisition of desktop and laptop computers for the PEU</t>
  </si>
  <si>
    <t>Economic Ex-post Evaluation</t>
  </si>
  <si>
    <t>Year  1</t>
  </si>
  <si>
    <t>Year  2</t>
  </si>
  <si>
    <t>Year  4</t>
  </si>
  <si>
    <t>Year  5</t>
  </si>
  <si>
    <t>Year  6</t>
  </si>
  <si>
    <t>Timeline</t>
  </si>
  <si>
    <t>Contingencies</t>
  </si>
  <si>
    <t>1. Synthetic Procurement Plan</t>
  </si>
  <si>
    <t>Procurement Plan coverage:</t>
  </si>
  <si>
    <t>3.1 Development and implementation, including training, of an information and technology strategic plan, including: (i) installation of the equipment; (iii) implementation of the contingency environment; and (iv) delivery  of workshops to disseminate the plan</t>
  </si>
  <si>
    <t xml:space="preserve">Component II. Improvement of Operational Processes </t>
  </si>
  <si>
    <t xml:space="preserve">Delivery  of  Training Program first phase </t>
  </si>
  <si>
    <t xml:space="preserve">Delivery of Training Program second phase </t>
  </si>
  <si>
    <t>Component III. Modernization of Technological Infrastructure</t>
  </si>
  <si>
    <t>1.2  Internal control model, including (i) operating manuals; (ii) a system to support the model’s operation; and (iii) training in internal control techniques.</t>
  </si>
  <si>
    <t>2.5 Enforced collection model based on risk criteria, including (i) definition of new processes and procedures; and (ii) delivery of workshops to disseminate the new model.</t>
  </si>
  <si>
    <t>2.7  Development and implementation  of  an invoicing control model comprising a strategy for further implementation of  electronic invoicing, including: (I) definition of new processes and procedures; and (ii) delivery of workshops to disseminate the new model</t>
  </si>
  <si>
    <t>1.1  New business model, consolidating  ITD and DGST,  including: (i) implementation of new processes and procedures; (ii) implementation of strategic plan; and (iii)  delivery of workshops to disseminate the new business model</t>
  </si>
  <si>
    <t xml:space="preserve">2.1 Integrated taxpayer registration model, common to all tax departments and systems designed to facilitate taxpayer registration and ensure the adequacy and accuracy of taxpayer information, including: (i) definition of new processes and procedures; (ii) data cleansing and data migration to the new ITAS; and (ii) delivery of  workshops to disseminate the new registration model.
</t>
  </si>
  <si>
    <t xml:space="preserve">2.2 Human resource strengthening plan based on competence evaluation, comprising: (i) identification of skill gaps  among TA personnel;  (ii) implementation of an on-site training program; (iii) implementation of  an e-learning platform; (iii) permanent training and (iv) delivery of workshops to disseminate the program. </t>
  </si>
  <si>
    <t>2.3 Taxpayer segmentation and risk-based compliance management model, including: (i) revision and adjustment of existing processes and procedures to identify, prioritize, and mitigate risks in TA operations, including; and (ii) delivery of workshops to disseminate the new model</t>
  </si>
  <si>
    <t>2.4 New audit model using a wider range of examination and risk-based techniques,  comprising: (i) analytic tools for auditing; (ii)revision and adjustment of existing processes and procedures; (iii) implementation of analytic tools for data mining; and (iv) delivery of workshops to disseminate the new model</t>
  </si>
  <si>
    <t>2.6 	Taxpayer account model to provide the TA with a fast taxpayer-centric overview, including: (i) revision and adjustment of existing processes and procedures; and (ii) delivery of workshops to disseminate the new model.</t>
  </si>
  <si>
    <t>3.2 Development and implementation, including training of new ITAS,  comprising (i) registration; (ii) declaration processing and filer monitoring; (iii) payments and refunds processing; (iv) taxpayer account and revenue accounting; (v) collection; (vi) audit and case management; (vii) objections and appeals; (viii) taxpayers services; (ix) risk management; and (x) supporting processes, including reporting, statistics, and internal audit.The new system will be piloted on large taxpayers before being rollout to the broader population. Additionally, interoperability with the main government systems will be developed and implemented, including ASYCUDA and SmartStream.  The new system must have modern security procedures (cybersecurity capacity), including a set of necessary functions for user authentication, authorization and administration, encryption of the transactions required for online filing and payments, and audit trails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</si>
</sst>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3" formatCode="_(* #,##0.00_);_(* \(#,##0.00\);_(* &quot;-&quot;??_);_(@_)"/>
    <numFmt numFmtId="164" formatCode="[$-409]dd\-mmm\-yy;@"/>
    <numFmt numFmtId="165" formatCode="[$USD]\ #,##0.00"/>
    <numFmt numFmtId="166" formatCode="_(&quot;$&quot;\ * #,##0_);_(&quot;$&quot;\ * \(#,##0\);_(&quot;$&quot;\ * &quot;-&quot;??_);_(@_)"/>
    <numFmt numFmtId="167" formatCode="[$USD]\ #,##0"/>
    <numFmt numFmtId="168" formatCode="_(&quot;$&quot;* #,##0_);_(&quot;$&quot;* \(#,##0\);_(&quot;$&quot;* &quot;-&quot;??_);_(@_)"/>
    <numFmt numFmtId="169" formatCode="#,##0;[Red]#,##0"/>
  </numFmts>
  <fonts count="7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rgb="FF000000"/>
      <name val="Calibri"/>
      <family val="2"/>
      <scheme val="minor"/>
    </font>
    <font>
      <sz val="12"/>
      <name val="Calibri"/>
      <family val="2"/>
      <scheme val="minor"/>
    </font>
    <font>
      <sz val="12"/>
      <color theme="0"/>
      <name val="Calibri"/>
      <family val="2"/>
      <scheme val="minor"/>
    </font>
    <font>
      <sz val="10"/>
      <name val="Arial"/>
      <family val="2"/>
    </font>
    <font>
      <b/>
      <sz val="16"/>
      <name val="Calibri"/>
      <family val="2"/>
      <scheme val="minor"/>
    </font>
    <font>
      <b/>
      <sz val="12"/>
      <color theme="0"/>
      <name val="Calibri"/>
      <family val="2"/>
      <scheme val="minor"/>
    </font>
    <font>
      <b/>
      <sz val="12"/>
      <color rgb="FF000000"/>
      <name val="Calibri"/>
      <family val="2"/>
      <scheme val="minor"/>
    </font>
    <font>
      <b/>
      <sz val="12"/>
      <color theme="1"/>
      <name val="Calibri"/>
      <family val="2"/>
      <scheme val="minor"/>
    </font>
    <font>
      <b/>
      <sz val="11"/>
      <name val="Calibri"/>
      <family val="2"/>
      <scheme val="minor"/>
    </font>
    <font>
      <b/>
      <sz val="12"/>
      <color indexed="9"/>
      <name val="Calibri"/>
      <family val="2"/>
      <scheme val="minor"/>
    </font>
    <font>
      <b/>
      <sz val="10"/>
      <name val="Calibri"/>
      <family val="2"/>
      <scheme val="minor"/>
    </font>
    <font>
      <sz val="10"/>
      <name val="Calibri"/>
      <family val="2"/>
      <scheme val="minor"/>
    </font>
    <font>
      <sz val="12"/>
      <color theme="1"/>
      <name val="Calibri"/>
      <family val="2"/>
      <scheme val="minor"/>
    </font>
    <font>
      <b/>
      <sz val="12"/>
      <name val="Calibri"/>
      <family val="2"/>
      <scheme val="minor"/>
    </font>
    <font>
      <b/>
      <sz val="11"/>
      <color theme="1"/>
      <name val="Times New Roman"/>
      <family val="1"/>
    </font>
    <font>
      <sz val="11"/>
      <color theme="1"/>
      <name val="Times New Roman"/>
      <family val="1"/>
    </font>
    <font>
      <b/>
      <sz val="11"/>
      <color theme="1"/>
      <name val="Calibri"/>
      <family val="2"/>
      <scheme val="minor"/>
    </font>
    <font>
      <b/>
      <sz val="14"/>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theme="1"/>
      <name val="Times New Roman"/>
      <family val="1"/>
    </font>
    <font>
      <b/>
      <sz val="9"/>
      <color theme="1"/>
      <name val="Times New Roman"/>
      <family val="1"/>
    </font>
    <font>
      <b/>
      <sz val="9"/>
      <color rgb="FF000000"/>
      <name val="Times New Roman"/>
      <family val="1"/>
    </font>
    <font>
      <b/>
      <sz val="16"/>
      <color theme="1"/>
      <name val="Calibri"/>
      <family val="2"/>
      <scheme val="minor"/>
    </font>
    <font>
      <sz val="16"/>
      <color theme="1"/>
      <name val="Calibri"/>
      <family val="2"/>
      <scheme val="minor"/>
    </font>
    <font>
      <sz val="12"/>
      <color rgb="FFFF0000"/>
      <name val="Calibri"/>
      <family val="2"/>
      <scheme val="minor"/>
    </font>
    <font>
      <sz val="10"/>
      <color rgb="FFFF0000"/>
      <name val="Calibri"/>
      <family val="2"/>
      <scheme val="minor"/>
    </font>
    <font>
      <sz val="11"/>
      <color rgb="FF000000"/>
      <name val="Calibri"/>
      <family val="2"/>
      <charset val="1"/>
    </font>
    <font>
      <b/>
      <sz val="11"/>
      <color rgb="FFC00000"/>
      <name val="Times New Roman"/>
      <family val="1"/>
    </font>
    <font>
      <b/>
      <sz val="12"/>
      <color rgb="FFC00000"/>
      <name val="Times New Roman"/>
      <family val="1"/>
    </font>
    <font>
      <b/>
      <sz val="12"/>
      <color theme="1"/>
      <name val="Times New Roman"/>
      <family val="1"/>
    </font>
    <font>
      <b/>
      <sz val="9"/>
      <color theme="1"/>
      <name val="Times New Roman"/>
      <family val="1"/>
    </font>
    <font>
      <sz val="12"/>
      <color theme="1"/>
      <name val="Calibri"/>
      <family val="2"/>
      <scheme val="minor"/>
    </font>
    <font>
      <sz val="9"/>
      <color theme="1"/>
      <name val="Times New Roman"/>
      <family val="1"/>
    </font>
    <font>
      <sz val="11"/>
      <color theme="1"/>
      <name val="Calibri"/>
      <family val="2"/>
      <scheme val="minor"/>
    </font>
    <font>
      <b/>
      <sz val="9"/>
      <color rgb="FF000000"/>
      <name val="Times New Roman"/>
      <family val="1"/>
    </font>
    <font>
      <b/>
      <sz val="10"/>
      <color theme="1"/>
      <name val="Times New Roman"/>
      <family val="1"/>
    </font>
    <font>
      <sz val="10"/>
      <color theme="1"/>
      <name val="Times New Roman"/>
      <family val="1"/>
    </font>
    <font>
      <sz val="8"/>
      <color theme="1"/>
      <name val="Times New Roman"/>
      <family val="1"/>
    </font>
    <font>
      <b/>
      <sz val="14"/>
      <color theme="1"/>
      <name val="Calibri"/>
      <family val="2"/>
      <scheme val="minor"/>
    </font>
    <font>
      <sz val="11"/>
      <color rgb="FFFF0000"/>
      <name val="Calibri"/>
      <family val="2"/>
      <scheme val="minor"/>
    </font>
    <font>
      <sz val="10"/>
      <color indexed="9"/>
      <name val="Calibri"/>
      <family val="2"/>
      <scheme val="minor"/>
    </font>
    <font>
      <sz val="10"/>
      <color theme="1"/>
      <name val="Calibri"/>
      <family val="2"/>
      <scheme val="minor"/>
    </font>
    <font>
      <b/>
      <sz val="10"/>
      <color theme="1"/>
      <name val="Calibri"/>
      <family val="2"/>
      <scheme val="minor"/>
    </font>
    <font>
      <sz val="9"/>
      <name val="Arial"/>
      <family val="2"/>
    </font>
  </fonts>
  <fills count="45">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bgColor indexed="64"/>
      </patternFill>
    </fill>
    <fill>
      <patternFill patternType="solid">
        <fgColor rgb="FFBFBFBF"/>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indexed="48"/>
        <bgColor indexed="64"/>
      </patternFill>
    </fill>
  </fills>
  <borders count="9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thin">
        <color auto="1"/>
      </bottom>
      <diagonal/>
    </border>
    <border>
      <left/>
      <right style="thin">
        <color auto="1"/>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diagonal/>
    </border>
    <border>
      <left/>
      <right style="thin">
        <color auto="1"/>
      </right>
      <top style="thin">
        <color auto="1"/>
      </top>
      <bottom style="medium">
        <color auto="1"/>
      </bottom>
      <diagonal/>
    </border>
    <border>
      <left style="medium">
        <color auto="1"/>
      </left>
      <right style="medium">
        <color rgb="FF000000"/>
      </right>
      <top style="medium">
        <color auto="1"/>
      </top>
      <bottom style="medium">
        <color rgb="FF000000"/>
      </bottom>
      <diagonal/>
    </border>
    <border>
      <left/>
      <right style="medium">
        <color rgb="FF000000"/>
      </right>
      <top style="medium">
        <color auto="1"/>
      </top>
      <bottom style="medium">
        <color rgb="FF000000"/>
      </bottom>
      <diagonal/>
    </border>
    <border>
      <left style="medium">
        <color auto="1"/>
      </left>
      <right style="medium">
        <color rgb="FF000000"/>
      </right>
      <top/>
      <bottom style="medium">
        <color rgb="FF000000"/>
      </bottom>
      <diagonal/>
    </border>
    <border>
      <left style="medium">
        <color auto="1"/>
      </left>
      <right style="medium">
        <color rgb="FF000000"/>
      </right>
      <top/>
      <bottom style="medium">
        <color auto="1"/>
      </bottom>
      <diagonal/>
    </border>
    <border>
      <left/>
      <right style="medium">
        <color rgb="FF000000"/>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style="thin">
        <color auto="1"/>
      </right>
      <top style="thin">
        <color auto="1"/>
      </top>
      <bottom/>
      <diagonal/>
    </border>
    <border>
      <left style="thin">
        <color auto="1"/>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diagonal/>
    </border>
    <border>
      <left style="thin">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bottom/>
      <diagonal/>
    </border>
    <border>
      <left style="medium">
        <color auto="1"/>
      </left>
      <right/>
      <top/>
      <bottom style="medium">
        <color auto="1"/>
      </bottom>
      <diagonal/>
    </border>
    <border>
      <left/>
      <right style="medium">
        <color auto="1"/>
      </right>
      <top/>
      <bottom/>
      <diagonal/>
    </border>
    <border>
      <left style="thin">
        <color auto="1"/>
      </left>
      <right style="medium">
        <color auto="1"/>
      </right>
      <top/>
      <bottom style="medium">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style="thin">
        <color auto="1"/>
      </right>
      <top/>
      <bottom style="medium">
        <color auto="1"/>
      </bottom>
      <diagonal/>
    </border>
    <border>
      <left style="medium">
        <color auto="1"/>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thin">
        <color auto="1"/>
      </right>
      <top style="medium">
        <color indexed="64"/>
      </top>
      <bottom style="thin">
        <color auto="1"/>
      </bottom>
      <diagonal/>
    </border>
    <border>
      <left style="thin">
        <color auto="1"/>
      </left>
      <right/>
      <top style="medium">
        <color indexed="64"/>
      </top>
      <bottom style="thin">
        <color auto="1"/>
      </bottom>
      <diagonal/>
    </border>
  </borders>
  <cellStyleXfs count="158">
    <xf numFmtId="0" fontId="0" fillId="0" borderId="0"/>
    <xf numFmtId="0" fontId="14" fillId="0" borderId="0"/>
    <xf numFmtId="0" fontId="14" fillId="0" borderId="0"/>
    <xf numFmtId="0" fontId="10" fillId="0" borderId="0"/>
    <xf numFmtId="0" fontId="9" fillId="0" borderId="0"/>
    <xf numFmtId="0" fontId="29"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30" fillId="19" borderId="0" applyNumberFormat="0" applyBorder="0" applyAlignment="0" applyProtection="0"/>
    <xf numFmtId="0" fontId="30" fillId="19" borderId="0" applyNumberFormat="0" applyBorder="0" applyAlignment="0" applyProtection="0"/>
    <xf numFmtId="0" fontId="30" fillId="19"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30" fillId="22"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0" fillId="24"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6" borderId="0" applyNumberFormat="0" applyBorder="0" applyAlignment="0" applyProtection="0"/>
    <xf numFmtId="0" fontId="30" fillId="26" borderId="0" applyNumberFormat="0" applyBorder="0" applyAlignment="0" applyProtection="0"/>
    <xf numFmtId="0" fontId="30" fillId="26"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2" fillId="27" borderId="16" applyNumberFormat="0" applyAlignment="0" applyProtection="0"/>
    <xf numFmtId="0" fontId="32" fillId="27" borderId="16" applyNumberFormat="0" applyAlignment="0" applyProtection="0"/>
    <xf numFmtId="0" fontId="32" fillId="27" borderId="16" applyNumberFormat="0" applyAlignment="0" applyProtection="0"/>
    <xf numFmtId="0" fontId="33" fillId="28" borderId="17" applyNumberFormat="0" applyAlignment="0" applyProtection="0"/>
    <xf numFmtId="0" fontId="33" fillId="28" borderId="17" applyNumberFormat="0" applyAlignment="0" applyProtection="0"/>
    <xf numFmtId="0" fontId="33" fillId="28" borderId="17" applyNumberFormat="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6" fillId="0" borderId="18" applyNumberFormat="0" applyFill="0" applyAlignment="0" applyProtection="0"/>
    <xf numFmtId="0" fontId="36" fillId="0" borderId="18" applyNumberFormat="0" applyFill="0" applyAlignment="0" applyProtection="0"/>
    <xf numFmtId="0" fontId="36" fillId="0" borderId="18"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8" fillId="0" borderId="20" applyNumberFormat="0" applyFill="0" applyAlignment="0" applyProtection="0"/>
    <xf numFmtId="0" fontId="38" fillId="0" borderId="20" applyNumberFormat="0" applyFill="0" applyAlignment="0" applyProtection="0"/>
    <xf numFmtId="0" fontId="38" fillId="0" borderId="20"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14" borderId="16" applyNumberFormat="0" applyAlignment="0" applyProtection="0"/>
    <xf numFmtId="0" fontId="39" fillId="14" borderId="16" applyNumberFormat="0" applyAlignment="0" applyProtection="0"/>
    <xf numFmtId="0" fontId="39" fillId="14" borderId="16" applyNumberFormat="0" applyAlignment="0" applyProtection="0"/>
    <xf numFmtId="0" fontId="40" fillId="0" borderId="21" applyNumberFormat="0" applyFill="0" applyAlignment="0" applyProtection="0"/>
    <xf numFmtId="0" fontId="40" fillId="0" borderId="21" applyNumberFormat="0" applyFill="0" applyAlignment="0" applyProtection="0"/>
    <xf numFmtId="0" fontId="40" fillId="0" borderId="21" applyNumberFormat="0" applyFill="0" applyAlignment="0" applyProtection="0"/>
    <xf numFmtId="0" fontId="41" fillId="29"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14" fillId="0" borderId="0"/>
    <xf numFmtId="0" fontId="14" fillId="0" borderId="0"/>
    <xf numFmtId="0" fontId="14" fillId="0" borderId="0"/>
    <xf numFmtId="0" fontId="14" fillId="0" borderId="0"/>
    <xf numFmtId="0" fontId="14" fillId="30" borderId="22" applyNumberFormat="0" applyFont="0" applyAlignment="0" applyProtection="0"/>
    <xf numFmtId="0" fontId="14" fillId="30" borderId="22" applyNumberFormat="0" applyFont="0" applyAlignment="0" applyProtection="0"/>
    <xf numFmtId="0" fontId="14" fillId="30" borderId="22" applyNumberFormat="0" applyFont="0" applyAlignment="0" applyProtection="0"/>
    <xf numFmtId="0" fontId="42" fillId="27" borderId="23" applyNumberFormat="0" applyAlignment="0" applyProtection="0"/>
    <xf numFmtId="0" fontId="42" fillId="27" borderId="23" applyNumberFormat="0" applyAlignment="0" applyProtection="0"/>
    <xf numFmtId="0" fontId="42" fillId="27" borderId="23"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24" applyNumberFormat="0" applyFill="0" applyAlignment="0" applyProtection="0"/>
    <xf numFmtId="0" fontId="44" fillId="0" borderId="24" applyNumberFormat="0" applyFill="0" applyAlignment="0" applyProtection="0"/>
    <xf numFmtId="0" fontId="44" fillId="0" borderId="24" applyNumberFormat="0" applyFill="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8" fillId="0" borderId="0"/>
    <xf numFmtId="0" fontId="53" fillId="0" borderId="0"/>
    <xf numFmtId="0" fontId="5" fillId="0" borderId="0"/>
    <xf numFmtId="0" fontId="5" fillId="0" borderId="0"/>
    <xf numFmtId="0" fontId="32" fillId="27" borderId="69" applyNumberFormat="0" applyAlignment="0" applyProtection="0"/>
    <xf numFmtId="0" fontId="32" fillId="27" borderId="69" applyNumberFormat="0" applyAlignment="0" applyProtection="0"/>
    <xf numFmtId="0" fontId="32" fillId="27" borderId="69" applyNumberFormat="0" applyAlignment="0" applyProtection="0"/>
    <xf numFmtId="0" fontId="39" fillId="14" borderId="69" applyNumberFormat="0" applyAlignment="0" applyProtection="0"/>
    <xf numFmtId="0" fontId="39" fillId="14" borderId="69" applyNumberFormat="0" applyAlignment="0" applyProtection="0"/>
    <xf numFmtId="0" fontId="39" fillId="14" borderId="69" applyNumberFormat="0" applyAlignment="0" applyProtection="0"/>
    <xf numFmtId="0" fontId="14" fillId="30" borderId="70" applyNumberFormat="0" applyFont="0" applyAlignment="0" applyProtection="0"/>
    <xf numFmtId="0" fontId="14" fillId="30" borderId="70" applyNumberFormat="0" applyFont="0" applyAlignment="0" applyProtection="0"/>
    <xf numFmtId="0" fontId="14" fillId="30" borderId="70" applyNumberFormat="0" applyFont="0" applyAlignment="0" applyProtection="0"/>
    <xf numFmtId="0" fontId="42" fillId="27" borderId="71" applyNumberFormat="0" applyAlignment="0" applyProtection="0"/>
    <xf numFmtId="0" fontId="42" fillId="27" borderId="71" applyNumberFormat="0" applyAlignment="0" applyProtection="0"/>
    <xf numFmtId="0" fontId="42" fillId="27" borderId="71" applyNumberFormat="0" applyAlignment="0" applyProtection="0"/>
    <xf numFmtId="0" fontId="44" fillId="0" borderId="72" applyNumberFormat="0" applyFill="0" applyAlignment="0" applyProtection="0"/>
    <xf numFmtId="0" fontId="44" fillId="0" borderId="72" applyNumberFormat="0" applyFill="0" applyAlignment="0" applyProtection="0"/>
    <xf numFmtId="0" fontId="44" fillId="0" borderId="72" applyNumberFormat="0" applyFill="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cellStyleXfs>
  <cellXfs count="482">
    <xf numFmtId="0" fontId="0" fillId="0" borderId="0" xfId="0"/>
    <xf numFmtId="0" fontId="11" fillId="2" borderId="1" xfId="0" applyFont="1" applyFill="1" applyBorder="1" applyAlignment="1">
      <alignment horizontal="left" vertical="center" wrapText="1"/>
    </xf>
    <xf numFmtId="0" fontId="12" fillId="2" borderId="0" xfId="0" applyFont="1" applyFill="1" applyAlignment="1">
      <alignment horizontal="center" wrapText="1"/>
    </xf>
    <xf numFmtId="0" fontId="13" fillId="2" borderId="0" xfId="0" applyFont="1" applyFill="1" applyAlignment="1">
      <alignment horizontal="center" wrapText="1"/>
    </xf>
    <xf numFmtId="0" fontId="13" fillId="0" borderId="0" xfId="0" applyFont="1" applyAlignment="1">
      <alignment horizontal="center" wrapText="1"/>
    </xf>
    <xf numFmtId="0" fontId="12" fillId="2" borderId="3" xfId="0" applyFont="1" applyFill="1" applyBorder="1" applyAlignment="1">
      <alignment horizontal="center" wrapText="1"/>
    </xf>
    <xf numFmtId="0" fontId="12" fillId="0" borderId="4" xfId="0" applyFont="1" applyBorder="1" applyAlignment="1">
      <alignment horizontal="center" vertical="center" wrapText="1"/>
    </xf>
    <xf numFmtId="0" fontId="21" fillId="0" borderId="11" xfId="2" applyFont="1" applyBorder="1" applyAlignment="1">
      <alignment horizontal="left" vertical="center" wrapText="1"/>
    </xf>
    <xf numFmtId="164" fontId="22" fillId="0" borderId="12" xfId="2" applyNumberFormat="1" applyFont="1" applyBorder="1" applyAlignment="1">
      <alignment horizontal="center" vertical="center" wrapText="1"/>
    </xf>
    <xf numFmtId="0" fontId="22" fillId="0" borderId="9" xfId="2" applyFont="1" applyBorder="1"/>
    <xf numFmtId="165" fontId="0" fillId="0" borderId="0" xfId="0" applyNumberFormat="1"/>
    <xf numFmtId="6" fontId="17" fillId="2" borderId="3" xfId="0" applyNumberFormat="1" applyFont="1" applyFill="1" applyBorder="1" applyAlignment="1">
      <alignment horizontal="right" vertical="center" wrapText="1"/>
    </xf>
    <xf numFmtId="6" fontId="11" fillId="2" borderId="1" xfId="0" applyNumberFormat="1" applyFont="1" applyFill="1" applyBorder="1" applyAlignment="1">
      <alignment horizontal="right" vertical="center" wrapText="1"/>
    </xf>
    <xf numFmtId="0" fontId="20" fillId="3" borderId="11" xfId="2" applyFont="1" applyFill="1" applyBorder="1" applyAlignment="1">
      <alignment horizontal="center" vertical="center" wrapText="1"/>
    </xf>
    <xf numFmtId="165" fontId="20" fillId="3" borderId="12" xfId="2" applyNumberFormat="1" applyFont="1" applyFill="1" applyBorder="1" applyAlignment="1">
      <alignment horizontal="right" vertical="center" wrapText="1"/>
    </xf>
    <xf numFmtId="167" fontId="22" fillId="0" borderId="1" xfId="2" applyNumberFormat="1" applyFont="1" applyBorder="1" applyAlignment="1">
      <alignment horizontal="right" vertical="center" wrapText="1"/>
    </xf>
    <xf numFmtId="0" fontId="12" fillId="2" borderId="1" xfId="0" applyFont="1" applyFill="1" applyBorder="1" applyAlignment="1">
      <alignment horizontal="center" vertical="center" wrapText="1"/>
    </xf>
    <xf numFmtId="0" fontId="12" fillId="2" borderId="0" xfId="0" applyFont="1" applyFill="1" applyAlignment="1">
      <alignment wrapText="1"/>
    </xf>
    <xf numFmtId="6" fontId="11" fillId="0" borderId="1" xfId="0" applyNumberFormat="1" applyFont="1" applyBorder="1" applyAlignment="1">
      <alignment horizontal="right" vertical="center" wrapText="1"/>
    </xf>
    <xf numFmtId="168" fontId="18" fillId="0" borderId="0" xfId="0" applyNumberFormat="1" applyFont="1" applyAlignment="1">
      <alignment wrapText="1"/>
    </xf>
    <xf numFmtId="6" fontId="11" fillId="2" borderId="1" xfId="0" applyNumberFormat="1" applyFont="1" applyFill="1" applyBorder="1" applyAlignment="1">
      <alignment horizontal="center" vertical="center" wrapText="1"/>
    </xf>
    <xf numFmtId="0" fontId="23" fillId="0" borderId="0" xfId="0" applyFont="1" applyAlignment="1">
      <alignment wrapText="1"/>
    </xf>
    <xf numFmtId="0" fontId="23" fillId="0" borderId="0" xfId="0" applyFont="1" applyAlignment="1">
      <alignment horizontal="center" wrapText="1"/>
    </xf>
    <xf numFmtId="0" fontId="23" fillId="0" borderId="1" xfId="0" applyFont="1" applyBorder="1" applyAlignment="1">
      <alignment horizontal="center" vertical="center" wrapText="1"/>
    </xf>
    <xf numFmtId="0" fontId="23" fillId="0" borderId="3" xfId="0" applyFont="1" applyBorder="1" applyAlignment="1">
      <alignment horizontal="center" vertical="center" wrapText="1"/>
    </xf>
    <xf numFmtId="0" fontId="47" fillId="31" borderId="26" xfId="4" applyFont="1" applyFill="1" applyBorder="1" applyAlignment="1">
      <alignment horizontal="center" vertical="center" wrapText="1"/>
    </xf>
    <xf numFmtId="0" fontId="47" fillId="31" borderId="27" xfId="4" applyFont="1" applyFill="1" applyBorder="1" applyAlignment="1">
      <alignment horizontal="center" vertical="center" wrapText="1"/>
    </xf>
    <xf numFmtId="4" fontId="48" fillId="0" borderId="29" xfId="4" applyNumberFormat="1" applyFont="1" applyBorder="1" applyAlignment="1">
      <alignment horizontal="center" vertical="center" wrapText="1"/>
    </xf>
    <xf numFmtId="0" fontId="46" fillId="0" borderId="28" xfId="4" applyFont="1" applyBorder="1" applyAlignment="1">
      <alignment horizontal="left" vertical="center" wrapText="1" indent="4"/>
    </xf>
    <xf numFmtId="3" fontId="46" fillId="0" borderId="29" xfId="4" applyNumberFormat="1" applyFont="1" applyBorder="1" applyAlignment="1">
      <alignment horizontal="right" vertical="center" wrapText="1"/>
    </xf>
    <xf numFmtId="4" fontId="48" fillId="7" borderId="29" xfId="4" applyNumberFormat="1" applyFont="1" applyFill="1" applyBorder="1" applyAlignment="1">
      <alignment horizontal="center" vertical="center" wrapText="1"/>
    </xf>
    <xf numFmtId="0" fontId="20" fillId="3" borderId="9" xfId="116" applyFont="1" applyFill="1" applyBorder="1" applyAlignment="1">
      <alignment horizontal="center" vertical="center" wrapText="1"/>
    </xf>
    <xf numFmtId="0" fontId="20" fillId="3" borderId="1" xfId="116" applyFont="1" applyFill="1" applyBorder="1" applyAlignment="1">
      <alignment horizontal="center" vertical="center" wrapText="1"/>
    </xf>
    <xf numFmtId="0" fontId="20" fillId="3" borderId="10" xfId="116" applyFont="1" applyFill="1" applyBorder="1" applyAlignment="1">
      <alignment horizontal="center" vertical="center" wrapText="1"/>
    </xf>
    <xf numFmtId="0" fontId="21" fillId="0" borderId="11" xfId="116" applyFont="1" applyBorder="1" applyAlignment="1">
      <alignment horizontal="left" vertical="center" wrapText="1"/>
    </xf>
    <xf numFmtId="0" fontId="22" fillId="0" borderId="9" xfId="116" applyFont="1" applyBorder="1"/>
    <xf numFmtId="0" fontId="20" fillId="3" borderId="2" xfId="116" applyFont="1" applyFill="1" applyBorder="1" applyAlignment="1">
      <alignment horizontal="center" vertical="center" wrapText="1"/>
    </xf>
    <xf numFmtId="0" fontId="20" fillId="3" borderId="4" xfId="116" applyFont="1" applyFill="1" applyBorder="1" applyAlignment="1">
      <alignment horizontal="center" vertical="center" wrapText="1"/>
    </xf>
    <xf numFmtId="164" fontId="52" fillId="0" borderId="12" xfId="2" applyNumberFormat="1" applyFont="1" applyBorder="1" applyAlignment="1">
      <alignment horizontal="center" vertical="center" wrapText="1"/>
    </xf>
    <xf numFmtId="3" fontId="11" fillId="2" borderId="1" xfId="0" applyNumberFormat="1" applyFont="1" applyFill="1" applyBorder="1" applyAlignment="1">
      <alignment horizontal="left" vertical="center" wrapText="1"/>
    </xf>
    <xf numFmtId="0" fontId="24" fillId="2" borderId="2" xfId="0" applyFont="1" applyFill="1" applyBorder="1" applyAlignment="1">
      <alignment horizontal="center" vertical="center" wrapText="1"/>
    </xf>
    <xf numFmtId="0" fontId="23" fillId="0" borderId="1" xfId="0" applyFont="1" applyBorder="1" applyAlignment="1">
      <alignment wrapText="1"/>
    </xf>
    <xf numFmtId="0" fontId="23" fillId="0" borderId="37" xfId="0" applyFont="1" applyBorder="1" applyAlignment="1">
      <alignment wrapText="1"/>
    </xf>
    <xf numFmtId="166" fontId="23" fillId="0" borderId="0" xfId="0" applyNumberFormat="1" applyFont="1" applyAlignment="1">
      <alignment wrapText="1"/>
    </xf>
    <xf numFmtId="0" fontId="23" fillId="0" borderId="40" xfId="0" applyFont="1" applyBorder="1" applyAlignment="1">
      <alignment wrapText="1"/>
    </xf>
    <xf numFmtId="0" fontId="10" fillId="0" borderId="0" xfId="3" applyProtection="1">
      <protection locked="0"/>
    </xf>
    <xf numFmtId="0" fontId="26" fillId="0" borderId="0" xfId="3" applyFont="1" applyProtection="1">
      <protection locked="0"/>
    </xf>
    <xf numFmtId="0" fontId="9" fillId="0" borderId="0" xfId="4" applyProtection="1">
      <protection locked="0"/>
    </xf>
    <xf numFmtId="3" fontId="9" fillId="0" borderId="0" xfId="4" applyNumberFormat="1" applyProtection="1">
      <protection locked="0"/>
    </xf>
    <xf numFmtId="3" fontId="9" fillId="34" borderId="1" xfId="4" applyNumberFormat="1" applyFill="1" applyBorder="1" applyAlignment="1" applyProtection="1">
      <alignment horizontal="center"/>
      <protection locked="0"/>
    </xf>
    <xf numFmtId="3" fontId="27" fillId="34" borderId="1" xfId="4" applyNumberFormat="1" applyFont="1" applyFill="1" applyBorder="1" applyAlignment="1" applyProtection="1">
      <alignment horizontal="center"/>
      <protection locked="0"/>
    </xf>
    <xf numFmtId="0" fontId="26" fillId="0" borderId="0" xfId="4" applyFont="1" applyProtection="1">
      <protection locked="0"/>
    </xf>
    <xf numFmtId="0" fontId="9" fillId="0" borderId="0" xfId="4" applyAlignment="1" applyProtection="1">
      <alignment horizontal="center"/>
      <protection locked="0"/>
    </xf>
    <xf numFmtId="0" fontId="9" fillId="0" borderId="1" xfId="4" applyBorder="1" applyAlignment="1">
      <alignment horizontal="left" vertical="center" wrapText="1"/>
    </xf>
    <xf numFmtId="3" fontId="0" fillId="0" borderId="0" xfId="0" applyNumberFormat="1"/>
    <xf numFmtId="0" fontId="26" fillId="0" borderId="0" xfId="0" applyFont="1" applyAlignment="1">
      <alignment vertical="top" wrapText="1"/>
    </xf>
    <xf numFmtId="3" fontId="26" fillId="0" borderId="0" xfId="0" applyNumberFormat="1" applyFont="1" applyAlignment="1">
      <alignment vertical="center"/>
    </xf>
    <xf numFmtId="0" fontId="0" fillId="0" borderId="0" xfId="0" applyAlignment="1">
      <alignment wrapText="1"/>
    </xf>
    <xf numFmtId="0" fontId="46" fillId="0" borderId="28" xfId="4" applyFont="1" applyBorder="1" applyAlignment="1">
      <alignment horizontal="left" vertical="center" wrapText="1"/>
    </xf>
    <xf numFmtId="0" fontId="47" fillId="7" borderId="28" xfId="4" applyFont="1" applyFill="1" applyBorder="1" applyAlignment="1">
      <alignment horizontal="left" vertical="center" wrapText="1" indent="1"/>
    </xf>
    <xf numFmtId="3" fontId="47" fillId="7" borderId="29" xfId="4" applyNumberFormat="1" applyFont="1" applyFill="1" applyBorder="1" applyAlignment="1">
      <alignment horizontal="right" vertical="center" wrapText="1"/>
    </xf>
    <xf numFmtId="0" fontId="47" fillId="35" borderId="28" xfId="4" applyFont="1" applyFill="1" applyBorder="1" applyAlignment="1">
      <alignment horizontal="left" vertical="center" wrapText="1" indent="1"/>
    </xf>
    <xf numFmtId="3" fontId="47" fillId="35" borderId="29" xfId="4" applyNumberFormat="1" applyFont="1" applyFill="1" applyBorder="1" applyAlignment="1">
      <alignment horizontal="right" vertical="center" wrapText="1"/>
    </xf>
    <xf numFmtId="4" fontId="48" fillId="35" borderId="29" xfId="4" applyNumberFormat="1" applyFont="1" applyFill="1" applyBorder="1" applyAlignment="1">
      <alignment horizontal="center" vertical="center" wrapText="1"/>
    </xf>
    <xf numFmtId="0" fontId="12" fillId="2" borderId="50" xfId="0" applyFont="1" applyFill="1" applyBorder="1" applyAlignment="1">
      <alignment horizontal="center" vertical="center" wrapText="1"/>
    </xf>
    <xf numFmtId="0" fontId="11" fillId="2" borderId="51" xfId="0" applyFont="1" applyFill="1" applyBorder="1" applyAlignment="1">
      <alignment horizontal="left" vertical="center" wrapText="1"/>
    </xf>
    <xf numFmtId="0" fontId="23" fillId="0" borderId="51" xfId="0" applyFont="1" applyBorder="1" applyAlignment="1">
      <alignment horizontal="center" vertical="center" wrapText="1"/>
    </xf>
    <xf numFmtId="6" fontId="11" fillId="0" borderId="51" xfId="0" applyNumberFormat="1" applyFont="1" applyBorder="1" applyAlignment="1">
      <alignment horizontal="right" vertical="center" wrapText="1"/>
    </xf>
    <xf numFmtId="6" fontId="11" fillId="2" borderId="51" xfId="0" applyNumberFormat="1" applyFont="1" applyFill="1" applyBorder="1" applyAlignment="1">
      <alignment horizontal="center" vertical="center" wrapText="1"/>
    </xf>
    <xf numFmtId="3" fontId="11" fillId="2" borderId="52" xfId="0" applyNumberFormat="1" applyFont="1" applyFill="1" applyBorder="1" applyAlignment="1">
      <alignment horizontal="left" vertical="center" wrapText="1"/>
    </xf>
    <xf numFmtId="6" fontId="12" fillId="2" borderId="1" xfId="0" applyNumberFormat="1" applyFont="1" applyFill="1" applyBorder="1" applyAlignment="1">
      <alignment horizontal="center" vertical="center" wrapText="1"/>
    </xf>
    <xf numFmtId="6" fontId="12" fillId="2" borderId="51" xfId="0" applyNumberFormat="1" applyFont="1" applyFill="1" applyBorder="1" applyAlignment="1">
      <alignment horizontal="center" vertical="center" wrapText="1"/>
    </xf>
    <xf numFmtId="0" fontId="11" fillId="2" borderId="32" xfId="0" applyFont="1" applyFill="1" applyBorder="1" applyAlignment="1">
      <alignment horizontal="left" vertical="center" wrapText="1"/>
    </xf>
    <xf numFmtId="3" fontId="11" fillId="2" borderId="32" xfId="0" applyNumberFormat="1" applyFont="1" applyFill="1" applyBorder="1" applyAlignment="1">
      <alignment horizontal="left" vertical="center" wrapText="1"/>
    </xf>
    <xf numFmtId="6" fontId="0" fillId="2" borderId="1" xfId="0" applyNumberFormat="1" applyFill="1" applyBorder="1" applyAlignment="1">
      <alignment horizontal="center" vertical="center" wrapText="1"/>
    </xf>
    <xf numFmtId="167" fontId="22" fillId="0" borderId="33" xfId="2" applyNumberFormat="1" applyFont="1" applyBorder="1" applyAlignment="1">
      <alignment horizontal="right" vertical="center" wrapText="1"/>
    </xf>
    <xf numFmtId="6" fontId="12" fillId="2" borderId="3" xfId="0" applyNumberFormat="1" applyFont="1" applyFill="1" applyBorder="1" applyAlignment="1">
      <alignment horizontal="center" wrapText="1"/>
    </xf>
    <xf numFmtId="0" fontId="18" fillId="35" borderId="32" xfId="0" applyFont="1" applyFill="1" applyBorder="1" applyAlignment="1">
      <alignment vertical="center"/>
    </xf>
    <xf numFmtId="0" fontId="18" fillId="35" borderId="32" xfId="0" applyFont="1" applyFill="1" applyBorder="1" applyAlignment="1">
      <alignment horizontal="center" vertical="center" wrapText="1"/>
    </xf>
    <xf numFmtId="0" fontId="25" fillId="0" borderId="0" xfId="3" applyFont="1" applyProtection="1">
      <protection locked="0"/>
    </xf>
    <xf numFmtId="0" fontId="10" fillId="0" borderId="1" xfId="3" applyBorder="1" applyProtection="1">
      <protection locked="0"/>
    </xf>
    <xf numFmtId="3" fontId="27" fillId="34" borderId="4" xfId="4" applyNumberFormat="1" applyFont="1" applyFill="1" applyBorder="1" applyProtection="1">
      <protection locked="0"/>
    </xf>
    <xf numFmtId="0" fontId="9" fillId="0" borderId="55" xfId="4" applyBorder="1" applyAlignment="1">
      <alignment horizontal="left" vertical="center" wrapText="1"/>
    </xf>
    <xf numFmtId="0" fontId="9" fillId="0" borderId="1" xfId="4" applyBorder="1" applyAlignment="1">
      <alignment horizontal="left" vertical="top" wrapText="1"/>
    </xf>
    <xf numFmtId="0" fontId="25" fillId="4" borderId="1" xfId="3" applyFont="1" applyFill="1" applyBorder="1" applyAlignment="1" applyProtection="1">
      <alignment horizontal="center" vertical="center"/>
      <protection locked="0"/>
    </xf>
    <xf numFmtId="0" fontId="23" fillId="4" borderId="1" xfId="0" applyFont="1" applyFill="1" applyBorder="1" applyAlignment="1" applyProtection="1">
      <alignment horizontal="center" vertical="center"/>
      <protection locked="0"/>
    </xf>
    <xf numFmtId="0" fontId="10" fillId="0" borderId="4" xfId="3" applyBorder="1" applyProtection="1">
      <protection locked="0"/>
    </xf>
    <xf numFmtId="0" fontId="25" fillId="5" borderId="56" xfId="3" applyFont="1" applyFill="1" applyBorder="1" applyAlignment="1" applyProtection="1">
      <alignment horizontal="center" vertical="center"/>
      <protection locked="0"/>
    </xf>
    <xf numFmtId="0" fontId="25" fillId="5" borderId="40" xfId="3" applyFont="1" applyFill="1" applyBorder="1" applyAlignment="1" applyProtection="1">
      <alignment horizontal="center" vertical="center" wrapText="1"/>
      <protection locked="0"/>
    </xf>
    <xf numFmtId="0" fontId="25" fillId="5" borderId="13" xfId="3" applyFont="1" applyFill="1" applyBorder="1" applyAlignment="1" applyProtection="1">
      <alignment horizontal="center" vertical="center" wrapText="1"/>
      <protection locked="0"/>
    </xf>
    <xf numFmtId="0" fontId="25" fillId="5" borderId="33" xfId="3" applyFont="1" applyFill="1" applyBorder="1" applyAlignment="1" applyProtection="1">
      <alignment horizontal="center" vertical="center"/>
      <protection locked="0"/>
    </xf>
    <xf numFmtId="0" fontId="25" fillId="39" borderId="0" xfId="3" applyFont="1" applyFill="1" applyProtection="1">
      <protection locked="0"/>
    </xf>
    <xf numFmtId="0" fontId="26" fillId="39" borderId="0" xfId="3" applyFont="1" applyFill="1" applyProtection="1">
      <protection locked="0"/>
    </xf>
    <xf numFmtId="0" fontId="22" fillId="0" borderId="57" xfId="2" applyFont="1" applyBorder="1"/>
    <xf numFmtId="6" fontId="26" fillId="0" borderId="0" xfId="3" applyNumberFormat="1" applyFont="1" applyProtection="1">
      <protection locked="0"/>
    </xf>
    <xf numFmtId="6" fontId="17" fillId="2" borderId="1" xfId="0" applyNumberFormat="1" applyFont="1" applyFill="1" applyBorder="1" applyAlignment="1">
      <alignment horizontal="right" vertical="center" wrapText="1"/>
    </xf>
    <xf numFmtId="6" fontId="18" fillId="0" borderId="0" xfId="0" applyNumberFormat="1" applyFont="1" applyAlignment="1">
      <alignment wrapText="1"/>
    </xf>
    <xf numFmtId="0" fontId="24" fillId="2" borderId="0" xfId="0" applyFont="1" applyFill="1" applyAlignment="1">
      <alignment wrapText="1"/>
    </xf>
    <xf numFmtId="0" fontId="18" fillId="0" borderId="0" xfId="0" applyFont="1" applyAlignment="1">
      <alignment wrapText="1"/>
    </xf>
    <xf numFmtId="6" fontId="0" fillId="0" borderId="0" xfId="0" applyNumberFormat="1" applyAlignment="1">
      <alignment wrapText="1"/>
    </xf>
    <xf numFmtId="6" fontId="11" fillId="2" borderId="3" xfId="0" applyNumberFormat="1" applyFont="1" applyFill="1" applyBorder="1" applyAlignment="1">
      <alignment horizontal="right" vertical="center" wrapText="1"/>
    </xf>
    <xf numFmtId="168" fontId="0" fillId="0" borderId="0" xfId="0" applyNumberFormat="1" applyAlignment="1">
      <alignment wrapText="1"/>
    </xf>
    <xf numFmtId="0" fontId="10" fillId="0" borderId="52" xfId="3" applyBorder="1" applyProtection="1">
      <protection locked="0"/>
    </xf>
    <xf numFmtId="3" fontId="26" fillId="35" borderId="33" xfId="3" applyNumberFormat="1" applyFont="1" applyFill="1" applyBorder="1" applyAlignment="1">
      <alignment horizontal="right" vertical="center" wrapText="1"/>
    </xf>
    <xf numFmtId="0" fontId="26" fillId="0" borderId="33" xfId="3" applyFont="1" applyBorder="1" applyAlignment="1" applyProtection="1">
      <alignment horizontal="left" vertical="center" wrapText="1"/>
      <protection locked="0"/>
    </xf>
    <xf numFmtId="3" fontId="26" fillId="0" borderId="33" xfId="3" applyNumberFormat="1" applyFont="1" applyBorder="1" applyAlignment="1">
      <alignment horizontal="right" vertical="center" wrapText="1"/>
    </xf>
    <xf numFmtId="0" fontId="26" fillId="35" borderId="33" xfId="3" applyFont="1" applyFill="1" applyBorder="1" applyAlignment="1" applyProtection="1">
      <alignment horizontal="left" vertical="center" wrapText="1"/>
      <protection locked="0"/>
    </xf>
    <xf numFmtId="3" fontId="26" fillId="35" borderId="7" xfId="3" applyNumberFormat="1" applyFont="1" applyFill="1" applyBorder="1" applyAlignment="1">
      <alignment horizontal="right" vertical="center" wrapText="1"/>
    </xf>
    <xf numFmtId="3" fontId="26" fillId="0" borderId="7" xfId="3" applyNumberFormat="1" applyFont="1" applyBorder="1" applyAlignment="1">
      <alignment horizontal="right" vertical="center" wrapText="1"/>
    </xf>
    <xf numFmtId="0" fontId="26" fillId="0" borderId="7" xfId="3" applyFont="1" applyBorder="1" applyAlignment="1" applyProtection="1">
      <alignment horizontal="left" vertical="center" wrapText="1"/>
      <protection locked="0"/>
    </xf>
    <xf numFmtId="0" fontId="26" fillId="35" borderId="7" xfId="3" applyFont="1" applyFill="1" applyBorder="1" applyAlignment="1" applyProtection="1">
      <alignment horizontal="left" vertical="center" wrapText="1"/>
      <protection locked="0"/>
    </xf>
    <xf numFmtId="0" fontId="25" fillId="37" borderId="13" xfId="3" applyFont="1" applyFill="1" applyBorder="1" applyAlignment="1" applyProtection="1">
      <alignment horizontal="center"/>
      <protection locked="0"/>
    </xf>
    <xf numFmtId="0" fontId="25" fillId="5" borderId="13" xfId="3" applyFont="1" applyFill="1" applyBorder="1" applyAlignment="1" applyProtection="1">
      <alignment horizontal="center" vertical="center"/>
      <protection locked="0"/>
    </xf>
    <xf numFmtId="0" fontId="10" fillId="0" borderId="33" xfId="3" applyBorder="1" applyProtection="1">
      <protection locked="0"/>
    </xf>
    <xf numFmtId="0" fontId="10" fillId="0" borderId="38" xfId="3" applyBorder="1" applyProtection="1">
      <protection locked="0"/>
    </xf>
    <xf numFmtId="0" fontId="10" fillId="0" borderId="40" xfId="3" applyBorder="1" applyProtection="1">
      <protection locked="0"/>
    </xf>
    <xf numFmtId="3" fontId="54" fillId="37" borderId="58" xfId="3" applyNumberFormat="1" applyFont="1" applyFill="1" applyBorder="1" applyAlignment="1" applyProtection="1">
      <alignment horizontal="center"/>
      <protection locked="0"/>
    </xf>
    <xf numFmtId="3" fontId="26" fillId="0" borderId="0" xfId="3" applyNumberFormat="1" applyFont="1" applyProtection="1">
      <protection locked="0"/>
    </xf>
    <xf numFmtId="3" fontId="9" fillId="0" borderId="1" xfId="4" applyNumberFormat="1" applyBorder="1" applyAlignment="1">
      <alignment horizontal="center" vertical="center"/>
    </xf>
    <xf numFmtId="3" fontId="27" fillId="0" borderId="1" xfId="4" applyNumberFormat="1" applyFont="1" applyBorder="1" applyAlignment="1">
      <alignment horizontal="center" vertical="center"/>
    </xf>
    <xf numFmtId="3" fontId="9" fillId="0" borderId="1" xfId="4" applyNumberFormat="1" applyBorder="1" applyAlignment="1" applyProtection="1">
      <alignment horizontal="center" vertical="center"/>
      <protection locked="0"/>
    </xf>
    <xf numFmtId="0" fontId="56" fillId="37" borderId="26" xfId="3" applyFont="1" applyFill="1" applyBorder="1" applyAlignment="1" applyProtection="1">
      <alignment horizontal="center" vertical="center" wrapText="1"/>
      <protection locked="0"/>
    </xf>
    <xf numFmtId="0" fontId="26" fillId="35" borderId="33" xfId="0" applyFont="1" applyFill="1" applyBorder="1" applyAlignment="1" applyProtection="1">
      <alignment horizontal="left" vertical="center" wrapText="1"/>
      <protection locked="0"/>
    </xf>
    <xf numFmtId="3" fontId="26" fillId="35" borderId="33" xfId="0" applyNumberFormat="1" applyFont="1" applyFill="1" applyBorder="1" applyAlignment="1" applyProtection="1">
      <alignment horizontal="right" vertical="center" wrapText="1"/>
      <protection locked="0"/>
    </xf>
    <xf numFmtId="3" fontId="26" fillId="35" borderId="7" xfId="0" applyNumberFormat="1" applyFont="1" applyFill="1" applyBorder="1" applyAlignment="1" applyProtection="1">
      <alignment horizontal="right" vertical="center" wrapText="1"/>
      <protection locked="0"/>
    </xf>
    <xf numFmtId="0" fontId="26" fillId="35" borderId="76" xfId="0" applyFont="1" applyFill="1" applyBorder="1" applyAlignment="1" applyProtection="1">
      <alignment horizontal="left" vertical="center" wrapText="1"/>
      <protection locked="0"/>
    </xf>
    <xf numFmtId="3" fontId="26" fillId="35" borderId="76" xfId="0" applyNumberFormat="1" applyFont="1" applyFill="1" applyBorder="1" applyAlignment="1" applyProtection="1">
      <alignment horizontal="right" vertical="center" wrapText="1"/>
      <protection locked="0"/>
    </xf>
    <xf numFmtId="3" fontId="26" fillId="0" borderId="33" xfId="0" applyNumberFormat="1" applyFont="1" applyBorder="1" applyAlignment="1" applyProtection="1">
      <alignment horizontal="right" vertical="center" wrapText="1"/>
      <protection locked="0"/>
    </xf>
    <xf numFmtId="0" fontId="26" fillId="35" borderId="7" xfId="0" applyFont="1" applyFill="1" applyBorder="1" applyAlignment="1" applyProtection="1">
      <alignment horizontal="left" vertical="center" wrapText="1"/>
      <protection locked="0"/>
    </xf>
    <xf numFmtId="3" fontId="26" fillId="0" borderId="7" xfId="0" applyNumberFormat="1" applyFont="1" applyBorder="1" applyAlignment="1" applyProtection="1">
      <alignment horizontal="right" vertical="center" wrapText="1"/>
      <protection locked="0"/>
    </xf>
    <xf numFmtId="3" fontId="26" fillId="0" borderId="76" xfId="0" applyNumberFormat="1" applyFont="1" applyBorder="1" applyAlignment="1" applyProtection="1">
      <alignment horizontal="right" vertical="center" wrapText="1"/>
      <protection locked="0"/>
    </xf>
    <xf numFmtId="2" fontId="26" fillId="0" borderId="0" xfId="3" applyNumberFormat="1" applyFont="1" applyProtection="1">
      <protection locked="0"/>
    </xf>
    <xf numFmtId="3" fontId="27" fillId="34" borderId="50" xfId="4" applyNumberFormat="1" applyFont="1" applyFill="1" applyBorder="1" applyAlignment="1" applyProtection="1">
      <alignment horizontal="center"/>
      <protection locked="0"/>
    </xf>
    <xf numFmtId="3" fontId="9" fillId="0" borderId="50" xfId="4" applyNumberFormat="1" applyBorder="1" applyAlignment="1" applyProtection="1">
      <alignment horizontal="center" vertical="center"/>
      <protection locked="0"/>
    </xf>
    <xf numFmtId="3" fontId="9" fillId="0" borderId="50" xfId="4" applyNumberFormat="1" applyBorder="1" applyAlignment="1">
      <alignment horizontal="center" vertical="center"/>
    </xf>
    <xf numFmtId="3" fontId="9" fillId="0" borderId="78" xfId="4" applyNumberFormat="1" applyBorder="1" applyProtection="1">
      <protection locked="0"/>
    </xf>
    <xf numFmtId="3" fontId="9" fillId="0" borderId="67" xfId="4" applyNumberFormat="1" applyBorder="1" applyProtection="1">
      <protection locked="0"/>
    </xf>
    <xf numFmtId="3" fontId="9" fillId="41" borderId="0" xfId="4" applyNumberFormat="1" applyFill="1" applyProtection="1">
      <protection locked="0"/>
    </xf>
    <xf numFmtId="3" fontId="9" fillId="41" borderId="65" xfId="4" applyNumberFormat="1" applyFill="1" applyBorder="1" applyProtection="1">
      <protection locked="0"/>
    </xf>
    <xf numFmtId="3" fontId="9" fillId="41" borderId="67" xfId="4" applyNumberFormat="1" applyFill="1" applyBorder="1" applyProtection="1">
      <protection locked="0"/>
    </xf>
    <xf numFmtId="0" fontId="18" fillId="8" borderId="54" xfId="4" applyFont="1" applyFill="1" applyBorder="1" applyAlignment="1" applyProtection="1">
      <alignment horizontal="center"/>
      <protection locked="0"/>
    </xf>
    <xf numFmtId="3" fontId="27" fillId="8" borderId="38" xfId="4" applyNumberFormat="1" applyFont="1" applyFill="1" applyBorder="1"/>
    <xf numFmtId="4" fontId="27" fillId="34" borderId="15" xfId="4" applyNumberFormat="1" applyFont="1" applyFill="1" applyBorder="1" applyAlignment="1">
      <alignment horizontal="center"/>
    </xf>
    <xf numFmtId="0" fontId="22" fillId="0" borderId="1" xfId="2" applyFont="1" applyBorder="1" applyAlignment="1">
      <alignment wrapText="1"/>
    </xf>
    <xf numFmtId="0" fontId="22" fillId="0" borderId="35" xfId="2" applyFont="1" applyBorder="1" applyAlignment="1">
      <alignment wrapText="1"/>
    </xf>
    <xf numFmtId="167" fontId="0" fillId="0" borderId="0" xfId="0" applyNumberFormat="1"/>
    <xf numFmtId="4" fontId="9" fillId="0" borderId="0" xfId="4" applyNumberFormat="1" applyProtection="1">
      <protection locked="0"/>
    </xf>
    <xf numFmtId="4" fontId="4" fillId="34" borderId="32" xfId="156" applyNumberFormat="1" applyFill="1" applyBorder="1" applyAlignment="1" applyProtection="1">
      <alignment horizontal="center" vertical="center"/>
      <protection locked="0"/>
    </xf>
    <xf numFmtId="4" fontId="9" fillId="34" borderId="32" xfId="4" applyNumberFormat="1" applyFill="1" applyBorder="1" applyAlignment="1" applyProtection="1">
      <alignment horizontal="center" vertical="center"/>
      <protection locked="0"/>
    </xf>
    <xf numFmtId="0" fontId="23" fillId="0" borderId="25" xfId="0" applyFont="1" applyBorder="1" applyAlignment="1">
      <alignment horizontal="center" wrapText="1"/>
    </xf>
    <xf numFmtId="0" fontId="59" fillId="0" borderId="0" xfId="4" applyFont="1" applyAlignment="1">
      <alignment horizontal="center" wrapText="1"/>
    </xf>
    <xf numFmtId="0" fontId="60" fillId="0" borderId="0" xfId="4" applyFont="1"/>
    <xf numFmtId="0" fontId="57" fillId="31" borderId="27" xfId="4" applyFont="1" applyFill="1" applyBorder="1" applyAlignment="1">
      <alignment horizontal="center" vertical="center" wrapText="1"/>
    </xf>
    <xf numFmtId="3" fontId="57" fillId="0" borderId="29" xfId="4" applyNumberFormat="1" applyFont="1" applyBorder="1" applyAlignment="1">
      <alignment horizontal="right" vertical="center" wrapText="1"/>
    </xf>
    <xf numFmtId="4" fontId="61" fillId="7" borderId="29" xfId="4" applyNumberFormat="1" applyFont="1" applyFill="1" applyBorder="1" applyAlignment="1">
      <alignment horizontal="center" vertical="center" wrapText="1"/>
    </xf>
    <xf numFmtId="3" fontId="60" fillId="0" borderId="0" xfId="4" applyNumberFormat="1" applyFont="1"/>
    <xf numFmtId="0" fontId="59" fillId="0" borderId="28" xfId="4" applyFont="1" applyBorder="1" applyAlignment="1">
      <alignment horizontal="left" vertical="center" wrapText="1" indent="4"/>
    </xf>
    <xf numFmtId="3" fontId="59" fillId="0" borderId="29" xfId="4" applyNumberFormat="1" applyFont="1" applyBorder="1" applyAlignment="1">
      <alignment horizontal="right" vertical="center" wrapText="1"/>
    </xf>
    <xf numFmtId="3" fontId="59" fillId="0" borderId="28" xfId="4" applyNumberFormat="1" applyFont="1" applyBorder="1" applyAlignment="1">
      <alignment horizontal="left" vertical="center" wrapText="1" indent="4"/>
    </xf>
    <xf numFmtId="0" fontId="57" fillId="31" borderId="28" xfId="4" applyFont="1" applyFill="1" applyBorder="1" applyAlignment="1">
      <alignment vertical="center" wrapText="1"/>
    </xf>
    <xf numFmtId="3" fontId="57" fillId="31" borderId="29" xfId="4" applyNumberFormat="1" applyFont="1" applyFill="1" applyBorder="1" applyAlignment="1">
      <alignment horizontal="right" vertical="center" wrapText="1"/>
    </xf>
    <xf numFmtId="0" fontId="62" fillId="7" borderId="45" xfId="4" applyFont="1" applyFill="1" applyBorder="1" applyAlignment="1">
      <alignment horizontal="center" vertical="center" wrapText="1"/>
    </xf>
    <xf numFmtId="0" fontId="62" fillId="7" borderId="46" xfId="4" applyFont="1" applyFill="1" applyBorder="1" applyAlignment="1">
      <alignment horizontal="center" vertical="center" wrapText="1"/>
    </xf>
    <xf numFmtId="0" fontId="62" fillId="0" borderId="47" xfId="4" applyFont="1" applyBorder="1" applyAlignment="1">
      <alignment horizontal="center" vertical="center" wrapText="1"/>
    </xf>
    <xf numFmtId="3" fontId="63" fillId="0" borderId="31" xfId="4" applyNumberFormat="1" applyFont="1" applyBorder="1" applyAlignment="1">
      <alignment horizontal="center" vertical="center" wrapText="1"/>
    </xf>
    <xf numFmtId="3" fontId="62" fillId="0" borderId="31" xfId="4" applyNumberFormat="1" applyFont="1" applyBorder="1" applyAlignment="1">
      <alignment horizontal="center" vertical="center" wrapText="1"/>
    </xf>
    <xf numFmtId="0" fontId="62" fillId="32" borderId="48" xfId="4" applyFont="1" applyFill="1" applyBorder="1" applyAlignment="1">
      <alignment horizontal="center" vertical="center" wrapText="1"/>
    </xf>
    <xf numFmtId="4" fontId="62" fillId="32" borderId="49" xfId="4" applyNumberFormat="1" applyFont="1" applyFill="1" applyBorder="1" applyAlignment="1">
      <alignment horizontal="center" vertical="center" wrapText="1"/>
    </xf>
    <xf numFmtId="0" fontId="64" fillId="0" borderId="0" xfId="4" applyFont="1" applyAlignment="1">
      <alignment vertical="center"/>
    </xf>
    <xf numFmtId="4" fontId="60" fillId="0" borderId="0" xfId="4" applyNumberFormat="1" applyFont="1"/>
    <xf numFmtId="0" fontId="8" fillId="0" borderId="32" xfId="0" applyFont="1" applyBorder="1" applyAlignment="1">
      <alignment vertical="top" wrapText="1"/>
    </xf>
    <xf numFmtId="0" fontId="23" fillId="0" borderId="32" xfId="0" applyFont="1" applyBorder="1" applyAlignment="1">
      <alignment horizontal="center" vertical="center" wrapText="1"/>
    </xf>
    <xf numFmtId="0" fontId="12" fillId="0" borderId="32" xfId="0" applyFont="1" applyBorder="1" applyAlignment="1">
      <alignment horizontal="center" vertical="center" wrapText="1"/>
    </xf>
    <xf numFmtId="6" fontId="11" fillId="0" borderId="32" xfId="0" applyNumberFormat="1" applyFont="1" applyBorder="1" applyAlignment="1">
      <alignment horizontal="right" vertical="center" wrapText="1"/>
    </xf>
    <xf numFmtId="6" fontId="11" fillId="0" borderId="32" xfId="0" applyNumberFormat="1" applyFont="1" applyBorder="1" applyAlignment="1">
      <alignment horizontal="center" vertical="center" wrapText="1"/>
    </xf>
    <xf numFmtId="0" fontId="7" fillId="0" borderId="32" xfId="0" applyFont="1" applyBorder="1" applyAlignment="1">
      <alignment vertical="top" wrapText="1"/>
    </xf>
    <xf numFmtId="6" fontId="17" fillId="2" borderId="32" xfId="0" applyNumberFormat="1" applyFont="1" applyFill="1" applyBorder="1" applyAlignment="1">
      <alignment horizontal="right" vertical="center" wrapText="1"/>
    </xf>
    <xf numFmtId="0" fontId="12" fillId="2" borderId="32" xfId="0" applyFont="1" applyFill="1" applyBorder="1" applyAlignment="1">
      <alignment horizontal="center" wrapText="1"/>
    </xf>
    <xf numFmtId="0" fontId="12" fillId="36" borderId="32" xfId="0" applyFont="1" applyFill="1" applyBorder="1" applyAlignment="1">
      <alignment horizontal="center" vertical="center" wrapText="1"/>
    </xf>
    <xf numFmtId="0" fontId="11" fillId="0" borderId="32" xfId="0" applyFont="1" applyBorder="1" applyAlignment="1">
      <alignment horizontal="left" vertical="center" wrapText="1"/>
    </xf>
    <xf numFmtId="43" fontId="11" fillId="0" borderId="32" xfId="0" applyNumberFormat="1" applyFont="1" applyBorder="1" applyAlignment="1">
      <alignment horizontal="left" vertical="center" wrapText="1"/>
    </xf>
    <xf numFmtId="0" fontId="12" fillId="2" borderId="32" xfId="0" applyFont="1" applyFill="1" applyBorder="1" applyAlignment="1">
      <alignment horizontal="center" vertical="center" wrapText="1"/>
    </xf>
    <xf numFmtId="6" fontId="11" fillId="2" borderId="32" xfId="0" applyNumberFormat="1" applyFont="1" applyFill="1" applyBorder="1" applyAlignment="1">
      <alignment horizontal="right" vertical="center" wrapText="1"/>
    </xf>
    <xf numFmtId="6" fontId="11" fillId="2" borderId="32" xfId="0" applyNumberFormat="1" applyFont="1" applyFill="1" applyBorder="1" applyAlignment="1">
      <alignment horizontal="center" vertical="center" wrapText="1"/>
    </xf>
    <xf numFmtId="6" fontId="17" fillId="0" borderId="51" xfId="0" applyNumberFormat="1" applyFont="1" applyBorder="1" applyAlignment="1">
      <alignment horizontal="right" vertical="center" wrapText="1"/>
    </xf>
    <xf numFmtId="6" fontId="0" fillId="2" borderId="32" xfId="0" applyNumberFormat="1" applyFill="1" applyBorder="1" applyAlignment="1">
      <alignment horizontal="center" vertical="center" wrapText="1"/>
    </xf>
    <xf numFmtId="6" fontId="51" fillId="2" borderId="32" xfId="0" applyNumberFormat="1" applyFont="1" applyFill="1" applyBorder="1" applyAlignment="1">
      <alignment horizontal="center" vertical="center" wrapText="1"/>
    </xf>
    <xf numFmtId="0" fontId="23" fillId="0" borderId="32" xfId="0" applyFont="1" applyBorder="1" applyAlignment="1">
      <alignment wrapText="1"/>
    </xf>
    <xf numFmtId="6" fontId="17" fillId="0" borderId="32" xfId="0" applyNumberFormat="1" applyFont="1" applyBorder="1" applyAlignment="1">
      <alignment horizontal="right" vertical="center" wrapText="1"/>
    </xf>
    <xf numFmtId="0" fontId="24" fillId="2" borderId="32" xfId="0" applyFont="1" applyFill="1" applyBorder="1" applyAlignment="1">
      <alignment horizontal="center" vertical="center" wrapText="1"/>
    </xf>
    <xf numFmtId="0" fontId="17" fillId="2" borderId="3" xfId="0" applyFont="1" applyFill="1" applyBorder="1" applyAlignment="1">
      <alignment horizontal="left" vertical="center" wrapText="1"/>
    </xf>
    <xf numFmtId="6" fontId="23" fillId="0" borderId="0" xfId="0" applyNumberFormat="1" applyFont="1" applyAlignment="1">
      <alignment wrapText="1"/>
    </xf>
    <xf numFmtId="0" fontId="25" fillId="37" borderId="74" xfId="3" applyFont="1" applyFill="1" applyBorder="1" applyAlignment="1" applyProtection="1">
      <alignment horizontal="center"/>
      <protection locked="0"/>
    </xf>
    <xf numFmtId="3" fontId="54" fillId="37" borderId="75" xfId="3" applyNumberFormat="1" applyFont="1" applyFill="1" applyBorder="1" applyAlignment="1" applyProtection="1">
      <alignment horizontal="center"/>
      <protection locked="0"/>
    </xf>
    <xf numFmtId="0" fontId="26" fillId="35" borderId="32" xfId="0" applyFont="1" applyFill="1" applyBorder="1" applyAlignment="1" applyProtection="1">
      <alignment horizontal="left" vertical="center" wrapText="1"/>
      <protection locked="0"/>
    </xf>
    <xf numFmtId="3" fontId="26" fillId="35" borderId="32" xfId="0" applyNumberFormat="1" applyFont="1" applyFill="1" applyBorder="1" applyAlignment="1" applyProtection="1">
      <alignment horizontal="right" vertical="center" wrapText="1"/>
      <protection locked="0"/>
    </xf>
    <xf numFmtId="0" fontId="26" fillId="0" borderId="32" xfId="3" applyFont="1" applyBorder="1" applyAlignment="1" applyProtection="1">
      <alignment horizontal="left" vertical="center" wrapText="1"/>
      <protection locked="0"/>
    </xf>
    <xf numFmtId="3" fontId="26" fillId="0" borderId="32" xfId="0" applyNumberFormat="1" applyFont="1" applyBorder="1" applyAlignment="1" applyProtection="1">
      <alignment horizontal="right" vertical="center" wrapText="1"/>
      <protection locked="0"/>
    </xf>
    <xf numFmtId="3" fontId="26" fillId="0" borderId="32" xfId="3" applyNumberFormat="1" applyFont="1" applyBorder="1" applyAlignment="1">
      <alignment horizontal="right" vertical="center" wrapText="1"/>
    </xf>
    <xf numFmtId="3" fontId="26" fillId="35" borderId="32" xfId="3" applyNumberFormat="1" applyFont="1" applyFill="1" applyBorder="1" applyAlignment="1">
      <alignment horizontal="right" vertical="center" wrapText="1"/>
    </xf>
    <xf numFmtId="0" fontId="26" fillId="35" borderId="32" xfId="3" applyFont="1" applyFill="1" applyBorder="1" applyAlignment="1" applyProtection="1">
      <alignment horizontal="left" vertical="center" wrapText="1"/>
      <protection locked="0"/>
    </xf>
    <xf numFmtId="0" fontId="10" fillId="0" borderId="32" xfId="3" applyBorder="1" applyProtection="1">
      <protection locked="0"/>
    </xf>
    <xf numFmtId="3" fontId="26" fillId="35" borderId="76" xfId="3" applyNumberFormat="1" applyFont="1" applyFill="1" applyBorder="1" applyAlignment="1">
      <alignment horizontal="right" vertical="center" wrapText="1"/>
    </xf>
    <xf numFmtId="0" fontId="10" fillId="0" borderId="76" xfId="3" applyBorder="1" applyProtection="1">
      <protection locked="0"/>
    </xf>
    <xf numFmtId="3" fontId="26" fillId="0" borderId="76" xfId="3" applyNumberFormat="1" applyFont="1" applyBorder="1" applyAlignment="1">
      <alignment horizontal="right" vertical="center" wrapText="1"/>
    </xf>
    <xf numFmtId="0" fontId="26" fillId="0" borderId="76" xfId="3" applyFont="1" applyBorder="1" applyAlignment="1" applyProtection="1">
      <alignment horizontal="left" vertical="center" wrapText="1"/>
      <protection locked="0"/>
    </xf>
    <xf numFmtId="0" fontId="26" fillId="35" borderId="76" xfId="3" applyFont="1" applyFill="1" applyBorder="1" applyAlignment="1" applyProtection="1">
      <alignment horizontal="left" vertical="center" wrapText="1"/>
      <protection locked="0"/>
    </xf>
    <xf numFmtId="0" fontId="26" fillId="0" borderId="32" xfId="0" applyFont="1" applyBorder="1" applyAlignment="1">
      <alignment vertical="center" wrapText="1"/>
    </xf>
    <xf numFmtId="3" fontId="26" fillId="2" borderId="32" xfId="0" applyNumberFormat="1" applyFont="1" applyFill="1" applyBorder="1" applyAlignment="1" applyProtection="1">
      <alignment horizontal="right" vertical="center" wrapText="1"/>
      <protection locked="0"/>
    </xf>
    <xf numFmtId="3" fontId="25" fillId="0" borderId="32" xfId="3" applyNumberFormat="1" applyFont="1" applyBorder="1" applyAlignment="1" applyProtection="1">
      <alignment horizontal="right" wrapText="1"/>
      <protection locked="0"/>
    </xf>
    <xf numFmtId="0" fontId="25" fillId="0" borderId="6" xfId="3" applyFont="1" applyBorder="1" applyAlignment="1" applyProtection="1">
      <alignment vertical="center" wrapText="1"/>
      <protection locked="0"/>
    </xf>
    <xf numFmtId="3" fontId="25" fillId="0" borderId="7" xfId="3" applyNumberFormat="1" applyFont="1" applyBorder="1" applyAlignment="1" applyProtection="1">
      <alignment horizontal="right" wrapText="1"/>
      <protection locked="0"/>
    </xf>
    <xf numFmtId="0" fontId="25" fillId="0" borderId="9" xfId="3" applyFont="1" applyBorder="1" applyAlignment="1" applyProtection="1">
      <alignment vertical="center" wrapText="1"/>
      <protection locked="0"/>
    </xf>
    <xf numFmtId="0" fontId="18" fillId="40" borderId="15" xfId="0" applyFont="1" applyFill="1" applyBorder="1" applyAlignment="1">
      <alignment vertical="center" wrapText="1"/>
    </xf>
    <xf numFmtId="0" fontId="25" fillId="40" borderId="15" xfId="0" applyFont="1" applyFill="1" applyBorder="1" applyAlignment="1" applyProtection="1">
      <alignment horizontal="left" vertical="center" wrapText="1"/>
      <protection locked="0"/>
    </xf>
    <xf numFmtId="3" fontId="25" fillId="40" borderId="15" xfId="0" applyNumberFormat="1" applyFont="1" applyFill="1" applyBorder="1" applyAlignment="1" applyProtection="1">
      <alignment horizontal="right" vertical="center" wrapText="1"/>
      <protection locked="0"/>
    </xf>
    <xf numFmtId="3" fontId="25" fillId="40" borderId="15" xfId="3" applyNumberFormat="1" applyFont="1" applyFill="1" applyBorder="1" applyAlignment="1">
      <alignment horizontal="right" vertical="center" wrapText="1"/>
    </xf>
    <xf numFmtId="0" fontId="25" fillId="40" borderId="15" xfId="3" applyFont="1" applyFill="1" applyBorder="1" applyAlignment="1" applyProtection="1">
      <alignment horizontal="left" vertical="center" wrapText="1"/>
      <protection locked="0"/>
    </xf>
    <xf numFmtId="167" fontId="20" fillId="3" borderId="12" xfId="2" applyNumberFormat="1" applyFont="1" applyFill="1" applyBorder="1" applyAlignment="1">
      <alignment horizontal="right" vertical="center" wrapText="1"/>
    </xf>
    <xf numFmtId="0" fontId="47" fillId="35" borderId="6" xfId="4" applyFont="1" applyFill="1" applyBorder="1" applyAlignment="1">
      <alignment horizontal="left" vertical="center" wrapText="1" indent="1"/>
    </xf>
    <xf numFmtId="3" fontId="46" fillId="35" borderId="7" xfId="4" applyNumberFormat="1" applyFont="1" applyFill="1" applyBorder="1" applyAlignment="1">
      <alignment horizontal="right" vertical="center" wrapText="1"/>
    </xf>
    <xf numFmtId="4" fontId="48" fillId="35" borderId="8" xfId="4" applyNumberFormat="1" applyFont="1" applyFill="1" applyBorder="1" applyAlignment="1">
      <alignment horizontal="center" vertical="center" wrapText="1"/>
    </xf>
    <xf numFmtId="4" fontId="0" fillId="0" borderId="0" xfId="0" applyNumberFormat="1"/>
    <xf numFmtId="0" fontId="16" fillId="3" borderId="15" xfId="0" applyFont="1" applyFill="1" applyBorder="1" applyAlignment="1">
      <alignment horizontal="center" vertical="center" wrapText="1"/>
    </xf>
    <xf numFmtId="0" fontId="28" fillId="3" borderId="15" xfId="2" applyFont="1" applyFill="1" applyBorder="1" applyAlignment="1">
      <alignment horizontal="center" vertical="center" wrapText="1"/>
    </xf>
    <xf numFmtId="0" fontId="12" fillId="2" borderId="66" xfId="0" applyFont="1" applyFill="1" applyBorder="1" applyAlignment="1">
      <alignment wrapText="1"/>
    </xf>
    <xf numFmtId="0" fontId="23" fillId="0" borderId="25" xfId="0" applyFont="1" applyBorder="1" applyAlignment="1">
      <alignment wrapText="1"/>
    </xf>
    <xf numFmtId="0" fontId="23" fillId="0" borderId="29" xfId="0" applyFont="1" applyBorder="1" applyAlignment="1">
      <alignment wrapText="1"/>
    </xf>
    <xf numFmtId="0" fontId="0" fillId="0" borderId="32" xfId="0" applyBorder="1" applyAlignment="1">
      <alignment horizontal="center" vertical="center" wrapText="1"/>
    </xf>
    <xf numFmtId="0" fontId="0" fillId="0" borderId="1" xfId="0" applyBorder="1" applyAlignment="1">
      <alignment horizontal="center" vertical="center" wrapText="1"/>
    </xf>
    <xf numFmtId="3" fontId="27" fillId="0" borderId="4" xfId="4" applyNumberFormat="1" applyFont="1" applyBorder="1" applyAlignment="1">
      <alignment vertical="center"/>
    </xf>
    <xf numFmtId="4" fontId="9" fillId="34" borderId="1" xfId="4" applyNumberFormat="1" applyFill="1" applyBorder="1" applyAlignment="1" applyProtection="1">
      <alignment horizontal="center" vertical="center"/>
      <protection locked="0"/>
    </xf>
    <xf numFmtId="3" fontId="27" fillId="0" borderId="51" xfId="4" applyNumberFormat="1" applyFont="1" applyBorder="1" applyAlignment="1">
      <alignment vertical="center"/>
    </xf>
    <xf numFmtId="3" fontId="9" fillId="0" borderId="1" xfId="4" applyNumberFormat="1" applyBorder="1" applyAlignment="1">
      <alignment vertical="center"/>
    </xf>
    <xf numFmtId="3" fontId="9" fillId="0" borderId="50" xfId="4" applyNumberFormat="1" applyBorder="1" applyAlignment="1">
      <alignment vertical="center"/>
    </xf>
    <xf numFmtId="3" fontId="27" fillId="0" borderId="1" xfId="4" applyNumberFormat="1" applyFont="1" applyBorder="1" applyAlignment="1">
      <alignment vertical="center"/>
    </xf>
    <xf numFmtId="3" fontId="27" fillId="0" borderId="50" xfId="4" applyNumberFormat="1" applyFont="1" applyBorder="1" applyAlignment="1">
      <alignment vertical="center"/>
    </xf>
    <xf numFmtId="3" fontId="9" fillId="0" borderId="58" xfId="4" applyNumberFormat="1" applyBorder="1" applyProtection="1">
      <protection locked="0"/>
    </xf>
    <xf numFmtId="3" fontId="9" fillId="0" borderId="40" xfId="4" applyNumberFormat="1" applyBorder="1" applyProtection="1">
      <protection locked="0"/>
    </xf>
    <xf numFmtId="3" fontId="9" fillId="0" borderId="36" xfId="4" applyNumberFormat="1" applyBorder="1" applyProtection="1">
      <protection locked="0"/>
    </xf>
    <xf numFmtId="3" fontId="9" fillId="0" borderId="37" xfId="4" applyNumberFormat="1" applyBorder="1" applyProtection="1">
      <protection locked="0"/>
    </xf>
    <xf numFmtId="3" fontId="9" fillId="0" borderId="38" xfId="4" applyNumberFormat="1" applyBorder="1" applyProtection="1">
      <protection locked="0"/>
    </xf>
    <xf numFmtId="3" fontId="9" fillId="0" borderId="34" xfId="4" applyNumberFormat="1" applyBorder="1" applyProtection="1">
      <protection locked="0"/>
    </xf>
    <xf numFmtId="3" fontId="9" fillId="0" borderId="43" xfId="4" applyNumberFormat="1" applyBorder="1" applyProtection="1">
      <protection locked="0"/>
    </xf>
    <xf numFmtId="3" fontId="9" fillId="0" borderId="35" xfId="4" applyNumberFormat="1" applyBorder="1" applyProtection="1">
      <protection locked="0"/>
    </xf>
    <xf numFmtId="3" fontId="55" fillId="37" borderId="63" xfId="3" applyNumberFormat="1" applyFont="1" applyFill="1" applyBorder="1" applyAlignment="1" applyProtection="1">
      <alignment horizontal="center"/>
      <protection locked="0"/>
    </xf>
    <xf numFmtId="0" fontId="10" fillId="0" borderId="35" xfId="3" applyBorder="1" applyProtection="1">
      <protection locked="0"/>
    </xf>
    <xf numFmtId="0" fontId="10" fillId="0" borderId="15" xfId="3" applyBorder="1" applyProtection="1">
      <protection locked="0"/>
    </xf>
    <xf numFmtId="0" fontId="26" fillId="0" borderId="7" xfId="0" applyFont="1" applyBorder="1" applyAlignment="1">
      <alignment vertical="center" wrapText="1"/>
    </xf>
    <xf numFmtId="0" fontId="10" fillId="0" borderId="7" xfId="3" applyBorder="1" applyProtection="1">
      <protection locked="0"/>
    </xf>
    <xf numFmtId="0" fontId="10" fillId="0" borderId="13" xfId="3" applyBorder="1" applyProtection="1">
      <protection locked="0"/>
    </xf>
    <xf numFmtId="0" fontId="25" fillId="4" borderId="13" xfId="3" applyFont="1" applyFill="1" applyBorder="1" applyAlignment="1" applyProtection="1">
      <alignment horizontal="center"/>
      <protection locked="0"/>
    </xf>
    <xf numFmtId="3" fontId="54" fillId="4" borderId="13" xfId="3" applyNumberFormat="1" applyFont="1" applyFill="1" applyBorder="1" applyAlignment="1" applyProtection="1">
      <alignment horizontal="center"/>
      <protection locked="0"/>
    </xf>
    <xf numFmtId="3" fontId="10" fillId="0" borderId="32" xfId="3" applyNumberFormat="1" applyBorder="1" applyProtection="1">
      <protection locked="0"/>
    </xf>
    <xf numFmtId="3" fontId="25" fillId="0" borderId="76" xfId="3" applyNumberFormat="1" applyFont="1" applyBorder="1" applyAlignment="1" applyProtection="1">
      <alignment horizontal="right" wrapText="1"/>
      <protection locked="0"/>
    </xf>
    <xf numFmtId="3" fontId="10" fillId="0" borderId="0" xfId="3" applyNumberFormat="1" applyProtection="1">
      <protection locked="0"/>
    </xf>
    <xf numFmtId="0" fontId="9" fillId="0" borderId="50" xfId="4" applyBorder="1" applyAlignment="1">
      <alignment horizontal="left" vertical="top" wrapText="1"/>
    </xf>
    <xf numFmtId="3" fontId="27" fillId="0" borderId="32" xfId="4" applyNumberFormat="1" applyFont="1" applyBorder="1" applyAlignment="1">
      <alignment horizontal="center" vertical="center"/>
    </xf>
    <xf numFmtId="3" fontId="3" fillId="0" borderId="0" xfId="4" applyNumberFormat="1" applyFont="1" applyProtection="1">
      <protection locked="0"/>
    </xf>
    <xf numFmtId="169" fontId="66" fillId="0" borderId="0" xfId="4" applyNumberFormat="1" applyFont="1" applyProtection="1">
      <protection locked="0"/>
    </xf>
    <xf numFmtId="169" fontId="66" fillId="0" borderId="43" xfId="4" applyNumberFormat="1" applyFont="1" applyBorder="1" applyProtection="1">
      <protection locked="0"/>
    </xf>
    <xf numFmtId="3" fontId="3" fillId="0" borderId="43" xfId="4" applyNumberFormat="1" applyFont="1" applyBorder="1" applyProtection="1">
      <protection locked="0"/>
    </xf>
    <xf numFmtId="3" fontId="26" fillId="35" borderId="7" xfId="0" applyNumberFormat="1" applyFont="1" applyFill="1" applyBorder="1" applyAlignment="1" applyProtection="1">
      <alignment horizontal="left" vertical="center" wrapText="1"/>
      <protection locked="0"/>
    </xf>
    <xf numFmtId="0" fontId="25" fillId="43" borderId="11" xfId="3" applyFont="1" applyFill="1" applyBorder="1" applyAlignment="1" applyProtection="1">
      <alignment vertical="center" wrapText="1"/>
      <protection locked="0"/>
    </xf>
    <xf numFmtId="3" fontId="27" fillId="7" borderId="7" xfId="4" applyNumberFormat="1" applyFont="1" applyFill="1" applyBorder="1" applyAlignment="1">
      <alignment horizontal="center"/>
    </xf>
    <xf numFmtId="0" fontId="47" fillId="0" borderId="28" xfId="4" applyFont="1" applyBorder="1" applyAlignment="1">
      <alignment horizontal="left" vertical="center" wrapText="1" indent="1"/>
    </xf>
    <xf numFmtId="3" fontId="54" fillId="37" borderId="80" xfId="3" applyNumberFormat="1" applyFont="1" applyFill="1" applyBorder="1" applyAlignment="1" applyProtection="1">
      <alignment horizontal="center"/>
      <protection locked="0"/>
    </xf>
    <xf numFmtId="3" fontId="46" fillId="0" borderId="28" xfId="4" applyNumberFormat="1" applyFont="1" applyBorder="1" applyAlignment="1">
      <alignment horizontal="left" vertical="center" wrapText="1" indent="4"/>
    </xf>
    <xf numFmtId="0" fontId="12" fillId="2" borderId="80" xfId="0" applyFont="1" applyFill="1" applyBorder="1" applyAlignment="1">
      <alignment horizontal="center" vertical="center" wrapText="1"/>
    </xf>
    <xf numFmtId="0" fontId="11" fillId="2" borderId="80" xfId="0" applyFont="1" applyFill="1" applyBorder="1" applyAlignment="1">
      <alignment horizontal="left" vertical="center" wrapText="1"/>
    </xf>
    <xf numFmtId="0" fontId="23" fillId="0" borderId="80" xfId="0" applyFont="1" applyBorder="1" applyAlignment="1">
      <alignment horizontal="center" vertical="center" wrapText="1"/>
    </xf>
    <xf numFmtId="6" fontId="11" fillId="0" borderId="80" xfId="0" applyNumberFormat="1" applyFont="1" applyBorder="1" applyAlignment="1">
      <alignment horizontal="right" vertical="center" wrapText="1"/>
    </xf>
    <xf numFmtId="6" fontId="0" fillId="2" borderId="80" xfId="0" applyNumberFormat="1" applyFill="1" applyBorder="1" applyAlignment="1">
      <alignment horizontal="center" vertical="center" wrapText="1"/>
    </xf>
    <xf numFmtId="3" fontId="11" fillId="2" borderId="80" xfId="0" applyNumberFormat="1" applyFont="1" applyFill="1" applyBorder="1" applyAlignment="1">
      <alignment horizontal="left" vertical="center" wrapText="1"/>
    </xf>
    <xf numFmtId="0" fontId="2" fillId="0" borderId="32" xfId="0" applyFont="1" applyBorder="1" applyAlignment="1">
      <alignment vertical="top" wrapText="1"/>
    </xf>
    <xf numFmtId="3" fontId="9" fillId="0" borderId="30" xfId="4" applyNumberFormat="1" applyBorder="1" applyProtection="1">
      <protection locked="0"/>
    </xf>
    <xf numFmtId="169" fontId="66" fillId="0" borderId="30" xfId="4" applyNumberFormat="1" applyFont="1" applyBorder="1" applyProtection="1">
      <protection locked="0"/>
    </xf>
    <xf numFmtId="3" fontId="3" fillId="0" borderId="30" xfId="4" applyNumberFormat="1" applyFont="1" applyBorder="1" applyProtection="1">
      <protection locked="0"/>
    </xf>
    <xf numFmtId="3" fontId="9" fillId="0" borderId="25" xfId="4" applyNumberFormat="1" applyBorder="1" applyProtection="1">
      <protection locked="0"/>
    </xf>
    <xf numFmtId="3" fontId="9" fillId="0" borderId="29" xfId="4" applyNumberFormat="1" applyBorder="1" applyProtection="1">
      <protection locked="0"/>
    </xf>
    <xf numFmtId="0" fontId="14" fillId="0" borderId="0" xfId="1"/>
    <xf numFmtId="0" fontId="67" fillId="44" borderId="84" xfId="1" applyFont="1" applyFill="1" applyBorder="1" applyAlignment="1">
      <alignment horizontal="center" vertical="center" wrapText="1"/>
    </xf>
    <xf numFmtId="0" fontId="67" fillId="44" borderId="85" xfId="1" applyFont="1" applyFill="1" applyBorder="1" applyAlignment="1">
      <alignment horizontal="center" vertical="center" wrapText="1"/>
    </xf>
    <xf numFmtId="0" fontId="22" fillId="0" borderId="83" xfId="1" applyFont="1" applyBorder="1" applyAlignment="1">
      <alignment vertical="center" wrapText="1"/>
    </xf>
    <xf numFmtId="0" fontId="52" fillId="0" borderId="84" xfId="1" applyFont="1" applyBorder="1" applyAlignment="1">
      <alignment vertical="center" wrapText="1"/>
    </xf>
    <xf numFmtId="0" fontId="22" fillId="0" borderId="84" xfId="1" applyFont="1" applyBorder="1" applyAlignment="1">
      <alignment vertical="center" wrapText="1"/>
    </xf>
    <xf numFmtId="0" fontId="22" fillId="0" borderId="89" xfId="1" applyFont="1" applyBorder="1" applyAlignment="1">
      <alignment vertical="center" wrapText="1"/>
    </xf>
    <xf numFmtId="0" fontId="22" fillId="0" borderId="90" xfId="1" applyFont="1" applyBorder="1" applyAlignment="1">
      <alignment vertical="center" wrapText="1"/>
    </xf>
    <xf numFmtId="0" fontId="22" fillId="0" borderId="91" xfId="1" applyFont="1" applyBorder="1" applyAlignment="1">
      <alignment vertical="center" wrapText="1"/>
    </xf>
    <xf numFmtId="0" fontId="22" fillId="0" borderId="92" xfId="1" applyFont="1" applyBorder="1" applyAlignment="1">
      <alignment vertical="center" wrapText="1"/>
    </xf>
    <xf numFmtId="6" fontId="22" fillId="0" borderId="84" xfId="1" applyNumberFormat="1" applyFont="1" applyBorder="1" applyAlignment="1">
      <alignment vertical="center" wrapText="1"/>
    </xf>
    <xf numFmtId="9" fontId="22" fillId="0" borderId="84" xfId="1" applyNumberFormat="1" applyFont="1" applyBorder="1" applyAlignment="1">
      <alignment vertical="center" wrapText="1"/>
    </xf>
    <xf numFmtId="0" fontId="22" fillId="0" borderId="93" xfId="1" applyFont="1" applyBorder="1" applyAlignment="1">
      <alignment vertical="center" wrapText="1"/>
    </xf>
    <xf numFmtId="0" fontId="22" fillId="0" borderId="85" xfId="1" applyFont="1" applyBorder="1" applyAlignment="1">
      <alignment vertical="center" wrapText="1"/>
    </xf>
    <xf numFmtId="9" fontId="22" fillId="0" borderId="85" xfId="1" applyNumberFormat="1" applyFont="1" applyBorder="1" applyAlignment="1">
      <alignment vertical="center" wrapText="1"/>
    </xf>
    <xf numFmtId="0" fontId="22" fillId="0" borderId="94" xfId="1" applyFont="1" applyBorder="1" applyAlignment="1">
      <alignment vertical="center" wrapText="1"/>
    </xf>
    <xf numFmtId="9" fontId="52" fillId="0" borderId="84" xfId="1" applyNumberFormat="1" applyFont="1" applyBorder="1" applyAlignment="1">
      <alignment vertical="center" wrapText="1"/>
    </xf>
    <xf numFmtId="0" fontId="0" fillId="0" borderId="84" xfId="0" applyBorder="1"/>
    <xf numFmtId="6" fontId="27" fillId="0" borderId="84" xfId="0" applyNumberFormat="1" applyFont="1" applyBorder="1"/>
    <xf numFmtId="0" fontId="20" fillId="44" borderId="96" xfId="1" applyFont="1" applyFill="1" applyBorder="1" applyAlignment="1">
      <alignment horizontal="left" vertical="center" wrapText="1"/>
    </xf>
    <xf numFmtId="0" fontId="22" fillId="0" borderId="84" xfId="1" applyFont="1" applyBorder="1" applyAlignment="1">
      <alignment horizontal="center" vertical="center" wrapText="1"/>
    </xf>
    <xf numFmtId="0" fontId="68" fillId="0" borderId="85" xfId="1" applyFont="1" applyBorder="1" applyAlignment="1">
      <alignment vertical="center" wrapText="1"/>
    </xf>
    <xf numFmtId="6" fontId="68" fillId="0" borderId="85" xfId="1" applyNumberFormat="1" applyFont="1" applyBorder="1" applyAlignment="1">
      <alignment vertical="center" wrapText="1"/>
    </xf>
    <xf numFmtId="6" fontId="69" fillId="0" borderId="91" xfId="1" applyNumberFormat="1" applyFont="1" applyBorder="1" applyAlignment="1">
      <alignment vertical="center" wrapText="1"/>
    </xf>
    <xf numFmtId="6" fontId="18" fillId="0" borderId="0" xfId="0" applyNumberFormat="1" applyFont="1"/>
    <xf numFmtId="3" fontId="9" fillId="34" borderId="84" xfId="4" applyNumberFormat="1" applyFill="1" applyBorder="1" applyAlignment="1" applyProtection="1">
      <alignment horizontal="center"/>
      <protection locked="0"/>
    </xf>
    <xf numFmtId="3" fontId="9" fillId="0" borderId="84" xfId="4" applyNumberFormat="1" applyBorder="1"/>
    <xf numFmtId="3" fontId="27" fillId="0" borderId="84" xfId="4" applyNumberFormat="1" applyFont="1" applyBorder="1"/>
    <xf numFmtId="3" fontId="9" fillId="41" borderId="58" xfId="4" applyNumberFormat="1" applyFill="1" applyBorder="1" applyProtection="1">
      <protection locked="0"/>
    </xf>
    <xf numFmtId="3" fontId="9" fillId="41" borderId="40" xfId="4" applyNumberFormat="1" applyFill="1" applyBorder="1" applyProtection="1">
      <protection locked="0"/>
    </xf>
    <xf numFmtId="3" fontId="27" fillId="34" borderId="97" xfId="4" applyNumberFormat="1" applyFont="1" applyFill="1" applyBorder="1" applyProtection="1">
      <protection locked="0"/>
    </xf>
    <xf numFmtId="3" fontId="9" fillId="34" borderId="7" xfId="4" applyNumberFormat="1" applyFill="1" applyBorder="1" applyAlignment="1" applyProtection="1">
      <alignment horizontal="center"/>
      <protection locked="0"/>
    </xf>
    <xf numFmtId="3" fontId="27" fillId="34" borderId="7" xfId="4" applyNumberFormat="1" applyFont="1" applyFill="1" applyBorder="1" applyAlignment="1" applyProtection="1">
      <alignment horizontal="center"/>
      <protection locked="0"/>
    </xf>
    <xf numFmtId="3" fontId="27" fillId="34" borderId="98" xfId="4" applyNumberFormat="1" applyFont="1" applyFill="1" applyBorder="1" applyAlignment="1" applyProtection="1">
      <alignment horizontal="center"/>
      <protection locked="0"/>
    </xf>
    <xf numFmtId="0" fontId="25" fillId="6" borderId="83" xfId="4" applyFont="1" applyFill="1" applyBorder="1" applyAlignment="1">
      <alignment vertical="top" wrapText="1"/>
    </xf>
    <xf numFmtId="3" fontId="25" fillId="6" borderId="83" xfId="4" applyNumberFormat="1" applyFont="1" applyFill="1" applyBorder="1" applyAlignment="1">
      <alignment vertical="top" wrapText="1"/>
    </xf>
    <xf numFmtId="0" fontId="25" fillId="6" borderId="90" xfId="4" applyFont="1" applyFill="1" applyBorder="1" applyAlignment="1">
      <alignment vertical="top" wrapText="1"/>
    </xf>
    <xf numFmtId="3" fontId="27" fillId="0" borderId="91" xfId="4" applyNumberFormat="1" applyFont="1" applyBorder="1" applyProtection="1">
      <protection locked="0"/>
    </xf>
    <xf numFmtId="3" fontId="9" fillId="34" borderId="91" xfId="4" applyNumberFormat="1" applyFill="1" applyBorder="1" applyAlignment="1" applyProtection="1">
      <alignment horizontal="center"/>
      <protection locked="0"/>
    </xf>
    <xf numFmtId="3" fontId="9" fillId="0" borderId="91" xfId="4" applyNumberFormat="1" applyBorder="1"/>
    <xf numFmtId="0" fontId="26" fillId="35" borderId="84" xfId="0" applyFont="1" applyFill="1" applyBorder="1" applyAlignment="1" applyProtection="1">
      <alignment horizontal="left" vertical="center" wrapText="1"/>
      <protection locked="0"/>
    </xf>
    <xf numFmtId="3" fontId="26" fillId="35" borderId="84" xfId="0" applyNumberFormat="1" applyFont="1" applyFill="1" applyBorder="1" applyAlignment="1" applyProtection="1">
      <alignment horizontal="right" vertical="center" wrapText="1"/>
      <protection locked="0"/>
    </xf>
    <xf numFmtId="3" fontId="26" fillId="35" borderId="84" xfId="3" applyNumberFormat="1" applyFont="1" applyFill="1" applyBorder="1" applyAlignment="1">
      <alignment horizontal="right" vertical="center" wrapText="1"/>
    </xf>
    <xf numFmtId="0" fontId="26" fillId="0" borderId="84" xfId="3" applyFont="1" applyBorder="1" applyAlignment="1" applyProtection="1">
      <alignment horizontal="left" vertical="center" wrapText="1"/>
      <protection locked="0"/>
    </xf>
    <xf numFmtId="3" fontId="26" fillId="0" borderId="84" xfId="0" applyNumberFormat="1" applyFont="1" applyBorder="1" applyAlignment="1" applyProtection="1">
      <alignment horizontal="right" vertical="center" wrapText="1"/>
      <protection locked="0"/>
    </xf>
    <xf numFmtId="3" fontId="26" fillId="0" borderId="84" xfId="3" applyNumberFormat="1" applyFont="1" applyBorder="1" applyAlignment="1">
      <alignment horizontal="right" vertical="center" wrapText="1"/>
    </xf>
    <xf numFmtId="0" fontId="26" fillId="35" borderId="84" xfId="3" applyFont="1" applyFill="1" applyBorder="1" applyAlignment="1" applyProtection="1">
      <alignment horizontal="left" vertical="center" wrapText="1"/>
      <protection locked="0"/>
    </xf>
    <xf numFmtId="0" fontId="10" fillId="0" borderId="84" xfId="3" applyBorder="1" applyProtection="1">
      <protection locked="0"/>
    </xf>
    <xf numFmtId="0" fontId="68" fillId="0" borderId="84" xfId="1" applyFont="1" applyBorder="1" applyAlignment="1">
      <alignment vertical="center" wrapText="1"/>
    </xf>
    <xf numFmtId="6" fontId="68" fillId="0" borderId="84" xfId="1" applyNumberFormat="1" applyFont="1" applyBorder="1" applyAlignment="1">
      <alignment vertical="center" wrapText="1"/>
    </xf>
    <xf numFmtId="9" fontId="68" fillId="0" borderId="84" xfId="1" applyNumberFormat="1" applyFont="1" applyBorder="1" applyAlignment="1">
      <alignment vertical="center" wrapText="1"/>
    </xf>
    <xf numFmtId="3" fontId="70" fillId="0" borderId="0" xfId="0" applyNumberFormat="1" applyFont="1" applyAlignment="1">
      <alignment horizontal="center" vertical="center" wrapText="1"/>
    </xf>
    <xf numFmtId="0" fontId="70" fillId="0" borderId="0" xfId="0" applyFont="1" applyAlignment="1">
      <alignment horizontal="center" vertical="center" wrapText="1"/>
    </xf>
    <xf numFmtId="6" fontId="0" fillId="0" borderId="0" xfId="0" applyNumberFormat="1"/>
    <xf numFmtId="4" fontId="1" fillId="34" borderId="32" xfId="4" applyNumberFormat="1" applyFont="1" applyFill="1" applyBorder="1" applyAlignment="1" applyProtection="1">
      <alignment horizontal="center" vertical="center"/>
      <protection locked="0"/>
    </xf>
    <xf numFmtId="0" fontId="65" fillId="37" borderId="77" xfId="0" applyFont="1" applyFill="1" applyBorder="1" applyAlignment="1">
      <alignment horizontal="center" vertical="center" wrapText="1"/>
    </xf>
    <xf numFmtId="0" fontId="0" fillId="37" borderId="30" xfId="0" applyFill="1" applyBorder="1" applyAlignment="1">
      <alignment horizontal="center" vertical="center"/>
    </xf>
    <xf numFmtId="0" fontId="0" fillId="37" borderId="78" xfId="0" applyFill="1" applyBorder="1" applyAlignment="1">
      <alignment horizontal="center" vertical="center"/>
    </xf>
    <xf numFmtId="0" fontId="0" fillId="37" borderId="65" xfId="0" applyFill="1" applyBorder="1" applyAlignment="1">
      <alignment horizontal="center" vertical="center"/>
    </xf>
    <xf numFmtId="0" fontId="0" fillId="37" borderId="0" xfId="0" applyFill="1" applyAlignment="1">
      <alignment horizontal="center" vertical="center"/>
    </xf>
    <xf numFmtId="0" fontId="0" fillId="37" borderId="67" xfId="0" applyFill="1" applyBorder="1" applyAlignment="1">
      <alignment horizontal="center" vertical="center"/>
    </xf>
    <xf numFmtId="0" fontId="0" fillId="37" borderId="66" xfId="0" applyFill="1" applyBorder="1" applyAlignment="1">
      <alignment horizontal="center" vertical="center"/>
    </xf>
    <xf numFmtId="0" fontId="0" fillId="37" borderId="25" xfId="0" applyFill="1" applyBorder="1" applyAlignment="1">
      <alignment horizontal="center" vertical="center"/>
    </xf>
    <xf numFmtId="0" fontId="0" fillId="37" borderId="29" xfId="0" applyFill="1" applyBorder="1" applyAlignment="1">
      <alignment horizontal="center" vertical="center"/>
    </xf>
    <xf numFmtId="0" fontId="25" fillId="37" borderId="81" xfId="3" applyFont="1" applyFill="1" applyBorder="1" applyAlignment="1" applyProtection="1">
      <alignment horizontal="left" wrapText="1"/>
      <protection locked="0"/>
    </xf>
    <xf numFmtId="0" fontId="23" fillId="0" borderId="73" xfId="0" applyFont="1" applyBorder="1" applyAlignment="1">
      <alignment horizontal="left" wrapText="1"/>
    </xf>
    <xf numFmtId="0" fontId="23" fillId="0" borderId="68" xfId="0" applyFont="1" applyBorder="1" applyAlignment="1">
      <alignment horizontal="left" wrapText="1"/>
    </xf>
    <xf numFmtId="0" fontId="25" fillId="42" borderId="6" xfId="0" applyFont="1" applyFill="1" applyBorder="1" applyAlignment="1" applyProtection="1">
      <alignment vertical="center" wrapText="1"/>
      <protection locked="0"/>
    </xf>
    <xf numFmtId="0" fontId="0" fillId="42" borderId="9" xfId="0" applyFill="1" applyBorder="1" applyAlignment="1">
      <alignment vertical="center" wrapText="1"/>
    </xf>
    <xf numFmtId="3" fontId="25" fillId="42" borderId="60" xfId="0" applyNumberFormat="1" applyFont="1" applyFill="1" applyBorder="1" applyAlignment="1">
      <alignment vertical="center" wrapText="1"/>
    </xf>
    <xf numFmtId="3" fontId="25" fillId="42" borderId="13" xfId="0" applyNumberFormat="1" applyFont="1" applyFill="1" applyBorder="1" applyAlignment="1">
      <alignment vertical="center" wrapText="1"/>
    </xf>
    <xf numFmtId="3" fontId="25" fillId="42" borderId="7" xfId="0" applyNumberFormat="1" applyFont="1" applyFill="1" applyBorder="1" applyAlignment="1">
      <alignment vertical="center" wrapText="1"/>
    </xf>
    <xf numFmtId="0" fontId="23" fillId="42" borderId="32" xfId="0" applyFont="1" applyFill="1" applyBorder="1" applyAlignment="1">
      <alignment vertical="center" wrapText="1"/>
    </xf>
    <xf numFmtId="0" fontId="25" fillId="42" borderId="59" xfId="0" applyFont="1" applyFill="1" applyBorder="1" applyAlignment="1" applyProtection="1">
      <alignment vertical="center" wrapText="1"/>
      <protection locked="0"/>
    </xf>
    <xf numFmtId="0" fontId="25" fillId="42" borderId="61" xfId="0" applyFont="1" applyFill="1" applyBorder="1" applyAlignment="1" applyProtection="1">
      <alignment vertical="center" wrapText="1"/>
      <protection locked="0"/>
    </xf>
    <xf numFmtId="0" fontId="23" fillId="42" borderId="9" xfId="0" applyFont="1" applyFill="1" applyBorder="1" applyAlignment="1">
      <alignment vertical="center" wrapText="1"/>
    </xf>
    <xf numFmtId="0" fontId="23" fillId="42" borderId="11" xfId="0" applyFont="1" applyFill="1" applyBorder="1" applyAlignment="1">
      <alignment vertical="center" wrapText="1"/>
    </xf>
    <xf numFmtId="0" fontId="23" fillId="42" borderId="76" xfId="0" applyFont="1" applyFill="1" applyBorder="1" applyAlignment="1">
      <alignment vertical="center" wrapText="1"/>
    </xf>
    <xf numFmtId="0" fontId="25" fillId="37" borderId="59" xfId="3" applyFont="1" applyFill="1" applyBorder="1" applyAlignment="1" applyProtection="1">
      <alignment horizontal="left" wrapText="1"/>
      <protection locked="0"/>
    </xf>
    <xf numFmtId="0" fontId="23" fillId="0" borderId="60" xfId="0" applyFont="1" applyBorder="1" applyAlignment="1">
      <alignment horizontal="left" wrapText="1"/>
    </xf>
    <xf numFmtId="0" fontId="23" fillId="0" borderId="62" xfId="0" applyFont="1" applyBorder="1" applyAlignment="1">
      <alignment horizontal="left" wrapText="1"/>
    </xf>
    <xf numFmtId="0" fontId="25" fillId="4" borderId="15" xfId="3" applyFont="1" applyFill="1" applyBorder="1" applyAlignment="1" applyProtection="1">
      <alignment horizontal="center" vertical="center"/>
      <protection locked="0"/>
    </xf>
    <xf numFmtId="0" fontId="23" fillId="4" borderId="15" xfId="0" applyFont="1" applyFill="1" applyBorder="1" applyAlignment="1" applyProtection="1">
      <alignment horizontal="center" vertical="center"/>
      <protection locked="0"/>
    </xf>
    <xf numFmtId="0" fontId="25" fillId="5" borderId="6" xfId="3" applyFont="1" applyFill="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5" fillId="5" borderId="9" xfId="3" applyFont="1" applyFill="1" applyBorder="1" applyAlignment="1" applyProtection="1">
      <alignment horizontal="center" vertical="center"/>
      <protection locked="0"/>
    </xf>
    <xf numFmtId="0" fontId="23" fillId="0" borderId="10" xfId="0" applyFont="1" applyBorder="1" applyAlignment="1" applyProtection="1">
      <alignment horizontal="center" vertical="center"/>
      <protection locked="0"/>
    </xf>
    <xf numFmtId="0" fontId="23" fillId="0" borderId="11" xfId="0" applyFont="1" applyBorder="1" applyAlignment="1" applyProtection="1">
      <alignment horizontal="center" vertical="center"/>
      <protection locked="0"/>
    </xf>
    <xf numFmtId="0" fontId="23" fillId="0" borderId="14" xfId="0" applyFont="1" applyBorder="1" applyAlignment="1" applyProtection="1">
      <alignment horizontal="center" vertical="center"/>
      <protection locked="0"/>
    </xf>
    <xf numFmtId="0" fontId="25" fillId="39" borderId="77" xfId="3" applyFont="1" applyFill="1" applyBorder="1" applyAlignment="1" applyProtection="1">
      <alignment horizontal="center" wrapText="1"/>
      <protection locked="0"/>
    </xf>
    <xf numFmtId="0" fontId="0" fillId="39" borderId="30" xfId="0" applyFill="1" applyBorder="1" applyAlignment="1">
      <alignment wrapText="1"/>
    </xf>
    <xf numFmtId="0" fontId="0" fillId="39" borderId="78" xfId="0" applyFill="1" applyBorder="1" applyAlignment="1">
      <alignment wrapText="1"/>
    </xf>
    <xf numFmtId="0" fontId="25" fillId="0" borderId="9" xfId="3" applyFont="1" applyBorder="1" applyAlignment="1" applyProtection="1">
      <alignment horizontal="left" vertical="center" wrapText="1"/>
      <protection locked="0"/>
    </xf>
    <xf numFmtId="0" fontId="25" fillId="0" borderId="83" xfId="3" applyFont="1" applyBorder="1" applyAlignment="1" applyProtection="1">
      <alignment horizontal="left" vertical="center" wrapText="1"/>
      <protection locked="0"/>
    </xf>
    <xf numFmtId="3" fontId="25" fillId="0" borderId="32" xfId="3" applyNumberFormat="1" applyFont="1" applyBorder="1" applyAlignment="1" applyProtection="1">
      <alignment horizontal="right" vertical="center" wrapText="1"/>
      <protection locked="0"/>
    </xf>
    <xf numFmtId="3" fontId="25" fillId="0" borderId="84" xfId="3" applyNumberFormat="1" applyFont="1" applyBorder="1" applyAlignment="1" applyProtection="1">
      <alignment horizontal="right" vertical="center" wrapText="1"/>
      <protection locked="0"/>
    </xf>
    <xf numFmtId="0" fontId="0" fillId="0" borderId="32" xfId="0" applyBorder="1" applyAlignment="1" applyProtection="1">
      <alignment horizontal="right" vertical="center" wrapText="1"/>
      <protection locked="0"/>
    </xf>
    <xf numFmtId="0" fontId="0" fillId="42" borderId="11" xfId="0" applyFill="1" applyBorder="1" applyAlignment="1">
      <alignment vertical="center" wrapText="1"/>
    </xf>
    <xf numFmtId="0" fontId="0" fillId="42" borderId="32" xfId="0" applyFill="1" applyBorder="1" applyAlignment="1">
      <alignment vertical="center" wrapText="1"/>
    </xf>
    <xf numFmtId="0" fontId="0" fillId="42" borderId="76" xfId="0" applyFill="1" applyBorder="1" applyAlignment="1">
      <alignment vertical="center" wrapText="1"/>
    </xf>
    <xf numFmtId="0" fontId="25" fillId="42" borderId="74" xfId="0" applyFont="1" applyFill="1" applyBorder="1" applyAlignment="1" applyProtection="1">
      <alignment vertical="center" wrapText="1"/>
      <protection locked="0"/>
    </xf>
    <xf numFmtId="3" fontId="25" fillId="42" borderId="73" xfId="0" applyNumberFormat="1" applyFont="1" applyFill="1" applyBorder="1" applyAlignment="1">
      <alignment vertical="center" wrapText="1"/>
    </xf>
    <xf numFmtId="0" fontId="25" fillId="4" borderId="13" xfId="3" applyFont="1" applyFill="1" applyBorder="1" applyAlignment="1" applyProtection="1">
      <alignment horizontal="center" vertical="center" wrapText="1"/>
      <protection locked="0"/>
    </xf>
    <xf numFmtId="0" fontId="0" fillId="0" borderId="13" xfId="0" applyBorder="1" applyAlignment="1">
      <alignment vertical="center" wrapText="1"/>
    </xf>
    <xf numFmtId="0" fontId="25" fillId="37" borderId="74" xfId="3" applyFont="1" applyFill="1" applyBorder="1" applyAlignment="1" applyProtection="1">
      <alignment horizontal="left" wrapText="1"/>
      <protection locked="0"/>
    </xf>
    <xf numFmtId="0" fontId="6" fillId="42" borderId="32" xfId="0" applyFont="1" applyFill="1" applyBorder="1" applyAlignment="1">
      <alignment vertical="center" wrapText="1"/>
    </xf>
    <xf numFmtId="0" fontId="6" fillId="42" borderId="76" xfId="0" applyFont="1" applyFill="1" applyBorder="1" applyAlignment="1">
      <alignment vertical="center" wrapText="1"/>
    </xf>
    <xf numFmtId="0" fontId="27" fillId="42" borderId="9" xfId="0" applyFont="1" applyFill="1" applyBorder="1" applyAlignment="1">
      <alignment vertical="center" wrapText="1"/>
    </xf>
    <xf numFmtId="0" fontId="27" fillId="42" borderId="11" xfId="0" applyFont="1" applyFill="1" applyBorder="1" applyAlignment="1">
      <alignment vertical="center" wrapText="1"/>
    </xf>
    <xf numFmtId="0" fontId="25" fillId="42" borderId="9" xfId="0" applyFont="1" applyFill="1" applyBorder="1" applyAlignment="1" applyProtection="1">
      <alignment vertical="center" wrapText="1"/>
      <protection locked="0"/>
    </xf>
    <xf numFmtId="0" fontId="25" fillId="4" borderId="65" xfId="3" applyFont="1" applyFill="1" applyBorder="1" applyAlignment="1" applyProtection="1">
      <alignment horizontal="center" vertical="center" wrapText="1"/>
      <protection locked="0"/>
    </xf>
    <xf numFmtId="0" fontId="23" fillId="0" borderId="0" xfId="0" applyFont="1" applyAlignment="1">
      <alignment horizontal="center" vertical="center" wrapText="1"/>
    </xf>
    <xf numFmtId="0" fontId="0" fillId="0" borderId="0" xfId="0" applyAlignment="1">
      <alignment horizontal="center" vertical="center" wrapText="1"/>
    </xf>
    <xf numFmtId="0" fontId="0" fillId="0" borderId="67" xfId="0" applyBorder="1" applyAlignment="1">
      <alignment horizontal="center" vertical="center" wrapText="1"/>
    </xf>
    <xf numFmtId="0" fontId="23" fillId="0" borderId="66" xfId="0" applyFont="1" applyBorder="1" applyAlignment="1">
      <alignment horizontal="center" vertical="center" wrapText="1"/>
    </xf>
    <xf numFmtId="0" fontId="23"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9" xfId="0" applyBorder="1" applyAlignment="1">
      <alignment horizontal="center" vertical="center" wrapText="1"/>
    </xf>
    <xf numFmtId="0" fontId="25" fillId="4" borderId="38" xfId="3" applyFont="1" applyFill="1" applyBorder="1" applyAlignment="1" applyProtection="1">
      <alignment horizontal="center" vertical="center" wrapText="1"/>
      <protection locked="0"/>
    </xf>
    <xf numFmtId="0" fontId="23" fillId="0" borderId="15"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 xfId="0" applyFont="1" applyBorder="1" applyAlignment="1">
      <alignment horizontal="center" vertical="center" wrapText="1"/>
    </xf>
    <xf numFmtId="0" fontId="24" fillId="2" borderId="0" xfId="0" applyFont="1" applyFill="1" applyAlignment="1">
      <alignment wrapText="1"/>
    </xf>
    <xf numFmtId="0" fontId="18" fillId="0" borderId="0" xfId="0" applyFont="1" applyAlignment="1">
      <alignment wrapText="1"/>
    </xf>
    <xf numFmtId="0" fontId="24" fillId="2" borderId="43" xfId="0" applyFont="1" applyFill="1" applyBorder="1" applyAlignment="1">
      <alignment wrapText="1"/>
    </xf>
    <xf numFmtId="0" fontId="18" fillId="0" borderId="43" xfId="0" applyFont="1" applyBorder="1" applyAlignment="1">
      <alignment wrapText="1"/>
    </xf>
    <xf numFmtId="0" fontId="28" fillId="3" borderId="50" xfId="0" applyFont="1" applyFill="1" applyBorder="1" applyAlignment="1">
      <alignment horizontal="left" vertical="center" wrapText="1"/>
    </xf>
    <xf numFmtId="0" fontId="28" fillId="3" borderId="51" xfId="0" applyFont="1" applyFill="1" applyBorder="1" applyAlignment="1">
      <alignment horizontal="left" vertical="center" wrapText="1"/>
    </xf>
    <xf numFmtId="0" fontId="28" fillId="3" borderId="52" xfId="0" applyFont="1" applyFill="1" applyBorder="1" applyAlignment="1">
      <alignment horizontal="left" vertical="center" wrapText="1"/>
    </xf>
    <xf numFmtId="0" fontId="49" fillId="4" borderId="63" xfId="3" applyFont="1" applyFill="1" applyBorder="1" applyAlignment="1">
      <alignment horizontal="center" wrapText="1"/>
    </xf>
    <xf numFmtId="0" fontId="50" fillId="0" borderId="64" xfId="0" applyFont="1" applyBorder="1"/>
    <xf numFmtId="0" fontId="50" fillId="0" borderId="27" xfId="0" applyFont="1" applyBorder="1"/>
    <xf numFmtId="0" fontId="15" fillId="0" borderId="77" xfId="1" applyFont="1" applyBorder="1" applyAlignment="1">
      <alignment horizontal="center" vertical="center" wrapText="1"/>
    </xf>
    <xf numFmtId="0" fontId="15" fillId="0" borderId="30" xfId="1" applyFont="1" applyBorder="1" applyAlignment="1">
      <alignment horizontal="center" vertical="center" wrapText="1"/>
    </xf>
    <xf numFmtId="0" fontId="15" fillId="0" borderId="78" xfId="1" applyFont="1" applyBorder="1" applyAlignment="1">
      <alignment horizontal="center" vertical="center" wrapText="1"/>
    </xf>
    <xf numFmtId="0" fontId="16" fillId="3" borderId="79" xfId="2" applyFont="1" applyFill="1" applyBorder="1" applyAlignment="1">
      <alignment horizontal="center" vertical="center" wrapText="1"/>
    </xf>
    <xf numFmtId="0" fontId="16" fillId="3" borderId="44" xfId="2" applyFont="1" applyFill="1" applyBorder="1" applyAlignment="1">
      <alignment horizontal="center" vertical="center" wrapText="1"/>
    </xf>
    <xf numFmtId="0" fontId="28" fillId="3" borderId="34" xfId="0" applyFont="1" applyFill="1" applyBorder="1" applyAlignment="1">
      <alignment horizontal="left" vertical="center" wrapText="1"/>
    </xf>
    <xf numFmtId="0" fontId="28" fillId="3" borderId="43" xfId="0" applyFont="1" applyFill="1" applyBorder="1" applyAlignment="1">
      <alignment horizontal="left" vertical="center" wrapText="1"/>
    </xf>
    <xf numFmtId="0" fontId="28" fillId="3" borderId="35" xfId="0" applyFont="1" applyFill="1" applyBorder="1" applyAlignment="1">
      <alignment horizontal="left" vertical="center" wrapText="1"/>
    </xf>
    <xf numFmtId="0" fontId="28" fillId="3" borderId="2" xfId="0" applyFont="1" applyFill="1" applyBorder="1" applyAlignment="1">
      <alignment horizontal="left" vertical="center" wrapText="1"/>
    </xf>
    <xf numFmtId="0" fontId="28" fillId="3" borderId="3" xfId="0" applyFont="1" applyFill="1" applyBorder="1" applyAlignment="1">
      <alignment horizontal="left" vertical="center" wrapText="1"/>
    </xf>
    <xf numFmtId="0" fontId="28" fillId="3" borderId="4" xfId="0" applyFont="1" applyFill="1" applyBorder="1" applyAlignment="1">
      <alignment horizontal="left" vertical="center" wrapText="1"/>
    </xf>
    <xf numFmtId="3" fontId="27" fillId="34" borderId="77" xfId="4" applyNumberFormat="1" applyFont="1" applyFill="1" applyBorder="1" applyAlignment="1" applyProtection="1">
      <alignment horizontal="center" wrapText="1"/>
      <protection locked="0"/>
    </xf>
    <xf numFmtId="0" fontId="0" fillId="34" borderId="30" xfId="0" applyFill="1" applyBorder="1" applyAlignment="1">
      <alignment horizontal="center" wrapText="1"/>
    </xf>
    <xf numFmtId="0" fontId="0" fillId="34" borderId="78" xfId="0" applyFill="1" applyBorder="1" applyAlignment="1">
      <alignment horizontal="center" wrapText="1"/>
    </xf>
    <xf numFmtId="0" fontId="25" fillId="5" borderId="6" xfId="4" applyFont="1" applyFill="1" applyBorder="1" applyAlignment="1">
      <alignment horizontal="left" vertical="center"/>
    </xf>
    <xf numFmtId="0" fontId="9" fillId="0" borderId="83" xfId="4" applyBorder="1" applyAlignment="1">
      <alignment horizontal="left" vertical="center"/>
    </xf>
    <xf numFmtId="0" fontId="9" fillId="41" borderId="36" xfId="4" applyFill="1" applyBorder="1" applyAlignment="1" applyProtection="1">
      <alignment horizontal="left"/>
      <protection locked="0"/>
    </xf>
    <xf numFmtId="0" fontId="0" fillId="41" borderId="51" xfId="0" applyFill="1" applyBorder="1" applyProtection="1">
      <protection locked="0"/>
    </xf>
    <xf numFmtId="0" fontId="0" fillId="41" borderId="52" xfId="0" applyFill="1" applyBorder="1" applyProtection="1">
      <protection locked="0"/>
    </xf>
    <xf numFmtId="0" fontId="9" fillId="41" borderId="34" xfId="4" applyFill="1" applyBorder="1" applyAlignment="1" applyProtection="1">
      <alignment horizontal="left"/>
      <protection locked="0"/>
    </xf>
    <xf numFmtId="0" fontId="0" fillId="41" borderId="43" xfId="0" applyFill="1" applyBorder="1" applyProtection="1">
      <protection locked="0"/>
    </xf>
    <xf numFmtId="0" fontId="0" fillId="41" borderId="35" xfId="0" applyFill="1" applyBorder="1" applyProtection="1">
      <protection locked="0"/>
    </xf>
    <xf numFmtId="0" fontId="25" fillId="5" borderId="33" xfId="4" applyFont="1" applyFill="1" applyBorder="1" applyAlignment="1" applyProtection="1">
      <alignment horizontal="left" vertical="center" wrapText="1"/>
      <protection locked="0"/>
    </xf>
    <xf numFmtId="0" fontId="9" fillId="0" borderId="15" xfId="4" applyBorder="1" applyAlignment="1" applyProtection="1">
      <alignment horizontal="left" vertical="center" wrapText="1"/>
      <protection locked="0"/>
    </xf>
    <xf numFmtId="0" fontId="18" fillId="33" borderId="63" xfId="4" applyFont="1" applyFill="1" applyBorder="1" applyAlignment="1" applyProtection="1">
      <alignment horizontal="center" vertical="center" wrapText="1"/>
      <protection locked="0"/>
    </xf>
    <xf numFmtId="0" fontId="18" fillId="33" borderId="64" xfId="4" applyFont="1" applyFill="1" applyBorder="1" applyAlignment="1" applyProtection="1">
      <alignment horizontal="center" vertical="center" wrapText="1"/>
      <protection locked="0"/>
    </xf>
    <xf numFmtId="0" fontId="0" fillId="0" borderId="64" xfId="0" applyBorder="1" applyAlignment="1">
      <alignment wrapText="1"/>
    </xf>
    <xf numFmtId="0" fontId="0" fillId="0" borderId="27" xfId="0" applyBorder="1" applyAlignment="1">
      <alignment wrapText="1"/>
    </xf>
    <xf numFmtId="0" fontId="25" fillId="5" borderId="53" xfId="4" applyFont="1" applyFill="1" applyBorder="1" applyAlignment="1" applyProtection="1">
      <alignment horizontal="left" vertical="center" wrapText="1"/>
      <protection locked="0"/>
    </xf>
    <xf numFmtId="0" fontId="9" fillId="0" borderId="54" xfId="4" applyBorder="1" applyAlignment="1" applyProtection="1">
      <alignment horizontal="left" vertical="center" wrapText="1"/>
      <protection locked="0"/>
    </xf>
    <xf numFmtId="0" fontId="0" fillId="34" borderId="27" xfId="0" applyFill="1" applyBorder="1" applyAlignment="1">
      <alignment horizontal="center" wrapText="1"/>
    </xf>
    <xf numFmtId="3" fontId="27" fillId="41" borderId="63" xfId="4" applyNumberFormat="1" applyFont="1" applyFill="1" applyBorder="1" applyAlignment="1" applyProtection="1">
      <alignment horizontal="center" vertical="center" wrapText="1"/>
      <protection locked="0"/>
    </xf>
    <xf numFmtId="3" fontId="27" fillId="41" borderId="64" xfId="4" applyNumberFormat="1" applyFont="1" applyFill="1" applyBorder="1" applyAlignment="1" applyProtection="1">
      <alignment horizontal="center" vertical="center" wrapText="1"/>
      <protection locked="0"/>
    </xf>
    <xf numFmtId="0" fontId="0" fillId="41" borderId="64" xfId="0" applyFill="1" applyBorder="1" applyAlignment="1">
      <alignment horizontal="center" vertical="center" wrapText="1"/>
    </xf>
    <xf numFmtId="0" fontId="0" fillId="41" borderId="27" xfId="0" applyFill="1" applyBorder="1" applyAlignment="1">
      <alignment horizontal="center" vertical="center" wrapText="1"/>
    </xf>
    <xf numFmtId="0" fontId="67" fillId="44" borderId="89" xfId="1" applyFont="1" applyFill="1" applyBorder="1" applyAlignment="1">
      <alignment horizontal="center" vertical="center" wrapText="1"/>
    </xf>
    <xf numFmtId="0" fontId="20" fillId="44" borderId="82" xfId="1" applyFont="1" applyFill="1" applyBorder="1" applyAlignment="1">
      <alignment horizontal="left" vertical="center" wrapText="1"/>
    </xf>
    <xf numFmtId="0" fontId="20" fillId="44" borderId="15" xfId="1" applyFont="1" applyFill="1" applyBorder="1" applyAlignment="1">
      <alignment horizontal="left" vertical="center" wrapText="1"/>
    </xf>
    <xf numFmtId="0" fontId="20" fillId="44" borderId="8" xfId="1" applyFont="1" applyFill="1" applyBorder="1" applyAlignment="1">
      <alignment horizontal="left" vertical="center" wrapText="1"/>
    </xf>
    <xf numFmtId="0" fontId="67" fillId="44" borderId="83" xfId="1" applyFont="1" applyFill="1" applyBorder="1" applyAlignment="1">
      <alignment horizontal="center" vertical="center" wrapText="1"/>
    </xf>
    <xf numFmtId="0" fontId="67" fillId="44" borderId="84" xfId="1" applyFont="1" applyFill="1" applyBorder="1" applyAlignment="1">
      <alignment horizontal="center" vertical="center" wrapText="1"/>
    </xf>
    <xf numFmtId="0" fontId="67" fillId="44" borderId="85" xfId="1" applyFont="1" applyFill="1" applyBorder="1" applyAlignment="1">
      <alignment horizontal="center" vertical="center" wrapText="1"/>
    </xf>
    <xf numFmtId="0" fontId="67" fillId="44" borderId="13" xfId="1" applyFont="1" applyFill="1" applyBorder="1" applyAlignment="1">
      <alignment horizontal="center" vertical="center" wrapText="1"/>
    </xf>
    <xf numFmtId="0" fontId="67" fillId="44" borderId="86" xfId="1" applyFont="1" applyFill="1" applyBorder="1" applyAlignment="1">
      <alignment horizontal="center" vertical="center" wrapText="1"/>
    </xf>
    <xf numFmtId="0" fontId="67" fillId="44" borderId="87" xfId="1" applyFont="1" applyFill="1" applyBorder="1" applyAlignment="1">
      <alignment horizontal="center" vertical="center"/>
    </xf>
    <xf numFmtId="0" fontId="67" fillId="44" borderId="88" xfId="1" applyFont="1" applyFill="1" applyBorder="1" applyAlignment="1">
      <alignment horizontal="center" vertical="center"/>
    </xf>
    <xf numFmtId="0" fontId="20" fillId="44" borderId="95" xfId="1" applyFont="1" applyFill="1" applyBorder="1" applyAlignment="1">
      <alignment horizontal="left" vertical="center" wrapText="1"/>
    </xf>
    <xf numFmtId="0" fontId="20" fillId="44" borderId="6" xfId="1" applyFont="1" applyFill="1" applyBorder="1" applyAlignment="1">
      <alignment horizontal="left" vertical="center" wrapText="1"/>
    </xf>
    <xf numFmtId="0" fontId="20" fillId="44" borderId="7" xfId="1" applyFont="1" applyFill="1" applyBorder="1" applyAlignment="1">
      <alignment horizontal="left" vertical="center" wrapText="1"/>
    </xf>
    <xf numFmtId="0" fontId="24" fillId="0" borderId="34" xfId="2" applyFont="1" applyBorder="1" applyAlignment="1">
      <alignment horizontal="left" vertical="center" wrapText="1"/>
    </xf>
    <xf numFmtId="0" fontId="24" fillId="0" borderId="43" xfId="2" applyFont="1" applyBorder="1" applyAlignment="1">
      <alignment horizontal="left" vertical="center" wrapText="1"/>
    </xf>
    <xf numFmtId="0" fontId="24" fillId="0" borderId="35" xfId="2" applyFont="1" applyBorder="1" applyAlignment="1">
      <alignment horizontal="left" vertical="center" wrapText="1"/>
    </xf>
    <xf numFmtId="0" fontId="20" fillId="3" borderId="6" xfId="116" applyFont="1" applyFill="1" applyBorder="1" applyAlignment="1">
      <alignment horizontal="center" vertical="center" wrapText="1"/>
    </xf>
    <xf numFmtId="0" fontId="20" fillId="3" borderId="7" xfId="116" applyFont="1" applyFill="1" applyBorder="1" applyAlignment="1">
      <alignment horizontal="center" vertical="center" wrapText="1"/>
    </xf>
    <xf numFmtId="0" fontId="20" fillId="3" borderId="8" xfId="116" applyFont="1" applyFill="1" applyBorder="1" applyAlignment="1">
      <alignment horizontal="center" vertical="center" wrapText="1"/>
    </xf>
    <xf numFmtId="0" fontId="19" fillId="0" borderId="5" xfId="2" applyFont="1" applyBorder="1" applyAlignment="1">
      <alignment horizontal="center" vertical="center" wrapText="1"/>
    </xf>
    <xf numFmtId="0" fontId="20" fillId="3" borderId="39" xfId="116" applyFont="1" applyFill="1" applyBorder="1" applyAlignment="1">
      <alignment horizontal="center" vertical="center" wrapText="1"/>
    </xf>
    <xf numFmtId="0" fontId="20" fillId="3" borderId="41" xfId="116" applyFont="1" applyFill="1" applyBorder="1" applyAlignment="1">
      <alignment horizontal="center" vertical="center" wrapText="1"/>
    </xf>
    <xf numFmtId="0" fontId="20" fillId="3" borderId="42" xfId="116" applyFont="1" applyFill="1" applyBorder="1" applyAlignment="1">
      <alignment horizontal="center" vertical="center" wrapText="1"/>
    </xf>
    <xf numFmtId="0" fontId="21" fillId="0" borderId="13" xfId="2" applyFont="1" applyBorder="1" applyAlignment="1">
      <alignment horizontal="center" vertical="center" wrapText="1"/>
    </xf>
    <xf numFmtId="0" fontId="20" fillId="3" borderId="2" xfId="116" applyFont="1" applyFill="1" applyBorder="1" applyAlignment="1">
      <alignment horizontal="center" vertical="center" wrapText="1"/>
    </xf>
    <xf numFmtId="0" fontId="20" fillId="3" borderId="3" xfId="116" applyFont="1" applyFill="1" applyBorder="1" applyAlignment="1">
      <alignment horizontal="center" vertical="center" wrapText="1"/>
    </xf>
    <xf numFmtId="0" fontId="20" fillId="3" borderId="4" xfId="116" applyFont="1" applyFill="1" applyBorder="1" applyAlignment="1">
      <alignment horizontal="center" vertical="center" wrapText="1"/>
    </xf>
    <xf numFmtId="17" fontId="22" fillId="0" borderId="12" xfId="2" applyNumberFormat="1" applyFont="1" applyBorder="1" applyAlignment="1">
      <alignment horizontal="center" vertical="center" wrapText="1"/>
    </xf>
    <xf numFmtId="0" fontId="22" fillId="0" borderId="14" xfId="2" applyFont="1" applyBorder="1" applyAlignment="1">
      <alignment horizontal="center" vertical="center" wrapText="1"/>
    </xf>
    <xf numFmtId="0" fontId="47" fillId="0" borderId="0" xfId="4" applyFont="1" applyAlignment="1">
      <alignment horizontal="center" wrapText="1"/>
    </xf>
    <xf numFmtId="0" fontId="59" fillId="0" borderId="0" xfId="4" applyFont="1" applyAlignment="1">
      <alignment horizontal="center" wrapText="1"/>
    </xf>
    <xf numFmtId="0" fontId="58" fillId="0" borderId="0" xfId="0" applyFont="1" applyAlignment="1">
      <alignment horizontal="center" wrapText="1"/>
    </xf>
    <xf numFmtId="0" fontId="47" fillId="38" borderId="25" xfId="4" applyFont="1" applyFill="1" applyBorder="1" applyAlignment="1">
      <alignment horizontal="center" wrapText="1"/>
    </xf>
    <xf numFmtId="0" fontId="46" fillId="38" borderId="25" xfId="4" applyFont="1" applyFill="1" applyBorder="1" applyAlignment="1">
      <alignment horizontal="center" wrapText="1"/>
    </xf>
  </cellXfs>
  <cellStyles count="158">
    <cellStyle name="20% - Accent1 2" xfId="5" xr:uid="{00000000-0005-0000-0000-000000000000}"/>
    <cellStyle name="20% - Accent1 3" xfId="6" xr:uid="{00000000-0005-0000-0000-000001000000}"/>
    <cellStyle name="20% - Accent1 4" xfId="7" xr:uid="{00000000-0005-0000-0000-000002000000}"/>
    <cellStyle name="20% - Accent2 2" xfId="8" xr:uid="{00000000-0005-0000-0000-000003000000}"/>
    <cellStyle name="20% - Accent2 3" xfId="9" xr:uid="{00000000-0005-0000-0000-000004000000}"/>
    <cellStyle name="20% - Accent2 4" xfId="10" xr:uid="{00000000-0005-0000-0000-000005000000}"/>
    <cellStyle name="20% - Accent3 2" xfId="11" xr:uid="{00000000-0005-0000-0000-000006000000}"/>
    <cellStyle name="20% - Accent3 3" xfId="12" xr:uid="{00000000-0005-0000-0000-000007000000}"/>
    <cellStyle name="20% - Accent3 4" xfId="13" xr:uid="{00000000-0005-0000-0000-000008000000}"/>
    <cellStyle name="20% - Accent4 2" xfId="14" xr:uid="{00000000-0005-0000-0000-000009000000}"/>
    <cellStyle name="20% - Accent4 3" xfId="15" xr:uid="{00000000-0005-0000-0000-00000A000000}"/>
    <cellStyle name="20% - Accent4 4" xfId="16" xr:uid="{00000000-0005-0000-0000-00000B000000}"/>
    <cellStyle name="20% - Accent5 2" xfId="17" xr:uid="{00000000-0005-0000-0000-00000C000000}"/>
    <cellStyle name="20% - Accent5 3" xfId="18" xr:uid="{00000000-0005-0000-0000-00000D000000}"/>
    <cellStyle name="20% - Accent5 4" xfId="19" xr:uid="{00000000-0005-0000-0000-00000E000000}"/>
    <cellStyle name="20% - Accent6 2" xfId="20" xr:uid="{00000000-0005-0000-0000-00000F000000}"/>
    <cellStyle name="20% - Accent6 3" xfId="21" xr:uid="{00000000-0005-0000-0000-000010000000}"/>
    <cellStyle name="20% - Accent6 4" xfId="22" xr:uid="{00000000-0005-0000-0000-000011000000}"/>
    <cellStyle name="40% - Accent1 2" xfId="23" xr:uid="{00000000-0005-0000-0000-000012000000}"/>
    <cellStyle name="40% - Accent1 3" xfId="24" xr:uid="{00000000-0005-0000-0000-000013000000}"/>
    <cellStyle name="40% - Accent1 4" xfId="25" xr:uid="{00000000-0005-0000-0000-000014000000}"/>
    <cellStyle name="40% - Accent2 2" xfId="26" xr:uid="{00000000-0005-0000-0000-000015000000}"/>
    <cellStyle name="40% - Accent2 3" xfId="27" xr:uid="{00000000-0005-0000-0000-000016000000}"/>
    <cellStyle name="40% - Accent2 4" xfId="28" xr:uid="{00000000-0005-0000-0000-000017000000}"/>
    <cellStyle name="40% - Accent3 2" xfId="29" xr:uid="{00000000-0005-0000-0000-000018000000}"/>
    <cellStyle name="40% - Accent3 3" xfId="30" xr:uid="{00000000-0005-0000-0000-000019000000}"/>
    <cellStyle name="40% - Accent3 4" xfId="31" xr:uid="{00000000-0005-0000-0000-00001A000000}"/>
    <cellStyle name="40% - Accent4 2" xfId="32" xr:uid="{00000000-0005-0000-0000-00001B000000}"/>
    <cellStyle name="40% - Accent4 3" xfId="33" xr:uid="{00000000-0005-0000-0000-00001C000000}"/>
    <cellStyle name="40% - Accent4 4" xfId="34" xr:uid="{00000000-0005-0000-0000-00001D000000}"/>
    <cellStyle name="40% - Accent5 2" xfId="35" xr:uid="{00000000-0005-0000-0000-00001E000000}"/>
    <cellStyle name="40% - Accent5 3" xfId="36" xr:uid="{00000000-0005-0000-0000-00001F000000}"/>
    <cellStyle name="40% - Accent5 4" xfId="37" xr:uid="{00000000-0005-0000-0000-000020000000}"/>
    <cellStyle name="40% - Accent6 2" xfId="38" xr:uid="{00000000-0005-0000-0000-000021000000}"/>
    <cellStyle name="40% - Accent6 3" xfId="39" xr:uid="{00000000-0005-0000-0000-000022000000}"/>
    <cellStyle name="40% - Accent6 4" xfId="40" xr:uid="{00000000-0005-0000-0000-000023000000}"/>
    <cellStyle name="60% - Accent1 2" xfId="41" xr:uid="{00000000-0005-0000-0000-000024000000}"/>
    <cellStyle name="60% - Accent1 3" xfId="42" xr:uid="{00000000-0005-0000-0000-000025000000}"/>
    <cellStyle name="60% - Accent1 4" xfId="43" xr:uid="{00000000-0005-0000-0000-000026000000}"/>
    <cellStyle name="60% - Accent2 2" xfId="44" xr:uid="{00000000-0005-0000-0000-000027000000}"/>
    <cellStyle name="60% - Accent2 3" xfId="45" xr:uid="{00000000-0005-0000-0000-000028000000}"/>
    <cellStyle name="60% - Accent2 4" xfId="46" xr:uid="{00000000-0005-0000-0000-000029000000}"/>
    <cellStyle name="60% - Accent3 2" xfId="47" xr:uid="{00000000-0005-0000-0000-00002A000000}"/>
    <cellStyle name="60% - Accent3 3" xfId="48" xr:uid="{00000000-0005-0000-0000-00002B000000}"/>
    <cellStyle name="60% - Accent3 4" xfId="49" xr:uid="{00000000-0005-0000-0000-00002C000000}"/>
    <cellStyle name="60% - Accent4 2" xfId="50" xr:uid="{00000000-0005-0000-0000-00002D000000}"/>
    <cellStyle name="60% - Accent4 3" xfId="51" xr:uid="{00000000-0005-0000-0000-00002E000000}"/>
    <cellStyle name="60% - Accent4 4" xfId="52" xr:uid="{00000000-0005-0000-0000-00002F000000}"/>
    <cellStyle name="60% - Accent5 2" xfId="53" xr:uid="{00000000-0005-0000-0000-000030000000}"/>
    <cellStyle name="60% - Accent5 3" xfId="54" xr:uid="{00000000-0005-0000-0000-000031000000}"/>
    <cellStyle name="60% - Accent5 4" xfId="55" xr:uid="{00000000-0005-0000-0000-000032000000}"/>
    <cellStyle name="60% - Accent6 2" xfId="56" xr:uid="{00000000-0005-0000-0000-000033000000}"/>
    <cellStyle name="60% - Accent6 3" xfId="57" xr:uid="{00000000-0005-0000-0000-000034000000}"/>
    <cellStyle name="60% - Accent6 4" xfId="58" xr:uid="{00000000-0005-0000-0000-000035000000}"/>
    <cellStyle name="Accent1 2" xfId="59" xr:uid="{00000000-0005-0000-0000-000036000000}"/>
    <cellStyle name="Accent1 3" xfId="60" xr:uid="{00000000-0005-0000-0000-000037000000}"/>
    <cellStyle name="Accent1 4" xfId="61" xr:uid="{00000000-0005-0000-0000-000038000000}"/>
    <cellStyle name="Accent2 2" xfId="62" xr:uid="{00000000-0005-0000-0000-000039000000}"/>
    <cellStyle name="Accent2 3" xfId="63" xr:uid="{00000000-0005-0000-0000-00003A000000}"/>
    <cellStyle name="Accent2 4" xfId="64" xr:uid="{00000000-0005-0000-0000-00003B000000}"/>
    <cellStyle name="Accent3 2" xfId="65" xr:uid="{00000000-0005-0000-0000-00003C000000}"/>
    <cellStyle name="Accent3 3" xfId="66" xr:uid="{00000000-0005-0000-0000-00003D000000}"/>
    <cellStyle name="Accent3 4" xfId="67" xr:uid="{00000000-0005-0000-0000-00003E000000}"/>
    <cellStyle name="Accent4 2" xfId="68" xr:uid="{00000000-0005-0000-0000-00003F000000}"/>
    <cellStyle name="Accent4 3" xfId="69" xr:uid="{00000000-0005-0000-0000-000040000000}"/>
    <cellStyle name="Accent4 4" xfId="70" xr:uid="{00000000-0005-0000-0000-000041000000}"/>
    <cellStyle name="Accent5 2" xfId="71" xr:uid="{00000000-0005-0000-0000-000042000000}"/>
    <cellStyle name="Accent5 3" xfId="72" xr:uid="{00000000-0005-0000-0000-000043000000}"/>
    <cellStyle name="Accent5 4" xfId="73" xr:uid="{00000000-0005-0000-0000-000044000000}"/>
    <cellStyle name="Accent6 2" xfId="74" xr:uid="{00000000-0005-0000-0000-000045000000}"/>
    <cellStyle name="Accent6 3" xfId="75" xr:uid="{00000000-0005-0000-0000-000046000000}"/>
    <cellStyle name="Accent6 4" xfId="76" xr:uid="{00000000-0005-0000-0000-000047000000}"/>
    <cellStyle name="Bad 2" xfId="77" xr:uid="{00000000-0005-0000-0000-000048000000}"/>
    <cellStyle name="Bad 3" xfId="78" xr:uid="{00000000-0005-0000-0000-000049000000}"/>
    <cellStyle name="Bad 4" xfId="79" xr:uid="{00000000-0005-0000-0000-00004A000000}"/>
    <cellStyle name="Calculation 2" xfId="80" xr:uid="{00000000-0005-0000-0000-00004B000000}"/>
    <cellStyle name="Calculation 2 2" xfId="136" xr:uid="{00000000-0005-0000-0000-00004C000000}"/>
    <cellStyle name="Calculation 3" xfId="81" xr:uid="{00000000-0005-0000-0000-00004D000000}"/>
    <cellStyle name="Calculation 3 2" xfId="137" xr:uid="{00000000-0005-0000-0000-00004E000000}"/>
    <cellStyle name="Calculation 4" xfId="82" xr:uid="{00000000-0005-0000-0000-00004F000000}"/>
    <cellStyle name="Calculation 4 2" xfId="138" xr:uid="{00000000-0005-0000-0000-000050000000}"/>
    <cellStyle name="Check Cell 2" xfId="83" xr:uid="{00000000-0005-0000-0000-000051000000}"/>
    <cellStyle name="Check Cell 3" xfId="84" xr:uid="{00000000-0005-0000-0000-000052000000}"/>
    <cellStyle name="Check Cell 4" xfId="85" xr:uid="{00000000-0005-0000-0000-000053000000}"/>
    <cellStyle name="Explanatory Text 2" xfId="86" xr:uid="{00000000-0005-0000-0000-000054000000}"/>
    <cellStyle name="Explanatory Text 3" xfId="87" xr:uid="{00000000-0005-0000-0000-000055000000}"/>
    <cellStyle name="Explanatory Text 4" xfId="88" xr:uid="{00000000-0005-0000-0000-000056000000}"/>
    <cellStyle name="Good 2" xfId="89" xr:uid="{00000000-0005-0000-0000-000057000000}"/>
    <cellStyle name="Good 3" xfId="90" xr:uid="{00000000-0005-0000-0000-000058000000}"/>
    <cellStyle name="Good 4" xfId="91" xr:uid="{00000000-0005-0000-0000-000059000000}"/>
    <cellStyle name="Heading 1 2" xfId="92" xr:uid="{00000000-0005-0000-0000-00005A000000}"/>
    <cellStyle name="Heading 1 3" xfId="93" xr:uid="{00000000-0005-0000-0000-00005B000000}"/>
    <cellStyle name="Heading 1 4" xfId="94" xr:uid="{00000000-0005-0000-0000-00005C000000}"/>
    <cellStyle name="Heading 2 2" xfId="95" xr:uid="{00000000-0005-0000-0000-00005D000000}"/>
    <cellStyle name="Heading 2 3" xfId="96" xr:uid="{00000000-0005-0000-0000-00005E000000}"/>
    <cellStyle name="Heading 2 4" xfId="97" xr:uid="{00000000-0005-0000-0000-00005F000000}"/>
    <cellStyle name="Heading 3 2" xfId="98" xr:uid="{00000000-0005-0000-0000-000060000000}"/>
    <cellStyle name="Heading 3 3" xfId="99" xr:uid="{00000000-0005-0000-0000-000061000000}"/>
    <cellStyle name="Heading 3 4" xfId="100" xr:uid="{00000000-0005-0000-0000-000062000000}"/>
    <cellStyle name="Heading 4 2" xfId="101" xr:uid="{00000000-0005-0000-0000-000063000000}"/>
    <cellStyle name="Heading 4 3" xfId="102" xr:uid="{00000000-0005-0000-0000-000064000000}"/>
    <cellStyle name="Heading 4 4" xfId="103" xr:uid="{00000000-0005-0000-0000-000065000000}"/>
    <cellStyle name="Input 2" xfId="104" xr:uid="{00000000-0005-0000-0000-000066000000}"/>
    <cellStyle name="Input 2 2" xfId="139" xr:uid="{00000000-0005-0000-0000-000067000000}"/>
    <cellStyle name="Input 3" xfId="105" xr:uid="{00000000-0005-0000-0000-000068000000}"/>
    <cellStyle name="Input 3 2" xfId="140" xr:uid="{00000000-0005-0000-0000-000069000000}"/>
    <cellStyle name="Input 4" xfId="106" xr:uid="{00000000-0005-0000-0000-00006A000000}"/>
    <cellStyle name="Input 4 2" xfId="141" xr:uid="{00000000-0005-0000-0000-00006B000000}"/>
    <cellStyle name="Linked Cell 2" xfId="107" xr:uid="{00000000-0005-0000-0000-00006C000000}"/>
    <cellStyle name="Linked Cell 3" xfId="108" xr:uid="{00000000-0005-0000-0000-00006D000000}"/>
    <cellStyle name="Linked Cell 4" xfId="109" xr:uid="{00000000-0005-0000-0000-00006E000000}"/>
    <cellStyle name="Neutral 2" xfId="110" xr:uid="{00000000-0005-0000-0000-00006F000000}"/>
    <cellStyle name="Neutral 3" xfId="111" xr:uid="{00000000-0005-0000-0000-000070000000}"/>
    <cellStyle name="Neutral 4" xfId="112" xr:uid="{00000000-0005-0000-0000-000071000000}"/>
    <cellStyle name="Normal" xfId="0" builtinId="0"/>
    <cellStyle name="Normal 2" xfId="1" xr:uid="{00000000-0005-0000-0000-000073000000}"/>
    <cellStyle name="Normal 2 2" xfId="113" xr:uid="{00000000-0005-0000-0000-000074000000}"/>
    <cellStyle name="Normal 2 3" xfId="114" xr:uid="{00000000-0005-0000-0000-000075000000}"/>
    <cellStyle name="Normal 2 4" xfId="115" xr:uid="{00000000-0005-0000-0000-000076000000}"/>
    <cellStyle name="Normal 3" xfId="2" xr:uid="{00000000-0005-0000-0000-000077000000}"/>
    <cellStyle name="Normal 3 2" xfId="116" xr:uid="{00000000-0005-0000-0000-000078000000}"/>
    <cellStyle name="Normal 4" xfId="3" xr:uid="{00000000-0005-0000-0000-000079000000}"/>
    <cellStyle name="Normal 4 2" xfId="134" xr:uid="{00000000-0005-0000-0000-00007A000000}"/>
    <cellStyle name="Normal 4 2 2" xfId="155" xr:uid="{00000000-0005-0000-0000-00007B000000}"/>
    <cellStyle name="Normal 4 3" xfId="152" xr:uid="{00000000-0005-0000-0000-00007C000000}"/>
    <cellStyle name="Normal 5" xfId="4" xr:uid="{00000000-0005-0000-0000-00007D000000}"/>
    <cellStyle name="Normal 5 2" xfId="135" xr:uid="{00000000-0005-0000-0000-00007E000000}"/>
    <cellStyle name="Normal 5 2 2" xfId="156" xr:uid="{00000000-0005-0000-0000-00007F000000}"/>
    <cellStyle name="Normal 5 3" xfId="153" xr:uid="{00000000-0005-0000-0000-000080000000}"/>
    <cellStyle name="Normal 6" xfId="132" xr:uid="{00000000-0005-0000-0000-000081000000}"/>
    <cellStyle name="Normal 6 2" xfId="151" xr:uid="{00000000-0005-0000-0000-000082000000}"/>
    <cellStyle name="Normal 6 2 2" xfId="157" xr:uid="{00000000-0005-0000-0000-000083000000}"/>
    <cellStyle name="Normal 6 3" xfId="154" xr:uid="{00000000-0005-0000-0000-000084000000}"/>
    <cellStyle name="Note 2" xfId="117" xr:uid="{00000000-0005-0000-0000-000085000000}"/>
    <cellStyle name="Note 2 2" xfId="142" xr:uid="{00000000-0005-0000-0000-000086000000}"/>
    <cellStyle name="Note 3" xfId="118" xr:uid="{00000000-0005-0000-0000-000087000000}"/>
    <cellStyle name="Note 3 2" xfId="143" xr:uid="{00000000-0005-0000-0000-000088000000}"/>
    <cellStyle name="Note 4" xfId="119" xr:uid="{00000000-0005-0000-0000-000089000000}"/>
    <cellStyle name="Note 4 2" xfId="144" xr:uid="{00000000-0005-0000-0000-00008A000000}"/>
    <cellStyle name="Output 2" xfId="120" xr:uid="{00000000-0005-0000-0000-00008B000000}"/>
    <cellStyle name="Output 2 2" xfId="145" xr:uid="{00000000-0005-0000-0000-00008C000000}"/>
    <cellStyle name="Output 3" xfId="121" xr:uid="{00000000-0005-0000-0000-00008D000000}"/>
    <cellStyle name="Output 3 2" xfId="146" xr:uid="{00000000-0005-0000-0000-00008E000000}"/>
    <cellStyle name="Output 4" xfId="122" xr:uid="{00000000-0005-0000-0000-00008F000000}"/>
    <cellStyle name="Output 4 2" xfId="147" xr:uid="{00000000-0005-0000-0000-000090000000}"/>
    <cellStyle name="TableStyleLight1" xfId="133" xr:uid="{00000000-0005-0000-0000-000091000000}"/>
    <cellStyle name="Title 2" xfId="123" xr:uid="{00000000-0005-0000-0000-000092000000}"/>
    <cellStyle name="Title 3" xfId="124" xr:uid="{00000000-0005-0000-0000-000093000000}"/>
    <cellStyle name="Title 4" xfId="125" xr:uid="{00000000-0005-0000-0000-000094000000}"/>
    <cellStyle name="Total 2" xfId="126" xr:uid="{00000000-0005-0000-0000-000095000000}"/>
    <cellStyle name="Total 2 2" xfId="148" xr:uid="{00000000-0005-0000-0000-000096000000}"/>
    <cellStyle name="Total 3" xfId="127" xr:uid="{00000000-0005-0000-0000-000097000000}"/>
    <cellStyle name="Total 3 2" xfId="149" xr:uid="{00000000-0005-0000-0000-000098000000}"/>
    <cellStyle name="Total 4" xfId="128" xr:uid="{00000000-0005-0000-0000-000099000000}"/>
    <cellStyle name="Total 4 2" xfId="150" xr:uid="{00000000-0005-0000-0000-00009A000000}"/>
    <cellStyle name="Warning Text 2" xfId="129" xr:uid="{00000000-0005-0000-0000-00009B000000}"/>
    <cellStyle name="Warning Text 3" xfId="130" xr:uid="{00000000-0005-0000-0000-00009C000000}"/>
    <cellStyle name="Warning Text 4" xfId="131" xr:uid="{00000000-0005-0000-0000-00009D000000}"/>
  </cellStyles>
  <dxfs count="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2"/>
  <sheetViews>
    <sheetView tabSelected="1" zoomScaleNormal="100" zoomScalePageLayoutView="130" workbookViewId="0">
      <pane xSplit="2" ySplit="7" topLeftCell="C69" activePane="bottomRight" state="frozen"/>
      <selection pane="topRight" activeCell="C1" sqref="C1"/>
      <selection pane="bottomLeft" activeCell="A4" sqref="A4"/>
      <selection pane="bottomRight" activeCell="A80" sqref="A80:A84"/>
    </sheetView>
  </sheetViews>
  <sheetFormatPr defaultColWidth="9" defaultRowHeight="15" x14ac:dyDescent="0.25"/>
  <cols>
    <col min="1" max="1" width="30.125" style="79" customWidth="1"/>
    <col min="2" max="2" width="10.875" style="46" bestFit="1" customWidth="1"/>
    <col min="3" max="3" width="30.625" style="46" customWidth="1"/>
    <col min="4" max="4" width="12.125" style="46" customWidth="1"/>
    <col min="5" max="5" width="9" style="46" customWidth="1"/>
    <col min="6" max="6" width="8.5" style="46" customWidth="1"/>
    <col min="7" max="7" width="9.875" style="46" bestFit="1" customWidth="1"/>
    <col min="8" max="8" width="30.375" style="46" customWidth="1"/>
    <col min="9" max="9" width="7.875" style="46" customWidth="1"/>
    <col min="10" max="10" width="7.875" style="46" bestFit="1" customWidth="1"/>
    <col min="11" max="11" width="8.125" style="46" customWidth="1"/>
    <col min="12" max="12" width="9.875" style="46" bestFit="1" customWidth="1"/>
    <col min="13" max="13" width="24.5" style="46" customWidth="1"/>
    <col min="14" max="14" width="9.375" style="46" customWidth="1"/>
    <col min="15" max="15" width="8.375" style="46" bestFit="1" customWidth="1"/>
    <col min="16" max="16" width="10" style="46" customWidth="1"/>
    <col min="17" max="17" width="24.5" style="46" customWidth="1"/>
    <col min="18" max="18" width="8.125" style="46" bestFit="1" customWidth="1"/>
    <col min="19" max="19" width="7.5" style="46" customWidth="1"/>
    <col min="20" max="20" width="8.875" style="46" bestFit="1" customWidth="1"/>
    <col min="21" max="21" width="24.5" style="46" customWidth="1"/>
    <col min="22" max="22" width="7.625" style="46" bestFit="1" customWidth="1"/>
    <col min="23" max="23" width="7.125" style="46" customWidth="1"/>
    <col min="24" max="24" width="9.875" style="46" bestFit="1" customWidth="1"/>
    <col min="25" max="25" width="9.625" style="45" bestFit="1" customWidth="1"/>
    <col min="26" max="16384" width="9" style="45"/>
  </cols>
  <sheetData>
    <row r="1" spans="1:25" s="80" customFormat="1" ht="16.5" thickBot="1" x14ac:dyDescent="0.3">
      <c r="A1" s="121" t="s">
        <v>20</v>
      </c>
      <c r="B1" s="245">
        <f>B4+B8+B20+B57+B73</f>
        <v>14000000.4</v>
      </c>
      <c r="C1" s="121" t="s">
        <v>76</v>
      </c>
      <c r="D1" s="245">
        <f>B8</f>
        <v>545561.59999999998</v>
      </c>
      <c r="E1" s="335" t="s">
        <v>67</v>
      </c>
      <c r="F1" s="336"/>
      <c r="G1" s="336"/>
      <c r="H1" s="336"/>
      <c r="I1" s="336"/>
      <c r="J1" s="336"/>
      <c r="K1" s="336"/>
      <c r="L1" s="336"/>
      <c r="M1" s="336"/>
      <c r="N1" s="336"/>
      <c r="O1" s="336"/>
      <c r="P1" s="336"/>
      <c r="Q1" s="336"/>
      <c r="R1" s="336"/>
      <c r="S1" s="336"/>
      <c r="T1" s="336"/>
      <c r="U1" s="336"/>
      <c r="V1" s="336"/>
      <c r="W1" s="336"/>
      <c r="X1" s="337"/>
      <c r="Y1" s="86"/>
    </row>
    <row r="2" spans="1:25" s="201" customFormat="1" ht="16.5" thickBot="1" x14ac:dyDescent="0.3">
      <c r="A2" s="121" t="s">
        <v>79</v>
      </c>
      <c r="B2" s="245">
        <f>B8+B20+B57</f>
        <v>12670990.4</v>
      </c>
      <c r="C2" s="121" t="s">
        <v>77</v>
      </c>
      <c r="D2" s="245">
        <f>B20</f>
        <v>1749428.8</v>
      </c>
      <c r="E2" s="338"/>
      <c r="F2" s="339"/>
      <c r="G2" s="339"/>
      <c r="H2" s="339"/>
      <c r="I2" s="339"/>
      <c r="J2" s="339"/>
      <c r="K2" s="339"/>
      <c r="L2" s="339"/>
      <c r="M2" s="339"/>
      <c r="N2" s="339"/>
      <c r="O2" s="339"/>
      <c r="P2" s="339"/>
      <c r="Q2" s="339"/>
      <c r="R2" s="339"/>
      <c r="S2" s="339"/>
      <c r="T2" s="339"/>
      <c r="U2" s="339"/>
      <c r="V2" s="339"/>
      <c r="W2" s="339"/>
      <c r="X2" s="340"/>
      <c r="Y2" s="102"/>
    </row>
    <row r="3" spans="1:25" s="201" customFormat="1" ht="16.5" thickBot="1" x14ac:dyDescent="0.3">
      <c r="A3" s="121" t="s">
        <v>66</v>
      </c>
      <c r="B3" s="245">
        <f>B73</f>
        <v>1234700</v>
      </c>
      <c r="C3" s="121" t="s">
        <v>78</v>
      </c>
      <c r="D3" s="245">
        <f>B57</f>
        <v>10376000</v>
      </c>
      <c r="E3" s="338"/>
      <c r="F3" s="339"/>
      <c r="G3" s="339"/>
      <c r="H3" s="339"/>
      <c r="I3" s="339"/>
      <c r="J3" s="339"/>
      <c r="K3" s="339"/>
      <c r="L3" s="339"/>
      <c r="M3" s="339"/>
      <c r="N3" s="339"/>
      <c r="O3" s="339"/>
      <c r="P3" s="339"/>
      <c r="Q3" s="339"/>
      <c r="R3" s="339"/>
      <c r="S3" s="339"/>
      <c r="T3" s="339"/>
      <c r="U3" s="339"/>
      <c r="V3" s="339"/>
      <c r="W3" s="339"/>
      <c r="X3" s="340"/>
      <c r="Y3" s="102"/>
    </row>
    <row r="4" spans="1:25" s="201" customFormat="1" ht="16.5" thickBot="1" x14ac:dyDescent="0.3">
      <c r="A4" s="121" t="s">
        <v>166</v>
      </c>
      <c r="B4" s="245">
        <v>94310</v>
      </c>
      <c r="C4" s="121" t="s">
        <v>2</v>
      </c>
      <c r="D4" s="245">
        <f>SUM(D1:D3)</f>
        <v>12670990.4</v>
      </c>
      <c r="E4" s="341"/>
      <c r="F4" s="342"/>
      <c r="G4" s="342"/>
      <c r="H4" s="342"/>
      <c r="I4" s="342"/>
      <c r="J4" s="342"/>
      <c r="K4" s="342"/>
      <c r="L4" s="342"/>
      <c r="M4" s="342"/>
      <c r="N4" s="342"/>
      <c r="O4" s="342"/>
      <c r="P4" s="342"/>
      <c r="Q4" s="342"/>
      <c r="R4" s="342"/>
      <c r="S4" s="342"/>
      <c r="T4" s="342"/>
      <c r="U4" s="342"/>
      <c r="V4" s="342"/>
      <c r="W4" s="342"/>
      <c r="X4" s="343"/>
      <c r="Y4" s="102"/>
    </row>
    <row r="5" spans="1:25" s="80" customFormat="1" ht="14.85" customHeight="1" x14ac:dyDescent="0.25">
      <c r="A5" s="363" t="s">
        <v>72</v>
      </c>
      <c r="B5" s="364"/>
      <c r="C5" s="390" t="s">
        <v>62</v>
      </c>
      <c r="D5" s="391"/>
      <c r="E5" s="391"/>
      <c r="F5" s="392"/>
      <c r="G5" s="393"/>
      <c r="H5" s="398" t="s">
        <v>68</v>
      </c>
      <c r="I5" s="399"/>
      <c r="J5" s="399"/>
      <c r="K5" s="399"/>
      <c r="L5" s="399"/>
      <c r="M5" s="361" t="s">
        <v>69</v>
      </c>
      <c r="N5" s="362"/>
      <c r="O5" s="362"/>
      <c r="P5" s="362"/>
      <c r="Q5" s="361" t="s">
        <v>70</v>
      </c>
      <c r="R5" s="362"/>
      <c r="S5" s="362"/>
      <c r="T5" s="362"/>
      <c r="U5" s="361" t="s">
        <v>18</v>
      </c>
      <c r="V5" s="362"/>
      <c r="W5" s="362"/>
      <c r="X5" s="362"/>
    </row>
    <row r="6" spans="1:25" s="80" customFormat="1" ht="12" customHeight="1" thickBot="1" x14ac:dyDescent="0.3">
      <c r="A6" s="365"/>
      <c r="B6" s="366"/>
      <c r="C6" s="394"/>
      <c r="D6" s="395"/>
      <c r="E6" s="395"/>
      <c r="F6" s="396"/>
      <c r="G6" s="397"/>
      <c r="H6" s="400"/>
      <c r="I6" s="401"/>
      <c r="J6" s="401"/>
      <c r="K6" s="401"/>
      <c r="L6" s="401"/>
      <c r="M6" s="84"/>
      <c r="N6" s="85"/>
      <c r="O6" s="85"/>
      <c r="P6" s="85"/>
      <c r="Q6" s="84"/>
      <c r="R6" s="85"/>
      <c r="S6" s="85"/>
      <c r="T6" s="85"/>
      <c r="U6" s="84"/>
      <c r="V6" s="85"/>
      <c r="W6" s="85"/>
      <c r="X6" s="85"/>
    </row>
    <row r="7" spans="1:25" s="80" customFormat="1" ht="29.25" thickBot="1" x14ac:dyDescent="0.3">
      <c r="A7" s="367"/>
      <c r="B7" s="368"/>
      <c r="C7" s="87" t="s">
        <v>71</v>
      </c>
      <c r="D7" s="88" t="s">
        <v>73</v>
      </c>
      <c r="E7" s="89" t="s">
        <v>74</v>
      </c>
      <c r="F7" s="89" t="s">
        <v>81</v>
      </c>
      <c r="G7" s="112" t="s">
        <v>2</v>
      </c>
      <c r="H7" s="87" t="s">
        <v>71</v>
      </c>
      <c r="I7" s="88" t="s">
        <v>73</v>
      </c>
      <c r="J7" s="89" t="s">
        <v>74</v>
      </c>
      <c r="K7" s="89" t="s">
        <v>81</v>
      </c>
      <c r="L7" s="112" t="s">
        <v>2</v>
      </c>
      <c r="M7" s="87" t="s">
        <v>71</v>
      </c>
      <c r="N7" s="88" t="s">
        <v>73</v>
      </c>
      <c r="O7" s="90" t="s">
        <v>75</v>
      </c>
      <c r="P7" s="90" t="s">
        <v>2</v>
      </c>
      <c r="Q7" s="87" t="s">
        <v>71</v>
      </c>
      <c r="R7" s="88" t="s">
        <v>73</v>
      </c>
      <c r="S7" s="90" t="s">
        <v>75</v>
      </c>
      <c r="T7" s="90" t="s">
        <v>2</v>
      </c>
      <c r="U7" s="87" t="s">
        <v>71</v>
      </c>
      <c r="V7" s="88" t="s">
        <v>73</v>
      </c>
      <c r="W7" s="90" t="s">
        <v>19</v>
      </c>
      <c r="X7" s="90" t="s">
        <v>2</v>
      </c>
    </row>
    <row r="8" spans="1:25" s="80" customFormat="1" ht="16.5" thickBot="1" x14ac:dyDescent="0.3">
      <c r="A8" s="111" t="s">
        <v>209</v>
      </c>
      <c r="B8" s="116">
        <f>SUM(B10:B19)</f>
        <v>545561.59999999998</v>
      </c>
      <c r="C8" s="358" t="s">
        <v>80</v>
      </c>
      <c r="D8" s="359"/>
      <c r="E8" s="359"/>
      <c r="F8" s="359"/>
      <c r="G8" s="359"/>
      <c r="H8" s="359"/>
      <c r="I8" s="359"/>
      <c r="J8" s="359"/>
      <c r="K8" s="359"/>
      <c r="L8" s="359"/>
      <c r="M8" s="359"/>
      <c r="N8" s="359"/>
      <c r="O8" s="359"/>
      <c r="P8" s="359"/>
      <c r="Q8" s="359"/>
      <c r="R8" s="359"/>
      <c r="S8" s="359"/>
      <c r="T8" s="359"/>
      <c r="U8" s="359"/>
      <c r="V8" s="359"/>
      <c r="W8" s="359"/>
      <c r="X8" s="360"/>
      <c r="Y8" s="86"/>
    </row>
    <row r="9" spans="1:25" s="113" customFormat="1" ht="16.5" thickBot="1" x14ac:dyDescent="0.3">
      <c r="A9" s="369"/>
      <c r="B9" s="370"/>
      <c r="C9" s="370"/>
      <c r="D9" s="370"/>
      <c r="E9" s="370"/>
      <c r="F9" s="370"/>
      <c r="G9" s="370"/>
      <c r="H9" s="370"/>
      <c r="I9" s="370"/>
      <c r="J9" s="370"/>
      <c r="K9" s="370"/>
      <c r="L9" s="370"/>
      <c r="M9" s="370"/>
      <c r="N9" s="370"/>
      <c r="O9" s="370"/>
      <c r="P9" s="370"/>
      <c r="Q9" s="370"/>
      <c r="R9" s="370"/>
      <c r="S9" s="370"/>
      <c r="T9" s="370"/>
      <c r="U9" s="370"/>
      <c r="V9" s="370"/>
      <c r="W9" s="370"/>
      <c r="X9" s="371"/>
      <c r="Y9" s="246"/>
    </row>
    <row r="10" spans="1:25" s="249" customFormat="1" ht="45.75" thickBot="1" x14ac:dyDescent="0.3">
      <c r="A10" s="347" t="s">
        <v>234</v>
      </c>
      <c r="B10" s="351">
        <f>SUM(G10:G14)+SUM(L10:L14)+SUM(P10:P14)+SUM(T10:T14)+SUM(X10:X14)</f>
        <v>220600</v>
      </c>
      <c r="C10" s="128" t="s">
        <v>103</v>
      </c>
      <c r="D10" s="124">
        <v>15000</v>
      </c>
      <c r="E10" s="124">
        <v>5</v>
      </c>
      <c r="F10" s="124">
        <v>1</v>
      </c>
      <c r="G10" s="107">
        <f>D10*E10*F10</f>
        <v>75000</v>
      </c>
      <c r="H10" s="248"/>
      <c r="I10" s="129"/>
      <c r="J10" s="129"/>
      <c r="K10" s="129"/>
      <c r="L10" s="108">
        <f>I10*J10*K10</f>
        <v>0</v>
      </c>
      <c r="M10" s="128"/>
      <c r="N10" s="124"/>
      <c r="O10" s="124"/>
      <c r="P10" s="107">
        <f>N10*O10</f>
        <v>0</v>
      </c>
      <c r="Q10" s="109" t="s">
        <v>132</v>
      </c>
      <c r="R10" s="129">
        <v>2000</v>
      </c>
      <c r="S10" s="129">
        <v>8</v>
      </c>
      <c r="T10" s="108">
        <f t="shared" ref="T10:T19" si="0">R10*S10</f>
        <v>16000</v>
      </c>
      <c r="U10" s="110"/>
      <c r="V10" s="124"/>
      <c r="W10" s="124"/>
      <c r="X10" s="107">
        <f>V10*W10</f>
        <v>0</v>
      </c>
    </row>
    <row r="11" spans="1:25" s="201" customFormat="1" ht="33.75" customHeight="1" thickBot="1" x14ac:dyDescent="0.3">
      <c r="A11" s="355"/>
      <c r="B11" s="352"/>
      <c r="C11" s="194" t="s">
        <v>104</v>
      </c>
      <c r="D11" s="124">
        <v>15000</v>
      </c>
      <c r="E11" s="195">
        <v>2</v>
      </c>
      <c r="F11" s="195">
        <v>1</v>
      </c>
      <c r="G11" s="199">
        <f t="shared" ref="G11:G19" si="1">D11*E11*F11</f>
        <v>30000</v>
      </c>
      <c r="H11" s="196"/>
      <c r="I11" s="208"/>
      <c r="J11" s="208"/>
      <c r="K11" s="208"/>
      <c r="L11" s="198"/>
      <c r="M11" s="194"/>
      <c r="N11" s="195"/>
      <c r="O11" s="195"/>
      <c r="P11" s="199">
        <f t="shared" ref="P11:P19" si="2">N11*O11</f>
        <v>0</v>
      </c>
      <c r="Q11" s="196" t="s">
        <v>210</v>
      </c>
      <c r="R11" s="197">
        <v>2000</v>
      </c>
      <c r="S11" s="197">
        <v>8</v>
      </c>
      <c r="T11" s="198">
        <f t="shared" si="0"/>
        <v>16000</v>
      </c>
      <c r="U11" s="200"/>
      <c r="V11" s="195"/>
      <c r="W11" s="195"/>
      <c r="X11" s="199">
        <f t="shared" ref="X11:X19" si="3">V11*W11</f>
        <v>0</v>
      </c>
    </row>
    <row r="12" spans="1:25" s="201" customFormat="1" ht="27.75" customHeight="1" x14ac:dyDescent="0.25">
      <c r="A12" s="355"/>
      <c r="B12" s="352"/>
      <c r="C12" s="194"/>
      <c r="D12" s="195"/>
      <c r="E12" s="195"/>
      <c r="F12" s="195"/>
      <c r="G12" s="199">
        <f t="shared" si="1"/>
        <v>0</v>
      </c>
      <c r="H12" s="196"/>
      <c r="I12" s="197"/>
      <c r="J12" s="197"/>
      <c r="K12" s="197"/>
      <c r="L12" s="198">
        <f t="shared" ref="L12:L19" si="4">I12*J12*K12</f>
        <v>0</v>
      </c>
      <c r="M12" s="194"/>
      <c r="N12" s="195"/>
      <c r="O12" s="195"/>
      <c r="P12" s="199">
        <f t="shared" si="2"/>
        <v>0</v>
      </c>
      <c r="Q12" s="196" t="s">
        <v>211</v>
      </c>
      <c r="R12" s="129">
        <v>4225</v>
      </c>
      <c r="S12" s="129">
        <v>16</v>
      </c>
      <c r="T12" s="198">
        <f t="shared" si="0"/>
        <v>67600</v>
      </c>
      <c r="U12" s="200"/>
      <c r="V12" s="195"/>
      <c r="W12" s="195"/>
      <c r="X12" s="199">
        <f t="shared" si="3"/>
        <v>0</v>
      </c>
    </row>
    <row r="13" spans="1:25" s="201" customFormat="1" ht="34.5" customHeight="1" x14ac:dyDescent="0.25">
      <c r="A13" s="355"/>
      <c r="B13" s="352"/>
      <c r="C13" s="194"/>
      <c r="D13" s="195"/>
      <c r="E13" s="195"/>
      <c r="F13" s="195"/>
      <c r="G13" s="199">
        <f t="shared" si="1"/>
        <v>0</v>
      </c>
      <c r="H13" s="196"/>
      <c r="I13" s="197"/>
      <c r="J13" s="197"/>
      <c r="K13" s="197"/>
      <c r="L13" s="198">
        <f t="shared" si="4"/>
        <v>0</v>
      </c>
      <c r="M13" s="194"/>
      <c r="N13" s="195"/>
      <c r="O13" s="195"/>
      <c r="P13" s="199">
        <f t="shared" si="2"/>
        <v>0</v>
      </c>
      <c r="Q13" s="196" t="s">
        <v>115</v>
      </c>
      <c r="R13" s="197">
        <v>2000</v>
      </c>
      <c r="S13" s="197">
        <v>8</v>
      </c>
      <c r="T13" s="198">
        <f t="shared" si="0"/>
        <v>16000</v>
      </c>
      <c r="U13" s="200"/>
      <c r="V13" s="195"/>
      <c r="W13" s="195"/>
      <c r="X13" s="199">
        <f t="shared" si="3"/>
        <v>0</v>
      </c>
    </row>
    <row r="14" spans="1:25" s="113" customFormat="1" ht="14.85" customHeight="1" thickBot="1" x14ac:dyDescent="0.3">
      <c r="A14" s="356"/>
      <c r="B14" s="357"/>
      <c r="C14" s="122"/>
      <c r="D14" s="123"/>
      <c r="E14" s="123"/>
      <c r="F14" s="123"/>
      <c r="G14" s="103">
        <f t="shared" si="1"/>
        <v>0</v>
      </c>
      <c r="H14" s="104"/>
      <c r="I14" s="127"/>
      <c r="J14" s="127"/>
      <c r="K14" s="127"/>
      <c r="L14" s="105">
        <f t="shared" si="4"/>
        <v>0</v>
      </c>
      <c r="M14" s="122"/>
      <c r="N14" s="123"/>
      <c r="O14" s="123"/>
      <c r="P14" s="103">
        <f t="shared" si="2"/>
        <v>0</v>
      </c>
      <c r="Q14" s="104"/>
      <c r="R14" s="127"/>
      <c r="S14" s="127"/>
      <c r="T14" s="105">
        <f t="shared" si="0"/>
        <v>0</v>
      </c>
      <c r="U14" s="106"/>
      <c r="V14" s="123"/>
      <c r="W14" s="123"/>
      <c r="X14" s="103">
        <f t="shared" si="3"/>
        <v>0</v>
      </c>
    </row>
    <row r="15" spans="1:25" s="249" customFormat="1" ht="60" x14ac:dyDescent="0.25">
      <c r="A15" s="347" t="s">
        <v>231</v>
      </c>
      <c r="B15" s="351">
        <f>SUM(G15:G19)+SUM(L15:L19)+SUM(P15:P19)+SUM(T15:T19)+SUM(X15:X19)</f>
        <v>324961.59999999998</v>
      </c>
      <c r="C15" s="128"/>
      <c r="D15" s="124"/>
      <c r="E15" s="124"/>
      <c r="F15" s="124"/>
      <c r="G15" s="107">
        <f t="shared" si="1"/>
        <v>0</v>
      </c>
      <c r="H15" s="109" t="s">
        <v>91</v>
      </c>
      <c r="I15" s="129">
        <f>Prices!D4</f>
        <v>20354.399999999998</v>
      </c>
      <c r="J15" s="129">
        <v>5</v>
      </c>
      <c r="K15" s="129">
        <v>2</v>
      </c>
      <c r="L15" s="108">
        <f t="shared" si="4"/>
        <v>203543.99999999997</v>
      </c>
      <c r="M15" s="128"/>
      <c r="N15" s="124"/>
      <c r="O15" s="124"/>
      <c r="P15" s="107">
        <f t="shared" si="2"/>
        <v>0</v>
      </c>
      <c r="Q15" s="109" t="s">
        <v>89</v>
      </c>
      <c r="R15" s="129">
        <v>2000</v>
      </c>
      <c r="S15" s="129">
        <v>20</v>
      </c>
      <c r="T15" s="108">
        <f t="shared" si="0"/>
        <v>40000</v>
      </c>
      <c r="U15" s="110"/>
      <c r="V15" s="124"/>
      <c r="W15" s="124"/>
      <c r="X15" s="107">
        <f t="shared" si="3"/>
        <v>0</v>
      </c>
    </row>
    <row r="16" spans="1:25" s="201" customFormat="1" ht="42" customHeight="1" x14ac:dyDescent="0.25">
      <c r="A16" s="355"/>
      <c r="B16" s="352"/>
      <c r="C16" s="194"/>
      <c r="D16" s="195"/>
      <c r="E16" s="195"/>
      <c r="F16" s="195"/>
      <c r="G16" s="199">
        <f t="shared" si="1"/>
        <v>0</v>
      </c>
      <c r="H16" s="196" t="s">
        <v>82</v>
      </c>
      <c r="I16" s="197">
        <f>Prices!D4</f>
        <v>20354.399999999998</v>
      </c>
      <c r="J16" s="197">
        <v>2</v>
      </c>
      <c r="K16" s="197">
        <v>2</v>
      </c>
      <c r="L16" s="198">
        <f t="shared" si="4"/>
        <v>81417.599999999991</v>
      </c>
      <c r="M16" s="194"/>
      <c r="N16" s="195"/>
      <c r="O16" s="195"/>
      <c r="P16" s="199">
        <f t="shared" si="2"/>
        <v>0</v>
      </c>
      <c r="Q16" s="196"/>
      <c r="R16" s="197"/>
      <c r="S16" s="197"/>
      <c r="T16" s="198">
        <f t="shared" si="0"/>
        <v>0</v>
      </c>
      <c r="U16" s="200"/>
      <c r="V16" s="195"/>
      <c r="W16" s="195"/>
      <c r="X16" s="199">
        <f t="shared" si="3"/>
        <v>0</v>
      </c>
    </row>
    <row r="17" spans="1:25" s="201" customFormat="1" x14ac:dyDescent="0.25">
      <c r="A17" s="355"/>
      <c r="B17" s="352"/>
      <c r="C17" s="194"/>
      <c r="D17" s="195"/>
      <c r="E17" s="195"/>
      <c r="F17" s="195"/>
      <c r="G17" s="199">
        <f t="shared" si="1"/>
        <v>0</v>
      </c>
      <c r="H17" s="196"/>
      <c r="I17" s="197"/>
      <c r="J17" s="197"/>
      <c r="K17" s="197"/>
      <c r="L17" s="198">
        <f t="shared" si="4"/>
        <v>0</v>
      </c>
      <c r="M17" s="194"/>
      <c r="N17" s="195"/>
      <c r="O17" s="195"/>
      <c r="P17" s="199">
        <f t="shared" si="2"/>
        <v>0</v>
      </c>
      <c r="Q17" s="196"/>
      <c r="R17" s="197"/>
      <c r="S17" s="197"/>
      <c r="T17" s="198">
        <f t="shared" si="0"/>
        <v>0</v>
      </c>
      <c r="U17" s="200"/>
      <c r="V17" s="195"/>
      <c r="W17" s="195"/>
      <c r="X17" s="199">
        <f t="shared" si="3"/>
        <v>0</v>
      </c>
    </row>
    <row r="18" spans="1:25" s="201" customFormat="1" x14ac:dyDescent="0.25">
      <c r="A18" s="355"/>
      <c r="B18" s="352"/>
      <c r="C18" s="194"/>
      <c r="D18" s="195"/>
      <c r="E18" s="195"/>
      <c r="F18" s="195"/>
      <c r="G18" s="199">
        <f t="shared" si="1"/>
        <v>0</v>
      </c>
      <c r="H18" s="196"/>
      <c r="I18" s="197"/>
      <c r="J18" s="197"/>
      <c r="K18" s="197"/>
      <c r="L18" s="198">
        <f t="shared" si="4"/>
        <v>0</v>
      </c>
      <c r="M18" s="194"/>
      <c r="N18" s="195"/>
      <c r="O18" s="195"/>
      <c r="P18" s="199">
        <f t="shared" si="2"/>
        <v>0</v>
      </c>
      <c r="Q18" s="196"/>
      <c r="R18" s="197"/>
      <c r="S18" s="197"/>
      <c r="T18" s="198">
        <f t="shared" si="0"/>
        <v>0</v>
      </c>
      <c r="U18" s="200"/>
      <c r="V18" s="195"/>
      <c r="W18" s="195"/>
      <c r="X18" s="199">
        <f t="shared" si="3"/>
        <v>0</v>
      </c>
    </row>
    <row r="19" spans="1:25" s="113" customFormat="1" ht="15.75" thickBot="1" x14ac:dyDescent="0.3">
      <c r="A19" s="356"/>
      <c r="B19" s="357"/>
      <c r="C19" s="122"/>
      <c r="D19" s="123"/>
      <c r="E19" s="123"/>
      <c r="F19" s="123"/>
      <c r="G19" s="103">
        <f t="shared" si="1"/>
        <v>0</v>
      </c>
      <c r="H19" s="104"/>
      <c r="I19" s="127"/>
      <c r="J19" s="127"/>
      <c r="K19" s="127"/>
      <c r="L19" s="105">
        <f t="shared" si="4"/>
        <v>0</v>
      </c>
      <c r="M19" s="122"/>
      <c r="N19" s="123"/>
      <c r="O19" s="123"/>
      <c r="P19" s="103">
        <f t="shared" si="2"/>
        <v>0</v>
      </c>
      <c r="Q19" s="104"/>
      <c r="R19" s="127"/>
      <c r="S19" s="127"/>
      <c r="T19" s="105">
        <f t="shared" si="0"/>
        <v>0</v>
      </c>
      <c r="U19" s="106"/>
      <c r="V19" s="123"/>
      <c r="W19" s="123"/>
      <c r="X19" s="103">
        <f t="shared" si="3"/>
        <v>0</v>
      </c>
    </row>
    <row r="20" spans="1:25" s="247" customFormat="1" ht="16.5" thickBot="1" x14ac:dyDescent="0.3">
      <c r="A20" s="192" t="s">
        <v>212</v>
      </c>
      <c r="B20" s="193">
        <f>SUM(B21:B56)</f>
        <v>1749428.8</v>
      </c>
      <c r="C20" s="384" t="s">
        <v>227</v>
      </c>
      <c r="D20" s="345"/>
      <c r="E20" s="345"/>
      <c r="F20" s="345"/>
      <c r="G20" s="345"/>
      <c r="H20" s="345"/>
      <c r="I20" s="345"/>
      <c r="J20" s="345"/>
      <c r="K20" s="345"/>
      <c r="L20" s="345"/>
      <c r="M20" s="345"/>
      <c r="N20" s="345"/>
      <c r="O20" s="345"/>
      <c r="P20" s="345"/>
      <c r="Q20" s="345"/>
      <c r="R20" s="345"/>
      <c r="S20" s="345"/>
      <c r="T20" s="345"/>
      <c r="U20" s="345"/>
      <c r="V20" s="345"/>
      <c r="W20" s="345"/>
      <c r="X20" s="346"/>
      <c r="Y20" s="114"/>
    </row>
    <row r="21" spans="1:25" s="249" customFormat="1" ht="45" x14ac:dyDescent="0.25">
      <c r="A21" s="347" t="s">
        <v>235</v>
      </c>
      <c r="B21" s="351">
        <f>SUM(G21:G25)+SUM(L21:L25)+SUM(P21:P25)+SUM(T21:T23)+SUM(X21:X25)</f>
        <v>260252.79999999999</v>
      </c>
      <c r="C21" s="128"/>
      <c r="D21" s="124"/>
      <c r="E21" s="124"/>
      <c r="F21" s="124"/>
      <c r="G21" s="107">
        <f t="shared" ref="G21:G41" si="5">D21*E21*F21</f>
        <v>0</v>
      </c>
      <c r="H21" s="109" t="s">
        <v>92</v>
      </c>
      <c r="I21" s="129">
        <f>Prices!D4</f>
        <v>20354.399999999998</v>
      </c>
      <c r="J21" s="129">
        <v>4</v>
      </c>
      <c r="K21" s="129">
        <v>3</v>
      </c>
      <c r="L21" s="108">
        <f t="shared" ref="L21:L41" si="6">I21*J21*K21</f>
        <v>244252.79999999999</v>
      </c>
      <c r="M21" s="128"/>
      <c r="N21" s="124"/>
      <c r="O21" s="124"/>
      <c r="P21" s="107">
        <f t="shared" ref="P21:P41" si="7">N21*O21</f>
        <v>0</v>
      </c>
      <c r="Q21" s="109" t="s">
        <v>105</v>
      </c>
      <c r="R21" s="129">
        <v>2000</v>
      </c>
      <c r="S21" s="129">
        <v>8</v>
      </c>
      <c r="T21" s="108">
        <f t="shared" ref="T21:T32" si="8">R21*S21</f>
        <v>16000</v>
      </c>
      <c r="U21" s="110"/>
      <c r="V21" s="124"/>
      <c r="W21" s="124"/>
      <c r="X21" s="107">
        <f t="shared" ref="X21:X41" si="9">V21*W21</f>
        <v>0</v>
      </c>
    </row>
    <row r="22" spans="1:25" s="201" customFormat="1" ht="15" customHeight="1" x14ac:dyDescent="0.25">
      <c r="A22" s="389"/>
      <c r="B22" s="352"/>
      <c r="C22" s="194"/>
      <c r="D22" s="195"/>
      <c r="E22" s="195"/>
      <c r="F22" s="195"/>
      <c r="G22" s="199">
        <f t="shared" si="5"/>
        <v>0</v>
      </c>
      <c r="H22" s="207"/>
      <c r="I22" s="208"/>
      <c r="J22" s="208"/>
      <c r="K22" s="208"/>
      <c r="L22" s="198">
        <f t="shared" si="6"/>
        <v>0</v>
      </c>
      <c r="M22" s="194"/>
      <c r="N22" s="195"/>
      <c r="O22" s="195"/>
      <c r="P22" s="199">
        <f t="shared" si="7"/>
        <v>0</v>
      </c>
      <c r="Q22" s="196"/>
      <c r="R22" s="197"/>
      <c r="S22" s="197"/>
      <c r="T22" s="198">
        <f t="shared" si="8"/>
        <v>0</v>
      </c>
      <c r="U22" s="200"/>
      <c r="V22" s="195"/>
      <c r="W22" s="195"/>
      <c r="X22" s="199">
        <f t="shared" si="9"/>
        <v>0</v>
      </c>
    </row>
    <row r="23" spans="1:25" s="201" customFormat="1" ht="15" customHeight="1" x14ac:dyDescent="0.25">
      <c r="A23" s="389"/>
      <c r="B23" s="352"/>
      <c r="C23" s="194"/>
      <c r="D23" s="195"/>
      <c r="E23" s="195"/>
      <c r="F23" s="195"/>
      <c r="G23" s="199">
        <f t="shared" si="5"/>
        <v>0</v>
      </c>
      <c r="H23" s="196"/>
      <c r="I23" s="197"/>
      <c r="J23" s="197"/>
      <c r="K23" s="197"/>
      <c r="L23" s="198">
        <f t="shared" si="6"/>
        <v>0</v>
      </c>
      <c r="M23" s="194"/>
      <c r="N23" s="195"/>
      <c r="O23" s="195"/>
      <c r="P23" s="199">
        <f t="shared" si="7"/>
        <v>0</v>
      </c>
      <c r="Q23" s="196"/>
      <c r="R23" s="197"/>
      <c r="S23" s="197"/>
      <c r="T23" s="198">
        <f t="shared" si="8"/>
        <v>0</v>
      </c>
      <c r="U23" s="200"/>
      <c r="V23" s="195"/>
      <c r="W23" s="195"/>
      <c r="X23" s="199">
        <f t="shared" si="9"/>
        <v>0</v>
      </c>
    </row>
    <row r="24" spans="1:25" s="201" customFormat="1" ht="15" customHeight="1" x14ac:dyDescent="0.25">
      <c r="A24" s="389"/>
      <c r="B24" s="352"/>
      <c r="C24" s="194"/>
      <c r="D24" s="195"/>
      <c r="E24" s="195"/>
      <c r="F24" s="195"/>
      <c r="G24" s="199">
        <f t="shared" si="5"/>
        <v>0</v>
      </c>
      <c r="H24" s="196"/>
      <c r="I24" s="197"/>
      <c r="J24" s="197"/>
      <c r="K24" s="197"/>
      <c r="L24" s="198">
        <f t="shared" si="6"/>
        <v>0</v>
      </c>
      <c r="M24" s="194"/>
      <c r="N24" s="195"/>
      <c r="O24" s="195"/>
      <c r="P24" s="199">
        <f t="shared" si="7"/>
        <v>0</v>
      </c>
      <c r="Q24" s="196"/>
      <c r="R24" s="197"/>
      <c r="S24" s="197"/>
      <c r="T24" s="198">
        <f t="shared" si="8"/>
        <v>0</v>
      </c>
      <c r="U24" s="200"/>
      <c r="V24" s="195"/>
      <c r="W24" s="195"/>
      <c r="X24" s="199">
        <f t="shared" si="9"/>
        <v>0</v>
      </c>
    </row>
    <row r="25" spans="1:25" s="113" customFormat="1" ht="34.35" customHeight="1" thickBot="1" x14ac:dyDescent="0.3">
      <c r="A25" s="377"/>
      <c r="B25" s="357"/>
      <c r="C25" s="122"/>
      <c r="D25" s="123"/>
      <c r="E25" s="123"/>
      <c r="F25" s="123"/>
      <c r="G25" s="103">
        <f t="shared" si="5"/>
        <v>0</v>
      </c>
      <c r="H25" s="104"/>
      <c r="I25" s="127"/>
      <c r="J25" s="127"/>
      <c r="K25" s="127"/>
      <c r="L25" s="105">
        <f t="shared" si="6"/>
        <v>0</v>
      </c>
      <c r="M25" s="122"/>
      <c r="N25" s="123"/>
      <c r="O25" s="123"/>
      <c r="P25" s="103">
        <f t="shared" si="7"/>
        <v>0</v>
      </c>
      <c r="Q25" s="104"/>
      <c r="R25" s="127"/>
      <c r="S25" s="127"/>
      <c r="T25" s="105">
        <f t="shared" si="8"/>
        <v>0</v>
      </c>
      <c r="U25" s="106"/>
      <c r="V25" s="123"/>
      <c r="W25" s="123"/>
      <c r="X25" s="103">
        <f t="shared" si="9"/>
        <v>0</v>
      </c>
    </row>
    <row r="26" spans="1:25" s="249" customFormat="1" ht="90.75" thickBot="1" x14ac:dyDescent="0.3">
      <c r="A26" s="347" t="s">
        <v>236</v>
      </c>
      <c r="B26" s="351">
        <f>SUM(G26:G31)+SUM(L26:L31)+SUM(P26:P31)+SUM(T26:T31)+SUM(X26:X31)</f>
        <v>395000</v>
      </c>
      <c r="C26" s="128" t="s">
        <v>93</v>
      </c>
      <c r="D26" s="124">
        <v>15000</v>
      </c>
      <c r="E26" s="124">
        <v>3</v>
      </c>
      <c r="F26" s="124">
        <v>2</v>
      </c>
      <c r="G26" s="107">
        <f t="shared" si="5"/>
        <v>90000</v>
      </c>
      <c r="H26" s="109" t="s">
        <v>90</v>
      </c>
      <c r="I26" s="129">
        <v>105000</v>
      </c>
      <c r="J26" s="129">
        <v>1</v>
      </c>
      <c r="K26" s="129">
        <v>1</v>
      </c>
      <c r="L26" s="108">
        <f>I26*J26*K26</f>
        <v>105000</v>
      </c>
      <c r="M26" s="128"/>
      <c r="N26" s="124"/>
      <c r="O26" s="124"/>
      <c r="P26" s="107">
        <f>N26*O26</f>
        <v>0</v>
      </c>
      <c r="Q26" s="109" t="s">
        <v>228</v>
      </c>
      <c r="R26" s="129">
        <v>500</v>
      </c>
      <c r="S26" s="129">
        <v>200</v>
      </c>
      <c r="T26" s="108">
        <f t="shared" si="8"/>
        <v>100000</v>
      </c>
      <c r="U26" s="110"/>
      <c r="V26" s="124"/>
      <c r="W26" s="124"/>
      <c r="X26" s="107">
        <f t="shared" si="9"/>
        <v>0</v>
      </c>
    </row>
    <row r="27" spans="1:25" s="201" customFormat="1" ht="30" x14ac:dyDescent="0.25">
      <c r="A27" s="348"/>
      <c r="B27" s="352"/>
      <c r="C27" s="194"/>
      <c r="D27" s="195"/>
      <c r="E27" s="195"/>
      <c r="F27" s="195"/>
      <c r="G27" s="199">
        <f t="shared" si="5"/>
        <v>0</v>
      </c>
      <c r="H27" s="196"/>
      <c r="I27" s="197"/>
      <c r="J27" s="197"/>
      <c r="K27" s="197"/>
      <c r="L27" s="198">
        <f t="shared" si="6"/>
        <v>0</v>
      </c>
      <c r="M27" s="194"/>
      <c r="N27" s="195"/>
      <c r="O27" s="195"/>
      <c r="P27" s="199">
        <f t="shared" si="7"/>
        <v>0</v>
      </c>
      <c r="Q27" s="109" t="s">
        <v>229</v>
      </c>
      <c r="R27" s="197">
        <v>500</v>
      </c>
      <c r="S27" s="197">
        <v>200</v>
      </c>
      <c r="T27" s="198">
        <f t="shared" si="8"/>
        <v>100000</v>
      </c>
      <c r="U27" s="200"/>
      <c r="V27" s="195"/>
      <c r="W27" s="195"/>
      <c r="X27" s="199">
        <f t="shared" si="9"/>
        <v>0</v>
      </c>
    </row>
    <row r="28" spans="1:25" s="201" customFormat="1" x14ac:dyDescent="0.25">
      <c r="A28" s="348"/>
      <c r="B28" s="352"/>
      <c r="C28" s="194"/>
      <c r="D28" s="195"/>
      <c r="E28" s="195"/>
      <c r="F28" s="195"/>
      <c r="G28" s="199">
        <f t="shared" si="5"/>
        <v>0</v>
      </c>
      <c r="H28" s="196"/>
      <c r="I28" s="197"/>
      <c r="J28" s="197"/>
      <c r="K28" s="197"/>
      <c r="L28" s="198">
        <f t="shared" si="6"/>
        <v>0</v>
      </c>
      <c r="M28" s="194"/>
      <c r="N28" s="195"/>
      <c r="O28" s="195"/>
      <c r="P28" s="199">
        <f t="shared" si="7"/>
        <v>0</v>
      </c>
      <c r="Q28" s="196"/>
      <c r="R28" s="197"/>
      <c r="S28" s="197"/>
      <c r="T28" s="198">
        <f t="shared" si="8"/>
        <v>0</v>
      </c>
      <c r="U28" s="200"/>
      <c r="V28" s="195"/>
      <c r="W28" s="195"/>
      <c r="X28" s="199">
        <f t="shared" si="9"/>
        <v>0</v>
      </c>
    </row>
    <row r="29" spans="1:25" s="201" customFormat="1" x14ac:dyDescent="0.25">
      <c r="A29" s="348"/>
      <c r="B29" s="352"/>
      <c r="C29" s="194"/>
      <c r="D29" s="195"/>
      <c r="E29" s="195"/>
      <c r="F29" s="195"/>
      <c r="G29" s="199">
        <f t="shared" si="5"/>
        <v>0</v>
      </c>
      <c r="H29" s="196"/>
      <c r="I29" s="197"/>
      <c r="J29" s="197"/>
      <c r="K29" s="197"/>
      <c r="L29" s="198">
        <f t="shared" si="6"/>
        <v>0</v>
      </c>
      <c r="M29" s="194"/>
      <c r="N29" s="195"/>
      <c r="O29" s="195"/>
      <c r="P29" s="199">
        <f t="shared" si="7"/>
        <v>0</v>
      </c>
      <c r="Q29" s="196"/>
      <c r="R29" s="197"/>
      <c r="S29" s="197"/>
      <c r="T29" s="198">
        <f t="shared" si="8"/>
        <v>0</v>
      </c>
      <c r="U29" s="200"/>
      <c r="V29" s="195"/>
      <c r="W29" s="195"/>
      <c r="X29" s="199">
        <f t="shared" si="9"/>
        <v>0</v>
      </c>
    </row>
    <row r="30" spans="1:25" s="201" customFormat="1" x14ac:dyDescent="0.25">
      <c r="A30" s="348"/>
      <c r="B30" s="378"/>
      <c r="C30" s="194"/>
      <c r="D30" s="195"/>
      <c r="E30" s="195"/>
      <c r="F30" s="195"/>
      <c r="G30" s="199">
        <f t="shared" si="5"/>
        <v>0</v>
      </c>
      <c r="H30" s="196"/>
      <c r="I30" s="197"/>
      <c r="J30" s="197"/>
      <c r="K30" s="197"/>
      <c r="L30" s="198">
        <f t="shared" si="6"/>
        <v>0</v>
      </c>
      <c r="M30" s="194"/>
      <c r="N30" s="195"/>
      <c r="O30" s="195"/>
      <c r="P30" s="199">
        <f t="shared" ref="P30" si="10">M30*N30*O30</f>
        <v>0</v>
      </c>
      <c r="Q30" s="196"/>
      <c r="R30" s="197"/>
      <c r="S30" s="197"/>
      <c r="T30" s="198">
        <f t="shared" ref="T30" si="11">Q30*R30*S30</f>
        <v>0</v>
      </c>
      <c r="U30" s="200"/>
      <c r="V30" s="195"/>
      <c r="W30" s="195"/>
      <c r="X30" s="199">
        <f t="shared" ref="X30" si="12">U30*V30*W30</f>
        <v>0</v>
      </c>
    </row>
    <row r="31" spans="1:25" s="113" customFormat="1" ht="15.75" thickBot="1" x14ac:dyDescent="0.3">
      <c r="A31" s="377"/>
      <c r="B31" s="379"/>
      <c r="C31" s="122"/>
      <c r="D31" s="123"/>
      <c r="E31" s="123"/>
      <c r="F31" s="123"/>
      <c r="G31" s="103">
        <f t="shared" ref="G31" si="13">D31*E31*F31</f>
        <v>0</v>
      </c>
      <c r="H31" s="104"/>
      <c r="I31" s="127"/>
      <c r="J31" s="127"/>
      <c r="K31" s="127"/>
      <c r="L31" s="105">
        <f t="shared" ref="L31" si="14">I31*J31*K31</f>
        <v>0</v>
      </c>
      <c r="M31" s="122"/>
      <c r="N31" s="123"/>
      <c r="O31" s="123"/>
      <c r="P31" s="103">
        <f t="shared" ref="P31" si="15">N31*O31</f>
        <v>0</v>
      </c>
      <c r="Q31" s="104"/>
      <c r="R31" s="127"/>
      <c r="S31" s="127"/>
      <c r="T31" s="105">
        <f t="shared" si="8"/>
        <v>0</v>
      </c>
      <c r="U31" s="106"/>
      <c r="V31" s="123"/>
      <c r="W31" s="123"/>
      <c r="X31" s="103">
        <f t="shared" ref="X31" si="16">V31*W31</f>
        <v>0</v>
      </c>
    </row>
    <row r="32" spans="1:25" s="249" customFormat="1" ht="75" x14ac:dyDescent="0.25">
      <c r="A32" s="347" t="s">
        <v>237</v>
      </c>
      <c r="B32" s="351">
        <f>SUM(G32:G36)+SUM(L32:L36)+SUM(P32:P36)+SUM(T32:T36)+SUM(X32:X36)</f>
        <v>260252.79999999999</v>
      </c>
      <c r="C32" s="128"/>
      <c r="D32" s="124"/>
      <c r="E32" s="124"/>
      <c r="F32" s="124"/>
      <c r="G32" s="107">
        <f t="shared" si="5"/>
        <v>0</v>
      </c>
      <c r="H32" s="109" t="s">
        <v>94</v>
      </c>
      <c r="I32" s="129">
        <f>Prices!D4</f>
        <v>20354.399999999998</v>
      </c>
      <c r="J32" s="129">
        <v>4</v>
      </c>
      <c r="K32" s="129">
        <v>3</v>
      </c>
      <c r="L32" s="129">
        <f t="shared" si="6"/>
        <v>244252.79999999999</v>
      </c>
      <c r="M32" s="128"/>
      <c r="N32" s="124"/>
      <c r="O32" s="124"/>
      <c r="P32" s="107">
        <f t="shared" si="7"/>
        <v>0</v>
      </c>
      <c r="Q32" s="109" t="s">
        <v>106</v>
      </c>
      <c r="R32" s="129">
        <v>2000</v>
      </c>
      <c r="S32" s="129">
        <v>8</v>
      </c>
      <c r="T32" s="108">
        <f t="shared" si="8"/>
        <v>16000</v>
      </c>
      <c r="U32" s="110"/>
      <c r="V32" s="124"/>
      <c r="W32" s="124"/>
      <c r="X32" s="107">
        <f t="shared" si="9"/>
        <v>0</v>
      </c>
    </row>
    <row r="33" spans="1:24" s="201" customFormat="1" x14ac:dyDescent="0.25">
      <c r="A33" s="348"/>
      <c r="B33" s="352"/>
      <c r="C33" s="194"/>
      <c r="D33" s="195"/>
      <c r="E33" s="195"/>
      <c r="F33" s="195"/>
      <c r="G33" s="199">
        <f t="shared" si="5"/>
        <v>0</v>
      </c>
      <c r="H33" s="196"/>
      <c r="I33" s="197"/>
      <c r="J33" s="197"/>
      <c r="K33" s="197"/>
      <c r="L33" s="198">
        <f t="shared" si="6"/>
        <v>0</v>
      </c>
      <c r="M33" s="194"/>
      <c r="N33" s="195"/>
      <c r="O33" s="195"/>
      <c r="P33" s="199">
        <f t="shared" si="7"/>
        <v>0</v>
      </c>
      <c r="Q33" s="196"/>
      <c r="R33" s="197"/>
      <c r="S33" s="197"/>
      <c r="T33" s="198">
        <f t="shared" ref="T33:T36" si="17">Q33*R33*S33</f>
        <v>0</v>
      </c>
      <c r="U33" s="200"/>
      <c r="V33" s="195"/>
      <c r="W33" s="195"/>
      <c r="X33" s="199">
        <f t="shared" si="9"/>
        <v>0</v>
      </c>
    </row>
    <row r="34" spans="1:24" s="201" customFormat="1" x14ac:dyDescent="0.25">
      <c r="A34" s="348"/>
      <c r="B34" s="352"/>
      <c r="C34" s="194"/>
      <c r="D34" s="195"/>
      <c r="E34" s="195"/>
      <c r="F34" s="195"/>
      <c r="G34" s="199">
        <f t="shared" si="5"/>
        <v>0</v>
      </c>
      <c r="H34" s="196"/>
      <c r="I34" s="197"/>
      <c r="J34" s="197"/>
      <c r="K34" s="197"/>
      <c r="L34" s="198">
        <f t="shared" si="6"/>
        <v>0</v>
      </c>
      <c r="M34" s="194"/>
      <c r="N34" s="195"/>
      <c r="O34" s="195"/>
      <c r="P34" s="199">
        <f t="shared" si="7"/>
        <v>0</v>
      </c>
      <c r="Q34" s="196"/>
      <c r="R34" s="197"/>
      <c r="S34" s="197"/>
      <c r="T34" s="198">
        <f t="shared" si="17"/>
        <v>0</v>
      </c>
      <c r="U34" s="200"/>
      <c r="V34" s="195"/>
      <c r="W34" s="195"/>
      <c r="X34" s="199">
        <f t="shared" si="9"/>
        <v>0</v>
      </c>
    </row>
    <row r="35" spans="1:24" s="201" customFormat="1" x14ac:dyDescent="0.25">
      <c r="A35" s="348"/>
      <c r="B35" s="352"/>
      <c r="C35" s="194"/>
      <c r="D35" s="195"/>
      <c r="E35" s="195"/>
      <c r="F35" s="195"/>
      <c r="G35" s="199">
        <f t="shared" si="5"/>
        <v>0</v>
      </c>
      <c r="H35" s="196"/>
      <c r="I35" s="197"/>
      <c r="J35" s="197"/>
      <c r="K35" s="197"/>
      <c r="L35" s="198">
        <f t="shared" si="6"/>
        <v>0</v>
      </c>
      <c r="M35" s="194"/>
      <c r="N35" s="195"/>
      <c r="O35" s="195"/>
      <c r="P35" s="199">
        <f t="shared" si="7"/>
        <v>0</v>
      </c>
      <c r="Q35" s="196"/>
      <c r="R35" s="197"/>
      <c r="S35" s="197"/>
      <c r="T35" s="198">
        <f t="shared" si="17"/>
        <v>0</v>
      </c>
      <c r="U35" s="200"/>
      <c r="V35" s="195"/>
      <c r="W35" s="195"/>
      <c r="X35" s="199">
        <f t="shared" si="9"/>
        <v>0</v>
      </c>
    </row>
    <row r="36" spans="1:24" s="113" customFormat="1" ht="15.75" thickBot="1" x14ac:dyDescent="0.3">
      <c r="A36" s="377"/>
      <c r="B36" s="357"/>
      <c r="C36" s="122"/>
      <c r="D36" s="123"/>
      <c r="E36" s="123"/>
      <c r="F36" s="123"/>
      <c r="G36" s="103">
        <f t="shared" si="5"/>
        <v>0</v>
      </c>
      <c r="H36" s="104"/>
      <c r="I36" s="127"/>
      <c r="J36" s="127"/>
      <c r="K36" s="127"/>
      <c r="L36" s="105">
        <f t="shared" si="6"/>
        <v>0</v>
      </c>
      <c r="M36" s="122"/>
      <c r="N36" s="123"/>
      <c r="O36" s="123"/>
      <c r="P36" s="103">
        <f t="shared" si="7"/>
        <v>0</v>
      </c>
      <c r="Q36" s="104"/>
      <c r="R36" s="127"/>
      <c r="S36" s="127"/>
      <c r="T36" s="105">
        <f t="shared" si="17"/>
        <v>0</v>
      </c>
      <c r="U36" s="106"/>
      <c r="V36" s="123"/>
      <c r="W36" s="123"/>
      <c r="X36" s="103">
        <f t="shared" si="9"/>
        <v>0</v>
      </c>
    </row>
    <row r="37" spans="1:24" s="249" customFormat="1" ht="75" x14ac:dyDescent="0.25">
      <c r="A37" s="347" t="s">
        <v>238</v>
      </c>
      <c r="B37" s="351">
        <f>SUM(G37:G41)+SUM(L37:L41)+SUM(P37:P41)+SUM(T37:T41)+SUM(X37:X41)</f>
        <v>460252.8</v>
      </c>
      <c r="C37" s="128"/>
      <c r="D37" s="124"/>
      <c r="E37" s="124"/>
      <c r="F37" s="124"/>
      <c r="G37" s="107">
        <f t="shared" si="5"/>
        <v>0</v>
      </c>
      <c r="H37" s="109" t="s">
        <v>95</v>
      </c>
      <c r="I37" s="129">
        <f>Prices!D4</f>
        <v>20354.399999999998</v>
      </c>
      <c r="J37" s="129">
        <v>4</v>
      </c>
      <c r="K37" s="129">
        <v>3</v>
      </c>
      <c r="L37" s="108">
        <f t="shared" si="6"/>
        <v>244252.79999999999</v>
      </c>
      <c r="M37" s="128"/>
      <c r="N37" s="124"/>
      <c r="O37" s="124"/>
      <c r="P37" s="107">
        <f t="shared" si="7"/>
        <v>0</v>
      </c>
      <c r="Q37" s="109" t="s">
        <v>107</v>
      </c>
      <c r="R37" s="129">
        <v>2000</v>
      </c>
      <c r="S37" s="129">
        <v>8</v>
      </c>
      <c r="T37" s="108">
        <f t="shared" ref="T37:T41" si="18">R37*S37</f>
        <v>16000</v>
      </c>
      <c r="U37" s="110"/>
      <c r="V37" s="124"/>
      <c r="W37" s="124"/>
      <c r="X37" s="107">
        <f t="shared" si="9"/>
        <v>0</v>
      </c>
    </row>
    <row r="38" spans="1:24" s="201" customFormat="1" x14ac:dyDescent="0.25">
      <c r="A38" s="387"/>
      <c r="B38" s="385"/>
      <c r="C38" s="194"/>
      <c r="D38" s="195"/>
      <c r="E38" s="195"/>
      <c r="F38" s="195"/>
      <c r="G38" s="199">
        <f t="shared" si="5"/>
        <v>0</v>
      </c>
      <c r="H38" s="196"/>
      <c r="I38" s="197"/>
      <c r="J38" s="197"/>
      <c r="K38" s="197"/>
      <c r="L38" s="198">
        <f t="shared" si="6"/>
        <v>0</v>
      </c>
      <c r="M38" s="194" t="s">
        <v>85</v>
      </c>
      <c r="N38" s="195">
        <v>200000</v>
      </c>
      <c r="O38" s="195">
        <v>1</v>
      </c>
      <c r="P38" s="199">
        <f>N38*O38</f>
        <v>200000</v>
      </c>
      <c r="Q38" s="196"/>
      <c r="R38" s="197"/>
      <c r="S38" s="197"/>
      <c r="T38" s="198">
        <f>R38*S38</f>
        <v>0</v>
      </c>
      <c r="U38" s="200"/>
      <c r="V38" s="195"/>
      <c r="W38" s="195"/>
      <c r="X38" s="199">
        <f t="shared" si="9"/>
        <v>0</v>
      </c>
    </row>
    <row r="39" spans="1:24" s="201" customFormat="1" x14ac:dyDescent="0.25">
      <c r="A39" s="387"/>
      <c r="B39" s="385"/>
      <c r="C39" s="194"/>
      <c r="D39" s="195"/>
      <c r="E39" s="195"/>
      <c r="F39" s="195"/>
      <c r="G39" s="199">
        <f t="shared" si="5"/>
        <v>0</v>
      </c>
      <c r="H39" s="196"/>
      <c r="I39" s="197"/>
      <c r="J39" s="197"/>
      <c r="K39" s="197"/>
      <c r="L39" s="198">
        <f t="shared" si="6"/>
        <v>0</v>
      </c>
      <c r="M39" s="194"/>
      <c r="N39" s="195"/>
      <c r="O39" s="195"/>
      <c r="P39" s="199">
        <f t="shared" si="7"/>
        <v>0</v>
      </c>
      <c r="Q39" s="196"/>
      <c r="R39" s="197"/>
      <c r="S39" s="197"/>
      <c r="T39" s="198">
        <f t="shared" si="18"/>
        <v>0</v>
      </c>
      <c r="U39" s="200"/>
      <c r="V39" s="195"/>
      <c r="W39" s="195"/>
      <c r="X39" s="199">
        <f t="shared" si="9"/>
        <v>0</v>
      </c>
    </row>
    <row r="40" spans="1:24" s="201" customFormat="1" x14ac:dyDescent="0.25">
      <c r="A40" s="387"/>
      <c r="B40" s="385"/>
      <c r="C40" s="194"/>
      <c r="D40" s="195"/>
      <c r="E40" s="195"/>
      <c r="F40" s="195"/>
      <c r="G40" s="199">
        <f t="shared" si="5"/>
        <v>0</v>
      </c>
      <c r="H40" s="196"/>
      <c r="I40" s="197"/>
      <c r="J40" s="197"/>
      <c r="K40" s="197"/>
      <c r="L40" s="198">
        <f t="shared" si="6"/>
        <v>0</v>
      </c>
      <c r="M40" s="194"/>
      <c r="N40" s="195"/>
      <c r="O40" s="195"/>
      <c r="P40" s="199">
        <f t="shared" si="7"/>
        <v>0</v>
      </c>
      <c r="Q40" s="196"/>
      <c r="R40" s="197"/>
      <c r="S40" s="197"/>
      <c r="T40" s="198">
        <f t="shared" si="18"/>
        <v>0</v>
      </c>
      <c r="U40" s="200"/>
      <c r="V40" s="195"/>
      <c r="W40" s="195"/>
      <c r="X40" s="199">
        <f t="shared" si="9"/>
        <v>0</v>
      </c>
    </row>
    <row r="41" spans="1:24" s="203" customFormat="1" ht="15.75" thickBot="1" x14ac:dyDescent="0.3">
      <c r="A41" s="388"/>
      <c r="B41" s="386"/>
      <c r="C41" s="125"/>
      <c r="D41" s="126"/>
      <c r="E41" s="126"/>
      <c r="F41" s="126"/>
      <c r="G41" s="202">
        <f t="shared" si="5"/>
        <v>0</v>
      </c>
      <c r="H41" s="205"/>
      <c r="I41" s="130"/>
      <c r="J41" s="130"/>
      <c r="K41" s="130"/>
      <c r="L41" s="204">
        <f t="shared" si="6"/>
        <v>0</v>
      </c>
      <c r="M41" s="125"/>
      <c r="N41" s="126"/>
      <c r="O41" s="126"/>
      <c r="P41" s="202">
        <f t="shared" si="7"/>
        <v>0</v>
      </c>
      <c r="Q41" s="205"/>
      <c r="R41" s="130"/>
      <c r="S41" s="130"/>
      <c r="T41" s="204">
        <f t="shared" si="18"/>
        <v>0</v>
      </c>
      <c r="U41" s="206"/>
      <c r="V41" s="126"/>
      <c r="W41" s="126"/>
      <c r="X41" s="202">
        <f t="shared" si="9"/>
        <v>0</v>
      </c>
    </row>
    <row r="42" spans="1:24" s="249" customFormat="1" ht="81.75" customHeight="1" x14ac:dyDescent="0.25">
      <c r="A42" s="353" t="s">
        <v>232</v>
      </c>
      <c r="B42" s="349">
        <f>SUM(G42:G46)+SUM(L42:L46)+SUM(P42:P46)+SUM(T42:T46)+SUM(X42:X46)</f>
        <v>138126.39999999999</v>
      </c>
      <c r="C42" s="262"/>
      <c r="D42" s="124"/>
      <c r="E42" s="124"/>
      <c r="F42" s="124"/>
      <c r="G42" s="107">
        <f t="shared" ref="G42:G46" si="19">D42*E42*F42</f>
        <v>0</v>
      </c>
      <c r="H42" s="109" t="s">
        <v>98</v>
      </c>
      <c r="I42" s="129">
        <f>Prices!D4</f>
        <v>20354.399999999998</v>
      </c>
      <c r="J42" s="129">
        <v>3</v>
      </c>
      <c r="K42" s="129">
        <v>2</v>
      </c>
      <c r="L42" s="108">
        <f t="shared" ref="L42:L46" si="20">I42*J42*K42</f>
        <v>122126.39999999999</v>
      </c>
      <c r="M42" s="128"/>
      <c r="N42" s="124"/>
      <c r="O42" s="124"/>
      <c r="P42" s="107">
        <f t="shared" ref="P42:P46" si="21">N42*O42</f>
        <v>0</v>
      </c>
      <c r="Q42" s="109" t="s">
        <v>108</v>
      </c>
      <c r="R42" s="129">
        <v>2000</v>
      </c>
      <c r="S42" s="129">
        <v>8</v>
      </c>
      <c r="T42" s="108">
        <f t="shared" ref="T42:T46" si="22">R42*S42</f>
        <v>16000</v>
      </c>
      <c r="U42" s="110"/>
      <c r="V42" s="124"/>
      <c r="W42" s="124"/>
      <c r="X42" s="107">
        <f t="shared" ref="X42:X46" si="23">V42*W42</f>
        <v>0</v>
      </c>
    </row>
    <row r="43" spans="1:24" s="201" customFormat="1" x14ac:dyDescent="0.25">
      <c r="A43" s="354"/>
      <c r="B43" s="350"/>
      <c r="C43" s="194"/>
      <c r="D43" s="195"/>
      <c r="E43" s="195"/>
      <c r="F43" s="195"/>
      <c r="G43" s="199">
        <f t="shared" si="19"/>
        <v>0</v>
      </c>
      <c r="H43" s="196"/>
      <c r="I43" s="197"/>
      <c r="J43" s="197"/>
      <c r="K43" s="197"/>
      <c r="L43" s="198">
        <f t="shared" si="20"/>
        <v>0</v>
      </c>
      <c r="M43" s="194"/>
      <c r="N43" s="195"/>
      <c r="O43" s="195"/>
      <c r="P43" s="199">
        <f t="shared" si="21"/>
        <v>0</v>
      </c>
      <c r="Q43" s="196"/>
      <c r="R43" s="197"/>
      <c r="S43" s="197"/>
      <c r="T43" s="198">
        <f t="shared" si="22"/>
        <v>0</v>
      </c>
      <c r="U43" s="200"/>
      <c r="V43" s="195"/>
      <c r="W43" s="195"/>
      <c r="X43" s="199">
        <f t="shared" si="23"/>
        <v>0</v>
      </c>
    </row>
    <row r="44" spans="1:24" s="201" customFormat="1" x14ac:dyDescent="0.25">
      <c r="A44" s="354"/>
      <c r="B44" s="350"/>
      <c r="C44" s="194"/>
      <c r="D44" s="195"/>
      <c r="E44" s="195"/>
      <c r="F44" s="195"/>
      <c r="G44" s="199">
        <f t="shared" si="19"/>
        <v>0</v>
      </c>
      <c r="H44" s="196"/>
      <c r="I44" s="197"/>
      <c r="J44" s="197"/>
      <c r="K44" s="197"/>
      <c r="L44" s="198">
        <f t="shared" si="20"/>
        <v>0</v>
      </c>
      <c r="M44" s="194"/>
      <c r="N44" s="195"/>
      <c r="O44" s="195"/>
      <c r="P44" s="199">
        <f t="shared" si="21"/>
        <v>0</v>
      </c>
      <c r="Q44" s="196"/>
      <c r="R44" s="197"/>
      <c r="S44" s="197"/>
      <c r="T44" s="198">
        <f t="shared" si="22"/>
        <v>0</v>
      </c>
      <c r="U44" s="200"/>
      <c r="V44" s="195"/>
      <c r="W44" s="195"/>
      <c r="X44" s="199">
        <f t="shared" si="23"/>
        <v>0</v>
      </c>
    </row>
    <row r="45" spans="1:24" s="201" customFormat="1" x14ac:dyDescent="0.25">
      <c r="A45" s="354"/>
      <c r="B45" s="350"/>
      <c r="C45" s="194"/>
      <c r="D45" s="195"/>
      <c r="E45" s="195"/>
      <c r="F45" s="195"/>
      <c r="G45" s="199">
        <f t="shared" si="19"/>
        <v>0</v>
      </c>
      <c r="H45" s="196"/>
      <c r="I45" s="197"/>
      <c r="J45" s="197"/>
      <c r="K45" s="197"/>
      <c r="L45" s="198">
        <f t="shared" si="20"/>
        <v>0</v>
      </c>
      <c r="M45" s="194"/>
      <c r="N45" s="195"/>
      <c r="O45" s="195"/>
      <c r="P45" s="199">
        <f t="shared" si="21"/>
        <v>0</v>
      </c>
      <c r="Q45" s="196"/>
      <c r="R45" s="197"/>
      <c r="S45" s="197"/>
      <c r="T45" s="198">
        <f t="shared" si="22"/>
        <v>0</v>
      </c>
      <c r="U45" s="200"/>
      <c r="V45" s="195"/>
      <c r="W45" s="195"/>
      <c r="X45" s="199">
        <f t="shared" si="23"/>
        <v>0</v>
      </c>
    </row>
    <row r="46" spans="1:24" s="201" customFormat="1" ht="15.75" thickBot="1" x14ac:dyDescent="0.3">
      <c r="A46" s="354"/>
      <c r="B46" s="350"/>
      <c r="C46" s="194"/>
      <c r="D46" s="195"/>
      <c r="E46" s="195"/>
      <c r="F46" s="195"/>
      <c r="G46" s="199">
        <f t="shared" si="19"/>
        <v>0</v>
      </c>
      <c r="H46" s="196"/>
      <c r="I46" s="197"/>
      <c r="J46" s="197"/>
      <c r="K46" s="197"/>
      <c r="L46" s="198">
        <f t="shared" si="20"/>
        <v>0</v>
      </c>
      <c r="M46" s="194"/>
      <c r="N46" s="195"/>
      <c r="O46" s="195"/>
      <c r="P46" s="199">
        <f t="shared" si="21"/>
        <v>0</v>
      </c>
      <c r="Q46" s="196"/>
      <c r="R46" s="197"/>
      <c r="S46" s="197"/>
      <c r="T46" s="198">
        <f t="shared" si="22"/>
        <v>0</v>
      </c>
      <c r="U46" s="200"/>
      <c r="V46" s="195"/>
      <c r="W46" s="195"/>
      <c r="X46" s="199">
        <f t="shared" si="23"/>
        <v>0</v>
      </c>
    </row>
    <row r="47" spans="1:24" s="249" customFormat="1" ht="60" x14ac:dyDescent="0.25">
      <c r="A47" s="347" t="s">
        <v>239</v>
      </c>
      <c r="B47" s="349">
        <f>SUM(G47:G51)+SUM(L47:L51)+SUM(P47:P51)+SUM(T47:T51)+SUM(X47:X51)</f>
        <v>138126.39999999999</v>
      </c>
      <c r="C47" s="128"/>
      <c r="D47" s="124"/>
      <c r="E47" s="124"/>
      <c r="F47" s="124"/>
      <c r="G47" s="107">
        <f t="shared" ref="G47:G51" si="24">D47*E47*F47</f>
        <v>0</v>
      </c>
      <c r="H47" s="109" t="s">
        <v>99</v>
      </c>
      <c r="I47" s="129">
        <f>Prices!D4</f>
        <v>20354.399999999998</v>
      </c>
      <c r="J47" s="129">
        <v>3</v>
      </c>
      <c r="K47" s="129">
        <v>2</v>
      </c>
      <c r="L47" s="108">
        <f t="shared" ref="L47:L51" si="25">I47*J47*K47</f>
        <v>122126.39999999999</v>
      </c>
      <c r="M47" s="128"/>
      <c r="N47" s="124"/>
      <c r="O47" s="124"/>
      <c r="P47" s="199">
        <f t="shared" ref="P47:P48" si="26">M47*N47*O47</f>
        <v>0</v>
      </c>
      <c r="Q47" s="109" t="s">
        <v>109</v>
      </c>
      <c r="R47" s="129">
        <v>2000</v>
      </c>
      <c r="S47" s="129">
        <v>8</v>
      </c>
      <c r="T47" s="108">
        <f t="shared" ref="T47:T51" si="27">R47*S47</f>
        <v>16000</v>
      </c>
      <c r="U47" s="110"/>
      <c r="V47" s="124"/>
      <c r="W47" s="124"/>
      <c r="X47" s="107">
        <f t="shared" ref="X47:X51" si="28">V47*W47</f>
        <v>0</v>
      </c>
    </row>
    <row r="48" spans="1:24" s="201" customFormat="1" x14ac:dyDescent="0.25">
      <c r="A48" s="348"/>
      <c r="B48" s="350"/>
      <c r="C48" s="194"/>
      <c r="D48" s="195"/>
      <c r="E48" s="195"/>
      <c r="F48" s="195"/>
      <c r="G48" s="199">
        <f t="shared" si="24"/>
        <v>0</v>
      </c>
      <c r="H48" s="196"/>
      <c r="I48" s="197"/>
      <c r="J48" s="197"/>
      <c r="K48" s="197"/>
      <c r="L48" s="198">
        <f t="shared" si="25"/>
        <v>0</v>
      </c>
      <c r="M48" s="194"/>
      <c r="N48" s="195"/>
      <c r="O48" s="195"/>
      <c r="P48" s="199">
        <f t="shared" si="26"/>
        <v>0</v>
      </c>
      <c r="Q48" s="196"/>
      <c r="R48" s="197"/>
      <c r="S48" s="197"/>
      <c r="T48" s="198">
        <f t="shared" si="27"/>
        <v>0</v>
      </c>
      <c r="U48" s="200"/>
      <c r="V48" s="195"/>
      <c r="W48" s="195"/>
      <c r="X48" s="199">
        <f t="shared" si="28"/>
        <v>0</v>
      </c>
    </row>
    <row r="49" spans="1:25" s="201" customFormat="1" x14ac:dyDescent="0.25">
      <c r="A49" s="348"/>
      <c r="B49" s="350"/>
      <c r="C49" s="194"/>
      <c r="D49" s="195"/>
      <c r="E49" s="195"/>
      <c r="F49" s="195"/>
      <c r="G49" s="199">
        <f t="shared" si="24"/>
        <v>0</v>
      </c>
      <c r="H49" s="196"/>
      <c r="I49" s="197"/>
      <c r="J49" s="197"/>
      <c r="K49" s="197"/>
      <c r="L49" s="198">
        <f t="shared" si="25"/>
        <v>0</v>
      </c>
      <c r="M49" s="194"/>
      <c r="N49" s="195"/>
      <c r="O49" s="195"/>
      <c r="P49" s="199">
        <f t="shared" ref="P49:P51" si="29">N49*O49</f>
        <v>0</v>
      </c>
      <c r="Q49" s="196"/>
      <c r="R49" s="197"/>
      <c r="S49" s="197"/>
      <c r="T49" s="198">
        <f t="shared" si="27"/>
        <v>0</v>
      </c>
      <c r="U49" s="200"/>
      <c r="V49" s="195"/>
      <c r="W49" s="195"/>
      <c r="X49" s="199">
        <f t="shared" si="28"/>
        <v>0</v>
      </c>
    </row>
    <row r="50" spans="1:25" s="201" customFormat="1" x14ac:dyDescent="0.25">
      <c r="A50" s="348"/>
      <c r="B50" s="350"/>
      <c r="C50" s="194"/>
      <c r="D50" s="195"/>
      <c r="E50" s="195"/>
      <c r="F50" s="195"/>
      <c r="G50" s="199">
        <f t="shared" si="24"/>
        <v>0</v>
      </c>
      <c r="H50" s="196"/>
      <c r="I50" s="197"/>
      <c r="J50" s="197"/>
      <c r="K50" s="197"/>
      <c r="L50" s="198">
        <f t="shared" si="25"/>
        <v>0</v>
      </c>
      <c r="M50" s="194"/>
      <c r="N50" s="195"/>
      <c r="O50" s="195"/>
      <c r="P50" s="199">
        <f t="shared" si="29"/>
        <v>0</v>
      </c>
      <c r="Q50" s="196"/>
      <c r="R50" s="197"/>
      <c r="S50" s="197"/>
      <c r="T50" s="198">
        <f t="shared" si="27"/>
        <v>0</v>
      </c>
      <c r="U50" s="200"/>
      <c r="V50" s="195"/>
      <c r="W50" s="195"/>
      <c r="X50" s="199">
        <f t="shared" si="28"/>
        <v>0</v>
      </c>
    </row>
    <row r="51" spans="1:25" s="201" customFormat="1" ht="15.75" thickBot="1" x14ac:dyDescent="0.3">
      <c r="A51" s="348"/>
      <c r="B51" s="350"/>
      <c r="C51" s="194"/>
      <c r="D51" s="195"/>
      <c r="E51" s="195"/>
      <c r="F51" s="195"/>
      <c r="G51" s="199">
        <f t="shared" si="24"/>
        <v>0</v>
      </c>
      <c r="H51" s="196"/>
      <c r="I51" s="197"/>
      <c r="J51" s="197"/>
      <c r="K51" s="197"/>
      <c r="L51" s="198">
        <f t="shared" si="25"/>
        <v>0</v>
      </c>
      <c r="M51" s="194"/>
      <c r="N51" s="195"/>
      <c r="O51" s="195"/>
      <c r="P51" s="199">
        <f t="shared" si="29"/>
        <v>0</v>
      </c>
      <c r="Q51" s="196"/>
      <c r="R51" s="197"/>
      <c r="S51" s="197"/>
      <c r="T51" s="198">
        <f t="shared" si="27"/>
        <v>0</v>
      </c>
      <c r="U51" s="200"/>
      <c r="V51" s="195"/>
      <c r="W51" s="195"/>
      <c r="X51" s="199">
        <f t="shared" si="28"/>
        <v>0</v>
      </c>
    </row>
    <row r="52" spans="1:25" s="201" customFormat="1" ht="75.75" thickBot="1" x14ac:dyDescent="0.3">
      <c r="A52" s="347" t="s">
        <v>233</v>
      </c>
      <c r="B52" s="349">
        <f>SUM(G52:G56)+SUM(L52:L56)+SUM(P52:P56)+SUM(T52:T56)+SUM(X52:X56)</f>
        <v>97417.599999999991</v>
      </c>
      <c r="C52" s="194"/>
      <c r="D52" s="195"/>
      <c r="E52" s="195"/>
      <c r="F52" s="195"/>
      <c r="G52" s="199">
        <f t="shared" ref="G52:G56" si="30">D52*E52*F52</f>
        <v>0</v>
      </c>
      <c r="H52" s="196" t="s">
        <v>96</v>
      </c>
      <c r="I52" s="129">
        <f>Prices!D4</f>
        <v>20354.399999999998</v>
      </c>
      <c r="J52" s="129">
        <v>2</v>
      </c>
      <c r="K52" s="129">
        <v>2</v>
      </c>
      <c r="L52" s="108">
        <f t="shared" ref="L52:L56" si="31">I52*J52*K52</f>
        <v>81417.599999999991</v>
      </c>
      <c r="M52" s="194"/>
      <c r="N52" s="195"/>
      <c r="O52" s="195"/>
      <c r="P52" s="199">
        <f t="shared" ref="P52:P54" si="32">M52*N52*O52</f>
        <v>0</v>
      </c>
      <c r="Q52" s="109" t="s">
        <v>110</v>
      </c>
      <c r="R52" s="197">
        <v>2000</v>
      </c>
      <c r="S52" s="197">
        <v>8</v>
      </c>
      <c r="T52" s="198">
        <f t="shared" ref="T52:T56" si="33">R52*S52</f>
        <v>16000</v>
      </c>
      <c r="U52" s="200"/>
      <c r="V52" s="195"/>
      <c r="W52" s="195"/>
      <c r="X52" s="199">
        <f t="shared" ref="X52:X56" si="34">U52*V52*W52</f>
        <v>0</v>
      </c>
    </row>
    <row r="53" spans="1:25" s="201" customFormat="1" ht="15" customHeight="1" thickBot="1" x14ac:dyDescent="0.3">
      <c r="A53" s="348"/>
      <c r="B53" s="350"/>
      <c r="C53" s="194"/>
      <c r="D53" s="195"/>
      <c r="E53" s="195"/>
      <c r="F53" s="195"/>
      <c r="G53" s="199">
        <f t="shared" si="30"/>
        <v>0</v>
      </c>
      <c r="H53" s="196"/>
      <c r="I53" s="129"/>
      <c r="J53" s="129"/>
      <c r="K53" s="129"/>
      <c r="L53" s="108">
        <f t="shared" si="31"/>
        <v>0</v>
      </c>
      <c r="M53" s="194"/>
      <c r="N53" s="195"/>
      <c r="O53" s="195"/>
      <c r="P53" s="199">
        <f t="shared" si="32"/>
        <v>0</v>
      </c>
      <c r="Q53" s="196"/>
      <c r="R53" s="197"/>
      <c r="S53" s="197"/>
      <c r="T53" s="198">
        <f t="shared" si="33"/>
        <v>0</v>
      </c>
      <c r="U53" s="200"/>
      <c r="V53" s="195"/>
      <c r="W53" s="195"/>
      <c r="X53" s="199">
        <f t="shared" si="34"/>
        <v>0</v>
      </c>
    </row>
    <row r="54" spans="1:25" s="201" customFormat="1" ht="15" customHeight="1" thickBot="1" x14ac:dyDescent="0.3">
      <c r="A54" s="348"/>
      <c r="B54" s="350"/>
      <c r="C54" s="194"/>
      <c r="D54" s="195"/>
      <c r="E54" s="195"/>
      <c r="F54" s="195"/>
      <c r="G54" s="199">
        <f t="shared" si="30"/>
        <v>0</v>
      </c>
      <c r="H54" s="196"/>
      <c r="I54" s="129"/>
      <c r="J54" s="129"/>
      <c r="K54" s="129"/>
      <c r="L54" s="108">
        <f t="shared" si="31"/>
        <v>0</v>
      </c>
      <c r="M54" s="194"/>
      <c r="N54" s="195"/>
      <c r="O54" s="195"/>
      <c r="P54" s="199">
        <f t="shared" si="32"/>
        <v>0</v>
      </c>
      <c r="Q54" s="196"/>
      <c r="R54" s="197"/>
      <c r="S54" s="197"/>
      <c r="T54" s="198">
        <f t="shared" si="33"/>
        <v>0</v>
      </c>
      <c r="U54" s="200"/>
      <c r="V54" s="195"/>
      <c r="W54" s="195"/>
      <c r="X54" s="199">
        <f t="shared" si="34"/>
        <v>0</v>
      </c>
    </row>
    <row r="55" spans="1:25" s="201" customFormat="1" ht="15" customHeight="1" thickBot="1" x14ac:dyDescent="0.3">
      <c r="A55" s="348"/>
      <c r="B55" s="350"/>
      <c r="C55" s="194"/>
      <c r="D55" s="195"/>
      <c r="E55" s="195"/>
      <c r="F55" s="195"/>
      <c r="G55" s="199">
        <f t="shared" si="30"/>
        <v>0</v>
      </c>
      <c r="H55" s="196"/>
      <c r="I55" s="129"/>
      <c r="J55" s="129"/>
      <c r="K55" s="129"/>
      <c r="L55" s="108">
        <f t="shared" si="31"/>
        <v>0</v>
      </c>
      <c r="M55" s="194"/>
      <c r="N55" s="195"/>
      <c r="O55" s="195"/>
      <c r="P55" s="199">
        <f t="shared" ref="P55" si="35">M55*N55*O55</f>
        <v>0</v>
      </c>
      <c r="Q55" s="196"/>
      <c r="R55" s="197"/>
      <c r="S55" s="197"/>
      <c r="T55" s="198">
        <f t="shared" si="33"/>
        <v>0</v>
      </c>
      <c r="U55" s="200"/>
      <c r="V55" s="195"/>
      <c r="W55" s="195"/>
      <c r="X55" s="199">
        <f t="shared" si="34"/>
        <v>0</v>
      </c>
    </row>
    <row r="56" spans="1:25" s="203" customFormat="1" ht="15.75" customHeight="1" thickBot="1" x14ac:dyDescent="0.3">
      <c r="A56" s="348"/>
      <c r="B56" s="350"/>
      <c r="C56" s="125"/>
      <c r="D56" s="126"/>
      <c r="E56" s="126"/>
      <c r="F56" s="126"/>
      <c r="G56" s="202">
        <f t="shared" si="30"/>
        <v>0</v>
      </c>
      <c r="H56" s="205"/>
      <c r="I56" s="129"/>
      <c r="J56" s="129"/>
      <c r="K56" s="129"/>
      <c r="L56" s="108">
        <f t="shared" si="31"/>
        <v>0</v>
      </c>
      <c r="M56" s="125"/>
      <c r="N56" s="126"/>
      <c r="O56" s="126"/>
      <c r="P56" s="202">
        <f t="shared" ref="P56" si="36">N56*O56</f>
        <v>0</v>
      </c>
      <c r="Q56" s="205"/>
      <c r="R56" s="197"/>
      <c r="S56" s="197"/>
      <c r="T56" s="198">
        <f t="shared" si="33"/>
        <v>0</v>
      </c>
      <c r="U56" s="206"/>
      <c r="V56" s="126"/>
      <c r="W56" s="126"/>
      <c r="X56" s="202">
        <f t="shared" si="34"/>
        <v>0</v>
      </c>
    </row>
    <row r="57" spans="1:25" s="247" customFormat="1" ht="16.5" thickBot="1" x14ac:dyDescent="0.3">
      <c r="A57" s="192" t="s">
        <v>78</v>
      </c>
      <c r="B57" s="266">
        <f>SUM(B59:B72)</f>
        <v>10376000</v>
      </c>
      <c r="C57" s="344" t="s">
        <v>230</v>
      </c>
      <c r="D57" s="345"/>
      <c r="E57" s="345"/>
      <c r="F57" s="345"/>
      <c r="G57" s="345"/>
      <c r="H57" s="345"/>
      <c r="I57" s="345"/>
      <c r="J57" s="345"/>
      <c r="K57" s="345"/>
      <c r="L57" s="345"/>
      <c r="M57" s="345"/>
      <c r="N57" s="345"/>
      <c r="O57" s="345"/>
      <c r="P57" s="345"/>
      <c r="Q57" s="345"/>
      <c r="R57" s="345"/>
      <c r="S57" s="345"/>
      <c r="T57" s="345"/>
      <c r="U57" s="345"/>
      <c r="V57" s="345"/>
      <c r="W57" s="345"/>
      <c r="X57" s="346"/>
      <c r="Y57" s="114"/>
    </row>
    <row r="58" spans="1:25" s="113" customFormat="1" ht="15.75" thickBot="1" x14ac:dyDescent="0.3">
      <c r="A58" s="91"/>
      <c r="B58" s="92"/>
      <c r="C58" s="92"/>
      <c r="D58" s="92"/>
      <c r="E58" s="92"/>
      <c r="F58" s="92"/>
      <c r="G58" s="92"/>
      <c r="H58" s="92"/>
      <c r="I58" s="92"/>
      <c r="J58" s="92"/>
      <c r="K58" s="92"/>
      <c r="L58" s="92"/>
      <c r="M58" s="92"/>
      <c r="N58" s="92"/>
      <c r="O58" s="92"/>
      <c r="P58" s="92"/>
      <c r="Q58" s="92"/>
      <c r="R58" s="92"/>
      <c r="S58" s="92"/>
      <c r="T58" s="92"/>
      <c r="U58" s="92"/>
      <c r="V58" s="92"/>
      <c r="W58" s="92"/>
      <c r="X58" s="92"/>
      <c r="Y58" s="246"/>
    </row>
    <row r="59" spans="1:25" s="249" customFormat="1" ht="54.75" customHeight="1" thickBot="1" x14ac:dyDescent="0.3">
      <c r="A59" s="347" t="s">
        <v>226</v>
      </c>
      <c r="B59" s="351">
        <f>SUM(G59:G62)+SUM(L59:L62)+SUM(P59:P62)+SUM(T59:T62)+SUM(X59:X62)</f>
        <v>1376000</v>
      </c>
      <c r="C59" s="128" t="s">
        <v>97</v>
      </c>
      <c r="D59" s="124">
        <v>15000</v>
      </c>
      <c r="E59" s="124">
        <v>4</v>
      </c>
      <c r="F59" s="124">
        <v>1</v>
      </c>
      <c r="G59" s="199">
        <f t="shared" ref="G59:G62" si="37">D59*E59*F59</f>
        <v>60000</v>
      </c>
      <c r="H59" s="109"/>
      <c r="I59" s="129"/>
      <c r="J59" s="129"/>
      <c r="K59" s="129"/>
      <c r="L59" s="129">
        <f t="shared" ref="L59:L62" si="38">I59*J59*K59</f>
        <v>0</v>
      </c>
      <c r="M59" s="128" t="s">
        <v>102</v>
      </c>
      <c r="N59" s="124">
        <v>900000</v>
      </c>
      <c r="O59" s="124">
        <v>1</v>
      </c>
      <c r="P59" s="202">
        <v>800000</v>
      </c>
      <c r="Q59" s="109" t="s">
        <v>111</v>
      </c>
      <c r="R59" s="129">
        <v>2000</v>
      </c>
      <c r="S59" s="129">
        <v>8</v>
      </c>
      <c r="T59" s="108">
        <f t="shared" ref="T59:T62" si="39">R59*S59</f>
        <v>16000</v>
      </c>
      <c r="U59" s="110" t="s">
        <v>120</v>
      </c>
      <c r="V59" s="124"/>
      <c r="W59" s="124"/>
      <c r="X59" s="107">
        <f t="shared" ref="X59:X62" si="40">V59*W59</f>
        <v>0</v>
      </c>
    </row>
    <row r="60" spans="1:25" s="201" customFormat="1" ht="30.75" thickBot="1" x14ac:dyDescent="0.3">
      <c r="A60" s="348"/>
      <c r="B60" s="352"/>
      <c r="C60" s="194"/>
      <c r="D60" s="195"/>
      <c r="E60" s="195"/>
      <c r="F60" s="195"/>
      <c r="G60" s="199">
        <f t="shared" si="37"/>
        <v>0</v>
      </c>
      <c r="H60" s="196"/>
      <c r="I60" s="197"/>
      <c r="J60" s="197"/>
      <c r="K60" s="197"/>
      <c r="L60" s="197">
        <f t="shared" si="38"/>
        <v>0</v>
      </c>
      <c r="M60" s="194" t="s">
        <v>101</v>
      </c>
      <c r="N60" s="195">
        <v>500000</v>
      </c>
      <c r="O60" s="195">
        <v>1</v>
      </c>
      <c r="P60" s="202">
        <f t="shared" ref="P60:P62" si="41">N60*O60</f>
        <v>500000</v>
      </c>
      <c r="Q60" s="196"/>
      <c r="R60" s="197"/>
      <c r="S60" s="197"/>
      <c r="T60" s="198">
        <f t="shared" si="39"/>
        <v>0</v>
      </c>
      <c r="U60" s="200"/>
      <c r="V60" s="195"/>
      <c r="W60" s="195"/>
      <c r="X60" s="199">
        <f t="shared" si="40"/>
        <v>0</v>
      </c>
    </row>
    <row r="61" spans="1:25" s="201" customFormat="1" ht="15.75" thickBot="1" x14ac:dyDescent="0.3">
      <c r="A61" s="348"/>
      <c r="B61" s="352"/>
      <c r="C61" s="194"/>
      <c r="D61" s="195"/>
      <c r="E61" s="195"/>
      <c r="F61" s="195"/>
      <c r="G61" s="199">
        <f t="shared" si="37"/>
        <v>0</v>
      </c>
      <c r="H61" s="196"/>
      <c r="I61" s="197"/>
      <c r="J61" s="197"/>
      <c r="K61" s="197"/>
      <c r="L61" s="197">
        <f t="shared" si="38"/>
        <v>0</v>
      </c>
      <c r="M61" s="194"/>
      <c r="N61" s="195"/>
      <c r="O61" s="195"/>
      <c r="P61" s="202">
        <f t="shared" si="41"/>
        <v>0</v>
      </c>
      <c r="Q61" s="196"/>
      <c r="R61" s="197"/>
      <c r="S61" s="197"/>
      <c r="T61" s="198">
        <f t="shared" si="39"/>
        <v>0</v>
      </c>
      <c r="U61" s="200"/>
      <c r="V61" s="195"/>
      <c r="W61" s="195"/>
      <c r="X61" s="199">
        <f t="shared" si="40"/>
        <v>0</v>
      </c>
    </row>
    <row r="62" spans="1:25" s="201" customFormat="1" ht="15.75" thickBot="1" x14ac:dyDescent="0.3">
      <c r="A62" s="348"/>
      <c r="B62" s="352"/>
      <c r="C62" s="194"/>
      <c r="D62" s="195"/>
      <c r="E62" s="195"/>
      <c r="F62" s="195"/>
      <c r="G62" s="199">
        <f t="shared" si="37"/>
        <v>0</v>
      </c>
      <c r="H62" s="196"/>
      <c r="I62" s="197"/>
      <c r="J62" s="197"/>
      <c r="K62" s="197"/>
      <c r="L62" s="197">
        <f t="shared" si="38"/>
        <v>0</v>
      </c>
      <c r="M62" s="194"/>
      <c r="N62" s="195"/>
      <c r="O62" s="195"/>
      <c r="P62" s="202">
        <f t="shared" si="41"/>
        <v>0</v>
      </c>
      <c r="Q62" s="196"/>
      <c r="R62" s="197"/>
      <c r="S62" s="197"/>
      <c r="T62" s="198">
        <f t="shared" si="39"/>
        <v>0</v>
      </c>
      <c r="U62" s="200"/>
      <c r="V62" s="195"/>
      <c r="W62" s="195"/>
      <c r="X62" s="199">
        <f t="shared" si="40"/>
        <v>0</v>
      </c>
    </row>
    <row r="63" spans="1:25" s="249" customFormat="1" ht="30" x14ac:dyDescent="0.25">
      <c r="A63" s="353" t="s">
        <v>240</v>
      </c>
      <c r="B63" s="349">
        <f>SUM(G63:G72)+SUM(L63:L72)+SUM(P63:P72)+SUM(T63:T72)+SUM(X63:X72)</f>
        <v>9000000</v>
      </c>
      <c r="C63" s="128"/>
      <c r="D63" s="124"/>
      <c r="E63" s="124"/>
      <c r="F63" s="124"/>
      <c r="G63" s="107">
        <f t="shared" ref="G63:G72" si="42">D63*E63*F63</f>
        <v>0</v>
      </c>
      <c r="H63" s="109"/>
      <c r="I63" s="129"/>
      <c r="J63" s="129"/>
      <c r="K63" s="129"/>
      <c r="L63" s="108">
        <f t="shared" ref="L63:L69" si="43">I63*J63*K63</f>
        <v>0</v>
      </c>
      <c r="M63" s="128" t="s">
        <v>112</v>
      </c>
      <c r="N63" s="124">
        <v>9000000</v>
      </c>
      <c r="O63" s="124">
        <v>1</v>
      </c>
      <c r="P63" s="107">
        <f t="shared" ref="P63:P65" si="44">N63*O63</f>
        <v>9000000</v>
      </c>
      <c r="Q63" s="109"/>
      <c r="R63" s="129"/>
      <c r="S63" s="129"/>
      <c r="T63" s="108">
        <f t="shared" ref="T63:T69" si="45">R63*S63</f>
        <v>0</v>
      </c>
      <c r="U63" s="110"/>
      <c r="V63" s="124"/>
      <c r="W63" s="124"/>
      <c r="X63" s="107">
        <f t="shared" ref="X63:X69" si="46">V63*W63</f>
        <v>0</v>
      </c>
    </row>
    <row r="64" spans="1:25" s="201" customFormat="1" x14ac:dyDescent="0.25">
      <c r="A64" s="354"/>
      <c r="B64" s="350"/>
      <c r="C64" s="194"/>
      <c r="D64" s="195"/>
      <c r="E64" s="195"/>
      <c r="F64" s="195"/>
      <c r="G64" s="199">
        <f t="shared" si="42"/>
        <v>0</v>
      </c>
      <c r="H64" s="196"/>
      <c r="I64" s="197"/>
      <c r="J64" s="197"/>
      <c r="K64" s="197"/>
      <c r="L64" s="198">
        <f t="shared" si="43"/>
        <v>0</v>
      </c>
      <c r="M64" s="194"/>
      <c r="N64" s="195"/>
      <c r="O64" s="195"/>
      <c r="P64" s="199">
        <f t="shared" si="44"/>
        <v>0</v>
      </c>
      <c r="Q64" s="196"/>
      <c r="R64" s="197"/>
      <c r="S64" s="197"/>
      <c r="T64" s="198">
        <f t="shared" si="45"/>
        <v>0</v>
      </c>
      <c r="U64" s="200"/>
      <c r="V64" s="195"/>
      <c r="W64" s="195"/>
      <c r="X64" s="199">
        <f t="shared" si="46"/>
        <v>0</v>
      </c>
    </row>
    <row r="65" spans="1:25" s="201" customFormat="1" x14ac:dyDescent="0.25">
      <c r="A65" s="354"/>
      <c r="B65" s="350"/>
      <c r="C65" s="194"/>
      <c r="D65" s="195"/>
      <c r="E65" s="195"/>
      <c r="F65" s="195"/>
      <c r="G65" s="199">
        <f t="shared" si="42"/>
        <v>0</v>
      </c>
      <c r="H65" s="196"/>
      <c r="I65" s="197"/>
      <c r="J65" s="197"/>
      <c r="K65" s="197"/>
      <c r="L65" s="198">
        <f t="shared" si="43"/>
        <v>0</v>
      </c>
      <c r="M65" s="194"/>
      <c r="N65" s="195"/>
      <c r="O65" s="195"/>
      <c r="P65" s="199">
        <f t="shared" si="44"/>
        <v>0</v>
      </c>
      <c r="Q65" s="196"/>
      <c r="R65" s="197"/>
      <c r="S65" s="197"/>
      <c r="T65" s="198">
        <f t="shared" si="45"/>
        <v>0</v>
      </c>
      <c r="U65" s="200"/>
      <c r="V65" s="195"/>
      <c r="W65" s="195"/>
      <c r="X65" s="199">
        <f t="shared" si="46"/>
        <v>0</v>
      </c>
    </row>
    <row r="66" spans="1:25" s="201" customFormat="1" x14ac:dyDescent="0.25">
      <c r="A66" s="354"/>
      <c r="B66" s="350"/>
      <c r="C66" s="194"/>
      <c r="D66" s="195"/>
      <c r="E66" s="195"/>
      <c r="F66" s="195"/>
      <c r="G66" s="199">
        <f t="shared" si="42"/>
        <v>0</v>
      </c>
      <c r="H66" s="196"/>
      <c r="I66" s="197"/>
      <c r="J66" s="197"/>
      <c r="K66" s="197"/>
      <c r="L66" s="198">
        <f t="shared" si="43"/>
        <v>0</v>
      </c>
      <c r="M66" s="194"/>
      <c r="N66" s="195"/>
      <c r="O66" s="195"/>
      <c r="P66" s="199">
        <f t="shared" ref="P66:P69" si="47">N66*O66</f>
        <v>0</v>
      </c>
      <c r="Q66" s="196"/>
      <c r="R66" s="197"/>
      <c r="S66" s="197"/>
      <c r="T66" s="198">
        <f t="shared" si="45"/>
        <v>0</v>
      </c>
      <c r="U66" s="200"/>
      <c r="V66" s="195"/>
      <c r="W66" s="195"/>
      <c r="X66" s="199">
        <f t="shared" si="46"/>
        <v>0</v>
      </c>
    </row>
    <row r="67" spans="1:25" s="201" customFormat="1" x14ac:dyDescent="0.25">
      <c r="A67" s="354"/>
      <c r="B67" s="350"/>
      <c r="C67" s="194"/>
      <c r="D67" s="195"/>
      <c r="E67" s="195"/>
      <c r="F67" s="195"/>
      <c r="G67" s="199">
        <f t="shared" si="42"/>
        <v>0</v>
      </c>
      <c r="H67" s="196"/>
      <c r="I67" s="197"/>
      <c r="J67" s="197"/>
      <c r="K67" s="197"/>
      <c r="L67" s="198">
        <f t="shared" si="43"/>
        <v>0</v>
      </c>
      <c r="M67" s="194"/>
      <c r="N67" s="195"/>
      <c r="O67" s="195"/>
      <c r="P67" s="199">
        <f t="shared" si="47"/>
        <v>0</v>
      </c>
      <c r="Q67" s="196"/>
      <c r="R67" s="197"/>
      <c r="S67" s="197"/>
      <c r="T67" s="198">
        <f t="shared" si="45"/>
        <v>0</v>
      </c>
      <c r="U67" s="200"/>
      <c r="V67" s="195"/>
      <c r="W67" s="195"/>
      <c r="X67" s="199">
        <f t="shared" si="46"/>
        <v>0</v>
      </c>
    </row>
    <row r="68" spans="1:25" s="201" customFormat="1" x14ac:dyDescent="0.25">
      <c r="A68" s="354"/>
      <c r="B68" s="350"/>
      <c r="C68" s="194"/>
      <c r="D68" s="195"/>
      <c r="E68" s="195"/>
      <c r="F68" s="195"/>
      <c r="G68" s="199">
        <f t="shared" si="42"/>
        <v>0</v>
      </c>
      <c r="H68" s="196"/>
      <c r="I68" s="197"/>
      <c r="J68" s="197"/>
      <c r="K68" s="197"/>
      <c r="L68" s="198">
        <f t="shared" si="43"/>
        <v>0</v>
      </c>
      <c r="M68" s="194"/>
      <c r="N68" s="195"/>
      <c r="O68" s="195"/>
      <c r="P68" s="199">
        <f t="shared" si="47"/>
        <v>0</v>
      </c>
      <c r="Q68" s="196"/>
      <c r="R68" s="197"/>
      <c r="S68" s="197"/>
      <c r="T68" s="198">
        <f t="shared" si="45"/>
        <v>0</v>
      </c>
      <c r="U68" s="200"/>
      <c r="V68" s="195"/>
      <c r="W68" s="195"/>
      <c r="X68" s="199">
        <f t="shared" si="46"/>
        <v>0</v>
      </c>
    </row>
    <row r="69" spans="1:25" s="201" customFormat="1" x14ac:dyDescent="0.25">
      <c r="A69" s="354"/>
      <c r="B69" s="350"/>
      <c r="C69" s="194"/>
      <c r="D69" s="195"/>
      <c r="E69" s="195"/>
      <c r="F69" s="195"/>
      <c r="G69" s="199">
        <f t="shared" si="42"/>
        <v>0</v>
      </c>
      <c r="H69" s="196"/>
      <c r="I69" s="197"/>
      <c r="J69" s="197"/>
      <c r="K69" s="197"/>
      <c r="L69" s="198">
        <f t="shared" si="43"/>
        <v>0</v>
      </c>
      <c r="M69" s="194"/>
      <c r="N69" s="195"/>
      <c r="O69" s="195"/>
      <c r="P69" s="199">
        <f t="shared" si="47"/>
        <v>0</v>
      </c>
      <c r="Q69" s="196"/>
      <c r="R69" s="197"/>
      <c r="S69" s="197"/>
      <c r="T69" s="198">
        <f t="shared" si="45"/>
        <v>0</v>
      </c>
      <c r="U69" s="200"/>
      <c r="V69" s="195"/>
      <c r="W69" s="195"/>
      <c r="X69" s="199">
        <f t="shared" si="46"/>
        <v>0</v>
      </c>
    </row>
    <row r="70" spans="1:25" s="201" customFormat="1" x14ac:dyDescent="0.25">
      <c r="A70" s="354"/>
      <c r="B70" s="350"/>
      <c r="C70" s="194"/>
      <c r="D70" s="195"/>
      <c r="E70" s="195"/>
      <c r="F70" s="195"/>
      <c r="G70" s="199">
        <f t="shared" si="42"/>
        <v>0</v>
      </c>
      <c r="H70" s="196"/>
      <c r="I70" s="197"/>
      <c r="J70" s="197"/>
      <c r="K70" s="197"/>
      <c r="L70" s="198">
        <f t="shared" ref="L70:L72" si="48">I70*J70*K70</f>
        <v>0</v>
      </c>
      <c r="M70" s="194"/>
      <c r="N70" s="195"/>
      <c r="O70" s="195"/>
      <c r="P70" s="199">
        <f t="shared" ref="P70:P71" si="49">M70*N70*O70</f>
        <v>0</v>
      </c>
      <c r="Q70" s="196"/>
      <c r="R70" s="197"/>
      <c r="S70" s="197"/>
      <c r="T70" s="198">
        <f t="shared" ref="T70:T71" si="50">Q70*R70*S70</f>
        <v>0</v>
      </c>
      <c r="U70" s="200"/>
      <c r="V70" s="195"/>
      <c r="W70" s="195"/>
      <c r="X70" s="199">
        <f t="shared" ref="X70:X71" si="51">U70*V70*W70</f>
        <v>0</v>
      </c>
    </row>
    <row r="71" spans="1:25" s="201" customFormat="1" x14ac:dyDescent="0.25">
      <c r="A71" s="354"/>
      <c r="B71" s="350"/>
      <c r="C71" s="194"/>
      <c r="D71" s="195"/>
      <c r="E71" s="195"/>
      <c r="F71" s="195"/>
      <c r="G71" s="199">
        <f t="shared" si="42"/>
        <v>0</v>
      </c>
      <c r="H71" s="196"/>
      <c r="I71" s="197"/>
      <c r="J71" s="197"/>
      <c r="K71" s="197"/>
      <c r="L71" s="198">
        <f t="shared" si="48"/>
        <v>0</v>
      </c>
      <c r="M71" s="194"/>
      <c r="N71" s="195"/>
      <c r="O71" s="195"/>
      <c r="P71" s="199">
        <f t="shared" si="49"/>
        <v>0</v>
      </c>
      <c r="Q71" s="196"/>
      <c r="R71" s="197"/>
      <c r="S71" s="197"/>
      <c r="T71" s="198">
        <f t="shared" si="50"/>
        <v>0</v>
      </c>
      <c r="U71" s="200"/>
      <c r="V71" s="195"/>
      <c r="W71" s="195"/>
      <c r="X71" s="199">
        <f t="shared" si="51"/>
        <v>0</v>
      </c>
    </row>
    <row r="72" spans="1:25" s="113" customFormat="1" ht="15.75" thickBot="1" x14ac:dyDescent="0.3">
      <c r="A72" s="380"/>
      <c r="B72" s="381"/>
      <c r="C72" s="122"/>
      <c r="D72" s="123"/>
      <c r="E72" s="123"/>
      <c r="F72" s="123"/>
      <c r="G72" s="103">
        <f t="shared" si="42"/>
        <v>0</v>
      </c>
      <c r="H72" s="104"/>
      <c r="I72" s="127"/>
      <c r="J72" s="127"/>
      <c r="K72" s="127"/>
      <c r="L72" s="105">
        <f t="shared" si="48"/>
        <v>0</v>
      </c>
      <c r="M72" s="122"/>
      <c r="N72" s="123"/>
      <c r="O72" s="123"/>
      <c r="P72" s="103">
        <f t="shared" ref="P72" si="52">N72*O72</f>
        <v>0</v>
      </c>
      <c r="Q72" s="104"/>
      <c r="R72" s="127"/>
      <c r="S72" s="127"/>
      <c r="T72" s="105">
        <f t="shared" ref="T72" si="53">R72*S72</f>
        <v>0</v>
      </c>
      <c r="U72" s="106"/>
      <c r="V72" s="123"/>
      <c r="W72" s="123"/>
      <c r="X72" s="103">
        <f t="shared" ref="X72" si="54">V72*W72</f>
        <v>0</v>
      </c>
    </row>
    <row r="73" spans="1:25" s="250" customFormat="1" ht="15.75" x14ac:dyDescent="0.25">
      <c r="A73" s="251" t="s">
        <v>113</v>
      </c>
      <c r="B73" s="252">
        <f>SUM(B75:B86)+SUM(L75:L86)+SUM(P75:P86)+SUM(T75:T86)+SUM(X75:X86)</f>
        <v>1234700</v>
      </c>
      <c r="C73" s="382" t="s">
        <v>114</v>
      </c>
      <c r="D73" s="383"/>
      <c r="E73" s="383"/>
      <c r="F73" s="383"/>
      <c r="G73" s="383"/>
      <c r="H73" s="383"/>
      <c r="I73" s="383"/>
      <c r="J73" s="383"/>
      <c r="K73" s="383"/>
      <c r="L73" s="383"/>
      <c r="M73" s="383"/>
      <c r="N73" s="383"/>
      <c r="O73" s="383"/>
      <c r="P73" s="383"/>
      <c r="Q73" s="383"/>
      <c r="R73" s="383"/>
      <c r="S73" s="383"/>
      <c r="T73" s="383"/>
      <c r="U73" s="383"/>
      <c r="V73" s="383"/>
      <c r="W73" s="383"/>
      <c r="X73" s="383"/>
      <c r="Y73" s="115"/>
    </row>
    <row r="74" spans="1:25" s="113" customFormat="1" ht="15.75" thickBot="1" x14ac:dyDescent="0.3">
      <c r="A74" s="91"/>
      <c r="B74" s="92"/>
      <c r="C74" s="92"/>
      <c r="D74" s="92"/>
      <c r="E74" s="92"/>
      <c r="F74" s="92"/>
      <c r="G74" s="92"/>
      <c r="H74" s="92"/>
      <c r="I74" s="92"/>
      <c r="J74" s="92"/>
      <c r="K74" s="92"/>
      <c r="L74" s="92"/>
      <c r="M74" s="92"/>
      <c r="N74" s="92"/>
      <c r="O74" s="92"/>
      <c r="P74" s="92"/>
      <c r="Q74" s="92"/>
      <c r="R74" s="92"/>
      <c r="S74" s="92"/>
      <c r="T74" s="92"/>
      <c r="U74" s="92"/>
      <c r="V74" s="92"/>
      <c r="W74" s="92"/>
      <c r="X74" s="92"/>
      <c r="Y74" s="246"/>
    </row>
    <row r="75" spans="1:25" s="249" customFormat="1" ht="26.25" customHeight="1" thickBot="1" x14ac:dyDescent="0.3">
      <c r="A75" s="210" t="s">
        <v>213</v>
      </c>
      <c r="B75" s="211">
        <f>G75</f>
        <v>180000</v>
      </c>
      <c r="C75" s="128" t="s">
        <v>214</v>
      </c>
      <c r="D75" s="124">
        <v>3000</v>
      </c>
      <c r="E75" s="124">
        <v>60</v>
      </c>
      <c r="F75" s="124">
        <v>1</v>
      </c>
      <c r="G75" s="107">
        <f t="shared" ref="G75:G86" si="55">D75*E75*F75</f>
        <v>180000</v>
      </c>
      <c r="H75" s="109"/>
      <c r="I75" s="129"/>
      <c r="J75" s="129"/>
      <c r="K75" s="129"/>
      <c r="L75" s="108">
        <f>I75*K75</f>
        <v>0</v>
      </c>
      <c r="M75" s="128" t="s">
        <v>215</v>
      </c>
      <c r="N75" s="124">
        <v>2500</v>
      </c>
      <c r="O75" s="124">
        <v>1</v>
      </c>
      <c r="P75" s="107">
        <f>N75*O75</f>
        <v>2500</v>
      </c>
      <c r="Q75" s="108"/>
      <c r="R75" s="108"/>
      <c r="S75" s="108"/>
      <c r="T75" s="108">
        <f>R75*S75</f>
        <v>0</v>
      </c>
      <c r="U75" s="110"/>
      <c r="V75" s="124"/>
      <c r="W75" s="124"/>
      <c r="X75" s="107">
        <f t="shared" ref="X75:X86" si="56">V75*W75</f>
        <v>0</v>
      </c>
    </row>
    <row r="76" spans="1:25" s="201" customFormat="1" ht="36" customHeight="1" thickBot="1" x14ac:dyDescent="0.3">
      <c r="A76" s="212" t="s">
        <v>116</v>
      </c>
      <c r="B76" s="209">
        <f>G76</f>
        <v>138000</v>
      </c>
      <c r="C76" s="194"/>
      <c r="D76" s="195">
        <v>2300</v>
      </c>
      <c r="E76" s="124">
        <v>60</v>
      </c>
      <c r="F76" s="195">
        <v>1</v>
      </c>
      <c r="G76" s="199">
        <f t="shared" si="55"/>
        <v>138000</v>
      </c>
      <c r="H76" s="196"/>
      <c r="I76" s="197"/>
      <c r="J76" s="197"/>
      <c r="K76" s="197"/>
      <c r="L76" s="198">
        <f>I76*K76</f>
        <v>0</v>
      </c>
      <c r="M76" s="194" t="s">
        <v>191</v>
      </c>
      <c r="N76" s="195">
        <v>2150</v>
      </c>
      <c r="O76" s="195">
        <v>1</v>
      </c>
      <c r="P76" s="199">
        <f>N76*O76</f>
        <v>2150</v>
      </c>
      <c r="Q76" s="198"/>
      <c r="R76" s="198"/>
      <c r="S76" s="198"/>
      <c r="T76" s="198">
        <f t="shared" ref="T76:T86" si="57">R76*S76</f>
        <v>0</v>
      </c>
      <c r="U76" s="200"/>
      <c r="V76" s="195"/>
      <c r="W76" s="195"/>
      <c r="X76" s="199">
        <f t="shared" si="56"/>
        <v>0</v>
      </c>
    </row>
    <row r="77" spans="1:25" s="201" customFormat="1" ht="15.75" thickBot="1" x14ac:dyDescent="0.3">
      <c r="A77" s="212" t="s">
        <v>117</v>
      </c>
      <c r="B77" s="209">
        <f>G77</f>
        <v>135000</v>
      </c>
      <c r="C77" s="194"/>
      <c r="D77" s="195">
        <v>2250</v>
      </c>
      <c r="E77" s="124">
        <v>60</v>
      </c>
      <c r="F77" s="195">
        <v>1</v>
      </c>
      <c r="G77" s="199">
        <f t="shared" si="55"/>
        <v>135000</v>
      </c>
      <c r="H77" s="196"/>
      <c r="I77" s="197"/>
      <c r="J77" s="197"/>
      <c r="K77" s="197"/>
      <c r="L77" s="198"/>
      <c r="M77" s="194" t="s">
        <v>192</v>
      </c>
      <c r="N77" s="195">
        <v>34050</v>
      </c>
      <c r="O77" s="195">
        <v>1</v>
      </c>
      <c r="P77" s="199">
        <f>N77*O77</f>
        <v>34050</v>
      </c>
      <c r="Q77" s="198"/>
      <c r="R77" s="198"/>
      <c r="S77" s="198"/>
      <c r="T77" s="198">
        <f t="shared" si="57"/>
        <v>0</v>
      </c>
      <c r="U77" s="200"/>
      <c r="V77" s="195"/>
      <c r="W77" s="195"/>
      <c r="X77" s="199">
        <f t="shared" si="56"/>
        <v>0</v>
      </c>
    </row>
    <row r="78" spans="1:25" s="201" customFormat="1" ht="15.75" thickBot="1" x14ac:dyDescent="0.3">
      <c r="A78" s="212" t="s">
        <v>121</v>
      </c>
      <c r="B78" s="209">
        <f>G78</f>
        <v>108000</v>
      </c>
      <c r="C78" s="194"/>
      <c r="D78" s="195">
        <v>1800</v>
      </c>
      <c r="E78" s="124">
        <v>60</v>
      </c>
      <c r="F78" s="195">
        <v>1</v>
      </c>
      <c r="G78" s="199">
        <f t="shared" si="55"/>
        <v>108000</v>
      </c>
      <c r="H78" s="196"/>
      <c r="I78" s="197"/>
      <c r="J78" s="197"/>
      <c r="K78" s="197"/>
      <c r="L78" s="198"/>
      <c r="M78" s="194"/>
      <c r="N78" s="195"/>
      <c r="O78" s="195"/>
      <c r="P78" s="199"/>
      <c r="Q78" s="198"/>
      <c r="R78" s="198"/>
      <c r="S78" s="198"/>
      <c r="T78" s="198"/>
      <c r="U78" s="200"/>
      <c r="V78" s="195"/>
      <c r="W78" s="195"/>
      <c r="X78" s="199"/>
    </row>
    <row r="79" spans="1:25" s="201" customFormat="1" x14ac:dyDescent="0.25">
      <c r="A79" s="212" t="s">
        <v>118</v>
      </c>
      <c r="B79" s="209">
        <f>G79</f>
        <v>150000</v>
      </c>
      <c r="C79" s="194"/>
      <c r="D79" s="195">
        <v>2500</v>
      </c>
      <c r="E79" s="124">
        <v>60</v>
      </c>
      <c r="F79" s="195">
        <v>1</v>
      </c>
      <c r="G79" s="199">
        <f t="shared" si="55"/>
        <v>150000</v>
      </c>
      <c r="H79" s="196"/>
      <c r="I79" s="197"/>
      <c r="J79" s="197"/>
      <c r="K79" s="197"/>
      <c r="L79" s="198">
        <f t="shared" ref="L79:L86" si="58">I79*K79</f>
        <v>0</v>
      </c>
      <c r="M79" s="194"/>
      <c r="N79" s="195"/>
      <c r="O79" s="195"/>
      <c r="P79" s="199">
        <f t="shared" ref="P79:P86" si="59">N79*O79</f>
        <v>0</v>
      </c>
      <c r="Q79" s="198"/>
      <c r="R79" s="198"/>
      <c r="S79" s="198"/>
      <c r="T79" s="198">
        <f t="shared" si="57"/>
        <v>0</v>
      </c>
      <c r="U79" s="200"/>
      <c r="V79" s="195"/>
      <c r="W79" s="195"/>
      <c r="X79" s="199">
        <f t="shared" si="56"/>
        <v>0</v>
      </c>
      <c r="Y79" s="253"/>
    </row>
    <row r="80" spans="1:25" s="201" customFormat="1" ht="14.1" customHeight="1" x14ac:dyDescent="0.25">
      <c r="A80" s="372" t="s">
        <v>207</v>
      </c>
      <c r="B80" s="374">
        <f>SUM(G80:G84)</f>
        <v>220000</v>
      </c>
      <c r="C80" s="194" t="s">
        <v>165</v>
      </c>
      <c r="D80" s="195">
        <v>40000</v>
      </c>
      <c r="E80" s="195">
        <v>1</v>
      </c>
      <c r="F80" s="195">
        <v>1</v>
      </c>
      <c r="G80" s="199">
        <f t="shared" si="55"/>
        <v>40000</v>
      </c>
      <c r="H80" s="196"/>
      <c r="I80" s="197"/>
      <c r="J80" s="197"/>
      <c r="K80" s="197"/>
      <c r="L80" s="198">
        <f t="shared" si="58"/>
        <v>0</v>
      </c>
      <c r="M80" s="194"/>
      <c r="N80" s="195"/>
      <c r="O80" s="195"/>
      <c r="P80" s="199">
        <f t="shared" si="59"/>
        <v>0</v>
      </c>
      <c r="Q80" s="198"/>
      <c r="R80" s="198"/>
      <c r="S80" s="198"/>
      <c r="T80" s="198">
        <f t="shared" si="57"/>
        <v>0</v>
      </c>
      <c r="U80" s="200"/>
      <c r="V80" s="195"/>
      <c r="W80" s="195"/>
      <c r="X80" s="199">
        <f t="shared" si="56"/>
        <v>0</v>
      </c>
    </row>
    <row r="81" spans="1:25" s="327" customFormat="1" ht="14.1" customHeight="1" x14ac:dyDescent="0.25">
      <c r="A81" s="373"/>
      <c r="B81" s="375"/>
      <c r="C81" s="320" t="s">
        <v>205</v>
      </c>
      <c r="D81" s="321">
        <v>85000</v>
      </c>
      <c r="E81" s="321">
        <v>1</v>
      </c>
      <c r="F81" s="321">
        <v>1</v>
      </c>
      <c r="G81" s="322">
        <f t="shared" si="55"/>
        <v>85000</v>
      </c>
      <c r="H81" s="323"/>
      <c r="I81" s="324"/>
      <c r="J81" s="324"/>
      <c r="K81" s="324"/>
      <c r="L81" s="325"/>
      <c r="M81" s="320"/>
      <c r="N81" s="321"/>
      <c r="O81" s="321"/>
      <c r="P81" s="322"/>
      <c r="Q81" s="325"/>
      <c r="R81" s="325"/>
      <c r="S81" s="325"/>
      <c r="T81" s="325"/>
      <c r="U81" s="326"/>
      <c r="V81" s="321"/>
      <c r="W81" s="321"/>
      <c r="X81" s="322"/>
    </row>
    <row r="82" spans="1:25" s="327" customFormat="1" ht="14.1" customHeight="1" x14ac:dyDescent="0.25">
      <c r="A82" s="373"/>
      <c r="B82" s="375"/>
      <c r="C82" s="320" t="s">
        <v>206</v>
      </c>
      <c r="D82" s="321">
        <v>55000</v>
      </c>
      <c r="E82" s="321">
        <v>1</v>
      </c>
      <c r="F82" s="321">
        <v>1</v>
      </c>
      <c r="G82" s="322">
        <f t="shared" si="55"/>
        <v>55000</v>
      </c>
      <c r="H82" s="323"/>
      <c r="I82" s="324"/>
      <c r="J82" s="324"/>
      <c r="K82" s="324"/>
      <c r="L82" s="325"/>
      <c r="M82" s="320"/>
      <c r="N82" s="321"/>
      <c r="O82" s="321"/>
      <c r="P82" s="322"/>
      <c r="Q82" s="325"/>
      <c r="R82" s="325"/>
      <c r="S82" s="325"/>
      <c r="T82" s="325"/>
      <c r="U82" s="326"/>
      <c r="V82" s="321"/>
      <c r="W82" s="321"/>
      <c r="X82" s="322"/>
    </row>
    <row r="83" spans="1:25" s="201" customFormat="1" ht="15" customHeight="1" x14ac:dyDescent="0.25">
      <c r="A83" s="372"/>
      <c r="B83" s="376"/>
      <c r="C83" s="194" t="s">
        <v>216</v>
      </c>
      <c r="D83" s="195">
        <v>20000</v>
      </c>
      <c r="E83" s="195">
        <v>1</v>
      </c>
      <c r="F83" s="195">
        <v>1</v>
      </c>
      <c r="G83" s="199">
        <f t="shared" si="55"/>
        <v>20000</v>
      </c>
      <c r="H83" s="196"/>
      <c r="I83" s="197"/>
      <c r="J83" s="197"/>
      <c r="K83" s="197"/>
      <c r="L83" s="198">
        <f t="shared" si="58"/>
        <v>0</v>
      </c>
      <c r="M83" s="194"/>
      <c r="N83" s="195"/>
      <c r="O83" s="195"/>
      <c r="P83" s="199">
        <f t="shared" si="59"/>
        <v>0</v>
      </c>
      <c r="Q83" s="198"/>
      <c r="R83" s="198"/>
      <c r="S83" s="198"/>
      <c r="T83" s="198">
        <f t="shared" si="57"/>
        <v>0</v>
      </c>
      <c r="U83" s="200"/>
      <c r="V83" s="195"/>
      <c r="W83" s="195"/>
      <c r="X83" s="199">
        <f t="shared" si="56"/>
        <v>0</v>
      </c>
      <c r="Y83" s="253"/>
    </row>
    <row r="84" spans="1:25" s="201" customFormat="1" ht="15" customHeight="1" x14ac:dyDescent="0.25">
      <c r="A84" s="372"/>
      <c r="B84" s="376"/>
      <c r="C84" s="194" t="s">
        <v>8</v>
      </c>
      <c r="D84" s="195">
        <v>20000</v>
      </c>
      <c r="E84" s="195">
        <v>1</v>
      </c>
      <c r="F84" s="195">
        <v>1</v>
      </c>
      <c r="G84" s="199">
        <f t="shared" si="55"/>
        <v>20000</v>
      </c>
      <c r="H84" s="196"/>
      <c r="I84" s="197"/>
      <c r="J84" s="197"/>
      <c r="K84" s="197"/>
      <c r="L84" s="198">
        <f t="shared" si="58"/>
        <v>0</v>
      </c>
      <c r="M84" s="194"/>
      <c r="N84" s="195"/>
      <c r="O84" s="195"/>
      <c r="P84" s="199">
        <f t="shared" si="59"/>
        <v>0</v>
      </c>
      <c r="Q84" s="198"/>
      <c r="R84" s="198"/>
      <c r="S84" s="198"/>
      <c r="T84" s="198">
        <f t="shared" si="57"/>
        <v>0</v>
      </c>
      <c r="U84" s="200"/>
      <c r="V84" s="195"/>
      <c r="W84" s="195"/>
      <c r="X84" s="199">
        <f t="shared" si="56"/>
        <v>0</v>
      </c>
    </row>
    <row r="85" spans="1:25" s="201" customFormat="1" x14ac:dyDescent="0.25">
      <c r="A85" s="212" t="s">
        <v>86</v>
      </c>
      <c r="B85" s="209">
        <f>G85</f>
        <v>100000</v>
      </c>
      <c r="C85" s="194" t="s">
        <v>86</v>
      </c>
      <c r="D85" s="195">
        <v>20000</v>
      </c>
      <c r="E85" s="195">
        <v>5</v>
      </c>
      <c r="F85" s="195">
        <v>1</v>
      </c>
      <c r="G85" s="199">
        <f t="shared" si="55"/>
        <v>100000</v>
      </c>
      <c r="H85" s="196"/>
      <c r="I85" s="197"/>
      <c r="J85" s="197"/>
      <c r="K85" s="197"/>
      <c r="L85" s="198">
        <f t="shared" si="58"/>
        <v>0</v>
      </c>
      <c r="M85" s="194"/>
      <c r="N85" s="195"/>
      <c r="O85" s="195"/>
      <c r="P85" s="199">
        <f t="shared" si="59"/>
        <v>0</v>
      </c>
      <c r="Q85" s="198"/>
      <c r="R85" s="198"/>
      <c r="S85" s="198"/>
      <c r="T85" s="198">
        <f t="shared" si="57"/>
        <v>0</v>
      </c>
      <c r="U85" s="200"/>
      <c r="V85" s="195"/>
      <c r="W85" s="195"/>
      <c r="X85" s="199">
        <f t="shared" si="56"/>
        <v>0</v>
      </c>
    </row>
    <row r="86" spans="1:25" s="203" customFormat="1" ht="15.75" thickBot="1" x14ac:dyDescent="0.3">
      <c r="A86" s="263" t="s">
        <v>88</v>
      </c>
      <c r="B86" s="254">
        <f>G86</f>
        <v>165000</v>
      </c>
      <c r="C86" s="125" t="s">
        <v>87</v>
      </c>
      <c r="D86" s="126">
        <v>16500</v>
      </c>
      <c r="E86" s="126">
        <v>10</v>
      </c>
      <c r="F86" s="195">
        <v>1</v>
      </c>
      <c r="G86" s="202">
        <f t="shared" si="55"/>
        <v>165000</v>
      </c>
      <c r="H86" s="205"/>
      <c r="I86" s="130"/>
      <c r="J86" s="130"/>
      <c r="K86" s="130"/>
      <c r="L86" s="204">
        <f t="shared" si="58"/>
        <v>0</v>
      </c>
      <c r="M86" s="125"/>
      <c r="N86" s="126"/>
      <c r="O86" s="126"/>
      <c r="P86" s="202">
        <f t="shared" si="59"/>
        <v>0</v>
      </c>
      <c r="Q86" s="204"/>
      <c r="R86" s="204"/>
      <c r="S86" s="204"/>
      <c r="T86" s="204">
        <f t="shared" si="57"/>
        <v>0</v>
      </c>
      <c r="U86" s="206"/>
      <c r="V86" s="126"/>
      <c r="W86" s="126"/>
      <c r="X86" s="202">
        <f t="shared" si="56"/>
        <v>0</v>
      </c>
    </row>
    <row r="87" spans="1:25" ht="15.75" x14ac:dyDescent="0.25">
      <c r="A87" s="213" t="s">
        <v>100</v>
      </c>
      <c r="B87" s="213"/>
      <c r="C87" s="214"/>
      <c r="D87" s="215"/>
      <c r="E87" s="215"/>
      <c r="F87" s="215"/>
      <c r="G87" s="216">
        <f>SUM(G10:G86)</f>
        <v>1451000</v>
      </c>
      <c r="H87" s="217"/>
      <c r="I87" s="215"/>
      <c r="J87" s="215"/>
      <c r="K87" s="215"/>
      <c r="L87" s="216">
        <f>SUM(L10:L86)</f>
        <v>1448390.4</v>
      </c>
      <c r="M87" s="214"/>
      <c r="N87" s="215"/>
      <c r="O87" s="215"/>
      <c r="P87" s="216">
        <f>SUM(P10:P86)</f>
        <v>10538700</v>
      </c>
      <c r="Q87" s="217"/>
      <c r="R87" s="215"/>
      <c r="S87" s="215"/>
      <c r="T87" s="216">
        <f>SUM(T10:T86)</f>
        <v>467600</v>
      </c>
      <c r="U87" s="217"/>
      <c r="V87" s="215"/>
      <c r="W87" s="215"/>
      <c r="X87" s="216">
        <f>SUM(X10:X86)</f>
        <v>0</v>
      </c>
      <c r="Y87" s="255">
        <f>SUM(G87:X87)+B4</f>
        <v>14000000.4</v>
      </c>
    </row>
    <row r="88" spans="1:25" x14ac:dyDescent="0.25">
      <c r="B88" s="117"/>
    </row>
    <row r="89" spans="1:25" x14ac:dyDescent="0.25">
      <c r="B89" s="117"/>
      <c r="G89" s="131">
        <f>G87/$B$1*100</f>
        <v>10.364285418163274</v>
      </c>
      <c r="H89" s="94"/>
      <c r="L89" s="131">
        <f>L87/$B$1*100</f>
        <v>10.345645418695844</v>
      </c>
      <c r="P89" s="131">
        <f>P87/$B$1*100</f>
        <v>75.276426420673531</v>
      </c>
      <c r="T89" s="131">
        <f>T87/$B$1*100</f>
        <v>3.3399999045714313</v>
      </c>
      <c r="X89" s="131">
        <f>X87/$B$1*100</f>
        <v>0</v>
      </c>
    </row>
    <row r="90" spans="1:25" x14ac:dyDescent="0.25">
      <c r="P90" s="94"/>
      <c r="Y90" s="255"/>
    </row>
    <row r="91" spans="1:25" x14ac:dyDescent="0.25">
      <c r="B91" s="117"/>
      <c r="G91" s="117"/>
    </row>
    <row r="92" spans="1:25" x14ac:dyDescent="0.25">
      <c r="H92" s="331"/>
    </row>
    <row r="93" spans="1:25" x14ac:dyDescent="0.25">
      <c r="H93" s="331"/>
    </row>
    <row r="94" spans="1:25" x14ac:dyDescent="0.25">
      <c r="H94" s="331"/>
    </row>
    <row r="95" spans="1:25" x14ac:dyDescent="0.25">
      <c r="H95" s="332"/>
    </row>
    <row r="96" spans="1:25" x14ac:dyDescent="0.25">
      <c r="H96" s="332"/>
    </row>
    <row r="97" spans="8:8" x14ac:dyDescent="0.25">
      <c r="H97" s="331"/>
    </row>
    <row r="98" spans="8:8" x14ac:dyDescent="0.25">
      <c r="H98" s="331"/>
    </row>
    <row r="99" spans="8:8" x14ac:dyDescent="0.25">
      <c r="H99" s="331"/>
    </row>
    <row r="100" spans="8:8" x14ac:dyDescent="0.25">
      <c r="H100" s="331"/>
    </row>
    <row r="101" spans="8:8" x14ac:dyDescent="0.25">
      <c r="H101" s="331"/>
    </row>
    <row r="102" spans="8:8" x14ac:dyDescent="0.25">
      <c r="H102" s="117">
        <f>SUM(H92:H101)</f>
        <v>0</v>
      </c>
    </row>
  </sheetData>
  <mergeCells count="36">
    <mergeCell ref="A10:A14"/>
    <mergeCell ref="B10:B14"/>
    <mergeCell ref="M5:P5"/>
    <mergeCell ref="Q5:T5"/>
    <mergeCell ref="C5:G6"/>
    <mergeCell ref="H5:L6"/>
    <mergeCell ref="C73:X73"/>
    <mergeCell ref="C20:X20"/>
    <mergeCell ref="B37:B41"/>
    <mergeCell ref="A37:A41"/>
    <mergeCell ref="A32:A36"/>
    <mergeCell ref="B32:B36"/>
    <mergeCell ref="A21:A25"/>
    <mergeCell ref="B21:B25"/>
    <mergeCell ref="A80:A84"/>
    <mergeCell ref="B80:B84"/>
    <mergeCell ref="A26:A31"/>
    <mergeCell ref="B26:B31"/>
    <mergeCell ref="A63:A72"/>
    <mergeCell ref="B63:B72"/>
    <mergeCell ref="E1:X4"/>
    <mergeCell ref="C57:X57"/>
    <mergeCell ref="A52:A56"/>
    <mergeCell ref="B52:B56"/>
    <mergeCell ref="A59:A62"/>
    <mergeCell ref="B59:B62"/>
    <mergeCell ref="A47:A51"/>
    <mergeCell ref="B47:B51"/>
    <mergeCell ref="A42:A46"/>
    <mergeCell ref="B42:B46"/>
    <mergeCell ref="A15:A19"/>
    <mergeCell ref="B15:B19"/>
    <mergeCell ref="C8:X8"/>
    <mergeCell ref="U5:X5"/>
    <mergeCell ref="A5:B7"/>
    <mergeCell ref="A9:X9"/>
  </mergeCells>
  <pageMargins left="0.7" right="0.7" top="0.75" bottom="0.75" header="0.3" footer="0.3"/>
  <pageSetup orientation="landscape" horizontalDpi="4294967294"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191"/>
  <sheetViews>
    <sheetView showGridLines="0" zoomScale="85" zoomScaleNormal="85" zoomScaleSheetLayoutView="80" zoomScalePageLayoutView="85" workbookViewId="0">
      <selection activeCell="J163" sqref="J163"/>
    </sheetView>
  </sheetViews>
  <sheetFormatPr defaultColWidth="9" defaultRowHeight="15.75" x14ac:dyDescent="0.25"/>
  <cols>
    <col min="1" max="1" width="8" style="17" customWidth="1"/>
    <col min="2" max="2" width="60.125" style="21" customWidth="1"/>
    <col min="3" max="3" width="12.125" style="22" bestFit="1" customWidth="1"/>
    <col min="4" max="4" width="12.125" style="21" bestFit="1" customWidth="1"/>
    <col min="5" max="5" width="11.875" style="21" bestFit="1" customWidth="1"/>
    <col min="6" max="6" width="13.125" style="21" hidden="1" customWidth="1"/>
    <col min="7" max="7" width="13.625" style="21" hidden="1" customWidth="1"/>
    <col min="8" max="8" width="10" style="21" customWidth="1"/>
    <col min="9" max="9" width="10.625" style="22" bestFit="1" customWidth="1"/>
    <col min="10" max="10" width="17.625" style="22" customWidth="1"/>
    <col min="11" max="11" width="12.625" style="21" bestFit="1" customWidth="1"/>
    <col min="12" max="12" width="13.125" style="21" bestFit="1" customWidth="1"/>
    <col min="13" max="13" width="43" style="21" customWidth="1"/>
    <col min="14" max="16384" width="9" style="21"/>
  </cols>
  <sheetData>
    <row r="1" spans="1:46" ht="51.75" customHeight="1" thickBot="1" x14ac:dyDescent="0.4">
      <c r="A1" s="409"/>
      <c r="B1" s="410"/>
      <c r="C1" s="410"/>
      <c r="D1" s="410"/>
      <c r="E1" s="410"/>
      <c r="F1" s="410"/>
      <c r="G1" s="410"/>
      <c r="H1" s="410"/>
      <c r="I1" s="410"/>
      <c r="J1" s="410"/>
      <c r="K1" s="410"/>
      <c r="L1" s="410"/>
      <c r="M1" s="411"/>
    </row>
    <row r="2" spans="1:46" ht="21" x14ac:dyDescent="0.25">
      <c r="A2" s="412" t="s">
        <v>143</v>
      </c>
      <c r="B2" s="413"/>
      <c r="C2" s="413"/>
      <c r="D2" s="413"/>
      <c r="E2" s="413"/>
      <c r="F2" s="413"/>
      <c r="G2" s="413"/>
      <c r="H2" s="413"/>
      <c r="I2" s="413"/>
      <c r="J2" s="413"/>
      <c r="K2" s="413"/>
      <c r="L2" s="413"/>
      <c r="M2" s="414"/>
    </row>
    <row r="3" spans="1:46" ht="16.5" thickBot="1" x14ac:dyDescent="0.3">
      <c r="A3" s="225"/>
      <c r="B3" s="226"/>
      <c r="C3" s="149"/>
      <c r="D3" s="226"/>
      <c r="E3" s="226"/>
      <c r="F3" s="226"/>
      <c r="G3" s="226"/>
      <c r="H3" s="226"/>
      <c r="I3" s="149"/>
      <c r="J3" s="149"/>
      <c r="K3" s="415" t="s">
        <v>156</v>
      </c>
      <c r="L3" s="416"/>
      <c r="M3" s="227"/>
    </row>
    <row r="4" spans="1:46" s="4" customFormat="1" ht="56.25" x14ac:dyDescent="0.25">
      <c r="A4" s="223" t="s">
        <v>1</v>
      </c>
      <c r="B4" s="224" t="s">
        <v>144</v>
      </c>
      <c r="C4" s="224" t="s">
        <v>145</v>
      </c>
      <c r="D4" s="224" t="s">
        <v>146</v>
      </c>
      <c r="E4" s="224" t="s">
        <v>147</v>
      </c>
      <c r="F4" s="224" t="s">
        <v>6</v>
      </c>
      <c r="G4" s="224" t="s">
        <v>7</v>
      </c>
      <c r="H4" s="224" t="s">
        <v>148</v>
      </c>
      <c r="I4" s="224" t="s">
        <v>149</v>
      </c>
      <c r="J4" s="224" t="s">
        <v>150</v>
      </c>
      <c r="K4" s="224" t="s">
        <v>151</v>
      </c>
      <c r="L4" s="224" t="s">
        <v>152</v>
      </c>
      <c r="M4" s="224" t="s">
        <v>71</v>
      </c>
    </row>
    <row r="5" spans="1:46" s="4" customFormat="1" ht="23.25" customHeight="1" x14ac:dyDescent="0.25">
      <c r="A5" s="417" t="s">
        <v>153</v>
      </c>
      <c r="B5" s="418"/>
      <c r="C5" s="418"/>
      <c r="D5" s="418"/>
      <c r="E5" s="418"/>
      <c r="F5" s="418"/>
      <c r="G5" s="418"/>
      <c r="H5" s="418"/>
      <c r="I5" s="418"/>
      <c r="J5" s="418"/>
      <c r="K5" s="418"/>
      <c r="L5" s="418"/>
      <c r="M5" s="419"/>
    </row>
    <row r="6" spans="1:46" s="2" customFormat="1" x14ac:dyDescent="0.25">
      <c r="A6" s="178">
        <v>1</v>
      </c>
      <c r="B6" s="170" t="str">
        <f>'1. Detailed Budget POA'!C10</f>
        <v>Implementation of the new business model</v>
      </c>
      <c r="C6" s="171" t="s">
        <v>3</v>
      </c>
      <c r="D6" s="172" t="s">
        <v>0</v>
      </c>
      <c r="E6" s="173">
        <f>'1. Detailed Budget POA'!G10</f>
        <v>75000</v>
      </c>
      <c r="F6" s="173"/>
      <c r="G6" s="173">
        <f>E6</f>
        <v>75000</v>
      </c>
      <c r="H6" s="228" t="s">
        <v>65</v>
      </c>
      <c r="I6" s="174" t="s">
        <v>157</v>
      </c>
      <c r="J6" s="174" t="s">
        <v>4</v>
      </c>
      <c r="K6" s="171">
        <v>2019</v>
      </c>
      <c r="L6" s="171">
        <v>2023</v>
      </c>
      <c r="M6" s="274" t="s">
        <v>162</v>
      </c>
    </row>
    <row r="7" spans="1:46" s="2" customFormat="1" x14ac:dyDescent="0.25">
      <c r="A7" s="178">
        <f>A6+1</f>
        <v>2</v>
      </c>
      <c r="B7" s="170" t="str">
        <f>'1. Detailed Budget POA'!C11</f>
        <v>Implementation of the strategic plan</v>
      </c>
      <c r="C7" s="171" t="s">
        <v>3</v>
      </c>
      <c r="D7" s="171" t="s">
        <v>0</v>
      </c>
      <c r="E7" s="173">
        <f>'1. Detailed Budget POA'!G11</f>
        <v>30000</v>
      </c>
      <c r="F7" s="173"/>
      <c r="G7" s="173">
        <f t="shared" ref="G7:G56" si="0">E7</f>
        <v>30000</v>
      </c>
      <c r="H7" s="228">
        <v>1.1000000000000001</v>
      </c>
      <c r="I7" s="174" t="s">
        <v>157</v>
      </c>
      <c r="J7" s="174" t="s">
        <v>4</v>
      </c>
      <c r="K7" s="171">
        <v>2019</v>
      </c>
      <c r="L7" s="171">
        <v>2023</v>
      </c>
      <c r="M7" s="274" t="s">
        <v>162</v>
      </c>
    </row>
    <row r="8" spans="1:46" s="2" customFormat="1" ht="45" x14ac:dyDescent="0.25">
      <c r="A8" s="178">
        <f t="shared" ref="A8:A55" si="1">A7+1</f>
        <v>3</v>
      </c>
      <c r="B8" s="170" t="str">
        <f>'1. Detailed Budget POA'!C26</f>
        <v>Consultancy to carry out the identification of skill gaps of the TA personnel, based on the job profiles prepared by the Government; and (ii) designing a permanent training program.</v>
      </c>
      <c r="C8" s="171" t="s">
        <v>3</v>
      </c>
      <c r="D8" s="171" t="s">
        <v>0</v>
      </c>
      <c r="E8" s="173">
        <f>'1. Detailed Budget POA'!G26</f>
        <v>90000</v>
      </c>
      <c r="F8" s="173"/>
      <c r="G8" s="173">
        <f t="shared" si="0"/>
        <v>90000</v>
      </c>
      <c r="H8" s="228">
        <v>2.2000000000000002</v>
      </c>
      <c r="I8" s="174" t="s">
        <v>157</v>
      </c>
      <c r="J8" s="174" t="s">
        <v>4</v>
      </c>
      <c r="K8" s="171">
        <v>2019</v>
      </c>
      <c r="L8" s="171">
        <v>2023</v>
      </c>
      <c r="M8" s="274" t="s">
        <v>162</v>
      </c>
    </row>
    <row r="9" spans="1:46" s="2" customFormat="1" ht="30" x14ac:dyDescent="0.25">
      <c r="A9" s="178">
        <f t="shared" si="1"/>
        <v>4</v>
      </c>
      <c r="B9" s="170" t="str">
        <f>'1. Detailed Budget POA'!C59</f>
        <v>Consultancy to prepare an implement an Information and Technology (IT) strategic plan,</v>
      </c>
      <c r="C9" s="171" t="s">
        <v>3</v>
      </c>
      <c r="D9" s="171" t="s">
        <v>0</v>
      </c>
      <c r="E9" s="173">
        <f>'1. Detailed Budget POA'!G59</f>
        <v>60000</v>
      </c>
      <c r="F9" s="173"/>
      <c r="G9" s="173">
        <f t="shared" si="0"/>
        <v>60000</v>
      </c>
      <c r="H9" s="228">
        <v>3.2</v>
      </c>
      <c r="I9" s="174" t="s">
        <v>157</v>
      </c>
      <c r="J9" s="174" t="s">
        <v>4</v>
      </c>
      <c r="K9" s="171">
        <v>2019</v>
      </c>
      <c r="L9" s="171">
        <v>2023</v>
      </c>
      <c r="M9" s="274" t="s">
        <v>162</v>
      </c>
    </row>
    <row r="10" spans="1:46" s="2" customFormat="1" x14ac:dyDescent="0.25">
      <c r="A10" s="178">
        <f t="shared" si="1"/>
        <v>5</v>
      </c>
      <c r="B10" s="170" t="str">
        <f>'1. Detailed Budget POA'!A75</f>
        <v>Coordinator</v>
      </c>
      <c r="C10" s="171" t="s">
        <v>3</v>
      </c>
      <c r="D10" s="171" t="s">
        <v>0</v>
      </c>
      <c r="E10" s="173">
        <f>'1. Detailed Budget POA'!B75</f>
        <v>180000</v>
      </c>
      <c r="F10" s="173"/>
      <c r="G10" s="173">
        <f t="shared" si="0"/>
        <v>180000</v>
      </c>
      <c r="H10" s="228"/>
      <c r="I10" s="174" t="s">
        <v>157</v>
      </c>
      <c r="J10" s="174" t="s">
        <v>161</v>
      </c>
      <c r="K10" s="171">
        <v>2019</v>
      </c>
      <c r="L10" s="171">
        <v>2023</v>
      </c>
      <c r="M10" s="179" t="s">
        <v>163</v>
      </c>
    </row>
    <row r="11" spans="1:46" s="2" customFormat="1" x14ac:dyDescent="0.25">
      <c r="A11" s="178">
        <f t="shared" si="1"/>
        <v>6</v>
      </c>
      <c r="B11" s="170" t="str">
        <f>'1. Detailed Budget POA'!A76</f>
        <v>Financial Specialist</v>
      </c>
      <c r="C11" s="171" t="s">
        <v>3</v>
      </c>
      <c r="D11" s="171" t="s">
        <v>0</v>
      </c>
      <c r="E11" s="173">
        <f>'1. Detailed Budget POA'!B76</f>
        <v>138000</v>
      </c>
      <c r="F11" s="173"/>
      <c r="G11" s="173">
        <f t="shared" si="0"/>
        <v>138000</v>
      </c>
      <c r="H11" s="228"/>
      <c r="I11" s="174" t="s">
        <v>157</v>
      </c>
      <c r="J11" s="174" t="s">
        <v>161</v>
      </c>
      <c r="K11" s="171">
        <v>2019</v>
      </c>
      <c r="L11" s="171">
        <v>2023</v>
      </c>
      <c r="M11" s="179" t="s">
        <v>163</v>
      </c>
    </row>
    <row r="12" spans="1:46" s="2" customFormat="1" x14ac:dyDescent="0.25">
      <c r="A12" s="178">
        <f t="shared" si="1"/>
        <v>7</v>
      </c>
      <c r="B12" s="170" t="str">
        <f>'1. Detailed Budget POA'!A77</f>
        <v>Procurement Specialist</v>
      </c>
      <c r="C12" s="171" t="s">
        <v>3</v>
      </c>
      <c r="D12" s="171" t="s">
        <v>0</v>
      </c>
      <c r="E12" s="173">
        <f>'1. Detailed Budget POA'!B77</f>
        <v>135000</v>
      </c>
      <c r="F12" s="173"/>
      <c r="G12" s="173">
        <f t="shared" si="0"/>
        <v>135000</v>
      </c>
      <c r="H12" s="228"/>
      <c r="I12" s="174" t="s">
        <v>157</v>
      </c>
      <c r="J12" s="174" t="s">
        <v>161</v>
      </c>
      <c r="K12" s="171">
        <v>2019</v>
      </c>
      <c r="L12" s="171">
        <v>2023</v>
      </c>
      <c r="M12" s="179" t="s">
        <v>163</v>
      </c>
    </row>
    <row r="13" spans="1:46" s="41" customFormat="1" x14ac:dyDescent="0.25">
      <c r="A13" s="178">
        <f t="shared" si="1"/>
        <v>8</v>
      </c>
      <c r="B13" s="170" t="str">
        <f>'1. Detailed Budget POA'!A78</f>
        <v>Project Support Officer</v>
      </c>
      <c r="C13" s="171" t="s">
        <v>3</v>
      </c>
      <c r="D13" s="171" t="s">
        <v>0</v>
      </c>
      <c r="E13" s="173">
        <f>'1. Detailed Budget POA'!B78</f>
        <v>108000</v>
      </c>
      <c r="F13" s="173"/>
      <c r="G13" s="173">
        <f t="shared" si="0"/>
        <v>108000</v>
      </c>
      <c r="H13" s="228"/>
      <c r="I13" s="174" t="s">
        <v>157</v>
      </c>
      <c r="J13" s="174" t="s">
        <v>161</v>
      </c>
      <c r="K13" s="171">
        <v>2019</v>
      </c>
      <c r="L13" s="171">
        <v>2023</v>
      </c>
      <c r="M13" s="179" t="s">
        <v>163</v>
      </c>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row>
    <row r="14" spans="1:46" x14ac:dyDescent="0.25">
      <c r="A14" s="178">
        <f t="shared" si="1"/>
        <v>9</v>
      </c>
      <c r="B14" s="170" t="str">
        <f>'1. Detailed Budget POA'!A79</f>
        <v>Monitoring Specialist</v>
      </c>
      <c r="C14" s="171" t="s">
        <v>3</v>
      </c>
      <c r="D14" s="171" t="s">
        <v>0</v>
      </c>
      <c r="E14" s="173">
        <f>'1. Detailed Budget POA'!B79</f>
        <v>150000</v>
      </c>
      <c r="F14" s="173"/>
      <c r="G14" s="173">
        <f t="shared" si="0"/>
        <v>150000</v>
      </c>
      <c r="H14" s="228"/>
      <c r="I14" s="174" t="s">
        <v>157</v>
      </c>
      <c r="J14" s="174" t="s">
        <v>161</v>
      </c>
      <c r="K14" s="171">
        <v>2019</v>
      </c>
      <c r="L14" s="171">
        <v>2023</v>
      </c>
      <c r="M14" s="179" t="s">
        <v>163</v>
      </c>
    </row>
    <row r="15" spans="1:46" x14ac:dyDescent="0.25">
      <c r="A15" s="178">
        <f t="shared" si="1"/>
        <v>10</v>
      </c>
      <c r="B15" s="170" t="str">
        <f>'1. Detailed Budget POA'!A80</f>
        <v>Evaluations</v>
      </c>
      <c r="C15" s="171" t="s">
        <v>3</v>
      </c>
      <c r="D15" s="171" t="s">
        <v>0</v>
      </c>
      <c r="E15" s="173">
        <f>'1. Detailed Budget POA'!B80</f>
        <v>220000</v>
      </c>
      <c r="F15" s="173"/>
      <c r="G15" s="173">
        <f t="shared" si="0"/>
        <v>220000</v>
      </c>
      <c r="H15" s="228"/>
      <c r="I15" s="174" t="s">
        <v>157</v>
      </c>
      <c r="J15" s="174" t="s">
        <v>161</v>
      </c>
      <c r="K15" s="171">
        <v>2019</v>
      </c>
      <c r="L15" s="171">
        <v>2023</v>
      </c>
      <c r="M15" s="179" t="s">
        <v>163</v>
      </c>
    </row>
    <row r="16" spans="1:46" x14ac:dyDescent="0.25">
      <c r="A16" s="178">
        <f t="shared" si="1"/>
        <v>11</v>
      </c>
      <c r="B16" s="170" t="str">
        <f>'1. Detailed Budget POA'!A85</f>
        <v>Audits</v>
      </c>
      <c r="C16" s="171" t="s">
        <v>3</v>
      </c>
      <c r="D16" s="171" t="s">
        <v>0</v>
      </c>
      <c r="E16" s="173">
        <f>'1. Detailed Budget POA'!B85</f>
        <v>100000</v>
      </c>
      <c r="F16" s="173"/>
      <c r="G16" s="173">
        <f t="shared" si="0"/>
        <v>100000</v>
      </c>
      <c r="H16" s="228"/>
      <c r="I16" s="174" t="s">
        <v>157</v>
      </c>
      <c r="J16" s="174" t="s">
        <v>161</v>
      </c>
      <c r="K16" s="171">
        <v>2019</v>
      </c>
      <c r="L16" s="171">
        <v>2023</v>
      </c>
      <c r="M16" s="179" t="s">
        <v>163</v>
      </c>
    </row>
    <row r="17" spans="1:37" x14ac:dyDescent="0.25">
      <c r="A17" s="178">
        <f t="shared" si="1"/>
        <v>12</v>
      </c>
      <c r="B17" s="170" t="str">
        <f>'1. Detailed Budget POA'!A86</f>
        <v>Specialized Consultancies</v>
      </c>
      <c r="C17" s="171" t="s">
        <v>3</v>
      </c>
      <c r="D17" s="171" t="s">
        <v>0</v>
      </c>
      <c r="E17" s="173">
        <f>'1. Detailed Budget POA'!B86</f>
        <v>165000</v>
      </c>
      <c r="F17" s="173"/>
      <c r="G17" s="173">
        <f t="shared" si="0"/>
        <v>165000</v>
      </c>
      <c r="H17" s="228"/>
      <c r="I17" s="174" t="s">
        <v>157</v>
      </c>
      <c r="J17" s="174" t="s">
        <v>4</v>
      </c>
      <c r="K17" s="171">
        <v>2019</v>
      </c>
      <c r="L17" s="171">
        <v>2023</v>
      </c>
      <c r="M17" s="179" t="s">
        <v>163</v>
      </c>
    </row>
    <row r="18" spans="1:37" x14ac:dyDescent="0.25">
      <c r="A18" s="178">
        <f t="shared" si="1"/>
        <v>13</v>
      </c>
      <c r="B18" s="170"/>
      <c r="C18" s="171"/>
      <c r="D18" s="171"/>
      <c r="E18" s="173"/>
      <c r="F18" s="173"/>
      <c r="G18" s="173"/>
      <c r="H18" s="228"/>
      <c r="I18" s="174"/>
      <c r="J18" s="174"/>
      <c r="K18" s="171"/>
      <c r="L18" s="171"/>
      <c r="M18" s="179"/>
    </row>
    <row r="19" spans="1:37" s="42" customFormat="1" hidden="1" x14ac:dyDescent="0.25">
      <c r="A19" s="178">
        <f t="shared" si="1"/>
        <v>14</v>
      </c>
      <c r="B19" s="170"/>
      <c r="C19" s="171" t="s">
        <v>3</v>
      </c>
      <c r="D19" s="171" t="s">
        <v>0</v>
      </c>
      <c r="E19" s="173"/>
      <c r="F19" s="173"/>
      <c r="G19" s="173">
        <f t="shared" si="0"/>
        <v>0</v>
      </c>
      <c r="H19" s="228"/>
      <c r="I19" s="174"/>
      <c r="J19" s="174" t="s">
        <v>4</v>
      </c>
      <c r="K19" s="171">
        <v>2018</v>
      </c>
      <c r="L19" s="171">
        <v>2023</v>
      </c>
      <c r="M19" s="179"/>
      <c r="N19" s="21"/>
      <c r="O19" s="21"/>
      <c r="P19" s="21"/>
      <c r="Q19" s="21"/>
      <c r="R19" s="21"/>
      <c r="S19" s="21"/>
      <c r="T19" s="21"/>
      <c r="U19" s="21"/>
      <c r="V19" s="21"/>
      <c r="W19" s="21"/>
      <c r="X19" s="21"/>
      <c r="Y19" s="21"/>
      <c r="Z19" s="21"/>
      <c r="AA19" s="21"/>
      <c r="AB19" s="21"/>
      <c r="AC19" s="21"/>
      <c r="AD19" s="21"/>
      <c r="AE19" s="21"/>
      <c r="AF19" s="21"/>
      <c r="AG19" s="21"/>
      <c r="AH19" s="21"/>
      <c r="AI19" s="21"/>
      <c r="AJ19" s="21"/>
      <c r="AK19" s="21"/>
    </row>
    <row r="20" spans="1:37" s="42" customFormat="1" hidden="1" x14ac:dyDescent="0.25">
      <c r="A20" s="178">
        <f t="shared" si="1"/>
        <v>15</v>
      </c>
      <c r="B20" s="170"/>
      <c r="C20" s="171" t="s">
        <v>3</v>
      </c>
      <c r="D20" s="171" t="s">
        <v>0</v>
      </c>
      <c r="E20" s="173"/>
      <c r="F20" s="173"/>
      <c r="G20" s="173">
        <f t="shared" si="0"/>
        <v>0</v>
      </c>
      <c r="H20" s="228"/>
      <c r="I20" s="174"/>
      <c r="J20" s="174" t="s">
        <v>4</v>
      </c>
      <c r="K20" s="171">
        <v>2018</v>
      </c>
      <c r="L20" s="171">
        <v>2020</v>
      </c>
      <c r="M20" s="179"/>
      <c r="N20" s="21"/>
      <c r="O20" s="21"/>
      <c r="P20" s="21"/>
      <c r="Q20" s="21"/>
      <c r="R20" s="21"/>
      <c r="S20" s="21"/>
      <c r="T20" s="21"/>
      <c r="U20" s="21"/>
      <c r="V20" s="21"/>
      <c r="W20" s="21"/>
      <c r="X20" s="21"/>
      <c r="Y20" s="21"/>
      <c r="Z20" s="21"/>
      <c r="AA20" s="21"/>
      <c r="AB20" s="21"/>
      <c r="AC20" s="21"/>
      <c r="AD20" s="21"/>
      <c r="AE20" s="21"/>
      <c r="AF20" s="21"/>
      <c r="AG20" s="21"/>
      <c r="AH20" s="21"/>
      <c r="AI20" s="21"/>
      <c r="AJ20" s="21"/>
      <c r="AK20" s="21"/>
    </row>
    <row r="21" spans="1:37" s="42" customFormat="1" hidden="1" x14ac:dyDescent="0.25">
      <c r="A21" s="178">
        <f t="shared" si="1"/>
        <v>16</v>
      </c>
      <c r="B21" s="170"/>
      <c r="C21" s="171" t="s">
        <v>3</v>
      </c>
      <c r="D21" s="171" t="s">
        <v>0</v>
      </c>
      <c r="E21" s="173"/>
      <c r="F21" s="173"/>
      <c r="G21" s="173">
        <f t="shared" si="0"/>
        <v>0</v>
      </c>
      <c r="H21" s="228"/>
      <c r="I21" s="174"/>
      <c r="J21" s="174" t="s">
        <v>4</v>
      </c>
      <c r="K21" s="171">
        <v>2020</v>
      </c>
      <c r="L21" s="171">
        <v>2023</v>
      </c>
      <c r="M21" s="179"/>
      <c r="N21" s="21"/>
      <c r="O21" s="21"/>
      <c r="P21" s="21"/>
      <c r="Q21" s="21"/>
      <c r="R21" s="21"/>
      <c r="S21" s="21"/>
      <c r="T21" s="21"/>
      <c r="U21" s="21"/>
      <c r="V21" s="21"/>
      <c r="W21" s="21"/>
      <c r="X21" s="21"/>
      <c r="Y21" s="21"/>
      <c r="Z21" s="21"/>
      <c r="AA21" s="21"/>
      <c r="AB21" s="21"/>
      <c r="AC21" s="21"/>
      <c r="AD21" s="21"/>
      <c r="AE21" s="21"/>
      <c r="AF21" s="21"/>
      <c r="AG21" s="21"/>
      <c r="AH21" s="21"/>
      <c r="AI21" s="21"/>
      <c r="AJ21" s="21"/>
      <c r="AK21" s="21"/>
    </row>
    <row r="22" spans="1:37" s="42" customFormat="1" hidden="1" x14ac:dyDescent="0.25">
      <c r="A22" s="178">
        <f t="shared" si="1"/>
        <v>17</v>
      </c>
      <c r="B22" s="170"/>
      <c r="C22" s="171" t="s">
        <v>3</v>
      </c>
      <c r="D22" s="171" t="s">
        <v>0</v>
      </c>
      <c r="E22" s="173"/>
      <c r="F22" s="173"/>
      <c r="G22" s="173">
        <f t="shared" si="0"/>
        <v>0</v>
      </c>
      <c r="H22" s="228"/>
      <c r="I22" s="174"/>
      <c r="J22" s="174" t="s">
        <v>4</v>
      </c>
      <c r="K22" s="171">
        <v>2020</v>
      </c>
      <c r="L22" s="171">
        <v>2023</v>
      </c>
      <c r="M22" s="179"/>
      <c r="N22" s="21"/>
      <c r="O22" s="21"/>
      <c r="P22" s="21"/>
      <c r="Q22" s="21"/>
      <c r="R22" s="21"/>
      <c r="S22" s="21"/>
      <c r="T22" s="21"/>
      <c r="U22" s="21"/>
      <c r="V22" s="21"/>
      <c r="W22" s="21"/>
      <c r="X22" s="21"/>
      <c r="Y22" s="21"/>
      <c r="Z22" s="21"/>
      <c r="AA22" s="21"/>
      <c r="AB22" s="21"/>
      <c r="AC22" s="21"/>
      <c r="AD22" s="21"/>
      <c r="AE22" s="21"/>
      <c r="AF22" s="21"/>
      <c r="AG22" s="21"/>
      <c r="AH22" s="21"/>
      <c r="AI22" s="21"/>
      <c r="AJ22" s="21"/>
      <c r="AK22" s="21"/>
    </row>
    <row r="23" spans="1:37" s="42" customFormat="1" hidden="1" x14ac:dyDescent="0.25">
      <c r="A23" s="178">
        <f t="shared" si="1"/>
        <v>18</v>
      </c>
      <c r="B23" s="170"/>
      <c r="C23" s="171" t="s">
        <v>3</v>
      </c>
      <c r="D23" s="171" t="s">
        <v>0</v>
      </c>
      <c r="E23" s="173"/>
      <c r="F23" s="173"/>
      <c r="G23" s="173">
        <f t="shared" si="0"/>
        <v>0</v>
      </c>
      <c r="H23" s="228"/>
      <c r="I23" s="174"/>
      <c r="J23" s="174" t="s">
        <v>4</v>
      </c>
      <c r="K23" s="171">
        <v>2018</v>
      </c>
      <c r="L23" s="171">
        <v>2023</v>
      </c>
      <c r="M23" s="180"/>
      <c r="N23" s="21"/>
      <c r="O23" s="21"/>
      <c r="P23" s="21"/>
      <c r="Q23" s="21"/>
      <c r="R23" s="21"/>
      <c r="S23" s="21"/>
      <c r="T23" s="21"/>
      <c r="U23" s="21"/>
      <c r="V23" s="21"/>
      <c r="W23" s="21"/>
      <c r="X23" s="21"/>
      <c r="Y23" s="21"/>
      <c r="Z23" s="21"/>
      <c r="AA23" s="21"/>
      <c r="AB23" s="21"/>
      <c r="AC23" s="21"/>
      <c r="AD23" s="21"/>
      <c r="AE23" s="21"/>
      <c r="AF23" s="21"/>
      <c r="AG23" s="21"/>
      <c r="AH23" s="21"/>
      <c r="AI23" s="21"/>
      <c r="AJ23" s="21"/>
      <c r="AK23" s="21"/>
    </row>
    <row r="24" spans="1:37" s="42" customFormat="1" hidden="1" x14ac:dyDescent="0.25">
      <c r="A24" s="178">
        <f t="shared" si="1"/>
        <v>19</v>
      </c>
      <c r="B24" s="170"/>
      <c r="C24" s="171" t="s">
        <v>3</v>
      </c>
      <c r="D24" s="171" t="s">
        <v>0</v>
      </c>
      <c r="E24" s="173"/>
      <c r="F24" s="173"/>
      <c r="G24" s="173">
        <f t="shared" si="0"/>
        <v>0</v>
      </c>
      <c r="H24" s="228"/>
      <c r="I24" s="174"/>
      <c r="J24" s="174" t="s">
        <v>4</v>
      </c>
      <c r="K24" s="171">
        <v>2018</v>
      </c>
      <c r="L24" s="171">
        <v>2023</v>
      </c>
      <c r="M24" s="180"/>
      <c r="N24" s="21"/>
      <c r="O24" s="21"/>
      <c r="P24" s="21"/>
      <c r="Q24" s="21"/>
      <c r="R24" s="21"/>
      <c r="S24" s="21"/>
      <c r="T24" s="21"/>
      <c r="U24" s="21"/>
      <c r="V24" s="21"/>
      <c r="W24" s="21"/>
      <c r="X24" s="21"/>
      <c r="Y24" s="21"/>
      <c r="Z24" s="21"/>
      <c r="AA24" s="21"/>
      <c r="AB24" s="21"/>
      <c r="AC24" s="21"/>
      <c r="AD24" s="21"/>
      <c r="AE24" s="21"/>
      <c r="AF24" s="21"/>
      <c r="AG24" s="21"/>
      <c r="AH24" s="21"/>
      <c r="AI24" s="21"/>
      <c r="AJ24" s="21"/>
      <c r="AK24" s="21"/>
    </row>
    <row r="25" spans="1:37" s="42" customFormat="1" hidden="1" x14ac:dyDescent="0.25">
      <c r="A25" s="178">
        <f t="shared" si="1"/>
        <v>20</v>
      </c>
      <c r="B25" s="170"/>
      <c r="C25" s="171" t="s">
        <v>3</v>
      </c>
      <c r="D25" s="171" t="s">
        <v>0</v>
      </c>
      <c r="E25" s="173"/>
      <c r="F25" s="173"/>
      <c r="G25" s="173">
        <f t="shared" si="0"/>
        <v>0</v>
      </c>
      <c r="H25" s="228"/>
      <c r="I25" s="174"/>
      <c r="J25" s="174" t="s">
        <v>4</v>
      </c>
      <c r="K25" s="171">
        <v>2018</v>
      </c>
      <c r="L25" s="171">
        <v>2023</v>
      </c>
      <c r="M25" s="179"/>
      <c r="N25" s="21"/>
      <c r="O25" s="21"/>
      <c r="P25" s="21"/>
      <c r="Q25" s="21"/>
      <c r="R25" s="21"/>
      <c r="S25" s="21"/>
      <c r="T25" s="21"/>
      <c r="U25" s="21"/>
      <c r="V25" s="21"/>
      <c r="W25" s="21"/>
      <c r="X25" s="21"/>
      <c r="Y25" s="21"/>
      <c r="Z25" s="21"/>
      <c r="AA25" s="21"/>
      <c r="AB25" s="21"/>
      <c r="AC25" s="21"/>
      <c r="AD25" s="21"/>
      <c r="AE25" s="21"/>
      <c r="AF25" s="21"/>
      <c r="AG25" s="21"/>
      <c r="AH25" s="21"/>
      <c r="AI25" s="21"/>
      <c r="AJ25" s="21"/>
      <c r="AK25" s="21"/>
    </row>
    <row r="26" spans="1:37" s="42" customFormat="1" hidden="1" x14ac:dyDescent="0.25">
      <c r="A26" s="178">
        <f t="shared" si="1"/>
        <v>21</v>
      </c>
      <c r="B26" s="170"/>
      <c r="C26" s="171" t="s">
        <v>3</v>
      </c>
      <c r="D26" s="171" t="s">
        <v>0</v>
      </c>
      <c r="E26" s="173"/>
      <c r="F26" s="173"/>
      <c r="G26" s="173">
        <f t="shared" si="0"/>
        <v>0</v>
      </c>
      <c r="H26" s="228"/>
      <c r="I26" s="174"/>
      <c r="J26" s="174" t="s">
        <v>4</v>
      </c>
      <c r="K26" s="171">
        <v>2018</v>
      </c>
      <c r="L26" s="171">
        <v>2023</v>
      </c>
      <c r="M26" s="179"/>
      <c r="N26" s="21"/>
      <c r="O26" s="21"/>
      <c r="P26" s="21"/>
      <c r="Q26" s="21"/>
      <c r="R26" s="21"/>
      <c r="S26" s="21"/>
      <c r="T26" s="21"/>
      <c r="U26" s="21"/>
      <c r="V26" s="21"/>
      <c r="W26" s="21"/>
      <c r="X26" s="21"/>
      <c r="Y26" s="21"/>
      <c r="Z26" s="21"/>
      <c r="AA26" s="21"/>
      <c r="AB26" s="21"/>
      <c r="AC26" s="21"/>
      <c r="AD26" s="21"/>
      <c r="AE26" s="21"/>
      <c r="AF26" s="21"/>
      <c r="AG26" s="21"/>
      <c r="AH26" s="21"/>
      <c r="AI26" s="21"/>
      <c r="AJ26" s="21"/>
      <c r="AK26" s="21"/>
    </row>
    <row r="27" spans="1:37" hidden="1" x14ac:dyDescent="0.25">
      <c r="A27" s="178">
        <f t="shared" si="1"/>
        <v>22</v>
      </c>
      <c r="B27" s="170"/>
      <c r="C27" s="171" t="s">
        <v>3</v>
      </c>
      <c r="D27" s="171" t="s">
        <v>0</v>
      </c>
      <c r="E27" s="173"/>
      <c r="F27" s="173"/>
      <c r="G27" s="173">
        <f t="shared" si="0"/>
        <v>0</v>
      </c>
      <c r="H27" s="171"/>
      <c r="I27" s="174"/>
      <c r="J27" s="174" t="s">
        <v>4</v>
      </c>
      <c r="K27" s="171">
        <v>2018</v>
      </c>
      <c r="L27" s="171">
        <v>2023</v>
      </c>
    </row>
    <row r="28" spans="1:37" s="42" customFormat="1" hidden="1" x14ac:dyDescent="0.25">
      <c r="A28" s="178">
        <f t="shared" si="1"/>
        <v>23</v>
      </c>
      <c r="B28" s="170"/>
      <c r="C28" s="171" t="s">
        <v>3</v>
      </c>
      <c r="D28" s="171" t="s">
        <v>0</v>
      </c>
      <c r="E28" s="173"/>
      <c r="F28" s="173"/>
      <c r="G28" s="173">
        <f t="shared" si="0"/>
        <v>0</v>
      </c>
      <c r="H28" s="171"/>
      <c r="I28" s="174"/>
      <c r="J28" s="174" t="s">
        <v>4</v>
      </c>
      <c r="K28" s="171">
        <v>2018</v>
      </c>
      <c r="L28" s="171">
        <v>2023</v>
      </c>
      <c r="N28" s="21"/>
      <c r="O28" s="21"/>
      <c r="P28" s="21"/>
      <c r="Q28" s="21"/>
      <c r="R28" s="21"/>
      <c r="S28" s="21"/>
      <c r="T28" s="21"/>
      <c r="U28" s="21"/>
      <c r="V28" s="21"/>
      <c r="W28" s="21"/>
      <c r="X28" s="21"/>
      <c r="Y28" s="21"/>
      <c r="Z28" s="21"/>
      <c r="AA28" s="21"/>
      <c r="AB28" s="21"/>
      <c r="AC28" s="21"/>
      <c r="AD28" s="21"/>
      <c r="AE28" s="21"/>
      <c r="AF28" s="21"/>
      <c r="AG28" s="21"/>
      <c r="AH28" s="21"/>
      <c r="AI28" s="21"/>
      <c r="AJ28" s="21"/>
      <c r="AK28" s="21"/>
    </row>
    <row r="29" spans="1:37" s="42" customFormat="1" hidden="1" x14ac:dyDescent="0.25">
      <c r="A29" s="178">
        <f t="shared" si="1"/>
        <v>24</v>
      </c>
      <c r="B29" s="170"/>
      <c r="C29" s="171" t="s">
        <v>3</v>
      </c>
      <c r="D29" s="171" t="s">
        <v>0</v>
      </c>
      <c r="E29" s="173"/>
      <c r="F29" s="173"/>
      <c r="G29" s="173">
        <f t="shared" si="0"/>
        <v>0</v>
      </c>
      <c r="H29" s="171"/>
      <c r="I29" s="174"/>
      <c r="J29" s="174" t="s">
        <v>4</v>
      </c>
      <c r="K29" s="171">
        <v>2018</v>
      </c>
      <c r="L29" s="171">
        <v>2023</v>
      </c>
      <c r="N29" s="21"/>
      <c r="O29" s="21"/>
      <c r="P29" s="21"/>
      <c r="Q29" s="21"/>
      <c r="R29" s="21"/>
      <c r="S29" s="21"/>
      <c r="T29" s="21"/>
      <c r="U29" s="21"/>
      <c r="V29" s="21"/>
      <c r="W29" s="21"/>
      <c r="X29" s="21"/>
      <c r="Y29" s="21"/>
      <c r="Z29" s="21"/>
      <c r="AA29" s="21"/>
      <c r="AB29" s="21"/>
      <c r="AC29" s="21"/>
      <c r="AD29" s="21"/>
      <c r="AE29" s="21"/>
      <c r="AF29" s="21"/>
      <c r="AG29" s="21"/>
      <c r="AH29" s="21"/>
      <c r="AI29" s="21"/>
      <c r="AJ29" s="21"/>
      <c r="AK29" s="21"/>
    </row>
    <row r="30" spans="1:37" hidden="1" x14ac:dyDescent="0.25">
      <c r="A30" s="178">
        <f t="shared" si="1"/>
        <v>25</v>
      </c>
      <c r="B30" s="170"/>
      <c r="C30" s="171" t="s">
        <v>3</v>
      </c>
      <c r="D30" s="171" t="s">
        <v>0</v>
      </c>
      <c r="E30" s="173"/>
      <c r="F30" s="173"/>
      <c r="G30" s="173">
        <f t="shared" si="0"/>
        <v>0</v>
      </c>
      <c r="H30" s="171"/>
      <c r="I30" s="174"/>
      <c r="J30" s="174" t="s">
        <v>4</v>
      </c>
      <c r="K30" s="171">
        <v>2018</v>
      </c>
      <c r="L30" s="171">
        <v>2023</v>
      </c>
    </row>
    <row r="31" spans="1:37" hidden="1" x14ac:dyDescent="0.25">
      <c r="A31" s="178">
        <f t="shared" si="1"/>
        <v>26</v>
      </c>
      <c r="B31" s="170"/>
      <c r="C31" s="171" t="s">
        <v>3</v>
      </c>
      <c r="D31" s="171" t="s">
        <v>0</v>
      </c>
      <c r="E31" s="173"/>
      <c r="F31" s="173"/>
      <c r="G31" s="173">
        <f t="shared" si="0"/>
        <v>0</v>
      </c>
      <c r="H31" s="171"/>
      <c r="I31" s="174"/>
      <c r="J31" s="174" t="s">
        <v>4</v>
      </c>
      <c r="K31" s="171">
        <v>2018</v>
      </c>
      <c r="L31" s="171">
        <v>2023</v>
      </c>
    </row>
    <row r="32" spans="1:37" hidden="1" x14ac:dyDescent="0.25">
      <c r="A32" s="178">
        <f t="shared" si="1"/>
        <v>27</v>
      </c>
      <c r="B32" s="170"/>
      <c r="C32" s="171" t="s">
        <v>3</v>
      </c>
      <c r="D32" s="171" t="s">
        <v>0</v>
      </c>
      <c r="E32" s="173"/>
      <c r="F32" s="173"/>
      <c r="G32" s="173">
        <f t="shared" si="0"/>
        <v>0</v>
      </c>
      <c r="H32" s="171"/>
      <c r="I32" s="174"/>
      <c r="J32" s="174" t="s">
        <v>4</v>
      </c>
      <c r="K32" s="171">
        <v>2018</v>
      </c>
      <c r="L32" s="171">
        <v>2023</v>
      </c>
    </row>
    <row r="33" spans="1:13" hidden="1" x14ac:dyDescent="0.25">
      <c r="A33" s="178">
        <f t="shared" si="1"/>
        <v>28</v>
      </c>
      <c r="B33" s="170"/>
      <c r="C33" s="171" t="s">
        <v>3</v>
      </c>
      <c r="D33" s="171" t="s">
        <v>0</v>
      </c>
      <c r="E33" s="173"/>
      <c r="F33" s="173"/>
      <c r="G33" s="173">
        <f>E33</f>
        <v>0</v>
      </c>
      <c r="H33" s="171"/>
      <c r="I33" s="174"/>
      <c r="J33" s="174" t="s">
        <v>4</v>
      </c>
      <c r="K33" s="171">
        <v>2018</v>
      </c>
      <c r="L33" s="171">
        <v>2023</v>
      </c>
    </row>
    <row r="34" spans="1:13" hidden="1" x14ac:dyDescent="0.25">
      <c r="A34" s="178">
        <f t="shared" si="1"/>
        <v>29</v>
      </c>
      <c r="B34" s="170"/>
      <c r="C34" s="171" t="s">
        <v>3</v>
      </c>
      <c r="D34" s="171" t="s">
        <v>0</v>
      </c>
      <c r="E34" s="173"/>
      <c r="F34" s="173"/>
      <c r="G34" s="173">
        <f>E34</f>
        <v>0</v>
      </c>
      <c r="H34" s="171"/>
      <c r="I34" s="174"/>
      <c r="J34" s="174" t="s">
        <v>4</v>
      </c>
      <c r="K34" s="171">
        <v>2018</v>
      </c>
      <c r="L34" s="171">
        <v>2023</v>
      </c>
    </row>
    <row r="35" spans="1:13" hidden="1" x14ac:dyDescent="0.25">
      <c r="A35" s="178">
        <f t="shared" si="1"/>
        <v>30</v>
      </c>
      <c r="B35" s="170"/>
      <c r="C35" s="171" t="s">
        <v>3</v>
      </c>
      <c r="D35" s="171" t="s">
        <v>0</v>
      </c>
      <c r="E35" s="173"/>
      <c r="F35" s="173"/>
      <c r="G35" s="173">
        <f t="shared" si="0"/>
        <v>0</v>
      </c>
      <c r="H35" s="171"/>
      <c r="I35" s="174"/>
      <c r="J35" s="174" t="s">
        <v>4</v>
      </c>
      <c r="K35" s="171">
        <v>2018</v>
      </c>
      <c r="L35" s="171">
        <v>2023</v>
      </c>
    </row>
    <row r="36" spans="1:13" hidden="1" x14ac:dyDescent="0.25">
      <c r="A36" s="178">
        <f t="shared" si="1"/>
        <v>31</v>
      </c>
      <c r="B36" s="170"/>
      <c r="C36" s="171"/>
      <c r="D36" s="171"/>
      <c r="E36" s="173"/>
      <c r="F36" s="173"/>
      <c r="G36" s="173">
        <f>E36</f>
        <v>0</v>
      </c>
      <c r="H36" s="171"/>
      <c r="I36" s="174"/>
      <c r="J36" s="174"/>
      <c r="K36" s="171"/>
      <c r="L36" s="171"/>
      <c r="M36" s="179"/>
    </row>
    <row r="37" spans="1:13" hidden="1" x14ac:dyDescent="0.25">
      <c r="A37" s="178">
        <f t="shared" si="1"/>
        <v>32</v>
      </c>
      <c r="B37" s="170"/>
      <c r="C37" s="171"/>
      <c r="D37" s="171"/>
      <c r="E37" s="173"/>
      <c r="F37" s="173"/>
      <c r="G37" s="173">
        <f t="shared" si="0"/>
        <v>0</v>
      </c>
      <c r="H37" s="171"/>
      <c r="I37" s="174"/>
      <c r="J37" s="174"/>
      <c r="K37" s="171"/>
      <c r="L37" s="171"/>
      <c r="M37" s="179"/>
    </row>
    <row r="38" spans="1:13" hidden="1" x14ac:dyDescent="0.25">
      <c r="A38" s="178">
        <f t="shared" si="1"/>
        <v>33</v>
      </c>
      <c r="B38" s="170"/>
      <c r="C38" s="171"/>
      <c r="D38" s="171"/>
      <c r="E38" s="173"/>
      <c r="F38" s="173"/>
      <c r="G38" s="173">
        <f t="shared" si="0"/>
        <v>0</v>
      </c>
      <c r="H38" s="171"/>
      <c r="I38" s="174"/>
      <c r="J38" s="174"/>
      <c r="K38" s="171"/>
      <c r="L38" s="171"/>
      <c r="M38" s="179"/>
    </row>
    <row r="39" spans="1:13" hidden="1" x14ac:dyDescent="0.25">
      <c r="A39" s="178">
        <f t="shared" si="1"/>
        <v>34</v>
      </c>
      <c r="B39" s="170"/>
      <c r="C39" s="171"/>
      <c r="D39" s="171"/>
      <c r="E39" s="173"/>
      <c r="F39" s="173"/>
      <c r="G39" s="173">
        <f t="shared" si="0"/>
        <v>0</v>
      </c>
      <c r="H39" s="171"/>
      <c r="I39" s="174"/>
      <c r="J39" s="174"/>
      <c r="K39" s="171"/>
      <c r="L39" s="171"/>
      <c r="M39" s="179"/>
    </row>
    <row r="40" spans="1:13" hidden="1" x14ac:dyDescent="0.25">
      <c r="A40" s="178">
        <f t="shared" si="1"/>
        <v>35</v>
      </c>
      <c r="B40" s="170"/>
      <c r="C40" s="171"/>
      <c r="D40" s="171"/>
      <c r="E40" s="173"/>
      <c r="F40" s="173"/>
      <c r="G40" s="173">
        <f t="shared" si="0"/>
        <v>0</v>
      </c>
      <c r="H40" s="171"/>
      <c r="I40" s="174"/>
      <c r="J40" s="174"/>
      <c r="K40" s="171"/>
      <c r="L40" s="171"/>
      <c r="M40" s="179"/>
    </row>
    <row r="41" spans="1:13" hidden="1" x14ac:dyDescent="0.25">
      <c r="A41" s="178">
        <f t="shared" si="1"/>
        <v>36</v>
      </c>
      <c r="B41" s="170"/>
      <c r="C41" s="171"/>
      <c r="D41" s="171"/>
      <c r="E41" s="173"/>
      <c r="F41" s="173"/>
      <c r="G41" s="173">
        <f t="shared" si="0"/>
        <v>0</v>
      </c>
      <c r="H41" s="171"/>
      <c r="I41" s="174"/>
      <c r="J41" s="174"/>
      <c r="K41" s="171"/>
      <c r="L41" s="171"/>
      <c r="M41" s="179"/>
    </row>
    <row r="42" spans="1:13" hidden="1" x14ac:dyDescent="0.25">
      <c r="A42" s="178">
        <f t="shared" si="1"/>
        <v>37</v>
      </c>
      <c r="B42" s="170"/>
      <c r="C42" s="171"/>
      <c r="D42" s="171"/>
      <c r="E42" s="173"/>
      <c r="F42" s="173"/>
      <c r="G42" s="173">
        <f t="shared" si="0"/>
        <v>0</v>
      </c>
      <c r="H42" s="171"/>
      <c r="I42" s="174"/>
      <c r="J42" s="174"/>
      <c r="K42" s="171"/>
      <c r="L42" s="171"/>
      <c r="M42" s="179"/>
    </row>
    <row r="43" spans="1:13" hidden="1" x14ac:dyDescent="0.25">
      <c r="A43" s="178">
        <f t="shared" si="1"/>
        <v>38</v>
      </c>
      <c r="B43" s="170"/>
      <c r="C43" s="171"/>
      <c r="D43" s="171"/>
      <c r="E43" s="173"/>
      <c r="F43" s="173"/>
      <c r="G43" s="173">
        <f t="shared" si="0"/>
        <v>0</v>
      </c>
      <c r="H43" s="171"/>
      <c r="I43" s="174"/>
      <c r="J43" s="174"/>
      <c r="K43" s="171"/>
      <c r="L43" s="171"/>
      <c r="M43" s="179"/>
    </row>
    <row r="44" spans="1:13" hidden="1" x14ac:dyDescent="0.25">
      <c r="A44" s="178">
        <f t="shared" si="1"/>
        <v>39</v>
      </c>
      <c r="B44" s="170"/>
      <c r="C44" s="171"/>
      <c r="D44" s="171"/>
      <c r="E44" s="173"/>
      <c r="F44" s="173"/>
      <c r="G44" s="173">
        <f t="shared" si="0"/>
        <v>0</v>
      </c>
      <c r="H44" s="171"/>
      <c r="I44" s="174"/>
      <c r="J44" s="174"/>
      <c r="K44" s="171"/>
      <c r="L44" s="171"/>
      <c r="M44" s="179"/>
    </row>
    <row r="45" spans="1:13" hidden="1" x14ac:dyDescent="0.25">
      <c r="A45" s="178">
        <f t="shared" si="1"/>
        <v>40</v>
      </c>
      <c r="B45" s="170"/>
      <c r="C45" s="171"/>
      <c r="D45" s="171"/>
      <c r="E45" s="173"/>
      <c r="F45" s="173"/>
      <c r="G45" s="173">
        <f t="shared" si="0"/>
        <v>0</v>
      </c>
      <c r="H45" s="171"/>
      <c r="I45" s="174"/>
      <c r="J45" s="174"/>
      <c r="K45" s="171"/>
      <c r="L45" s="171"/>
      <c r="M45" s="179"/>
    </row>
    <row r="46" spans="1:13" hidden="1" x14ac:dyDescent="0.25">
      <c r="A46" s="178">
        <f t="shared" si="1"/>
        <v>41</v>
      </c>
      <c r="B46" s="170"/>
      <c r="C46" s="171"/>
      <c r="D46" s="171"/>
      <c r="E46" s="173"/>
      <c r="F46" s="173"/>
      <c r="G46" s="173">
        <f t="shared" si="0"/>
        <v>0</v>
      </c>
      <c r="H46" s="171"/>
      <c r="I46" s="174"/>
      <c r="J46" s="174"/>
      <c r="K46" s="171"/>
      <c r="L46" s="171"/>
      <c r="M46" s="179"/>
    </row>
    <row r="47" spans="1:13" hidden="1" x14ac:dyDescent="0.25">
      <c r="A47" s="178">
        <f t="shared" si="1"/>
        <v>42</v>
      </c>
      <c r="B47" s="170"/>
      <c r="C47" s="171"/>
      <c r="D47" s="171"/>
      <c r="E47" s="173"/>
      <c r="F47" s="173"/>
      <c r="G47" s="173">
        <f t="shared" si="0"/>
        <v>0</v>
      </c>
      <c r="H47" s="171"/>
      <c r="I47" s="174"/>
      <c r="J47" s="174"/>
      <c r="K47" s="171"/>
      <c r="L47" s="171"/>
      <c r="M47" s="179"/>
    </row>
    <row r="48" spans="1:13" hidden="1" x14ac:dyDescent="0.25">
      <c r="A48" s="178">
        <f t="shared" si="1"/>
        <v>43</v>
      </c>
      <c r="B48" s="170"/>
      <c r="C48" s="171"/>
      <c r="D48" s="171"/>
      <c r="E48" s="173"/>
      <c r="F48" s="173"/>
      <c r="G48" s="173">
        <f t="shared" si="0"/>
        <v>0</v>
      </c>
      <c r="H48" s="171"/>
      <c r="I48" s="174"/>
      <c r="J48" s="174"/>
      <c r="K48" s="171"/>
      <c r="L48" s="171"/>
      <c r="M48" s="179"/>
    </row>
    <row r="49" spans="1:37" hidden="1" x14ac:dyDescent="0.25">
      <c r="A49" s="178">
        <f t="shared" si="1"/>
        <v>44</v>
      </c>
      <c r="B49" s="170"/>
      <c r="C49" s="171"/>
      <c r="D49" s="171"/>
      <c r="E49" s="173"/>
      <c r="F49" s="173"/>
      <c r="G49" s="173">
        <f>E49</f>
        <v>0</v>
      </c>
      <c r="H49" s="171"/>
      <c r="I49" s="174"/>
      <c r="J49" s="174"/>
      <c r="K49" s="171"/>
      <c r="L49" s="171"/>
      <c r="M49" s="179"/>
    </row>
    <row r="50" spans="1:37" hidden="1" x14ac:dyDescent="0.25">
      <c r="A50" s="178">
        <f t="shared" si="1"/>
        <v>45</v>
      </c>
      <c r="B50" s="170"/>
      <c r="C50" s="171"/>
      <c r="D50" s="171"/>
      <c r="E50" s="173"/>
      <c r="F50" s="173"/>
      <c r="G50" s="173">
        <f t="shared" si="0"/>
        <v>0</v>
      </c>
      <c r="H50" s="171"/>
      <c r="I50" s="174"/>
      <c r="J50" s="174"/>
      <c r="K50" s="171"/>
      <c r="L50" s="171"/>
      <c r="M50" s="179"/>
    </row>
    <row r="51" spans="1:37" hidden="1" x14ac:dyDescent="0.25">
      <c r="A51" s="178">
        <f t="shared" si="1"/>
        <v>46</v>
      </c>
      <c r="B51" s="170"/>
      <c r="C51" s="171"/>
      <c r="D51" s="171"/>
      <c r="E51" s="173"/>
      <c r="F51" s="173"/>
      <c r="G51" s="173">
        <f t="shared" si="0"/>
        <v>0</v>
      </c>
      <c r="H51" s="171"/>
      <c r="I51" s="174"/>
      <c r="J51" s="174"/>
      <c r="K51" s="171"/>
      <c r="L51" s="171"/>
      <c r="M51" s="179"/>
    </row>
    <row r="52" spans="1:37" hidden="1" x14ac:dyDescent="0.25">
      <c r="A52" s="178">
        <f t="shared" si="1"/>
        <v>47</v>
      </c>
      <c r="B52" s="170"/>
      <c r="C52" s="171"/>
      <c r="D52" s="171"/>
      <c r="E52" s="173"/>
      <c r="F52" s="173"/>
      <c r="G52" s="173">
        <f t="shared" si="0"/>
        <v>0</v>
      </c>
      <c r="H52" s="171"/>
      <c r="I52" s="174"/>
      <c r="J52" s="174"/>
      <c r="K52" s="171"/>
      <c r="L52" s="171"/>
      <c r="M52" s="179"/>
    </row>
    <row r="53" spans="1:37" hidden="1" x14ac:dyDescent="0.25">
      <c r="A53" s="178">
        <f t="shared" si="1"/>
        <v>48</v>
      </c>
      <c r="B53" s="170"/>
      <c r="C53" s="171"/>
      <c r="D53" s="171"/>
      <c r="E53" s="173"/>
      <c r="F53" s="173"/>
      <c r="G53" s="173">
        <f t="shared" si="0"/>
        <v>0</v>
      </c>
      <c r="H53" s="171"/>
      <c r="I53" s="174"/>
      <c r="J53" s="174"/>
      <c r="K53" s="171"/>
      <c r="L53" s="171"/>
      <c r="M53" s="179"/>
    </row>
    <row r="54" spans="1:37" hidden="1" x14ac:dyDescent="0.25">
      <c r="A54" s="178">
        <f t="shared" si="1"/>
        <v>49</v>
      </c>
      <c r="B54" s="175"/>
      <c r="C54" s="171"/>
      <c r="D54" s="171"/>
      <c r="E54" s="173"/>
      <c r="F54" s="173"/>
      <c r="G54" s="173">
        <f t="shared" si="0"/>
        <v>0</v>
      </c>
      <c r="H54" s="171"/>
      <c r="I54" s="174"/>
      <c r="J54" s="174"/>
      <c r="K54" s="171"/>
      <c r="L54" s="171"/>
      <c r="M54" s="179"/>
    </row>
    <row r="55" spans="1:37" hidden="1" x14ac:dyDescent="0.25">
      <c r="A55" s="178">
        <f t="shared" si="1"/>
        <v>50</v>
      </c>
      <c r="B55" s="170"/>
      <c r="C55" s="171"/>
      <c r="D55" s="171"/>
      <c r="E55" s="173"/>
      <c r="F55" s="173"/>
      <c r="G55" s="173">
        <f t="shared" si="0"/>
        <v>0</v>
      </c>
      <c r="H55" s="171"/>
      <c r="I55" s="174"/>
      <c r="J55" s="174"/>
      <c r="K55" s="171"/>
      <c r="L55" s="171"/>
      <c r="M55" s="179"/>
    </row>
    <row r="56" spans="1:37" hidden="1" x14ac:dyDescent="0.25">
      <c r="A56" s="178"/>
      <c r="B56" s="170"/>
      <c r="C56" s="171"/>
      <c r="D56" s="171"/>
      <c r="E56" s="173"/>
      <c r="F56" s="173"/>
      <c r="G56" s="173">
        <f t="shared" si="0"/>
        <v>0</v>
      </c>
      <c r="H56" s="171"/>
      <c r="I56" s="174"/>
      <c r="J56" s="174"/>
      <c r="K56" s="171"/>
      <c r="L56" s="171"/>
      <c r="M56" s="179"/>
    </row>
    <row r="57" spans="1:37" hidden="1" x14ac:dyDescent="0.25">
      <c r="A57" s="178"/>
      <c r="B57" s="170"/>
      <c r="C57" s="171"/>
      <c r="D57" s="171"/>
      <c r="E57" s="173"/>
      <c r="F57" s="173"/>
      <c r="G57" s="173"/>
      <c r="H57" s="171"/>
      <c r="I57" s="174"/>
      <c r="J57" s="174"/>
      <c r="K57" s="171"/>
      <c r="L57" s="171"/>
      <c r="M57" s="179"/>
    </row>
    <row r="58" spans="1:37" s="3" customFormat="1" x14ac:dyDescent="0.25">
      <c r="A58" s="181"/>
      <c r="B58" s="72" t="s">
        <v>158</v>
      </c>
      <c r="C58" s="171"/>
      <c r="D58" s="171"/>
      <c r="E58" s="176">
        <f>SUM(E6:E57)</f>
        <v>1451000</v>
      </c>
      <c r="F58" s="176">
        <f>SUM(F6:F57)</f>
        <v>0</v>
      </c>
      <c r="G58" s="176">
        <f>SUM(G6:G57)</f>
        <v>1451000</v>
      </c>
      <c r="H58" s="171"/>
      <c r="I58" s="174"/>
      <c r="J58" s="177"/>
      <c r="K58" s="171"/>
      <c r="L58" s="171"/>
      <c r="M58" s="172"/>
    </row>
    <row r="59" spans="1:37" s="4" customFormat="1" ht="15.75" customHeight="1" x14ac:dyDescent="0.25">
      <c r="A59" s="420" t="s">
        <v>154</v>
      </c>
      <c r="B59" s="421"/>
      <c r="C59" s="421"/>
      <c r="D59" s="421"/>
      <c r="E59" s="421"/>
      <c r="F59" s="421"/>
      <c r="G59" s="421"/>
      <c r="H59" s="421"/>
      <c r="I59" s="421"/>
      <c r="J59" s="421"/>
      <c r="K59" s="421"/>
      <c r="L59" s="421"/>
      <c r="M59" s="422"/>
    </row>
    <row r="60" spans="1:37" s="42" customFormat="1" ht="31.5" x14ac:dyDescent="0.25">
      <c r="A60" s="16">
        <v>1</v>
      </c>
      <c r="B60" s="1" t="str">
        <f>'1. Detailed Budget POA'!H15</f>
        <v>Consultancy to prepare and implement an Internal Control Model for TA</v>
      </c>
      <c r="C60" s="23" t="s">
        <v>3</v>
      </c>
      <c r="D60" s="23" t="s">
        <v>0</v>
      </c>
      <c r="E60" s="18">
        <f>'1. Detailed Budget POA'!L15</f>
        <v>203543.99999999997</v>
      </c>
      <c r="F60" s="18"/>
      <c r="G60" s="12">
        <f>E60</f>
        <v>203543.99999999997</v>
      </c>
      <c r="H60" s="229">
        <v>1.2</v>
      </c>
      <c r="I60" s="174" t="s">
        <v>157</v>
      </c>
      <c r="J60" s="174" t="s">
        <v>4</v>
      </c>
      <c r="K60" s="171">
        <v>2019</v>
      </c>
      <c r="L60" s="171">
        <v>2023</v>
      </c>
      <c r="M60" s="1" t="s">
        <v>164</v>
      </c>
      <c r="N60" s="21"/>
      <c r="O60" s="21"/>
      <c r="P60" s="21"/>
      <c r="Q60" s="21"/>
      <c r="R60" s="21"/>
      <c r="S60" s="21"/>
      <c r="T60" s="21"/>
      <c r="U60" s="21"/>
      <c r="V60" s="21"/>
      <c r="W60" s="21"/>
      <c r="X60" s="21"/>
      <c r="Y60" s="21"/>
      <c r="Z60" s="21"/>
      <c r="AA60" s="21"/>
      <c r="AB60" s="21"/>
      <c r="AC60" s="21"/>
      <c r="AD60" s="21"/>
      <c r="AE60" s="21"/>
      <c r="AF60" s="21"/>
      <c r="AG60" s="21"/>
      <c r="AH60" s="21"/>
      <c r="AI60" s="21"/>
      <c r="AJ60" s="21"/>
      <c r="AK60" s="21"/>
    </row>
    <row r="61" spans="1:37" s="42" customFormat="1" ht="31.5" x14ac:dyDescent="0.25">
      <c r="A61" s="16">
        <f>A60+1</f>
        <v>2</v>
      </c>
      <c r="B61" s="1" t="str">
        <f>'1. Detailed Budget POA'!H16</f>
        <v>Development and implementation of a system to support Internal Control processes</v>
      </c>
      <c r="C61" s="23" t="s">
        <v>3</v>
      </c>
      <c r="D61" s="23" t="s">
        <v>0</v>
      </c>
      <c r="E61" s="18">
        <f>'1. Detailed Budget POA'!L16</f>
        <v>81417.599999999991</v>
      </c>
      <c r="F61" s="18"/>
      <c r="G61" s="12">
        <f t="shared" ref="G61:G101" si="2">E61</f>
        <v>81417.599999999991</v>
      </c>
      <c r="H61" s="229">
        <v>1.2</v>
      </c>
      <c r="I61" s="174" t="s">
        <v>157</v>
      </c>
      <c r="J61" s="174" t="s">
        <v>4</v>
      </c>
      <c r="K61" s="171">
        <v>2019</v>
      </c>
      <c r="L61" s="171">
        <v>2023</v>
      </c>
      <c r="M61" s="1" t="s">
        <v>164</v>
      </c>
      <c r="N61" s="21"/>
      <c r="O61" s="21"/>
      <c r="P61" s="21"/>
      <c r="Q61" s="21"/>
      <c r="R61" s="21"/>
      <c r="S61" s="21"/>
      <c r="T61" s="21"/>
      <c r="U61" s="21"/>
      <c r="V61" s="21"/>
      <c r="W61" s="21"/>
      <c r="X61" s="21"/>
      <c r="Y61" s="21"/>
      <c r="Z61" s="21"/>
      <c r="AA61" s="21"/>
      <c r="AB61" s="21"/>
      <c r="AC61" s="21"/>
      <c r="AD61" s="21"/>
      <c r="AE61" s="21"/>
      <c r="AF61" s="21"/>
      <c r="AG61" s="21"/>
      <c r="AH61" s="21"/>
      <c r="AI61" s="21"/>
      <c r="AJ61" s="21"/>
      <c r="AK61" s="21"/>
    </row>
    <row r="62" spans="1:37" s="42" customFormat="1" x14ac:dyDescent="0.25">
      <c r="A62" s="16">
        <f t="shared" ref="A62:A101" si="3">A61+1</f>
        <v>3</v>
      </c>
      <c r="B62" s="1" t="str">
        <f>'1. Detailed Budget POA'!H21</f>
        <v>Consultancy in  the data cleansing and data migration to the new ITAS.</v>
      </c>
      <c r="C62" s="23" t="s">
        <v>3</v>
      </c>
      <c r="D62" s="23" t="s">
        <v>0</v>
      </c>
      <c r="E62" s="18">
        <f>'1. Detailed Budget POA'!L21</f>
        <v>244252.79999999999</v>
      </c>
      <c r="F62" s="18"/>
      <c r="G62" s="12">
        <f t="shared" si="2"/>
        <v>244252.79999999999</v>
      </c>
      <c r="H62" s="229">
        <v>2.1</v>
      </c>
      <c r="I62" s="174" t="s">
        <v>157</v>
      </c>
      <c r="J62" s="174" t="s">
        <v>4</v>
      </c>
      <c r="K62" s="171">
        <v>2019</v>
      </c>
      <c r="L62" s="171">
        <v>2023</v>
      </c>
      <c r="M62" s="1" t="s">
        <v>164</v>
      </c>
      <c r="N62" s="21"/>
      <c r="O62" s="21"/>
      <c r="P62" s="21"/>
      <c r="Q62" s="21"/>
      <c r="R62" s="21"/>
      <c r="S62" s="21"/>
      <c r="T62" s="21"/>
      <c r="U62" s="21"/>
      <c r="V62" s="21"/>
      <c r="W62" s="21"/>
      <c r="X62" s="21"/>
      <c r="Y62" s="21"/>
      <c r="Z62" s="21"/>
      <c r="AA62" s="21"/>
      <c r="AB62" s="21"/>
      <c r="AC62" s="21"/>
      <c r="AD62" s="21"/>
      <c r="AE62" s="21"/>
      <c r="AF62" s="21"/>
      <c r="AG62" s="21"/>
      <c r="AH62" s="21"/>
      <c r="AI62" s="21"/>
      <c r="AJ62" s="21"/>
      <c r="AK62" s="21"/>
    </row>
    <row r="63" spans="1:37" s="42" customFormat="1" x14ac:dyDescent="0.25">
      <c r="A63" s="16">
        <f t="shared" si="3"/>
        <v>4</v>
      </c>
      <c r="B63" s="1" t="str">
        <f>'1. Detailed Budget POA'!H26</f>
        <v xml:space="preserve">Implementation an e-learning training platform </v>
      </c>
      <c r="C63" s="23" t="s">
        <v>3</v>
      </c>
      <c r="D63" s="23" t="s">
        <v>0</v>
      </c>
      <c r="E63" s="18">
        <f>'1. Detailed Budget POA'!L26</f>
        <v>105000</v>
      </c>
      <c r="F63" s="18"/>
      <c r="G63" s="12">
        <f t="shared" si="2"/>
        <v>105000</v>
      </c>
      <c r="H63" s="229">
        <v>2.2000000000000002</v>
      </c>
      <c r="I63" s="174" t="s">
        <v>157</v>
      </c>
      <c r="J63" s="174" t="s">
        <v>4</v>
      </c>
      <c r="K63" s="171">
        <v>2019</v>
      </c>
      <c r="L63" s="171">
        <v>2023</v>
      </c>
      <c r="M63" s="1" t="s">
        <v>164</v>
      </c>
      <c r="N63" s="21"/>
      <c r="O63" s="21"/>
      <c r="P63" s="21"/>
      <c r="Q63" s="21"/>
      <c r="R63" s="21"/>
      <c r="S63" s="21"/>
      <c r="T63" s="21"/>
      <c r="U63" s="21"/>
      <c r="V63" s="21"/>
      <c r="W63" s="21"/>
      <c r="X63" s="21"/>
      <c r="Y63" s="21"/>
      <c r="Z63" s="21"/>
      <c r="AA63" s="21"/>
      <c r="AB63" s="21"/>
      <c r="AC63" s="21"/>
      <c r="AD63" s="21"/>
      <c r="AE63" s="21"/>
      <c r="AF63" s="21"/>
      <c r="AG63" s="21"/>
      <c r="AH63" s="21"/>
      <c r="AI63" s="21"/>
      <c r="AJ63" s="21"/>
      <c r="AK63" s="21"/>
    </row>
    <row r="64" spans="1:37" s="42" customFormat="1" ht="47.25" x14ac:dyDescent="0.25">
      <c r="A64" s="16">
        <f t="shared" si="3"/>
        <v>5</v>
      </c>
      <c r="B64" s="1" t="str">
        <f>'1. Detailed Budget POA'!H32</f>
        <v>Consultancy to prepare an implement a Taxpayer segmentation and risk-based compliance management model, including the customization in the New COTS</v>
      </c>
      <c r="C64" s="23" t="s">
        <v>3</v>
      </c>
      <c r="D64" s="23" t="s">
        <v>0</v>
      </c>
      <c r="E64" s="18">
        <f>'1. Detailed Budget POA'!L32</f>
        <v>244252.79999999999</v>
      </c>
      <c r="F64" s="18"/>
      <c r="G64" s="12">
        <f t="shared" si="2"/>
        <v>244252.79999999999</v>
      </c>
      <c r="H64" s="229">
        <v>2.2999999999999998</v>
      </c>
      <c r="I64" s="174" t="s">
        <v>157</v>
      </c>
      <c r="J64" s="174" t="s">
        <v>4</v>
      </c>
      <c r="K64" s="171">
        <v>2019</v>
      </c>
      <c r="L64" s="171">
        <v>2023</v>
      </c>
      <c r="M64" s="1" t="s">
        <v>164</v>
      </c>
      <c r="N64" s="21"/>
      <c r="O64" s="21"/>
      <c r="P64" s="21"/>
      <c r="Q64" s="21"/>
      <c r="R64" s="21"/>
      <c r="S64" s="21"/>
      <c r="T64" s="21"/>
      <c r="U64" s="21"/>
      <c r="V64" s="21"/>
      <c r="W64" s="21"/>
      <c r="X64" s="21"/>
      <c r="Y64" s="21"/>
      <c r="Z64" s="21"/>
      <c r="AA64" s="21"/>
      <c r="AB64" s="21"/>
      <c r="AC64" s="21"/>
      <c r="AD64" s="21"/>
      <c r="AE64" s="21"/>
      <c r="AF64" s="21"/>
      <c r="AG64" s="21"/>
      <c r="AH64" s="21"/>
      <c r="AI64" s="21"/>
      <c r="AJ64" s="21"/>
      <c r="AK64" s="21"/>
    </row>
    <row r="65" spans="1:37" s="42" customFormat="1" ht="31.5" x14ac:dyDescent="0.25">
      <c r="A65" s="16">
        <f t="shared" si="3"/>
        <v>6</v>
      </c>
      <c r="B65" s="1" t="str">
        <f>'1. Detailed Budget POA'!H37</f>
        <v>Consultancy to prepare an implement  a New audit model making use of wider range of examination and risk base techniques.</v>
      </c>
      <c r="C65" s="23" t="s">
        <v>3</v>
      </c>
      <c r="D65" s="23" t="s">
        <v>0</v>
      </c>
      <c r="E65" s="18">
        <f>'1. Detailed Budget POA'!L37</f>
        <v>244252.79999999999</v>
      </c>
      <c r="F65" s="18"/>
      <c r="G65" s="12">
        <f t="shared" si="2"/>
        <v>244252.79999999999</v>
      </c>
      <c r="H65" s="229">
        <v>2.4</v>
      </c>
      <c r="I65" s="174" t="s">
        <v>157</v>
      </c>
      <c r="J65" s="174" t="s">
        <v>4</v>
      </c>
      <c r="K65" s="171">
        <v>2019</v>
      </c>
      <c r="L65" s="171">
        <v>2023</v>
      </c>
      <c r="M65" s="1" t="s">
        <v>164</v>
      </c>
      <c r="N65" s="21"/>
      <c r="O65" s="21"/>
      <c r="P65" s="21"/>
      <c r="Q65" s="21"/>
      <c r="R65" s="21"/>
      <c r="S65" s="21"/>
      <c r="T65" s="21"/>
      <c r="U65" s="21"/>
      <c r="V65" s="21"/>
      <c r="W65" s="21"/>
      <c r="X65" s="21"/>
      <c r="Y65" s="21"/>
      <c r="Z65" s="21"/>
      <c r="AA65" s="21"/>
      <c r="AB65" s="21"/>
      <c r="AC65" s="21"/>
      <c r="AD65" s="21"/>
      <c r="AE65" s="21"/>
      <c r="AF65" s="21"/>
      <c r="AG65" s="21"/>
      <c r="AH65" s="21"/>
      <c r="AI65" s="21"/>
      <c r="AJ65" s="21"/>
      <c r="AK65" s="21"/>
    </row>
    <row r="66" spans="1:37" s="42" customFormat="1" ht="31.5" x14ac:dyDescent="0.25">
      <c r="A66" s="16">
        <f t="shared" si="3"/>
        <v>7</v>
      </c>
      <c r="B66" s="1" t="str">
        <f>'1. Detailed Budget POA'!H42</f>
        <v>Consultancy to prepare an implement  a Enforcing collection model based on risk criteria.</v>
      </c>
      <c r="C66" s="23" t="s">
        <v>3</v>
      </c>
      <c r="D66" s="23" t="s">
        <v>0</v>
      </c>
      <c r="E66" s="18">
        <f>'1. Detailed Budget POA'!L42</f>
        <v>122126.39999999999</v>
      </c>
      <c r="F66" s="18"/>
      <c r="G66" s="12">
        <f>E66</f>
        <v>122126.39999999999</v>
      </c>
      <c r="H66" s="229">
        <v>2.5</v>
      </c>
      <c r="I66" s="174" t="s">
        <v>157</v>
      </c>
      <c r="J66" s="174" t="s">
        <v>4</v>
      </c>
      <c r="K66" s="171">
        <v>2019</v>
      </c>
      <c r="L66" s="171">
        <v>2023</v>
      </c>
      <c r="M66" s="1" t="s">
        <v>164</v>
      </c>
      <c r="N66" s="21"/>
      <c r="O66" s="21"/>
      <c r="P66" s="21"/>
      <c r="Q66" s="21"/>
      <c r="R66" s="21"/>
      <c r="S66" s="21"/>
      <c r="T66" s="21"/>
      <c r="U66" s="21"/>
      <c r="V66" s="21"/>
      <c r="W66" s="21"/>
      <c r="X66" s="21"/>
      <c r="Y66" s="21"/>
      <c r="Z66" s="21"/>
      <c r="AA66" s="21"/>
      <c r="AB66" s="21"/>
      <c r="AC66" s="21"/>
      <c r="AD66" s="21"/>
      <c r="AE66" s="21"/>
      <c r="AF66" s="21"/>
      <c r="AG66" s="21"/>
      <c r="AH66" s="21"/>
      <c r="AI66" s="21"/>
      <c r="AJ66" s="21"/>
      <c r="AK66" s="21"/>
    </row>
    <row r="67" spans="1:37" s="42" customFormat="1" ht="31.5" x14ac:dyDescent="0.25">
      <c r="A67" s="16">
        <f t="shared" si="3"/>
        <v>8</v>
      </c>
      <c r="B67" s="1" t="str">
        <f>'1. Detailed Budget POA'!H47</f>
        <v>Consultancy to prepare an implement a Taxpayer account to allow taxpayer centric overview.</v>
      </c>
      <c r="C67" s="23" t="s">
        <v>3</v>
      </c>
      <c r="D67" s="23" t="s">
        <v>0</v>
      </c>
      <c r="E67" s="18">
        <f>'1. Detailed Budget POA'!L47</f>
        <v>122126.39999999999</v>
      </c>
      <c r="F67" s="18"/>
      <c r="G67" s="12">
        <f t="shared" si="2"/>
        <v>122126.39999999999</v>
      </c>
      <c r="H67" s="229">
        <v>2.6</v>
      </c>
      <c r="I67" s="174" t="s">
        <v>157</v>
      </c>
      <c r="J67" s="174" t="s">
        <v>4</v>
      </c>
      <c r="K67" s="171">
        <v>2019</v>
      </c>
      <c r="L67" s="171">
        <v>2023</v>
      </c>
      <c r="M67" s="1" t="s">
        <v>164</v>
      </c>
      <c r="N67" s="21"/>
      <c r="O67" s="21"/>
      <c r="P67" s="21"/>
      <c r="Q67" s="21"/>
      <c r="R67" s="21"/>
      <c r="S67" s="21"/>
      <c r="T67" s="21"/>
      <c r="U67" s="21"/>
      <c r="V67" s="21"/>
      <c r="W67" s="21"/>
      <c r="X67" s="21"/>
      <c r="Y67" s="21"/>
      <c r="Z67" s="21"/>
      <c r="AA67" s="21"/>
      <c r="AB67" s="21"/>
      <c r="AC67" s="21"/>
      <c r="AD67" s="21"/>
      <c r="AE67" s="21"/>
      <c r="AF67" s="21"/>
      <c r="AG67" s="21"/>
      <c r="AH67" s="21"/>
      <c r="AI67" s="21"/>
      <c r="AJ67" s="21"/>
      <c r="AK67" s="21"/>
    </row>
    <row r="68" spans="1:37" ht="31.5" x14ac:dyDescent="0.25">
      <c r="A68" s="16">
        <f t="shared" si="3"/>
        <v>9</v>
      </c>
      <c r="B68" s="1" t="str">
        <f>'1. Detailed Budget POA'!H52</f>
        <v>Consultancy to prepare an Invoicing control model comprising a strategy for further electronic invoice implementation</v>
      </c>
      <c r="C68" s="23" t="s">
        <v>3</v>
      </c>
      <c r="D68" s="23" t="s">
        <v>0</v>
      </c>
      <c r="E68" s="18">
        <f>'1. Detailed Budget POA'!L52</f>
        <v>81417.599999999991</v>
      </c>
      <c r="F68" s="18"/>
      <c r="G68" s="12">
        <f t="shared" si="2"/>
        <v>81417.599999999991</v>
      </c>
      <c r="H68" s="229">
        <v>2.7</v>
      </c>
      <c r="I68" s="174" t="s">
        <v>157</v>
      </c>
      <c r="J68" s="174" t="s">
        <v>4</v>
      </c>
      <c r="K68" s="171">
        <v>2019</v>
      </c>
      <c r="L68" s="171">
        <v>2023</v>
      </c>
      <c r="M68" s="1" t="s">
        <v>164</v>
      </c>
    </row>
    <row r="69" spans="1:37" hidden="1" x14ac:dyDescent="0.25">
      <c r="A69" s="16">
        <f t="shared" si="3"/>
        <v>10</v>
      </c>
      <c r="B69" s="1"/>
      <c r="C69" s="23" t="s">
        <v>3</v>
      </c>
      <c r="D69" s="23" t="s">
        <v>0</v>
      </c>
      <c r="E69" s="18"/>
      <c r="F69" s="18"/>
      <c r="G69" s="12">
        <f t="shared" si="2"/>
        <v>0</v>
      </c>
      <c r="H69" s="229"/>
      <c r="I69" s="174" t="s">
        <v>157</v>
      </c>
      <c r="J69" s="20"/>
      <c r="K69" s="171"/>
      <c r="L69" s="171"/>
      <c r="M69" s="1"/>
    </row>
    <row r="70" spans="1:37" hidden="1" x14ac:dyDescent="0.25">
      <c r="A70" s="16">
        <f t="shared" si="3"/>
        <v>11</v>
      </c>
      <c r="B70" s="1"/>
      <c r="C70" s="23" t="s">
        <v>3</v>
      </c>
      <c r="D70" s="23" t="s">
        <v>0</v>
      </c>
      <c r="E70" s="18"/>
      <c r="F70" s="18"/>
      <c r="G70" s="12">
        <f t="shared" si="2"/>
        <v>0</v>
      </c>
      <c r="H70" s="229"/>
      <c r="I70" s="174" t="s">
        <v>157</v>
      </c>
      <c r="J70" s="20"/>
      <c r="K70" s="171"/>
      <c r="L70" s="171"/>
      <c r="M70" s="1"/>
    </row>
    <row r="71" spans="1:37" hidden="1" x14ac:dyDescent="0.25">
      <c r="A71" s="16">
        <f t="shared" si="3"/>
        <v>12</v>
      </c>
      <c r="B71" s="1"/>
      <c r="C71" s="23" t="s">
        <v>3</v>
      </c>
      <c r="D71" s="23" t="s">
        <v>0</v>
      </c>
      <c r="E71" s="18"/>
      <c r="F71" s="18"/>
      <c r="G71" s="12">
        <f t="shared" si="2"/>
        <v>0</v>
      </c>
      <c r="H71" s="229"/>
      <c r="I71" s="174" t="s">
        <v>157</v>
      </c>
      <c r="J71" s="20"/>
      <c r="K71" s="171"/>
      <c r="L71" s="171"/>
      <c r="M71" s="1"/>
    </row>
    <row r="72" spans="1:37" hidden="1" x14ac:dyDescent="0.25">
      <c r="A72" s="16">
        <f t="shared" si="3"/>
        <v>13</v>
      </c>
      <c r="B72" s="1"/>
      <c r="C72" s="23" t="s">
        <v>3</v>
      </c>
      <c r="D72" s="23" t="s">
        <v>0</v>
      </c>
      <c r="E72" s="18"/>
      <c r="F72" s="18"/>
      <c r="G72" s="12">
        <f t="shared" si="2"/>
        <v>0</v>
      </c>
      <c r="H72" s="229"/>
      <c r="I72" s="174" t="s">
        <v>157</v>
      </c>
      <c r="J72" s="20"/>
      <c r="K72" s="171"/>
      <c r="L72" s="171"/>
      <c r="M72" s="1"/>
    </row>
    <row r="73" spans="1:37" hidden="1" x14ac:dyDescent="0.25">
      <c r="A73" s="16">
        <f t="shared" si="3"/>
        <v>14</v>
      </c>
      <c r="B73" s="1"/>
      <c r="C73" s="23" t="s">
        <v>3</v>
      </c>
      <c r="D73" s="23" t="s">
        <v>0</v>
      </c>
      <c r="E73" s="18"/>
      <c r="F73" s="18"/>
      <c r="G73" s="12">
        <f t="shared" si="2"/>
        <v>0</v>
      </c>
      <c r="H73" s="229"/>
      <c r="I73" s="174" t="s">
        <v>157</v>
      </c>
      <c r="J73" s="20"/>
      <c r="K73" s="171"/>
      <c r="L73" s="171"/>
      <c r="M73" s="1"/>
    </row>
    <row r="74" spans="1:37" hidden="1" x14ac:dyDescent="0.25">
      <c r="A74" s="16">
        <f t="shared" si="3"/>
        <v>15</v>
      </c>
      <c r="B74" s="1"/>
      <c r="C74" s="23" t="s">
        <v>3</v>
      </c>
      <c r="D74" s="23" t="s">
        <v>0</v>
      </c>
      <c r="E74" s="18"/>
      <c r="F74" s="18"/>
      <c r="G74" s="12">
        <f t="shared" si="2"/>
        <v>0</v>
      </c>
      <c r="H74" s="229"/>
      <c r="I74" s="174" t="s">
        <v>157</v>
      </c>
      <c r="J74" s="20"/>
      <c r="K74" s="171"/>
      <c r="L74" s="171"/>
      <c r="M74" s="1"/>
    </row>
    <row r="75" spans="1:37" hidden="1" x14ac:dyDescent="0.25">
      <c r="A75" s="16">
        <f t="shared" si="3"/>
        <v>16</v>
      </c>
      <c r="B75" s="1"/>
      <c r="C75" s="23" t="s">
        <v>3</v>
      </c>
      <c r="D75" s="23" t="s">
        <v>0</v>
      </c>
      <c r="E75" s="18"/>
      <c r="F75" s="18"/>
      <c r="G75" s="12">
        <f t="shared" si="2"/>
        <v>0</v>
      </c>
      <c r="H75" s="229"/>
      <c r="I75" s="174" t="s">
        <v>157</v>
      </c>
      <c r="J75" s="20"/>
      <c r="K75" s="171"/>
      <c r="L75" s="171"/>
      <c r="M75" s="1"/>
    </row>
    <row r="76" spans="1:37" hidden="1" x14ac:dyDescent="0.25">
      <c r="A76" s="16">
        <f t="shared" si="3"/>
        <v>17</v>
      </c>
      <c r="B76" s="1"/>
      <c r="C76" s="23" t="s">
        <v>3</v>
      </c>
      <c r="D76" s="23" t="s">
        <v>0</v>
      </c>
      <c r="E76" s="18"/>
      <c r="F76" s="18"/>
      <c r="G76" s="12">
        <f t="shared" si="2"/>
        <v>0</v>
      </c>
      <c r="H76" s="229"/>
      <c r="I76" s="174" t="s">
        <v>157</v>
      </c>
      <c r="J76" s="20"/>
      <c r="K76" s="171"/>
      <c r="L76" s="171"/>
      <c r="M76" s="1"/>
    </row>
    <row r="77" spans="1:37" hidden="1" x14ac:dyDescent="0.25">
      <c r="A77" s="16">
        <f t="shared" si="3"/>
        <v>18</v>
      </c>
      <c r="B77" s="39"/>
      <c r="C77" s="23" t="s">
        <v>3</v>
      </c>
      <c r="D77" s="23" t="s">
        <v>0</v>
      </c>
      <c r="E77" s="18"/>
      <c r="F77" s="18"/>
      <c r="G77" s="12">
        <f t="shared" si="2"/>
        <v>0</v>
      </c>
      <c r="H77" s="229"/>
      <c r="I77" s="174" t="s">
        <v>157</v>
      </c>
      <c r="J77" s="20"/>
      <c r="K77" s="171"/>
      <c r="L77" s="171"/>
      <c r="M77" s="1"/>
    </row>
    <row r="78" spans="1:37" hidden="1" x14ac:dyDescent="0.25">
      <c r="A78" s="16">
        <f t="shared" si="3"/>
        <v>19</v>
      </c>
      <c r="B78" s="1"/>
      <c r="C78" s="23" t="s">
        <v>3</v>
      </c>
      <c r="D78" s="23" t="s">
        <v>0</v>
      </c>
      <c r="E78" s="18"/>
      <c r="F78" s="18"/>
      <c r="G78" s="12">
        <f t="shared" si="2"/>
        <v>0</v>
      </c>
      <c r="H78" s="229"/>
      <c r="I78" s="174" t="s">
        <v>157</v>
      </c>
      <c r="J78" s="20"/>
      <c r="K78" s="171"/>
      <c r="L78" s="171"/>
      <c r="M78" s="1"/>
    </row>
    <row r="79" spans="1:37" hidden="1" x14ac:dyDescent="0.25">
      <c r="A79" s="16">
        <f t="shared" si="3"/>
        <v>20</v>
      </c>
      <c r="B79" s="1"/>
      <c r="C79" s="23" t="s">
        <v>3</v>
      </c>
      <c r="D79" s="23" t="s">
        <v>0</v>
      </c>
      <c r="E79" s="18"/>
      <c r="F79" s="18"/>
      <c r="G79" s="12">
        <f t="shared" si="2"/>
        <v>0</v>
      </c>
      <c r="H79" s="229"/>
      <c r="I79" s="174" t="s">
        <v>157</v>
      </c>
      <c r="J79" s="20"/>
      <c r="K79" s="171"/>
      <c r="L79" s="171"/>
      <c r="M79" s="1"/>
    </row>
    <row r="80" spans="1:37" hidden="1" x14ac:dyDescent="0.25">
      <c r="A80" s="16">
        <f t="shared" si="3"/>
        <v>21</v>
      </c>
      <c r="B80" s="1"/>
      <c r="C80" s="23" t="s">
        <v>3</v>
      </c>
      <c r="D80" s="23" t="s">
        <v>0</v>
      </c>
      <c r="E80" s="18"/>
      <c r="F80" s="18"/>
      <c r="G80" s="12">
        <f t="shared" si="2"/>
        <v>0</v>
      </c>
      <c r="H80" s="229"/>
      <c r="I80" s="174" t="s">
        <v>157</v>
      </c>
      <c r="J80" s="20"/>
      <c r="K80" s="171"/>
      <c r="L80" s="171"/>
      <c r="M80" s="1"/>
    </row>
    <row r="81" spans="1:13" x14ac:dyDescent="0.25">
      <c r="A81" s="16">
        <f t="shared" si="3"/>
        <v>22</v>
      </c>
      <c r="B81" s="1"/>
      <c r="C81" s="23"/>
      <c r="D81" s="23"/>
      <c r="E81" s="18"/>
      <c r="F81" s="18"/>
      <c r="G81" s="12"/>
      <c r="H81" s="229"/>
      <c r="I81" s="174"/>
      <c r="J81" s="20"/>
      <c r="K81" s="171"/>
      <c r="L81" s="171"/>
      <c r="M81" s="1"/>
    </row>
    <row r="82" spans="1:13" hidden="1" x14ac:dyDescent="0.25">
      <c r="A82" s="16">
        <f t="shared" si="3"/>
        <v>23</v>
      </c>
      <c r="B82" s="1"/>
      <c r="C82" s="23"/>
      <c r="D82" s="23"/>
      <c r="E82" s="18"/>
      <c r="F82" s="18"/>
      <c r="G82" s="12"/>
      <c r="H82" s="23"/>
      <c r="I82" s="20"/>
      <c r="J82" s="20"/>
      <c r="K82" s="23"/>
      <c r="L82" s="23"/>
      <c r="M82" s="1"/>
    </row>
    <row r="83" spans="1:13" hidden="1" x14ac:dyDescent="0.25">
      <c r="A83" s="16">
        <f t="shared" si="3"/>
        <v>24</v>
      </c>
      <c r="B83" s="1"/>
      <c r="C83" s="23"/>
      <c r="D83" s="23"/>
      <c r="E83" s="18"/>
      <c r="F83" s="18"/>
      <c r="G83" s="12"/>
      <c r="H83" s="23"/>
      <c r="I83" s="20"/>
      <c r="J83" s="20"/>
      <c r="K83" s="23"/>
      <c r="L83" s="23"/>
      <c r="M83" s="1"/>
    </row>
    <row r="84" spans="1:13" hidden="1" x14ac:dyDescent="0.25">
      <c r="A84" s="16">
        <f t="shared" si="3"/>
        <v>25</v>
      </c>
      <c r="B84" s="1"/>
      <c r="C84" s="23"/>
      <c r="D84" s="23"/>
      <c r="E84" s="18"/>
      <c r="F84" s="18"/>
      <c r="G84" s="12"/>
      <c r="H84" s="23"/>
      <c r="I84" s="20"/>
      <c r="J84" s="20"/>
      <c r="K84" s="23"/>
      <c r="L84" s="23"/>
      <c r="M84" s="1"/>
    </row>
    <row r="85" spans="1:13" hidden="1" x14ac:dyDescent="0.25">
      <c r="A85" s="16">
        <f t="shared" si="3"/>
        <v>26</v>
      </c>
      <c r="B85" s="1"/>
      <c r="C85" s="23"/>
      <c r="D85" s="23"/>
      <c r="E85" s="18"/>
      <c r="F85" s="18"/>
      <c r="G85" s="12"/>
      <c r="H85" s="23"/>
      <c r="I85" s="20"/>
      <c r="J85" s="20"/>
      <c r="K85" s="23"/>
      <c r="L85" s="23"/>
      <c r="M85" s="1"/>
    </row>
    <row r="86" spans="1:13" hidden="1" x14ac:dyDescent="0.25">
      <c r="A86" s="16">
        <f t="shared" si="3"/>
        <v>27</v>
      </c>
      <c r="B86" s="1"/>
      <c r="C86" s="23"/>
      <c r="D86" s="23"/>
      <c r="E86" s="18"/>
      <c r="F86" s="18"/>
      <c r="G86" s="12"/>
      <c r="H86" s="23"/>
      <c r="I86" s="20"/>
      <c r="J86" s="20"/>
      <c r="K86" s="23"/>
      <c r="L86" s="23"/>
      <c r="M86" s="1"/>
    </row>
    <row r="87" spans="1:13" hidden="1" x14ac:dyDescent="0.25">
      <c r="A87" s="16">
        <f t="shared" si="3"/>
        <v>28</v>
      </c>
      <c r="B87" s="1"/>
      <c r="C87" s="23"/>
      <c r="D87" s="23"/>
      <c r="E87" s="18"/>
      <c r="F87" s="18"/>
      <c r="G87" s="12"/>
      <c r="H87" s="23"/>
      <c r="I87" s="20"/>
      <c r="J87" s="20"/>
      <c r="K87" s="23"/>
      <c r="L87" s="23"/>
      <c r="M87" s="1"/>
    </row>
    <row r="88" spans="1:13" hidden="1" x14ac:dyDescent="0.25">
      <c r="A88" s="16">
        <f t="shared" si="3"/>
        <v>29</v>
      </c>
      <c r="B88" s="1"/>
      <c r="C88" s="23"/>
      <c r="D88" s="23"/>
      <c r="E88" s="18"/>
      <c r="F88" s="18"/>
      <c r="G88" s="12"/>
      <c r="H88" s="23"/>
      <c r="I88" s="20"/>
      <c r="J88" s="20"/>
      <c r="K88" s="23"/>
      <c r="L88" s="23"/>
      <c r="M88" s="1"/>
    </row>
    <row r="89" spans="1:13" hidden="1" x14ac:dyDescent="0.25">
      <c r="A89" s="16">
        <f t="shared" si="3"/>
        <v>30</v>
      </c>
      <c r="B89" s="1"/>
      <c r="C89" s="23"/>
      <c r="D89" s="23"/>
      <c r="E89" s="18"/>
      <c r="F89" s="18"/>
      <c r="G89" s="12"/>
      <c r="H89" s="23"/>
      <c r="I89" s="20"/>
      <c r="J89" s="20"/>
      <c r="K89" s="23"/>
      <c r="L89" s="23"/>
      <c r="M89" s="1"/>
    </row>
    <row r="90" spans="1:13" hidden="1" x14ac:dyDescent="0.25">
      <c r="A90" s="16">
        <f t="shared" si="3"/>
        <v>31</v>
      </c>
      <c r="B90" s="1"/>
      <c r="C90" s="23"/>
      <c r="D90" s="23"/>
      <c r="E90" s="18"/>
      <c r="F90" s="18"/>
      <c r="G90" s="12"/>
      <c r="H90" s="23"/>
      <c r="I90" s="20"/>
      <c r="J90" s="20"/>
      <c r="K90" s="23"/>
      <c r="L90" s="23"/>
      <c r="M90" s="1"/>
    </row>
    <row r="91" spans="1:13" hidden="1" x14ac:dyDescent="0.25">
      <c r="A91" s="16">
        <f t="shared" si="3"/>
        <v>32</v>
      </c>
      <c r="B91" s="1"/>
      <c r="C91" s="23"/>
      <c r="D91" s="23"/>
      <c r="E91" s="18"/>
      <c r="F91" s="18"/>
      <c r="G91" s="12"/>
      <c r="H91" s="23"/>
      <c r="I91" s="20"/>
      <c r="J91" s="20"/>
      <c r="K91" s="23"/>
      <c r="L91" s="23"/>
      <c r="M91" s="1"/>
    </row>
    <row r="92" spans="1:13" hidden="1" x14ac:dyDescent="0.25">
      <c r="A92" s="16">
        <f t="shared" si="3"/>
        <v>33</v>
      </c>
      <c r="B92" s="1"/>
      <c r="C92" s="23"/>
      <c r="D92" s="23"/>
      <c r="E92" s="18"/>
      <c r="F92" s="18"/>
      <c r="G92" s="12"/>
      <c r="H92" s="23"/>
      <c r="I92" s="20"/>
      <c r="J92" s="20"/>
      <c r="K92" s="23"/>
      <c r="L92" s="23"/>
      <c r="M92" s="1"/>
    </row>
    <row r="93" spans="1:13" hidden="1" x14ac:dyDescent="0.25">
      <c r="A93" s="16">
        <f t="shared" si="3"/>
        <v>34</v>
      </c>
      <c r="B93" s="1"/>
      <c r="C93" s="23"/>
      <c r="D93" s="23"/>
      <c r="E93" s="18"/>
      <c r="F93" s="18"/>
      <c r="G93" s="12"/>
      <c r="H93" s="23"/>
      <c r="I93" s="20"/>
      <c r="J93" s="20"/>
      <c r="K93" s="23"/>
      <c r="L93" s="23"/>
      <c r="M93" s="1"/>
    </row>
    <row r="94" spans="1:13" hidden="1" x14ac:dyDescent="0.25">
      <c r="A94" s="16">
        <f t="shared" si="3"/>
        <v>35</v>
      </c>
      <c r="B94" s="1"/>
      <c r="C94" s="23"/>
      <c r="D94" s="23"/>
      <c r="E94" s="18"/>
      <c r="F94" s="18"/>
      <c r="G94" s="12"/>
      <c r="H94" s="23"/>
      <c r="I94" s="20"/>
      <c r="J94" s="20"/>
      <c r="K94" s="23"/>
      <c r="L94" s="23"/>
      <c r="M94" s="1"/>
    </row>
    <row r="95" spans="1:13" hidden="1" x14ac:dyDescent="0.25">
      <c r="A95" s="16">
        <f t="shared" si="3"/>
        <v>36</v>
      </c>
      <c r="B95" s="1"/>
      <c r="C95" s="23"/>
      <c r="D95" s="23"/>
      <c r="E95" s="18"/>
      <c r="F95" s="18"/>
      <c r="G95" s="12"/>
      <c r="H95" s="23"/>
      <c r="I95" s="20"/>
      <c r="J95" s="20"/>
      <c r="K95" s="23"/>
      <c r="L95" s="23"/>
      <c r="M95" s="1"/>
    </row>
    <row r="96" spans="1:13" hidden="1" x14ac:dyDescent="0.25">
      <c r="A96" s="16">
        <f t="shared" si="3"/>
        <v>37</v>
      </c>
      <c r="B96" s="1"/>
      <c r="C96" s="23"/>
      <c r="D96" s="23"/>
      <c r="E96" s="18"/>
      <c r="F96" s="18"/>
      <c r="G96" s="12"/>
      <c r="H96" s="23"/>
      <c r="I96" s="20"/>
      <c r="J96" s="20"/>
      <c r="K96" s="23"/>
      <c r="L96" s="23"/>
      <c r="M96" s="1"/>
    </row>
    <row r="97" spans="1:13" hidden="1" x14ac:dyDescent="0.25">
      <c r="A97" s="16">
        <f t="shared" si="3"/>
        <v>38</v>
      </c>
      <c r="B97" s="1"/>
      <c r="C97" s="23"/>
      <c r="D97" s="23"/>
      <c r="E97" s="18"/>
      <c r="F97" s="18"/>
      <c r="G97" s="12"/>
      <c r="H97" s="23"/>
      <c r="I97" s="20"/>
      <c r="J97" s="20"/>
      <c r="K97" s="23"/>
      <c r="L97" s="23"/>
      <c r="M97" s="1"/>
    </row>
    <row r="98" spans="1:13" hidden="1" x14ac:dyDescent="0.25">
      <c r="A98" s="16">
        <f t="shared" si="3"/>
        <v>39</v>
      </c>
      <c r="B98" s="1"/>
      <c r="C98" s="23"/>
      <c r="D98" s="23"/>
      <c r="E98" s="18"/>
      <c r="F98" s="18"/>
      <c r="G98" s="12"/>
      <c r="H98" s="23"/>
      <c r="I98" s="20"/>
      <c r="J98" s="20"/>
      <c r="K98" s="23"/>
      <c r="L98" s="23"/>
      <c r="M98" s="1"/>
    </row>
    <row r="99" spans="1:13" hidden="1" x14ac:dyDescent="0.25">
      <c r="A99" s="16">
        <f t="shared" si="3"/>
        <v>40</v>
      </c>
      <c r="B99" s="1"/>
      <c r="C99" s="23"/>
      <c r="D99" s="23"/>
      <c r="E99" s="18"/>
      <c r="F99" s="18"/>
      <c r="G99" s="12"/>
      <c r="H99" s="23"/>
      <c r="I99" s="20"/>
      <c r="J99" s="20"/>
      <c r="K99" s="23"/>
      <c r="L99" s="23"/>
      <c r="M99" s="1"/>
    </row>
    <row r="100" spans="1:13" hidden="1" x14ac:dyDescent="0.25">
      <c r="A100" s="16">
        <f t="shared" si="3"/>
        <v>41</v>
      </c>
      <c r="B100" s="1"/>
      <c r="C100" s="23"/>
      <c r="D100" s="23"/>
      <c r="E100" s="18"/>
      <c r="F100" s="18"/>
      <c r="G100" s="12">
        <f t="shared" si="2"/>
        <v>0</v>
      </c>
      <c r="H100" s="23"/>
      <c r="I100" s="20"/>
      <c r="J100" s="20"/>
      <c r="K100" s="23"/>
      <c r="L100" s="23"/>
      <c r="M100" s="1"/>
    </row>
    <row r="101" spans="1:13" hidden="1" x14ac:dyDescent="0.25">
      <c r="A101" s="16">
        <f t="shared" si="3"/>
        <v>42</v>
      </c>
      <c r="B101" s="1"/>
      <c r="C101" s="23"/>
      <c r="D101" s="23"/>
      <c r="E101" s="18"/>
      <c r="F101" s="18"/>
      <c r="G101" s="12">
        <f t="shared" si="2"/>
        <v>0</v>
      </c>
      <c r="H101" s="23"/>
      <c r="I101" s="20"/>
      <c r="J101" s="20"/>
      <c r="K101" s="23"/>
      <c r="L101" s="23"/>
      <c r="M101" s="1"/>
    </row>
    <row r="102" spans="1:13" x14ac:dyDescent="0.25">
      <c r="A102" s="21"/>
      <c r="E102" s="43"/>
      <c r="F102" s="43"/>
      <c r="M102" s="44"/>
    </row>
    <row r="103" spans="1:13" x14ac:dyDescent="0.25">
      <c r="E103" s="11">
        <f>SUM(E60:E101)</f>
        <v>1448390.4</v>
      </c>
      <c r="F103" s="11">
        <f>SUM(F60:F101)</f>
        <v>0</v>
      </c>
      <c r="G103" s="11">
        <f>SUM(G60:G101)</f>
        <v>1448390.4</v>
      </c>
      <c r="M103" s="44"/>
    </row>
    <row r="104" spans="1:13" s="4" customFormat="1" ht="18.75" x14ac:dyDescent="0.25">
      <c r="A104" s="420" t="s">
        <v>17</v>
      </c>
      <c r="B104" s="421"/>
      <c r="C104" s="421"/>
      <c r="D104" s="421"/>
      <c r="E104" s="421"/>
      <c r="F104" s="421"/>
      <c r="G104" s="421"/>
      <c r="H104" s="421"/>
      <c r="I104" s="421"/>
      <c r="J104" s="421"/>
      <c r="K104" s="421"/>
      <c r="L104" s="421"/>
      <c r="M104" s="422"/>
    </row>
    <row r="105" spans="1:13" x14ac:dyDescent="0.25">
      <c r="A105" s="16">
        <v>1</v>
      </c>
      <c r="B105" s="1" t="str">
        <f>'1. Detailed Budget POA'!M38</f>
        <v>Analytics tools for audit</v>
      </c>
      <c r="C105" s="23" t="s">
        <v>3</v>
      </c>
      <c r="D105" s="23" t="s">
        <v>0</v>
      </c>
      <c r="E105" s="18">
        <f>'1. Detailed Budget POA'!P38</f>
        <v>200000</v>
      </c>
      <c r="F105" s="18"/>
      <c r="G105" s="12">
        <f>E105</f>
        <v>200000</v>
      </c>
      <c r="H105" s="229">
        <v>2.4</v>
      </c>
      <c r="I105" s="20" t="s">
        <v>157</v>
      </c>
      <c r="J105" s="70" t="s">
        <v>10</v>
      </c>
      <c r="K105" s="171">
        <v>2019</v>
      </c>
      <c r="L105" s="171">
        <v>2023</v>
      </c>
      <c r="M105" s="1"/>
    </row>
    <row r="106" spans="1:13" ht="31.5" x14ac:dyDescent="0.25">
      <c r="A106" s="16">
        <f>A105+1</f>
        <v>2</v>
      </c>
      <c r="B106" s="1" t="str">
        <f>'1. Detailed Budget POA'!M59</f>
        <v>Equipment to strengthen the datacenter (6 servers, Racks, computers, laptops, telecommunications, 10 Kiosks)</v>
      </c>
      <c r="C106" s="23" t="s">
        <v>3</v>
      </c>
      <c r="D106" s="23" t="s">
        <v>0</v>
      </c>
      <c r="E106" s="18">
        <f>'1. Detailed Budget POA'!P59</f>
        <v>800000</v>
      </c>
      <c r="F106" s="18"/>
      <c r="G106" s="12">
        <f t="shared" ref="G106:G126" si="4">E106</f>
        <v>800000</v>
      </c>
      <c r="H106" s="229">
        <v>3.1</v>
      </c>
      <c r="I106" s="20" t="s">
        <v>157</v>
      </c>
      <c r="J106" s="70" t="s">
        <v>10</v>
      </c>
      <c r="K106" s="171">
        <v>2019</v>
      </c>
      <c r="L106" s="171">
        <v>2023</v>
      </c>
      <c r="M106" s="1"/>
    </row>
    <row r="107" spans="1:13" x14ac:dyDescent="0.25">
      <c r="A107" s="16">
        <f t="shared" ref="A107:A126" si="5">A106+1</f>
        <v>3</v>
      </c>
      <c r="B107" s="1" t="str">
        <f>'1. Detailed Budget POA'!M60</f>
        <v>Contingency solution for the datacenter disaster recover</v>
      </c>
      <c r="C107" s="23" t="s">
        <v>3</v>
      </c>
      <c r="D107" s="23" t="s">
        <v>0</v>
      </c>
      <c r="E107" s="18">
        <f>'1. Detailed Budget POA'!P60</f>
        <v>500000</v>
      </c>
      <c r="F107" s="18"/>
      <c r="G107" s="12">
        <f t="shared" si="4"/>
        <v>500000</v>
      </c>
      <c r="H107" s="229">
        <v>3.1</v>
      </c>
      <c r="I107" s="20" t="s">
        <v>157</v>
      </c>
      <c r="J107" s="70" t="s">
        <v>10</v>
      </c>
      <c r="K107" s="171">
        <v>2019</v>
      </c>
      <c r="L107" s="171">
        <v>2023</v>
      </c>
      <c r="M107" s="1"/>
    </row>
    <row r="108" spans="1:13" x14ac:dyDescent="0.25">
      <c r="A108" s="16">
        <f t="shared" si="5"/>
        <v>4</v>
      </c>
      <c r="B108" s="1" t="str">
        <f>'1. Detailed Budget POA'!M63</f>
        <v>Acquisition of a off-the-shelf TA system</v>
      </c>
      <c r="C108" s="23" t="s">
        <v>3</v>
      </c>
      <c r="D108" s="23" t="s">
        <v>0</v>
      </c>
      <c r="E108" s="18">
        <f>'1. Detailed Budget POA'!P63</f>
        <v>9000000</v>
      </c>
      <c r="F108" s="18"/>
      <c r="G108" s="12">
        <f t="shared" si="4"/>
        <v>9000000</v>
      </c>
      <c r="H108" s="229">
        <v>3.2</v>
      </c>
      <c r="I108" s="20" t="s">
        <v>157</v>
      </c>
      <c r="J108" s="70" t="s">
        <v>10</v>
      </c>
      <c r="K108" s="171">
        <v>2019</v>
      </c>
      <c r="L108" s="171">
        <v>2023</v>
      </c>
      <c r="M108" s="1"/>
    </row>
    <row r="109" spans="1:13" hidden="1" x14ac:dyDescent="0.25">
      <c r="A109" s="16">
        <f t="shared" si="5"/>
        <v>5</v>
      </c>
      <c r="B109" s="1"/>
      <c r="C109" s="23"/>
      <c r="D109" s="23"/>
      <c r="E109" s="18"/>
      <c r="F109" s="18"/>
      <c r="G109" s="12">
        <f t="shared" si="4"/>
        <v>0</v>
      </c>
      <c r="H109" s="229"/>
      <c r="I109" s="20"/>
      <c r="J109" s="70"/>
      <c r="K109" s="171"/>
      <c r="L109" s="171"/>
      <c r="M109" s="1"/>
    </row>
    <row r="110" spans="1:13" hidden="1" x14ac:dyDescent="0.25">
      <c r="A110" s="16">
        <f t="shared" si="5"/>
        <v>6</v>
      </c>
      <c r="B110" s="1"/>
      <c r="C110" s="23"/>
      <c r="D110" s="23"/>
      <c r="E110" s="18"/>
      <c r="F110" s="18"/>
      <c r="G110" s="12">
        <f t="shared" si="4"/>
        <v>0</v>
      </c>
      <c r="H110" s="229"/>
      <c r="I110" s="20"/>
      <c r="J110" s="70"/>
      <c r="K110" s="171"/>
      <c r="L110" s="171"/>
      <c r="M110" s="1"/>
    </row>
    <row r="111" spans="1:13" hidden="1" x14ac:dyDescent="0.25">
      <c r="A111" s="16">
        <f t="shared" si="5"/>
        <v>7</v>
      </c>
      <c r="B111" s="1"/>
      <c r="C111" s="23"/>
      <c r="D111" s="23"/>
      <c r="E111" s="18"/>
      <c r="F111" s="18"/>
      <c r="G111" s="12">
        <f t="shared" si="4"/>
        <v>0</v>
      </c>
      <c r="H111" s="229"/>
      <c r="I111" s="20"/>
      <c r="J111" s="70"/>
      <c r="K111" s="171"/>
      <c r="L111" s="171"/>
      <c r="M111" s="1"/>
    </row>
    <row r="112" spans="1:13" hidden="1" x14ac:dyDescent="0.25">
      <c r="A112" s="16">
        <f t="shared" si="5"/>
        <v>8</v>
      </c>
      <c r="B112" s="72"/>
      <c r="C112" s="23"/>
      <c r="D112" s="23"/>
      <c r="E112" s="18"/>
      <c r="F112" s="18"/>
      <c r="G112" s="12">
        <f t="shared" ref="G112" si="6">E112</f>
        <v>0</v>
      </c>
      <c r="H112" s="229"/>
      <c r="I112" s="20"/>
      <c r="J112" s="70"/>
      <c r="K112" s="171"/>
      <c r="L112" s="171"/>
      <c r="M112" s="72"/>
    </row>
    <row r="113" spans="1:37" hidden="1" x14ac:dyDescent="0.25">
      <c r="A113" s="16">
        <f t="shared" si="5"/>
        <v>9</v>
      </c>
      <c r="B113" s="1"/>
      <c r="C113" s="23"/>
      <c r="D113" s="23"/>
      <c r="E113" s="18"/>
      <c r="F113" s="18"/>
      <c r="G113" s="12">
        <f t="shared" si="4"/>
        <v>0</v>
      </c>
      <c r="H113" s="229"/>
      <c r="I113" s="20"/>
      <c r="J113" s="70"/>
      <c r="K113" s="171"/>
      <c r="L113" s="171"/>
      <c r="M113" s="1"/>
    </row>
    <row r="114" spans="1:37" hidden="1" x14ac:dyDescent="0.25">
      <c r="A114" s="16">
        <f t="shared" si="5"/>
        <v>10</v>
      </c>
      <c r="B114" s="1"/>
      <c r="C114" s="23"/>
      <c r="D114" s="23"/>
      <c r="E114" s="18"/>
      <c r="F114" s="18"/>
      <c r="G114" s="12">
        <f t="shared" si="4"/>
        <v>0</v>
      </c>
      <c r="H114" s="229"/>
      <c r="I114" s="20"/>
      <c r="J114" s="70"/>
      <c r="K114" s="171"/>
      <c r="L114" s="171"/>
      <c r="M114" s="1"/>
    </row>
    <row r="115" spans="1:37" hidden="1" x14ac:dyDescent="0.25">
      <c r="A115" s="16">
        <f t="shared" si="5"/>
        <v>11</v>
      </c>
      <c r="B115" s="1"/>
      <c r="C115" s="23"/>
      <c r="D115" s="23"/>
      <c r="E115" s="18"/>
      <c r="F115" s="18"/>
      <c r="G115" s="12">
        <f t="shared" si="4"/>
        <v>0</v>
      </c>
      <c r="H115" s="229"/>
      <c r="I115" s="20"/>
      <c r="J115" s="70"/>
      <c r="K115" s="171"/>
      <c r="L115" s="171"/>
      <c r="M115" s="1"/>
    </row>
    <row r="116" spans="1:37" hidden="1" x14ac:dyDescent="0.25">
      <c r="A116" s="16">
        <f t="shared" si="5"/>
        <v>12</v>
      </c>
      <c r="B116" s="1"/>
      <c r="C116" s="23"/>
      <c r="D116" s="23"/>
      <c r="E116" s="18"/>
      <c r="F116" s="18"/>
      <c r="G116" s="12">
        <f t="shared" si="4"/>
        <v>0</v>
      </c>
      <c r="H116" s="229"/>
      <c r="I116" s="20"/>
      <c r="J116" s="70"/>
      <c r="K116" s="171"/>
      <c r="L116" s="171"/>
      <c r="M116" s="1"/>
    </row>
    <row r="117" spans="1:37" hidden="1" x14ac:dyDescent="0.25">
      <c r="A117" s="16">
        <f t="shared" si="5"/>
        <v>13</v>
      </c>
      <c r="B117" s="1"/>
      <c r="C117" s="23"/>
      <c r="D117" s="23"/>
      <c r="E117" s="18"/>
      <c r="F117" s="18"/>
      <c r="G117" s="12">
        <f t="shared" si="4"/>
        <v>0</v>
      </c>
      <c r="H117" s="229"/>
      <c r="I117" s="20"/>
      <c r="J117" s="70"/>
      <c r="K117" s="171"/>
      <c r="L117" s="171"/>
      <c r="M117" s="1"/>
    </row>
    <row r="118" spans="1:37" hidden="1" x14ac:dyDescent="0.25">
      <c r="A118" s="16">
        <f t="shared" si="5"/>
        <v>14</v>
      </c>
      <c r="B118" s="1"/>
      <c r="C118" s="23"/>
      <c r="D118" s="23"/>
      <c r="E118" s="18"/>
      <c r="F118" s="18"/>
      <c r="G118" s="12">
        <f t="shared" si="4"/>
        <v>0</v>
      </c>
      <c r="H118" s="229"/>
      <c r="I118" s="20"/>
      <c r="J118" s="70"/>
      <c r="K118" s="171"/>
      <c r="L118" s="171"/>
      <c r="M118" s="1"/>
    </row>
    <row r="119" spans="1:37" hidden="1" x14ac:dyDescent="0.25">
      <c r="A119" s="16">
        <f t="shared" si="5"/>
        <v>15</v>
      </c>
      <c r="B119" s="1"/>
      <c r="C119" s="23"/>
      <c r="D119" s="23"/>
      <c r="E119" s="18"/>
      <c r="F119" s="18"/>
      <c r="G119" s="12">
        <f t="shared" si="4"/>
        <v>0</v>
      </c>
      <c r="H119" s="229"/>
      <c r="I119" s="20"/>
      <c r="J119" s="70"/>
      <c r="K119" s="171"/>
      <c r="L119" s="171"/>
      <c r="M119" s="1"/>
    </row>
    <row r="120" spans="1:37" hidden="1" x14ac:dyDescent="0.25">
      <c r="A120" s="16">
        <f t="shared" si="5"/>
        <v>16</v>
      </c>
      <c r="B120" s="1"/>
      <c r="C120" s="23"/>
      <c r="D120" s="23"/>
      <c r="E120" s="18"/>
      <c r="F120" s="18"/>
      <c r="G120" s="12">
        <f t="shared" si="4"/>
        <v>0</v>
      </c>
      <c r="H120" s="229"/>
      <c r="I120" s="20"/>
      <c r="J120" s="70"/>
      <c r="K120" s="171"/>
      <c r="L120" s="171"/>
      <c r="M120" s="1"/>
    </row>
    <row r="121" spans="1:37" s="42" customFormat="1" hidden="1" x14ac:dyDescent="0.25">
      <c r="A121" s="16">
        <f t="shared" si="5"/>
        <v>17</v>
      </c>
      <c r="B121" s="1"/>
      <c r="C121" s="23"/>
      <c r="D121" s="23"/>
      <c r="E121" s="18"/>
      <c r="F121" s="18"/>
      <c r="G121" s="12">
        <f t="shared" si="4"/>
        <v>0</v>
      </c>
      <c r="H121" s="229"/>
      <c r="I121" s="20"/>
      <c r="J121" s="70"/>
      <c r="K121" s="171"/>
      <c r="L121" s="171"/>
      <c r="M121" s="39"/>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row>
    <row r="122" spans="1:37" s="42" customFormat="1" hidden="1" x14ac:dyDescent="0.25">
      <c r="A122" s="16">
        <f t="shared" si="5"/>
        <v>18</v>
      </c>
      <c r="B122" s="1"/>
      <c r="C122" s="23"/>
      <c r="D122" s="23"/>
      <c r="E122" s="18"/>
      <c r="F122" s="18"/>
      <c r="G122" s="12">
        <f>E122</f>
        <v>0</v>
      </c>
      <c r="H122" s="229"/>
      <c r="I122" s="20"/>
      <c r="J122" s="70"/>
      <c r="K122" s="171"/>
      <c r="L122" s="171"/>
      <c r="M122" s="39"/>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row>
    <row r="123" spans="1:37" s="42" customFormat="1" hidden="1" x14ac:dyDescent="0.25">
      <c r="A123" s="16">
        <f t="shared" si="5"/>
        <v>19</v>
      </c>
      <c r="B123" s="1"/>
      <c r="C123" s="23"/>
      <c r="D123" s="23"/>
      <c r="E123" s="18"/>
      <c r="F123" s="18"/>
      <c r="G123" s="12">
        <f t="shared" si="4"/>
        <v>0</v>
      </c>
      <c r="H123" s="229"/>
      <c r="I123" s="20"/>
      <c r="J123" s="70"/>
      <c r="K123" s="171"/>
      <c r="L123" s="171"/>
      <c r="M123" s="39"/>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row>
    <row r="124" spans="1:37" s="42" customFormat="1" hidden="1" x14ac:dyDescent="0.25">
      <c r="A124" s="16">
        <f t="shared" si="5"/>
        <v>20</v>
      </c>
      <c r="B124" s="1"/>
      <c r="C124" s="23"/>
      <c r="D124" s="23"/>
      <c r="E124" s="18"/>
      <c r="F124" s="18"/>
      <c r="G124" s="12">
        <f t="shared" si="4"/>
        <v>0</v>
      </c>
      <c r="H124" s="229"/>
      <c r="I124" s="20"/>
      <c r="J124" s="70"/>
      <c r="K124" s="171"/>
      <c r="L124" s="171"/>
      <c r="M124" s="39"/>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row>
    <row r="125" spans="1:37" s="42" customFormat="1" hidden="1" x14ac:dyDescent="0.25">
      <c r="A125" s="16">
        <f t="shared" si="5"/>
        <v>21</v>
      </c>
      <c r="B125" s="1"/>
      <c r="C125" s="23"/>
      <c r="D125" s="23"/>
      <c r="E125" s="18"/>
      <c r="F125" s="18"/>
      <c r="G125" s="12">
        <f t="shared" si="4"/>
        <v>0</v>
      </c>
      <c r="H125" s="229"/>
      <c r="I125" s="20"/>
      <c r="J125" s="70"/>
      <c r="K125" s="171"/>
      <c r="L125" s="171"/>
      <c r="M125" s="39"/>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row>
    <row r="126" spans="1:37" s="42" customFormat="1" x14ac:dyDescent="0.25">
      <c r="A126" s="16">
        <f t="shared" si="5"/>
        <v>22</v>
      </c>
      <c r="B126" s="1"/>
      <c r="C126" s="23"/>
      <c r="D126" s="23"/>
      <c r="E126" s="18"/>
      <c r="F126" s="18"/>
      <c r="G126" s="12">
        <f t="shared" si="4"/>
        <v>0</v>
      </c>
      <c r="H126" s="23"/>
      <c r="I126" s="20"/>
      <c r="J126" s="70"/>
      <c r="K126" s="171"/>
      <c r="L126" s="171"/>
      <c r="M126" s="39"/>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row>
    <row r="127" spans="1:37" s="42" customFormat="1" hidden="1" x14ac:dyDescent="0.25">
      <c r="A127" s="16"/>
      <c r="B127" s="72"/>
      <c r="C127" s="23"/>
      <c r="D127" s="23"/>
      <c r="E127" s="18"/>
      <c r="F127" s="18"/>
      <c r="G127" s="12"/>
      <c r="H127" s="23"/>
      <c r="I127" s="20"/>
      <c r="J127" s="70"/>
      <c r="K127" s="171"/>
      <c r="L127" s="171"/>
      <c r="M127" s="73"/>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row>
    <row r="128" spans="1:37" s="42" customFormat="1" hidden="1" x14ac:dyDescent="0.25">
      <c r="A128" s="16"/>
      <c r="B128" s="72"/>
      <c r="C128" s="23"/>
      <c r="D128" s="23"/>
      <c r="E128" s="18"/>
      <c r="F128" s="18"/>
      <c r="G128" s="12"/>
      <c r="H128" s="23"/>
      <c r="I128" s="20"/>
      <c r="J128" s="70"/>
      <c r="K128" s="171"/>
      <c r="L128" s="171"/>
      <c r="M128" s="73"/>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row>
    <row r="129" spans="1:37" s="42" customFormat="1" hidden="1" x14ac:dyDescent="0.25">
      <c r="A129" s="16"/>
      <c r="B129" s="72"/>
      <c r="C129" s="23"/>
      <c r="D129" s="23"/>
      <c r="E129" s="18"/>
      <c r="F129" s="18"/>
      <c r="G129" s="12"/>
      <c r="H129" s="23"/>
      <c r="I129" s="20"/>
      <c r="J129" s="70"/>
      <c r="K129" s="171"/>
      <c r="L129" s="171"/>
      <c r="M129" s="73"/>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row>
    <row r="130" spans="1:37" s="42" customFormat="1" hidden="1" x14ac:dyDescent="0.25">
      <c r="A130" s="16"/>
      <c r="B130" s="1"/>
      <c r="C130" s="23"/>
      <c r="D130" s="23"/>
      <c r="E130" s="18"/>
      <c r="F130" s="18"/>
      <c r="G130" s="12"/>
      <c r="H130" s="23"/>
      <c r="I130" s="20"/>
      <c r="J130" s="70"/>
      <c r="K130" s="171"/>
      <c r="L130" s="171"/>
      <c r="M130" s="39"/>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row>
    <row r="131" spans="1:37" s="42" customFormat="1" hidden="1" x14ac:dyDescent="0.25">
      <c r="A131" s="16"/>
      <c r="B131" s="1"/>
      <c r="C131" s="23"/>
      <c r="D131" s="23"/>
      <c r="E131" s="18"/>
      <c r="F131" s="18"/>
      <c r="G131" s="12"/>
      <c r="H131" s="23"/>
      <c r="I131" s="20"/>
      <c r="J131" s="70"/>
      <c r="K131" s="171"/>
      <c r="L131" s="171"/>
      <c r="M131" s="39"/>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row>
    <row r="132" spans="1:37" s="42" customFormat="1" hidden="1" x14ac:dyDescent="0.25">
      <c r="A132" s="16"/>
      <c r="B132" s="1"/>
      <c r="C132" s="23"/>
      <c r="D132" s="23"/>
      <c r="E132" s="18"/>
      <c r="F132" s="18"/>
      <c r="G132" s="12"/>
      <c r="H132" s="23"/>
      <c r="I132" s="20"/>
      <c r="J132" s="70"/>
      <c r="K132" s="171"/>
      <c r="L132" s="171"/>
      <c r="M132" s="39"/>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row>
    <row r="133" spans="1:37" s="42" customFormat="1" hidden="1" x14ac:dyDescent="0.25">
      <c r="A133" s="16"/>
      <c r="B133" s="1"/>
      <c r="C133" s="23"/>
      <c r="D133" s="23"/>
      <c r="E133" s="18"/>
      <c r="F133" s="18"/>
      <c r="G133" s="12"/>
      <c r="H133" s="23"/>
      <c r="I133" s="20"/>
      <c r="J133" s="70"/>
      <c r="K133" s="171"/>
      <c r="L133" s="171"/>
      <c r="M133" s="39"/>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row>
    <row r="134" spans="1:37" s="42" customFormat="1" hidden="1" x14ac:dyDescent="0.25">
      <c r="A134" s="16"/>
      <c r="B134" s="1"/>
      <c r="C134" s="23"/>
      <c r="D134" s="23"/>
      <c r="E134" s="18"/>
      <c r="F134" s="18"/>
      <c r="G134" s="12"/>
      <c r="H134" s="23"/>
      <c r="I134" s="20"/>
      <c r="J134" s="70"/>
      <c r="K134" s="171"/>
      <c r="L134" s="171"/>
      <c r="M134" s="39"/>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row>
    <row r="135" spans="1:37" s="42" customFormat="1" hidden="1" x14ac:dyDescent="0.25">
      <c r="A135" s="16"/>
      <c r="B135" s="1"/>
      <c r="C135" s="23"/>
      <c r="D135" s="23"/>
      <c r="E135" s="18"/>
      <c r="F135" s="18"/>
      <c r="G135" s="12"/>
      <c r="H135" s="23"/>
      <c r="I135" s="20"/>
      <c r="J135" s="70"/>
      <c r="K135" s="171"/>
      <c r="L135" s="171"/>
      <c r="M135" s="39"/>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row>
    <row r="136" spans="1:37" x14ac:dyDescent="0.25">
      <c r="A136" s="64"/>
      <c r="B136" s="65"/>
      <c r="C136" s="66"/>
      <c r="D136" s="66"/>
      <c r="E136" s="184">
        <f>SUM(E105:E135)</f>
        <v>10500000</v>
      </c>
      <c r="F136" s="67"/>
      <c r="G136" s="67">
        <f>SUM(G105:G135)</f>
        <v>10500000</v>
      </c>
      <c r="H136" s="66"/>
      <c r="I136" s="68"/>
      <c r="J136" s="71"/>
      <c r="K136" s="66"/>
      <c r="L136" s="66"/>
      <c r="M136" s="69"/>
    </row>
    <row r="137" spans="1:37" s="4" customFormat="1" ht="18.75" x14ac:dyDescent="0.25">
      <c r="A137" s="420" t="s">
        <v>159</v>
      </c>
      <c r="B137" s="421"/>
      <c r="C137" s="421"/>
      <c r="D137" s="421"/>
      <c r="E137" s="421"/>
      <c r="F137" s="421"/>
      <c r="G137" s="421"/>
      <c r="H137" s="421"/>
      <c r="I137" s="421"/>
      <c r="J137" s="421"/>
      <c r="K137" s="421"/>
      <c r="L137" s="421"/>
      <c r="M137" s="422"/>
    </row>
    <row r="138" spans="1:37" s="42" customFormat="1" hidden="1" x14ac:dyDescent="0.25">
      <c r="A138" s="181">
        <v>1</v>
      </c>
      <c r="B138" s="72"/>
      <c r="C138" s="171"/>
      <c r="D138" s="171"/>
      <c r="E138" s="173"/>
      <c r="F138" s="173"/>
      <c r="G138" s="182"/>
      <c r="H138" s="228"/>
      <c r="I138" s="183"/>
      <c r="J138" s="185"/>
      <c r="K138" s="171"/>
      <c r="L138" s="171"/>
      <c r="M138" s="72"/>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row>
    <row r="139" spans="1:37" s="3" customFormat="1" hidden="1" x14ac:dyDescent="0.25">
      <c r="A139" s="181">
        <f>A138+1</f>
        <v>2</v>
      </c>
      <c r="B139" s="72"/>
      <c r="C139" s="171"/>
      <c r="D139" s="171"/>
      <c r="E139" s="173"/>
      <c r="F139" s="173"/>
      <c r="G139" s="182"/>
      <c r="H139" s="228"/>
      <c r="I139" s="183"/>
      <c r="J139" s="185"/>
      <c r="K139" s="171"/>
      <c r="L139" s="171"/>
      <c r="M139" s="72"/>
    </row>
    <row r="140" spans="1:37" hidden="1" x14ac:dyDescent="0.25">
      <c r="A140" s="181">
        <f>A139+1</f>
        <v>3</v>
      </c>
      <c r="B140" s="72"/>
      <c r="C140" s="171"/>
      <c r="D140" s="171"/>
      <c r="E140" s="173"/>
      <c r="F140" s="173"/>
      <c r="G140" s="182"/>
      <c r="H140" s="228"/>
      <c r="I140" s="183"/>
      <c r="J140" s="185"/>
      <c r="K140" s="171"/>
      <c r="L140" s="171"/>
      <c r="M140" s="72"/>
    </row>
    <row r="141" spans="1:37" hidden="1" x14ac:dyDescent="0.25">
      <c r="A141" s="181">
        <f t="shared" ref="A141:A159" si="7">A140+1</f>
        <v>4</v>
      </c>
      <c r="B141" s="72"/>
      <c r="C141" s="171"/>
      <c r="D141" s="171"/>
      <c r="E141" s="173"/>
      <c r="F141" s="173"/>
      <c r="G141" s="182"/>
      <c r="H141" s="228"/>
      <c r="I141" s="183"/>
      <c r="J141" s="185"/>
      <c r="K141" s="171"/>
      <c r="L141" s="171"/>
      <c r="M141" s="72"/>
    </row>
    <row r="142" spans="1:37" hidden="1" x14ac:dyDescent="0.25">
      <c r="A142" s="181">
        <f t="shared" si="7"/>
        <v>5</v>
      </c>
      <c r="B142" s="72"/>
      <c r="C142" s="171"/>
      <c r="D142" s="171"/>
      <c r="E142" s="173"/>
      <c r="F142" s="173"/>
      <c r="G142" s="182"/>
      <c r="H142" s="228"/>
      <c r="I142" s="183"/>
      <c r="J142" s="185"/>
      <c r="K142" s="171"/>
      <c r="L142" s="171"/>
      <c r="M142" s="72"/>
    </row>
    <row r="143" spans="1:37" hidden="1" x14ac:dyDescent="0.25">
      <c r="A143" s="181">
        <f t="shared" si="7"/>
        <v>6</v>
      </c>
      <c r="B143" s="72"/>
      <c r="C143" s="171"/>
      <c r="D143" s="171"/>
      <c r="E143" s="173"/>
      <c r="F143" s="173"/>
      <c r="G143" s="182"/>
      <c r="H143" s="228"/>
      <c r="I143" s="183"/>
      <c r="J143" s="185"/>
      <c r="K143" s="171"/>
      <c r="L143" s="171"/>
      <c r="M143" s="72"/>
    </row>
    <row r="144" spans="1:37" hidden="1" x14ac:dyDescent="0.25">
      <c r="A144" s="181">
        <f t="shared" si="7"/>
        <v>7</v>
      </c>
      <c r="B144" s="72"/>
      <c r="C144" s="171"/>
      <c r="D144" s="171"/>
      <c r="E144" s="173"/>
      <c r="F144" s="173"/>
      <c r="G144" s="182"/>
      <c r="H144" s="228"/>
      <c r="I144" s="183"/>
      <c r="J144" s="185"/>
      <c r="K144" s="171"/>
      <c r="L144" s="171"/>
      <c r="M144" s="72"/>
    </row>
    <row r="145" spans="1:13" hidden="1" x14ac:dyDescent="0.25">
      <c r="A145" s="181">
        <f t="shared" si="7"/>
        <v>8</v>
      </c>
      <c r="B145" s="72"/>
      <c r="C145" s="171"/>
      <c r="D145" s="171"/>
      <c r="E145" s="173"/>
      <c r="F145" s="173"/>
      <c r="G145" s="182"/>
      <c r="H145" s="228"/>
      <c r="I145" s="183"/>
      <c r="J145" s="185"/>
      <c r="K145" s="171"/>
      <c r="L145" s="171"/>
      <c r="M145" s="72"/>
    </row>
    <row r="146" spans="1:13" hidden="1" x14ac:dyDescent="0.25">
      <c r="A146" s="181">
        <f t="shared" si="7"/>
        <v>9</v>
      </c>
      <c r="B146" s="72"/>
      <c r="C146" s="171"/>
      <c r="D146" s="171"/>
      <c r="E146" s="173"/>
      <c r="F146" s="173"/>
      <c r="G146" s="182"/>
      <c r="H146" s="228"/>
      <c r="I146" s="183"/>
      <c r="J146" s="185"/>
      <c r="K146" s="171"/>
      <c r="L146" s="171"/>
      <c r="M146" s="72"/>
    </row>
    <row r="147" spans="1:13" hidden="1" x14ac:dyDescent="0.25">
      <c r="A147" s="181">
        <f t="shared" si="7"/>
        <v>10</v>
      </c>
      <c r="B147" s="72"/>
      <c r="C147" s="171"/>
      <c r="D147" s="171"/>
      <c r="E147" s="173"/>
      <c r="F147" s="173"/>
      <c r="G147" s="182"/>
      <c r="H147" s="228"/>
      <c r="I147" s="183"/>
      <c r="J147" s="185"/>
      <c r="K147" s="171"/>
      <c r="L147" s="171"/>
      <c r="M147" s="72"/>
    </row>
    <row r="148" spans="1:13" hidden="1" x14ac:dyDescent="0.25">
      <c r="A148" s="181">
        <f t="shared" si="7"/>
        <v>11</v>
      </c>
      <c r="B148" s="72"/>
      <c r="C148" s="171"/>
      <c r="D148" s="171"/>
      <c r="E148" s="173"/>
      <c r="F148" s="173"/>
      <c r="G148" s="182"/>
      <c r="H148" s="228"/>
      <c r="I148" s="183"/>
      <c r="J148" s="185"/>
      <c r="K148" s="171"/>
      <c r="L148" s="171"/>
      <c r="M148" s="72"/>
    </row>
    <row r="149" spans="1:13" hidden="1" x14ac:dyDescent="0.25">
      <c r="A149" s="181">
        <f t="shared" si="7"/>
        <v>12</v>
      </c>
      <c r="B149" s="72"/>
      <c r="C149" s="171"/>
      <c r="D149" s="171"/>
      <c r="E149" s="173"/>
      <c r="F149" s="173"/>
      <c r="G149" s="173"/>
      <c r="H149" s="228"/>
      <c r="I149" s="183"/>
      <c r="J149" s="185"/>
      <c r="K149" s="171"/>
      <c r="L149" s="171"/>
      <c r="M149" s="73"/>
    </row>
    <row r="150" spans="1:13" hidden="1" x14ac:dyDescent="0.25">
      <c r="A150" s="181">
        <f t="shared" si="7"/>
        <v>13</v>
      </c>
      <c r="B150" s="187"/>
      <c r="C150" s="171"/>
      <c r="D150" s="171"/>
      <c r="E150" s="173"/>
      <c r="F150" s="173"/>
      <c r="G150" s="173"/>
      <c r="H150" s="228"/>
      <c r="I150" s="183"/>
      <c r="J150" s="185"/>
      <c r="K150" s="171"/>
      <c r="L150" s="171"/>
      <c r="M150" s="187"/>
    </row>
    <row r="151" spans="1:13" hidden="1" x14ac:dyDescent="0.25">
      <c r="A151" s="181">
        <f t="shared" si="7"/>
        <v>14</v>
      </c>
      <c r="B151" s="72"/>
      <c r="C151" s="171"/>
      <c r="D151" s="171"/>
      <c r="E151" s="173"/>
      <c r="F151" s="173"/>
      <c r="G151" s="173"/>
      <c r="H151" s="228"/>
      <c r="I151" s="183"/>
      <c r="J151" s="185"/>
      <c r="K151" s="171"/>
      <c r="L151" s="171"/>
      <c r="M151" s="73"/>
    </row>
    <row r="152" spans="1:13" hidden="1" x14ac:dyDescent="0.25">
      <c r="A152" s="181">
        <f t="shared" si="7"/>
        <v>15</v>
      </c>
      <c r="B152" s="72"/>
      <c r="C152" s="171"/>
      <c r="D152" s="171"/>
      <c r="E152" s="173"/>
      <c r="F152" s="173"/>
      <c r="G152" s="173"/>
      <c r="H152" s="228"/>
      <c r="I152" s="183"/>
      <c r="J152" s="185"/>
      <c r="K152" s="171"/>
      <c r="L152" s="171"/>
      <c r="M152" s="73"/>
    </row>
    <row r="153" spans="1:13" hidden="1" x14ac:dyDescent="0.25">
      <c r="A153" s="181">
        <f t="shared" si="7"/>
        <v>16</v>
      </c>
      <c r="B153" s="72"/>
      <c r="C153" s="171"/>
      <c r="D153" s="171"/>
      <c r="E153" s="173"/>
      <c r="F153" s="173"/>
      <c r="G153" s="173"/>
      <c r="H153" s="228"/>
      <c r="I153" s="183"/>
      <c r="J153" s="185"/>
      <c r="K153" s="171"/>
      <c r="L153" s="171"/>
      <c r="M153" s="73"/>
    </row>
    <row r="154" spans="1:13" hidden="1" x14ac:dyDescent="0.25">
      <c r="A154" s="181">
        <f t="shared" si="7"/>
        <v>17</v>
      </c>
      <c r="B154" s="72"/>
      <c r="C154" s="171"/>
      <c r="D154" s="171"/>
      <c r="E154" s="173"/>
      <c r="F154" s="173"/>
      <c r="G154" s="173"/>
      <c r="H154" s="228"/>
      <c r="I154" s="183"/>
      <c r="J154" s="185"/>
      <c r="K154" s="171"/>
      <c r="L154" s="171"/>
      <c r="M154" s="73"/>
    </row>
    <row r="155" spans="1:13" hidden="1" x14ac:dyDescent="0.25">
      <c r="A155" s="181">
        <f t="shared" si="7"/>
        <v>18</v>
      </c>
      <c r="B155" s="72"/>
      <c r="C155" s="171"/>
      <c r="D155" s="171"/>
      <c r="E155" s="173"/>
      <c r="F155" s="173"/>
      <c r="G155" s="173"/>
      <c r="H155" s="228"/>
      <c r="I155" s="183"/>
      <c r="J155" s="185"/>
      <c r="K155" s="171"/>
      <c r="L155" s="171"/>
      <c r="M155" s="73"/>
    </row>
    <row r="156" spans="1:13" hidden="1" x14ac:dyDescent="0.25">
      <c r="A156" s="181">
        <f t="shared" si="7"/>
        <v>19</v>
      </c>
      <c r="B156" s="72"/>
      <c r="C156" s="171"/>
      <c r="D156" s="171"/>
      <c r="E156" s="173"/>
      <c r="F156" s="173"/>
      <c r="G156" s="173"/>
      <c r="H156" s="228"/>
      <c r="I156" s="183"/>
      <c r="J156" s="185"/>
      <c r="K156" s="171"/>
      <c r="L156" s="171"/>
      <c r="M156" s="73"/>
    </row>
    <row r="157" spans="1:13" hidden="1" x14ac:dyDescent="0.25">
      <c r="A157" s="181">
        <f t="shared" si="7"/>
        <v>20</v>
      </c>
      <c r="B157" s="72"/>
      <c r="C157" s="171"/>
      <c r="D157" s="171"/>
      <c r="E157" s="173"/>
      <c r="F157" s="173"/>
      <c r="G157" s="173"/>
      <c r="H157" s="171"/>
      <c r="I157" s="183"/>
      <c r="J157" s="185"/>
      <c r="K157" s="171"/>
      <c r="L157" s="171"/>
      <c r="M157" s="73"/>
    </row>
    <row r="158" spans="1:13" hidden="1" x14ac:dyDescent="0.25">
      <c r="A158" s="181">
        <f t="shared" si="7"/>
        <v>21</v>
      </c>
      <c r="B158" s="72"/>
      <c r="C158" s="171"/>
      <c r="D158" s="171"/>
      <c r="E158" s="173"/>
      <c r="F158" s="173"/>
      <c r="G158" s="173"/>
      <c r="H158" s="171"/>
      <c r="I158" s="183"/>
      <c r="J158" s="185"/>
      <c r="K158" s="171"/>
      <c r="L158" s="171"/>
      <c r="M158" s="73"/>
    </row>
    <row r="159" spans="1:13" hidden="1" x14ac:dyDescent="0.25">
      <c r="A159" s="181">
        <f t="shared" si="7"/>
        <v>22</v>
      </c>
      <c r="B159" s="72"/>
      <c r="C159" s="171"/>
      <c r="D159" s="171"/>
      <c r="E159" s="173"/>
      <c r="F159" s="173"/>
      <c r="G159" s="173"/>
      <c r="H159" s="171"/>
      <c r="I159" s="183"/>
      <c r="J159" s="185"/>
      <c r="K159" s="171"/>
      <c r="L159" s="171"/>
      <c r="M159" s="73"/>
    </row>
    <row r="160" spans="1:13" x14ac:dyDescent="0.25">
      <c r="A160" s="268">
        <v>1</v>
      </c>
      <c r="B160" s="269" t="str">
        <f>'1. Detailed Budget POA'!Q10</f>
        <v>Workshops to discuss and disseminate the new business model</v>
      </c>
      <c r="C160" s="23" t="s">
        <v>3</v>
      </c>
      <c r="D160" s="23" t="s">
        <v>0</v>
      </c>
      <c r="E160" s="271">
        <f>'1. Detailed Budget POA'!T10</f>
        <v>16000</v>
      </c>
      <c r="F160" s="271"/>
      <c r="G160" s="271"/>
      <c r="H160" s="270">
        <v>1.1000000000000001</v>
      </c>
      <c r="I160" s="20" t="s">
        <v>157</v>
      </c>
      <c r="J160" s="272" t="s">
        <v>160</v>
      </c>
      <c r="K160" s="171">
        <v>2019</v>
      </c>
      <c r="L160" s="171">
        <v>2023</v>
      </c>
      <c r="M160" s="273"/>
    </row>
    <row r="161" spans="1:13" x14ac:dyDescent="0.25">
      <c r="A161" s="268">
        <f>A160+1</f>
        <v>2</v>
      </c>
      <c r="B161" s="269" t="str">
        <f>'1. Detailed Budget POA'!Q11</f>
        <v>Workshops to discuss and disseminate the strategic plan</v>
      </c>
      <c r="C161" s="23" t="s">
        <v>3</v>
      </c>
      <c r="D161" s="23" t="s">
        <v>0</v>
      </c>
      <c r="E161" s="271">
        <f>'1. Detailed Budget POA'!T11</f>
        <v>16000</v>
      </c>
      <c r="F161" s="271"/>
      <c r="G161" s="271"/>
      <c r="H161" s="270">
        <v>1.1000000000000001</v>
      </c>
      <c r="I161" s="20" t="s">
        <v>157</v>
      </c>
      <c r="J161" s="272" t="s">
        <v>160</v>
      </c>
      <c r="K161" s="171">
        <v>2019</v>
      </c>
      <c r="L161" s="171">
        <v>2023</v>
      </c>
      <c r="M161" s="273"/>
    </row>
    <row r="162" spans="1:13" x14ac:dyDescent="0.25">
      <c r="A162" s="268">
        <f t="shared" ref="A162:A174" si="8">A161+1</f>
        <v>3</v>
      </c>
      <c r="B162" s="269" t="str">
        <f>'1. Detailed Budget POA'!Q12</f>
        <v>Workshops to discuss and disseminate the legislation updated</v>
      </c>
      <c r="C162" s="23" t="s">
        <v>3</v>
      </c>
      <c r="D162" s="23" t="s">
        <v>0</v>
      </c>
      <c r="E162" s="271">
        <f>'1. Detailed Budget POA'!T12</f>
        <v>67600</v>
      </c>
      <c r="F162" s="271"/>
      <c r="G162" s="271"/>
      <c r="H162" s="270">
        <v>1.1000000000000001</v>
      </c>
      <c r="I162" s="20" t="s">
        <v>157</v>
      </c>
      <c r="J162" s="272" t="s">
        <v>160</v>
      </c>
      <c r="K162" s="171">
        <v>2019</v>
      </c>
      <c r="L162" s="171">
        <v>2023</v>
      </c>
      <c r="M162" s="273"/>
    </row>
    <row r="163" spans="1:13" x14ac:dyDescent="0.25">
      <c r="A163" s="268">
        <f t="shared" si="8"/>
        <v>4</v>
      </c>
      <c r="B163" s="269" t="str">
        <f>'1. Detailed Budget POA'!Q13</f>
        <v>Workshops to support change management activities</v>
      </c>
      <c r="C163" s="23" t="s">
        <v>3</v>
      </c>
      <c r="D163" s="23" t="s">
        <v>0</v>
      </c>
      <c r="E163" s="271">
        <f>'1. Detailed Budget POA'!T13</f>
        <v>16000</v>
      </c>
      <c r="F163" s="271"/>
      <c r="G163" s="271"/>
      <c r="H163" s="270">
        <v>1.1000000000000001</v>
      </c>
      <c r="I163" s="20" t="s">
        <v>157</v>
      </c>
      <c r="J163" s="272" t="s">
        <v>160</v>
      </c>
      <c r="K163" s="171">
        <v>2019</v>
      </c>
      <c r="L163" s="171">
        <v>2023</v>
      </c>
      <c r="M163" s="273"/>
    </row>
    <row r="164" spans="1:13" ht="31.5" x14ac:dyDescent="0.25">
      <c r="A164" s="268">
        <f t="shared" si="8"/>
        <v>5</v>
      </c>
      <c r="B164" s="269" t="str">
        <f>'1. Detailed Budget POA'!Q15</f>
        <v xml:space="preserve">Training in Internal control technics and in the use of the system (employees), includes the trainer </v>
      </c>
      <c r="C164" s="23" t="s">
        <v>3</v>
      </c>
      <c r="D164" s="23" t="s">
        <v>0</v>
      </c>
      <c r="E164" s="271">
        <f>'1. Detailed Budget POA'!T15</f>
        <v>40000</v>
      </c>
      <c r="F164" s="271"/>
      <c r="G164" s="271"/>
      <c r="H164" s="270">
        <v>1.2</v>
      </c>
      <c r="I164" s="20" t="s">
        <v>157</v>
      </c>
      <c r="J164" s="272" t="s">
        <v>160</v>
      </c>
      <c r="K164" s="171">
        <v>2019</v>
      </c>
      <c r="L164" s="171">
        <v>2023</v>
      </c>
      <c r="M164" s="273"/>
    </row>
    <row r="165" spans="1:13" x14ac:dyDescent="0.25">
      <c r="A165" s="268">
        <f t="shared" si="8"/>
        <v>6</v>
      </c>
      <c r="B165" s="269" t="str">
        <f>'1. Detailed Budget POA'!Q21</f>
        <v>Workshops to discuss and disseminate the new registration model</v>
      </c>
      <c r="C165" s="23" t="s">
        <v>3</v>
      </c>
      <c r="D165" s="23" t="s">
        <v>0</v>
      </c>
      <c r="E165" s="271">
        <f>'1. Detailed Budget POA'!T21</f>
        <v>16000</v>
      </c>
      <c r="F165" s="271"/>
      <c r="G165" s="271"/>
      <c r="H165" s="270">
        <v>2.1</v>
      </c>
      <c r="I165" s="20" t="s">
        <v>157</v>
      </c>
      <c r="J165" s="272" t="s">
        <v>160</v>
      </c>
      <c r="K165" s="171">
        <v>2019</v>
      </c>
      <c r="L165" s="171">
        <v>2023</v>
      </c>
      <c r="M165" s="273"/>
    </row>
    <row r="166" spans="1:13" x14ac:dyDescent="0.25">
      <c r="A166" s="268">
        <f t="shared" si="8"/>
        <v>7</v>
      </c>
      <c r="B166" s="269" t="str">
        <f>'1. Detailed Budget POA'!Q26</f>
        <v xml:space="preserve">Delivery  of  Training Program first phase </v>
      </c>
      <c r="C166" s="23" t="s">
        <v>3</v>
      </c>
      <c r="D166" s="23" t="s">
        <v>0</v>
      </c>
      <c r="E166" s="271">
        <f>'1. Detailed Budget POA'!T26</f>
        <v>100000</v>
      </c>
      <c r="F166" s="271"/>
      <c r="G166" s="271"/>
      <c r="H166" s="270">
        <v>2.2000000000000002</v>
      </c>
      <c r="I166" s="20" t="s">
        <v>157</v>
      </c>
      <c r="J166" s="272" t="s">
        <v>160</v>
      </c>
      <c r="K166" s="171">
        <v>2019</v>
      </c>
      <c r="L166" s="171">
        <v>2023</v>
      </c>
      <c r="M166" s="273"/>
    </row>
    <row r="167" spans="1:13" x14ac:dyDescent="0.25">
      <c r="A167" s="268">
        <f t="shared" si="8"/>
        <v>8</v>
      </c>
      <c r="B167" s="269" t="str">
        <f>'1. Detailed Budget POA'!Q27</f>
        <v xml:space="preserve">Delivery of Training Program second phase </v>
      </c>
      <c r="C167" s="23" t="s">
        <v>3</v>
      </c>
      <c r="D167" s="23" t="s">
        <v>0</v>
      </c>
      <c r="E167" s="271">
        <f>'1. Detailed Budget POA'!T27</f>
        <v>100000</v>
      </c>
      <c r="F167" s="271"/>
      <c r="G167" s="271"/>
      <c r="H167" s="270">
        <v>2.2000000000000002</v>
      </c>
      <c r="I167" s="20" t="s">
        <v>157</v>
      </c>
      <c r="J167" s="272" t="s">
        <v>160</v>
      </c>
      <c r="K167" s="171">
        <v>2019</v>
      </c>
      <c r="L167" s="171">
        <v>2023</v>
      </c>
      <c r="M167" s="273"/>
    </row>
    <row r="168" spans="1:13" ht="31.5" x14ac:dyDescent="0.25">
      <c r="A168" s="268">
        <f t="shared" si="8"/>
        <v>9</v>
      </c>
      <c r="B168" s="269" t="str">
        <f>'1. Detailed Budget POA'!Q32</f>
        <v>Workshops to discuss and disseminate a Taxpayer segmentation and risk-based compliance management model</v>
      </c>
      <c r="C168" s="23" t="s">
        <v>3</v>
      </c>
      <c r="D168" s="23" t="s">
        <v>0</v>
      </c>
      <c r="E168" s="271">
        <f>'1. Detailed Budget POA'!T32</f>
        <v>16000</v>
      </c>
      <c r="F168" s="271"/>
      <c r="G168" s="271"/>
      <c r="H168" s="270">
        <v>2.2999999999999998</v>
      </c>
      <c r="I168" s="20" t="s">
        <v>157</v>
      </c>
      <c r="J168" s="272" t="s">
        <v>160</v>
      </c>
      <c r="K168" s="171">
        <v>2019</v>
      </c>
      <c r="L168" s="171">
        <v>2023</v>
      </c>
      <c r="M168" s="273"/>
    </row>
    <row r="169" spans="1:13" ht="31.5" x14ac:dyDescent="0.25">
      <c r="A169" s="268">
        <f t="shared" si="8"/>
        <v>10</v>
      </c>
      <c r="B169" s="269" t="str">
        <f>'1. Detailed Budget POA'!Q37</f>
        <v>Workshops to discuss and disseminate a New audit model making use of wider range of examination and risk base technique</v>
      </c>
      <c r="C169" s="23" t="s">
        <v>3</v>
      </c>
      <c r="D169" s="23" t="s">
        <v>0</v>
      </c>
      <c r="E169" s="271">
        <f>'1. Detailed Budget POA'!T37</f>
        <v>16000</v>
      </c>
      <c r="F169" s="271"/>
      <c r="G169" s="271"/>
      <c r="H169" s="270">
        <v>2.4</v>
      </c>
      <c r="I169" s="20" t="s">
        <v>157</v>
      </c>
      <c r="J169" s="272" t="s">
        <v>160</v>
      </c>
      <c r="K169" s="171">
        <v>2019</v>
      </c>
      <c r="L169" s="171">
        <v>2023</v>
      </c>
      <c r="M169" s="273"/>
    </row>
    <row r="170" spans="1:13" ht="31.5" x14ac:dyDescent="0.25">
      <c r="A170" s="268">
        <f t="shared" si="8"/>
        <v>11</v>
      </c>
      <c r="B170" s="269" t="str">
        <f>'1. Detailed Budget POA'!Q42</f>
        <v>Workshops to discuss and disseminate a Enforcing collection model based on risk criteria</v>
      </c>
      <c r="C170" s="23" t="s">
        <v>3</v>
      </c>
      <c r="D170" s="23" t="s">
        <v>0</v>
      </c>
      <c r="E170" s="271">
        <f>'1. Detailed Budget POA'!T42</f>
        <v>16000</v>
      </c>
      <c r="F170" s="271"/>
      <c r="G170" s="271"/>
      <c r="H170" s="270">
        <v>2.5</v>
      </c>
      <c r="I170" s="20" t="s">
        <v>157</v>
      </c>
      <c r="J170" s="272" t="s">
        <v>160</v>
      </c>
      <c r="K170" s="171">
        <v>2019</v>
      </c>
      <c r="L170" s="171">
        <v>2023</v>
      </c>
      <c r="M170" s="273"/>
    </row>
    <row r="171" spans="1:13" ht="31.5" x14ac:dyDescent="0.25">
      <c r="A171" s="268">
        <f t="shared" si="8"/>
        <v>12</v>
      </c>
      <c r="B171" s="269" t="str">
        <f>'1. Detailed Budget POA'!Q47</f>
        <v>Workshops to discuss and disseminate a Taxpayer account to allow taxpayer centric overview</v>
      </c>
      <c r="C171" s="23" t="s">
        <v>3</v>
      </c>
      <c r="D171" s="23" t="s">
        <v>0</v>
      </c>
      <c r="E171" s="271">
        <f>'1. Detailed Budget POA'!T52</f>
        <v>16000</v>
      </c>
      <c r="F171" s="271"/>
      <c r="G171" s="271"/>
      <c r="H171" s="270">
        <v>2.6</v>
      </c>
      <c r="I171" s="20" t="s">
        <v>157</v>
      </c>
      <c r="J171" s="272" t="s">
        <v>160</v>
      </c>
      <c r="K171" s="171">
        <v>2019</v>
      </c>
      <c r="L171" s="171">
        <v>2023</v>
      </c>
      <c r="M171" s="273"/>
    </row>
    <row r="172" spans="1:13" ht="31.5" x14ac:dyDescent="0.25">
      <c r="A172" s="268">
        <f t="shared" si="8"/>
        <v>13</v>
      </c>
      <c r="B172" s="269" t="str">
        <f>'1. Detailed Budget POA'!Q52</f>
        <v>Workshops to discuss and disseminate a an Invoicing control model comprising a strategy for further electronic invoice implementation</v>
      </c>
      <c r="C172" s="23" t="s">
        <v>3</v>
      </c>
      <c r="D172" s="23" t="s">
        <v>0</v>
      </c>
      <c r="E172" s="271">
        <f>'1. Detailed Budget POA'!T52</f>
        <v>16000</v>
      </c>
      <c r="F172" s="271"/>
      <c r="G172" s="271"/>
      <c r="H172" s="270">
        <v>2.7</v>
      </c>
      <c r="I172" s="20" t="s">
        <v>157</v>
      </c>
      <c r="J172" s="272" t="s">
        <v>160</v>
      </c>
      <c r="K172" s="171">
        <v>2019</v>
      </c>
      <c r="L172" s="171">
        <v>2023</v>
      </c>
      <c r="M172" s="273"/>
    </row>
    <row r="173" spans="1:13" ht="31.5" x14ac:dyDescent="0.25">
      <c r="A173" s="268">
        <f t="shared" si="8"/>
        <v>14</v>
      </c>
      <c r="B173" s="269" t="str">
        <f>'1. Detailed Budget POA'!Q59</f>
        <v>Workshops to discuss and disseminate the  Information and Technology (IT) strategic plan,</v>
      </c>
      <c r="C173" s="23" t="s">
        <v>3</v>
      </c>
      <c r="D173" s="23" t="s">
        <v>0</v>
      </c>
      <c r="E173" s="271">
        <f>'1. Detailed Budget POA'!T59</f>
        <v>16000</v>
      </c>
      <c r="F173" s="271"/>
      <c r="G173" s="271"/>
      <c r="H173" s="270">
        <v>3.1</v>
      </c>
      <c r="I173" s="20" t="s">
        <v>157</v>
      </c>
      <c r="J173" s="272" t="s">
        <v>160</v>
      </c>
      <c r="K173" s="171">
        <v>2019</v>
      </c>
      <c r="L173" s="171">
        <v>2023</v>
      </c>
      <c r="M173" s="273"/>
    </row>
    <row r="174" spans="1:13" x14ac:dyDescent="0.25">
      <c r="A174" s="268">
        <f t="shared" si="8"/>
        <v>15</v>
      </c>
      <c r="B174" s="72"/>
      <c r="C174" s="171"/>
      <c r="D174" s="171"/>
      <c r="E174" s="173"/>
      <c r="F174" s="173"/>
      <c r="G174" s="173"/>
      <c r="H174" s="171"/>
      <c r="I174" s="183"/>
      <c r="J174" s="185"/>
      <c r="K174" s="171"/>
      <c r="L174" s="171"/>
      <c r="M174" s="73"/>
    </row>
    <row r="175" spans="1:13" x14ac:dyDescent="0.25">
      <c r="A175" s="189" t="s">
        <v>2</v>
      </c>
      <c r="B175" s="72"/>
      <c r="C175" s="171"/>
      <c r="D175" s="171"/>
      <c r="E175" s="188">
        <f>SUM(E160:E174)</f>
        <v>467600</v>
      </c>
      <c r="F175" s="173"/>
      <c r="G175" s="173"/>
      <c r="H175" s="171"/>
      <c r="I175" s="183"/>
      <c r="J175" s="186"/>
      <c r="K175" s="171"/>
      <c r="L175" s="171"/>
      <c r="M175" s="73"/>
    </row>
    <row r="176" spans="1:13" ht="18.75" x14ac:dyDescent="0.25">
      <c r="A176" s="406" t="s">
        <v>18</v>
      </c>
      <c r="B176" s="407"/>
      <c r="C176" s="407"/>
      <c r="D176" s="407"/>
      <c r="E176" s="407"/>
      <c r="F176" s="407"/>
      <c r="G176" s="407"/>
      <c r="H176" s="407"/>
      <c r="I176" s="407"/>
      <c r="J176" s="407"/>
      <c r="K176" s="407"/>
      <c r="L176" s="407"/>
      <c r="M176" s="408"/>
    </row>
    <row r="177" spans="1:13" x14ac:dyDescent="0.25">
      <c r="A177" s="16">
        <v>1</v>
      </c>
      <c r="B177" s="1"/>
      <c r="C177" s="23"/>
      <c r="D177" s="23"/>
      <c r="E177" s="18"/>
      <c r="F177" s="18"/>
      <c r="G177" s="12"/>
      <c r="H177" s="229"/>
      <c r="I177" s="20"/>
      <c r="J177" s="74"/>
      <c r="K177" s="23"/>
      <c r="L177" s="23"/>
      <c r="M177" s="39"/>
    </row>
    <row r="178" spans="1:13" x14ac:dyDescent="0.25">
      <c r="A178" s="16">
        <f>A177+1</f>
        <v>2</v>
      </c>
      <c r="B178" s="72"/>
      <c r="C178" s="23"/>
      <c r="D178" s="23"/>
      <c r="E178" s="173"/>
      <c r="F178" s="173"/>
      <c r="G178" s="182"/>
      <c r="H178" s="228"/>
      <c r="I178" s="20"/>
      <c r="J178" s="74"/>
      <c r="K178" s="23"/>
      <c r="L178" s="23"/>
      <c r="M178" s="69"/>
    </row>
    <row r="179" spans="1:13" x14ac:dyDescent="0.25">
      <c r="A179" s="16">
        <f t="shared" ref="A179:A183" si="9">A178+1</f>
        <v>3</v>
      </c>
      <c r="B179" s="72"/>
      <c r="C179" s="23"/>
      <c r="D179" s="23"/>
      <c r="E179" s="173"/>
      <c r="F179" s="173"/>
      <c r="G179" s="182"/>
      <c r="H179" s="228"/>
      <c r="I179" s="20"/>
      <c r="J179" s="74"/>
      <c r="K179" s="23"/>
      <c r="L179" s="23"/>
      <c r="M179" s="69"/>
    </row>
    <row r="180" spans="1:13" x14ac:dyDescent="0.25">
      <c r="A180" s="16">
        <f t="shared" si="9"/>
        <v>4</v>
      </c>
      <c r="B180" s="72"/>
      <c r="C180" s="23"/>
      <c r="D180" s="23"/>
      <c r="E180" s="173"/>
      <c r="F180" s="173"/>
      <c r="G180" s="182"/>
      <c r="H180" s="228"/>
      <c r="I180" s="20"/>
      <c r="J180" s="74"/>
      <c r="K180" s="23"/>
      <c r="L180" s="23"/>
      <c r="M180" s="69"/>
    </row>
    <row r="181" spans="1:13" x14ac:dyDescent="0.25">
      <c r="A181" s="16">
        <f t="shared" si="9"/>
        <v>5</v>
      </c>
      <c r="B181" s="72"/>
      <c r="C181" s="23"/>
      <c r="D181" s="23"/>
      <c r="E181" s="173"/>
      <c r="F181" s="173"/>
      <c r="G181" s="182"/>
      <c r="H181" s="228"/>
      <c r="I181" s="20"/>
      <c r="J181" s="74"/>
      <c r="K181" s="23"/>
      <c r="L181" s="23"/>
      <c r="M181" s="69"/>
    </row>
    <row r="182" spans="1:13" hidden="1" x14ac:dyDescent="0.25">
      <c r="A182" s="16">
        <f>A181+1</f>
        <v>6</v>
      </c>
      <c r="B182" s="72"/>
      <c r="C182" s="23" t="s">
        <v>3</v>
      </c>
      <c r="D182" s="23" t="s">
        <v>0</v>
      </c>
      <c r="E182" s="173"/>
      <c r="F182" s="173"/>
      <c r="G182" s="182"/>
      <c r="H182" s="171">
        <v>2</v>
      </c>
      <c r="I182" s="20" t="s">
        <v>64</v>
      </c>
      <c r="J182" s="74" t="s">
        <v>10</v>
      </c>
      <c r="K182" s="23">
        <v>2018</v>
      </c>
      <c r="L182" s="23">
        <v>2023</v>
      </c>
      <c r="M182" s="69"/>
    </row>
    <row r="183" spans="1:13" hidden="1" x14ac:dyDescent="0.25">
      <c r="A183" s="16">
        <f t="shared" si="9"/>
        <v>7</v>
      </c>
      <c r="B183" s="1"/>
      <c r="C183" s="23" t="s">
        <v>3</v>
      </c>
      <c r="D183" s="23" t="s">
        <v>0</v>
      </c>
      <c r="E183" s="18"/>
      <c r="F183" s="95">
        <f>SUM(F124:F177)</f>
        <v>0</v>
      </c>
      <c r="G183" s="12">
        <f>E183</f>
        <v>0</v>
      </c>
      <c r="H183" s="23">
        <v>2</v>
      </c>
      <c r="I183" s="20" t="s">
        <v>64</v>
      </c>
      <c r="J183" s="74" t="s">
        <v>10</v>
      </c>
      <c r="K183" s="23">
        <v>2018</v>
      </c>
      <c r="L183" s="23">
        <v>2023</v>
      </c>
      <c r="M183" s="6"/>
    </row>
    <row r="184" spans="1:13" x14ac:dyDescent="0.25">
      <c r="E184" s="96">
        <f>SUM(E177:E183)</f>
        <v>0</v>
      </c>
      <c r="G184" s="99">
        <f>SUM(G177:G183)</f>
        <v>0</v>
      </c>
      <c r="M184" s="44"/>
    </row>
    <row r="185" spans="1:13" x14ac:dyDescent="0.25">
      <c r="A185" s="40" t="s">
        <v>2</v>
      </c>
      <c r="B185" s="190"/>
      <c r="C185" s="24"/>
      <c r="D185" s="24"/>
      <c r="E185" s="11">
        <f>E184+E175+E136+E103+E58</f>
        <v>13866990.4</v>
      </c>
      <c r="F185" s="11">
        <f>F183+F149+F136+F103+F58</f>
        <v>0</v>
      </c>
      <c r="G185" s="100">
        <f>G184+G149+G136+G103+G58</f>
        <v>13399390.4</v>
      </c>
      <c r="H185" s="24"/>
      <c r="I185" s="76"/>
      <c r="J185" s="5"/>
      <c r="K185" s="24"/>
      <c r="L185" s="24"/>
      <c r="M185" s="6"/>
    </row>
    <row r="186" spans="1:13" x14ac:dyDescent="0.25">
      <c r="A186" s="404" t="s">
        <v>119</v>
      </c>
      <c r="B186" s="405"/>
      <c r="E186" s="19">
        <f>'1. Detailed Budget POA'!B4</f>
        <v>94310</v>
      </c>
      <c r="F186" s="19"/>
      <c r="G186" s="101">
        <f>E186</f>
        <v>94310</v>
      </c>
      <c r="I186" s="21"/>
      <c r="J186" s="21"/>
    </row>
    <row r="187" spans="1:13" x14ac:dyDescent="0.25">
      <c r="A187" s="402" t="s">
        <v>155</v>
      </c>
      <c r="B187" s="403"/>
      <c r="E187" s="96">
        <f>E185+E186</f>
        <v>13961300.4</v>
      </c>
      <c r="G187" s="99">
        <f>G185+G186</f>
        <v>13493700.4</v>
      </c>
    </row>
    <row r="188" spans="1:13" x14ac:dyDescent="0.25">
      <c r="A188" s="97"/>
      <c r="B188" s="98"/>
    </row>
    <row r="191" spans="1:13" x14ac:dyDescent="0.25">
      <c r="E191" s="191"/>
    </row>
  </sheetData>
  <mergeCells count="10">
    <mergeCell ref="A187:B187"/>
    <mergeCell ref="A186:B186"/>
    <mergeCell ref="A176:M176"/>
    <mergeCell ref="A1:M1"/>
    <mergeCell ref="A2:M2"/>
    <mergeCell ref="K3:L3"/>
    <mergeCell ref="A5:M5"/>
    <mergeCell ref="A104:M104"/>
    <mergeCell ref="A59:M59"/>
    <mergeCell ref="A137:M137"/>
  </mergeCells>
  <pageMargins left="0.25" right="0.25"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34"/>
  <sheetViews>
    <sheetView topLeftCell="A34" workbookViewId="0">
      <selection activeCell="B30" sqref="B30"/>
    </sheetView>
  </sheetViews>
  <sheetFormatPr defaultColWidth="9" defaultRowHeight="15" x14ac:dyDescent="0.25"/>
  <cols>
    <col min="1" max="1" width="48" style="51" customWidth="1"/>
    <col min="2" max="2" width="12.5" style="47" bestFit="1" customWidth="1"/>
    <col min="3" max="3" width="6.875" style="52" bestFit="1" customWidth="1"/>
    <col min="4" max="4" width="9.125" style="47" bestFit="1" customWidth="1"/>
    <col min="5" max="5" width="6.875" style="52" bestFit="1" customWidth="1"/>
    <col min="6" max="6" width="9.125" style="47" bestFit="1" customWidth="1"/>
    <col min="7" max="7" width="5.625" style="52" bestFit="1" customWidth="1"/>
    <col min="8" max="8" width="9.125" style="47" bestFit="1" customWidth="1"/>
    <col min="9" max="9" width="5.625" style="52" bestFit="1" customWidth="1"/>
    <col min="10" max="10" width="9.125" style="47" bestFit="1" customWidth="1"/>
    <col min="11" max="11" width="5" style="52" bestFit="1" customWidth="1"/>
    <col min="12" max="12" width="9.125" style="47" bestFit="1" customWidth="1"/>
    <col min="13" max="13" width="5" style="52" customWidth="1"/>
    <col min="14" max="14" width="9.125" style="47" bestFit="1" customWidth="1"/>
    <col min="15" max="16" width="2.625" style="47" customWidth="1"/>
    <col min="17" max="17" width="3.125" style="47" customWidth="1"/>
    <col min="18" max="18" width="2.375" style="47" customWidth="1"/>
    <col min="19" max="20" width="2.625" style="47" customWidth="1"/>
    <col min="21" max="21" width="3.125" style="47" customWidth="1"/>
    <col min="22" max="22" width="2.375" style="47" customWidth="1"/>
    <col min="23" max="24" width="2.625" style="47" customWidth="1"/>
    <col min="25" max="25" width="3.125" style="47" customWidth="1"/>
    <col min="26" max="26" width="2.375" style="47" customWidth="1"/>
    <col min="27" max="28" width="2.625" style="47" customWidth="1"/>
    <col min="29" max="29" width="3.125" style="47" customWidth="1"/>
    <col min="30" max="30" width="2.375" style="47" customWidth="1"/>
    <col min="31" max="32" width="2.625" style="47" customWidth="1"/>
    <col min="33" max="33" width="3.125" style="47" customWidth="1"/>
    <col min="34" max="34" width="2.375" style="47" customWidth="1"/>
    <col min="35" max="36" width="2.625" style="47" customWidth="1"/>
    <col min="37" max="37" width="3.125" style="47" customWidth="1"/>
    <col min="38" max="38" width="2.375" style="47" customWidth="1"/>
    <col min="39" max="16384" width="9" style="47"/>
  </cols>
  <sheetData>
    <row r="1" spans="1:40" ht="24" customHeight="1" thickBot="1" x14ac:dyDescent="0.3">
      <c r="A1" s="436" t="s">
        <v>63</v>
      </c>
      <c r="B1" s="437"/>
      <c r="C1" s="437"/>
      <c r="D1" s="437"/>
      <c r="E1" s="437"/>
      <c r="F1" s="437"/>
      <c r="G1" s="437"/>
      <c r="H1" s="437"/>
      <c r="I1" s="437"/>
      <c r="J1" s="437"/>
      <c r="K1" s="437"/>
      <c r="L1" s="437"/>
      <c r="M1" s="438"/>
      <c r="N1" s="438"/>
      <c r="O1" s="438"/>
      <c r="P1" s="438"/>
      <c r="Q1" s="438"/>
      <c r="R1" s="438"/>
      <c r="S1" s="438"/>
      <c r="T1" s="438"/>
      <c r="U1" s="438"/>
      <c r="V1" s="438"/>
      <c r="W1" s="438"/>
      <c r="X1" s="438"/>
      <c r="Y1" s="438"/>
      <c r="Z1" s="438"/>
      <c r="AA1" s="438"/>
      <c r="AB1" s="438"/>
      <c r="AC1" s="438"/>
      <c r="AD1" s="438"/>
      <c r="AE1" s="438"/>
      <c r="AF1" s="438"/>
      <c r="AG1" s="438"/>
      <c r="AH1" s="438"/>
      <c r="AI1" s="438"/>
      <c r="AJ1" s="438"/>
      <c r="AK1" s="438"/>
      <c r="AL1" s="439"/>
    </row>
    <row r="2" spans="1:40" ht="17.100000000000001" customHeight="1" thickBot="1" x14ac:dyDescent="0.3">
      <c r="A2" s="140" t="s">
        <v>58</v>
      </c>
      <c r="B2" s="141">
        <f>B4+B9+B19+B24+B34</f>
        <v>14000000.4</v>
      </c>
      <c r="C2" s="142">
        <f>D2/$B2*100</f>
        <v>8.2799654777152725</v>
      </c>
      <c r="D2" s="141">
        <f>D4+D9+D19+D24+D34</f>
        <v>1159195.2</v>
      </c>
      <c r="E2" s="142">
        <f>F2/$B$2*100</f>
        <v>8.9472340300790272</v>
      </c>
      <c r="F2" s="141">
        <f>F4+F9+F19+F24+F34</f>
        <v>1252612.8</v>
      </c>
      <c r="G2" s="142">
        <f>H2/$B$2*100</f>
        <v>30.019496285157242</v>
      </c>
      <c r="H2" s="141">
        <f>H4+H9+H19+H24+H34</f>
        <v>4202729.5999999996</v>
      </c>
      <c r="I2" s="142">
        <f>J2/$B$2*100</f>
        <v>28.180759194835446</v>
      </c>
      <c r="J2" s="141">
        <f>J4+J9+J19+J24+J34</f>
        <v>3945306.4</v>
      </c>
      <c r="K2" s="142">
        <f>L2/$B$2*100</f>
        <v>24.572545012212998</v>
      </c>
      <c r="L2" s="141">
        <f>L4+L9+L19+L24+L34</f>
        <v>3440156.4</v>
      </c>
      <c r="M2" s="142">
        <f>N2/$B$2*100</f>
        <v>0</v>
      </c>
      <c r="N2" s="141">
        <f>N4+N9+N19+N24</f>
        <v>0</v>
      </c>
      <c r="O2" s="443" t="s">
        <v>222</v>
      </c>
      <c r="P2" s="444"/>
      <c r="Q2" s="444"/>
      <c r="R2" s="444"/>
      <c r="S2" s="445"/>
      <c r="T2" s="445"/>
      <c r="U2" s="445"/>
      <c r="V2" s="445"/>
      <c r="W2" s="445"/>
      <c r="X2" s="445"/>
      <c r="Y2" s="445"/>
      <c r="Z2" s="445"/>
      <c r="AA2" s="445"/>
      <c r="AB2" s="445"/>
      <c r="AC2" s="445"/>
      <c r="AD2" s="445"/>
      <c r="AE2" s="445"/>
      <c r="AF2" s="445"/>
      <c r="AG2" s="445"/>
      <c r="AH2" s="445"/>
      <c r="AI2" s="445"/>
      <c r="AJ2" s="445"/>
      <c r="AK2" s="445"/>
      <c r="AL2" s="446"/>
      <c r="AM2" s="146">
        <f>C2+E2+G2+I2+K2+M2</f>
        <v>99.999999999999986</v>
      </c>
      <c r="AN2" s="48">
        <f>D2+F2+H2+J2+L2+N2</f>
        <v>14000000.4</v>
      </c>
    </row>
    <row r="3" spans="1:40" ht="14.85" customHeight="1" thickBot="1" x14ac:dyDescent="0.3">
      <c r="A3" s="440" t="str">
        <f>'1. Detailed Budget POA'!C8</f>
        <v>Component I. Strengthening Tax Administration Governance</v>
      </c>
      <c r="B3" s="81" t="s">
        <v>208</v>
      </c>
      <c r="C3" s="49" t="s">
        <v>5</v>
      </c>
      <c r="D3" s="50" t="s">
        <v>217</v>
      </c>
      <c r="E3" s="50" t="s">
        <v>5</v>
      </c>
      <c r="F3" s="50" t="s">
        <v>218</v>
      </c>
      <c r="G3" s="50" t="s">
        <v>5</v>
      </c>
      <c r="H3" s="50" t="s">
        <v>127</v>
      </c>
      <c r="I3" s="50" t="s">
        <v>5</v>
      </c>
      <c r="J3" s="50" t="s">
        <v>219</v>
      </c>
      <c r="K3" s="50" t="s">
        <v>5</v>
      </c>
      <c r="L3" s="50" t="s">
        <v>220</v>
      </c>
      <c r="M3" s="50" t="s">
        <v>5</v>
      </c>
      <c r="N3" s="132" t="s">
        <v>221</v>
      </c>
      <c r="O3" s="423" t="s">
        <v>217</v>
      </c>
      <c r="P3" s="424"/>
      <c r="Q3" s="424"/>
      <c r="R3" s="424"/>
      <c r="S3" s="423" t="s">
        <v>126</v>
      </c>
      <c r="T3" s="424"/>
      <c r="U3" s="424"/>
      <c r="V3" s="424"/>
      <c r="W3" s="423" t="s">
        <v>127</v>
      </c>
      <c r="X3" s="424"/>
      <c r="Y3" s="424"/>
      <c r="Z3" s="424"/>
      <c r="AA3" s="423" t="s">
        <v>219</v>
      </c>
      <c r="AB3" s="424"/>
      <c r="AC3" s="424"/>
      <c r="AD3" s="424"/>
      <c r="AE3" s="423" t="s">
        <v>220</v>
      </c>
      <c r="AF3" s="424"/>
      <c r="AG3" s="424"/>
      <c r="AH3" s="424"/>
      <c r="AI3" s="423" t="s">
        <v>221</v>
      </c>
      <c r="AJ3" s="424"/>
      <c r="AK3" s="424"/>
      <c r="AL3" s="442"/>
    </row>
    <row r="4" spans="1:40" x14ac:dyDescent="0.25">
      <c r="A4" s="441"/>
      <c r="B4" s="230">
        <f>SUM(B5:B6)</f>
        <v>545561.59999999998</v>
      </c>
      <c r="C4" s="231">
        <f>D4/$B4*100</f>
        <v>25</v>
      </c>
      <c r="D4" s="230">
        <f>SUM(D5:D6)</f>
        <v>136390.39999999999</v>
      </c>
      <c r="E4" s="231">
        <f>F4/$B4*100</f>
        <v>25</v>
      </c>
      <c r="F4" s="230">
        <f>SUM(F5:F6)</f>
        <v>136390.39999999999</v>
      </c>
      <c r="G4" s="231">
        <f>H4/$B4*100</f>
        <v>39.891150696823239</v>
      </c>
      <c r="H4" s="230">
        <f>SUM(H5:H6)</f>
        <v>217630.8</v>
      </c>
      <c r="I4" s="231">
        <f>J4/$B4*100</f>
        <v>10.108849303176763</v>
      </c>
      <c r="J4" s="230">
        <f>SUM(J5:J6)</f>
        <v>55150</v>
      </c>
      <c r="K4" s="231">
        <f>L4/$B4*100</f>
        <v>0</v>
      </c>
      <c r="L4" s="230">
        <f>SUM(L5:L6)</f>
        <v>0</v>
      </c>
      <c r="M4" s="231">
        <f>N4/$B4*100</f>
        <v>0</v>
      </c>
      <c r="N4" s="232">
        <f>SUM(N5:N6)</f>
        <v>0</v>
      </c>
      <c r="O4" s="242"/>
      <c r="P4" s="243"/>
      <c r="Q4" s="243"/>
      <c r="R4" s="243"/>
      <c r="S4" s="243"/>
      <c r="T4" s="243"/>
      <c r="U4" s="243"/>
      <c r="V4" s="243"/>
      <c r="W4" s="243"/>
      <c r="X4" s="243"/>
      <c r="Y4" s="243"/>
      <c r="Z4" s="243"/>
      <c r="AA4" s="243"/>
      <c r="AB4" s="243"/>
      <c r="AC4" s="243"/>
      <c r="AD4" s="243"/>
      <c r="AE4" s="243"/>
      <c r="AF4" s="243"/>
      <c r="AG4" s="243"/>
      <c r="AH4" s="243"/>
      <c r="AI4" s="243"/>
      <c r="AJ4" s="243"/>
      <c r="AK4" s="244"/>
      <c r="AL4" s="135"/>
      <c r="AM4" s="146">
        <f t="shared" ref="AM4:AM6" si="0">C4+E4+G4+I4+K4+M4</f>
        <v>100.00000000000001</v>
      </c>
    </row>
    <row r="5" spans="1:40" ht="75" x14ac:dyDescent="0.25">
      <c r="A5" s="82" t="str">
        <f>'1. Detailed Budget POA'!A10</f>
        <v>1.1  New business model, consolidating  ITD and DGST,  including: (i) implementation of new processes and procedures; (ii) implementation of strategic plan; and (iii)  delivery of workshops to disseminate the new business model</v>
      </c>
      <c r="B5" s="233">
        <f>'1. Detailed Budget POA'!B10</f>
        <v>220600</v>
      </c>
      <c r="C5" s="231">
        <v>25</v>
      </c>
      <c r="D5" s="233">
        <f>$B5*C5/100</f>
        <v>55150</v>
      </c>
      <c r="E5" s="231">
        <v>25</v>
      </c>
      <c r="F5" s="233">
        <f>$B5*E5/100</f>
        <v>55150</v>
      </c>
      <c r="G5" s="231">
        <v>25</v>
      </c>
      <c r="H5" s="233">
        <f>$B5*G5/100</f>
        <v>55150</v>
      </c>
      <c r="I5" s="231">
        <v>25</v>
      </c>
      <c r="J5" s="233">
        <f>$B5*I5/100</f>
        <v>55150</v>
      </c>
      <c r="K5" s="231">
        <v>0</v>
      </c>
      <c r="L5" s="233">
        <f>$B5*K5/100</f>
        <v>0</v>
      </c>
      <c r="M5" s="231">
        <v>0</v>
      </c>
      <c r="N5" s="234">
        <f>$B5*M5/100</f>
        <v>0</v>
      </c>
      <c r="O5" s="237"/>
      <c r="P5" s="48"/>
      <c r="Q5" s="259"/>
      <c r="R5" s="48"/>
      <c r="S5" s="258"/>
      <c r="T5" s="258"/>
      <c r="U5" s="258"/>
      <c r="V5" s="48"/>
      <c r="W5" s="48"/>
      <c r="X5" s="48"/>
      <c r="Y5" s="48"/>
      <c r="Z5" s="48"/>
      <c r="AA5" s="48"/>
      <c r="AB5" s="48"/>
      <c r="AC5" s="48"/>
      <c r="AD5" s="48"/>
      <c r="AE5" s="48"/>
      <c r="AF5" s="48"/>
      <c r="AG5" s="48"/>
      <c r="AH5" s="48"/>
      <c r="AI5" s="48"/>
      <c r="AJ5" s="48"/>
      <c r="AK5" s="238"/>
      <c r="AL5" s="136"/>
      <c r="AM5" s="146">
        <f t="shared" si="0"/>
        <v>100</v>
      </c>
    </row>
    <row r="6" spans="1:40" ht="60" x14ac:dyDescent="0.25">
      <c r="A6" s="82" t="str">
        <f>'1. Detailed Budget POA'!A15</f>
        <v>1.2  Internal control model, including (i) operating manuals; (ii) a system to support the model’s operation; and (iii) training in internal control techniques.</v>
      </c>
      <c r="B6" s="233">
        <f>'1. Detailed Budget POA'!B15</f>
        <v>324961.59999999998</v>
      </c>
      <c r="C6" s="231">
        <v>25</v>
      </c>
      <c r="D6" s="233">
        <f>$B6*C6/100</f>
        <v>81240.399999999994</v>
      </c>
      <c r="E6" s="231">
        <v>25</v>
      </c>
      <c r="F6" s="233">
        <f>$B6*E6/100</f>
        <v>81240.399999999994</v>
      </c>
      <c r="G6" s="231">
        <v>50</v>
      </c>
      <c r="H6" s="233">
        <f>$B6*G6/100</f>
        <v>162480.79999999999</v>
      </c>
      <c r="I6" s="231">
        <v>0</v>
      </c>
      <c r="J6" s="233">
        <f>$B6*I6/100</f>
        <v>0</v>
      </c>
      <c r="K6" s="231">
        <v>0</v>
      </c>
      <c r="L6" s="233">
        <f>$B6*K6/100</f>
        <v>0</v>
      </c>
      <c r="M6" s="231">
        <v>0</v>
      </c>
      <c r="N6" s="234">
        <f>$B6*M6/100</f>
        <v>0</v>
      </c>
      <c r="O6" s="237"/>
      <c r="P6" s="48"/>
      <c r="Q6" s="48"/>
      <c r="R6" s="48"/>
      <c r="S6" s="48"/>
      <c r="T6" s="48"/>
      <c r="U6" s="48"/>
      <c r="V6" s="48"/>
      <c r="W6" s="48"/>
      <c r="X6" s="48"/>
      <c r="Y6" s="48"/>
      <c r="Z6" s="48"/>
      <c r="AA6" s="48"/>
      <c r="AB6" s="48"/>
      <c r="AC6" s="48"/>
      <c r="AD6" s="48"/>
      <c r="AE6" s="48"/>
      <c r="AF6" s="48"/>
      <c r="AG6" s="48"/>
      <c r="AH6" s="48"/>
      <c r="AI6" s="48"/>
      <c r="AJ6" s="48"/>
      <c r="AK6" s="238"/>
      <c r="AL6" s="136"/>
      <c r="AM6" s="146">
        <f t="shared" si="0"/>
        <v>100</v>
      </c>
    </row>
    <row r="7" spans="1:40" ht="16.5" thickBot="1" x14ac:dyDescent="0.3">
      <c r="A7" s="428"/>
      <c r="B7" s="429"/>
      <c r="C7" s="429"/>
      <c r="D7" s="429"/>
      <c r="E7" s="429"/>
      <c r="F7" s="429"/>
      <c r="G7" s="429"/>
      <c r="H7" s="429"/>
      <c r="I7" s="429"/>
      <c r="J7" s="429"/>
      <c r="K7" s="429"/>
      <c r="L7" s="430"/>
      <c r="M7" s="137">
        <f>C7+E7+G7+I7+K7</f>
        <v>0</v>
      </c>
      <c r="N7" s="137"/>
      <c r="O7" s="138"/>
      <c r="P7" s="137"/>
      <c r="Q7" s="137"/>
      <c r="R7" s="137"/>
      <c r="S7" s="138"/>
      <c r="T7" s="137"/>
      <c r="U7" s="137"/>
      <c r="V7" s="137"/>
      <c r="W7" s="138"/>
      <c r="X7" s="137"/>
      <c r="Y7" s="137"/>
      <c r="Z7" s="137"/>
      <c r="AA7" s="138"/>
      <c r="AB7" s="137"/>
      <c r="AC7" s="137"/>
      <c r="AD7" s="137"/>
      <c r="AE7" s="138"/>
      <c r="AF7" s="137"/>
      <c r="AG7" s="137"/>
      <c r="AH7" s="137"/>
      <c r="AI7" s="138"/>
      <c r="AJ7" s="137"/>
      <c r="AK7" s="137"/>
      <c r="AL7" s="139"/>
    </row>
    <row r="8" spans="1:40" ht="14.85" customHeight="1" x14ac:dyDescent="0.25">
      <c r="A8" s="434" t="str">
        <f>'1. Detailed Budget POA'!C20</f>
        <v xml:space="preserve">Component II. Improvement of Operational Processes </v>
      </c>
      <c r="B8" s="81" t="s">
        <v>208</v>
      </c>
      <c r="C8" s="49" t="s">
        <v>5</v>
      </c>
      <c r="D8" s="50" t="s">
        <v>217</v>
      </c>
      <c r="E8" s="50" t="s">
        <v>5</v>
      </c>
      <c r="F8" s="50" t="s">
        <v>218</v>
      </c>
      <c r="G8" s="50" t="s">
        <v>5</v>
      </c>
      <c r="H8" s="50" t="s">
        <v>127</v>
      </c>
      <c r="I8" s="50" t="s">
        <v>5</v>
      </c>
      <c r="J8" s="50" t="s">
        <v>219</v>
      </c>
      <c r="K8" s="50" t="s">
        <v>5</v>
      </c>
      <c r="L8" s="50" t="s">
        <v>220</v>
      </c>
      <c r="M8" s="50" t="s">
        <v>5</v>
      </c>
      <c r="N8" s="132" t="s">
        <v>221</v>
      </c>
      <c r="O8" s="423" t="s">
        <v>217</v>
      </c>
      <c r="P8" s="424"/>
      <c r="Q8" s="424"/>
      <c r="R8" s="424"/>
      <c r="S8" s="423" t="s">
        <v>126</v>
      </c>
      <c r="T8" s="424"/>
      <c r="U8" s="424"/>
      <c r="V8" s="424"/>
      <c r="W8" s="423" t="s">
        <v>127</v>
      </c>
      <c r="X8" s="424"/>
      <c r="Y8" s="424"/>
      <c r="Z8" s="424"/>
      <c r="AA8" s="423" t="s">
        <v>219</v>
      </c>
      <c r="AB8" s="424"/>
      <c r="AC8" s="424"/>
      <c r="AD8" s="424"/>
      <c r="AE8" s="423" t="s">
        <v>220</v>
      </c>
      <c r="AF8" s="424"/>
      <c r="AG8" s="424"/>
      <c r="AH8" s="424"/>
      <c r="AI8" s="423" t="s">
        <v>221</v>
      </c>
      <c r="AJ8" s="424"/>
      <c r="AK8" s="424"/>
      <c r="AL8" s="425"/>
    </row>
    <row r="9" spans="1:40" ht="15.6" customHeight="1" x14ac:dyDescent="0.25">
      <c r="A9" s="435"/>
      <c r="B9" s="235">
        <f>SUM(B10:B16)</f>
        <v>1749428.8</v>
      </c>
      <c r="C9" s="231">
        <f>D9/$B9*100</f>
        <v>23.607865607334233</v>
      </c>
      <c r="D9" s="235">
        <f>SUM(D10:D16)</f>
        <v>413002.8</v>
      </c>
      <c r="E9" s="231">
        <f>F9/$B9*100</f>
        <v>28.947757119352328</v>
      </c>
      <c r="F9" s="235">
        <f>SUM(F10:F16)</f>
        <v>506420.4</v>
      </c>
      <c r="G9" s="231">
        <f>H9/$B9*100</f>
        <v>44.660108487981908</v>
      </c>
      <c r="H9" s="235">
        <f>SUM(H10:H16)</f>
        <v>781296.8</v>
      </c>
      <c r="I9" s="231">
        <f>J9/$B9*100</f>
        <v>1.3921343926657661</v>
      </c>
      <c r="J9" s="235">
        <f>SUM(J10:J16)</f>
        <v>24354.400000000001</v>
      </c>
      <c r="K9" s="231">
        <f>L9/$B9*100</f>
        <v>1.3921343926657661</v>
      </c>
      <c r="L9" s="235">
        <f>SUM(L10:L16)</f>
        <v>24354.400000000001</v>
      </c>
      <c r="M9" s="231">
        <f>N9/$B9*100</f>
        <v>0</v>
      </c>
      <c r="N9" s="236">
        <f>SUM(N10:N16)</f>
        <v>0</v>
      </c>
      <c r="O9" s="242"/>
      <c r="P9" s="243"/>
      <c r="Q9" s="260"/>
      <c r="R9" s="243"/>
      <c r="S9" s="261"/>
      <c r="T9" s="261"/>
      <c r="U9" s="261"/>
      <c r="V9" s="243"/>
      <c r="W9" s="243"/>
      <c r="X9" s="243"/>
      <c r="Y9" s="243"/>
      <c r="Z9" s="243"/>
      <c r="AA9" s="243"/>
      <c r="AB9" s="243"/>
      <c r="AC9" s="243"/>
      <c r="AD9" s="243"/>
      <c r="AE9" s="243"/>
      <c r="AF9" s="243"/>
      <c r="AG9" s="243"/>
      <c r="AH9" s="243"/>
      <c r="AI9" s="243"/>
      <c r="AJ9" s="243"/>
      <c r="AK9" s="244"/>
      <c r="AL9" s="136"/>
      <c r="AM9" s="146">
        <f t="shared" ref="AM9:AM13" si="1">C9+E9+G9+I9+K9+M9</f>
        <v>100</v>
      </c>
    </row>
    <row r="10" spans="1:40" ht="35.25" customHeight="1" x14ac:dyDescent="0.25">
      <c r="A10" s="83" t="str">
        <f>'1. Detailed Budget POA'!A21</f>
        <v xml:space="preserve">2.1 Integrated taxpayer registration model, common to all tax departments and systems designed to facilitate taxpayer registration and ensure the adequacy and accuracy of taxpayer information, including: (i) definition of new processes and procedures; (ii) data cleansing and data migration to the new ITAS; and (ii) delivery of  workshops to disseminate the new registration model.
</v>
      </c>
      <c r="B10" s="119">
        <f>'1. Detailed Budget POA'!B21</f>
        <v>260252.79999999999</v>
      </c>
      <c r="C10" s="147">
        <v>25</v>
      </c>
      <c r="D10" s="120">
        <f>$B10*C10/100</f>
        <v>65063.199999999997</v>
      </c>
      <c r="E10" s="147">
        <v>25</v>
      </c>
      <c r="F10" s="120">
        <f>$B10*E10/100</f>
        <v>65063.199999999997</v>
      </c>
      <c r="G10" s="147">
        <v>50</v>
      </c>
      <c r="H10" s="120">
        <f>$B10*G10/100</f>
        <v>130126.39999999999</v>
      </c>
      <c r="I10" s="147">
        <v>0</v>
      </c>
      <c r="J10" s="120">
        <f>$B10*I10/100</f>
        <v>0</v>
      </c>
      <c r="K10" s="147">
        <v>0</v>
      </c>
      <c r="L10" s="120">
        <f>$B10*K10/100</f>
        <v>0</v>
      </c>
      <c r="M10" s="147">
        <v>0</v>
      </c>
      <c r="N10" s="133">
        <f>$B10*M10/100</f>
        <v>0</v>
      </c>
      <c r="O10" s="237"/>
      <c r="P10" s="48"/>
      <c r="Q10" s="259"/>
      <c r="R10" s="48"/>
      <c r="S10" s="48"/>
      <c r="T10" s="48"/>
      <c r="U10" s="48"/>
      <c r="V10" s="48"/>
      <c r="W10" s="48"/>
      <c r="X10" s="48"/>
      <c r="Y10" s="48"/>
      <c r="Z10" s="48"/>
      <c r="AA10" s="48"/>
      <c r="AB10" s="48"/>
      <c r="AC10" s="48"/>
      <c r="AD10" s="48"/>
      <c r="AE10" s="48"/>
      <c r="AF10" s="48"/>
      <c r="AG10" s="48"/>
      <c r="AH10" s="48"/>
      <c r="AI10" s="48"/>
      <c r="AJ10" s="48"/>
      <c r="AK10" s="238"/>
      <c r="AL10" s="136"/>
      <c r="AM10" s="146">
        <f t="shared" si="1"/>
        <v>100</v>
      </c>
    </row>
    <row r="11" spans="1:40" ht="105" x14ac:dyDescent="0.25">
      <c r="A11" s="83" t="str">
        <f>'1. Detailed Budget POA'!A26</f>
        <v xml:space="preserve">2.2 Human resource strengthening plan based on competence evaluation, comprising: (i) identification of skill gaps  among TA personnel;  (ii) implementation of an on-site training program; (iii) implementation of  an e-learning platform; (iii) permanent training and (iv) delivery of workshops to disseminate the program. </v>
      </c>
      <c r="B11" s="119">
        <f>'1. Detailed Budget POA'!B26</f>
        <v>395000</v>
      </c>
      <c r="C11" s="147">
        <v>25</v>
      </c>
      <c r="D11" s="120">
        <f>$B11*C11/100</f>
        <v>98750</v>
      </c>
      <c r="E11" s="147">
        <v>25</v>
      </c>
      <c r="F11" s="120">
        <f>$B11*E11/100</f>
        <v>98750</v>
      </c>
      <c r="G11" s="147">
        <v>50</v>
      </c>
      <c r="H11" s="120">
        <f>$B11*G11/100</f>
        <v>197500</v>
      </c>
      <c r="I11" s="147">
        <v>0</v>
      </c>
      <c r="J11" s="120">
        <f>$B11*I11/100</f>
        <v>0</v>
      </c>
      <c r="K11" s="147">
        <v>0</v>
      </c>
      <c r="L11" s="120">
        <f>$B11*K11/100</f>
        <v>0</v>
      </c>
      <c r="M11" s="147">
        <v>0</v>
      </c>
      <c r="N11" s="133">
        <f>$B11*M11/100</f>
        <v>0</v>
      </c>
      <c r="O11" s="237"/>
      <c r="P11" s="48"/>
      <c r="Q11" s="48"/>
      <c r="R11" s="48"/>
      <c r="S11" s="48"/>
      <c r="T11" s="48"/>
      <c r="U11" s="48"/>
      <c r="V11" s="48"/>
      <c r="W11" s="48"/>
      <c r="X11" s="48"/>
      <c r="Y11" s="48"/>
      <c r="Z11" s="48"/>
      <c r="AA11" s="48"/>
      <c r="AB11" s="48"/>
      <c r="AC11" s="48"/>
      <c r="AD11" s="48"/>
      <c r="AE11" s="48"/>
      <c r="AF11" s="48"/>
      <c r="AG11" s="48"/>
      <c r="AH11" s="48"/>
      <c r="AI11" s="48"/>
      <c r="AJ11" s="48"/>
      <c r="AK11" s="238"/>
      <c r="AL11" s="136"/>
      <c r="AM11" s="146">
        <f t="shared" si="1"/>
        <v>100</v>
      </c>
    </row>
    <row r="12" spans="1:40" ht="90" x14ac:dyDescent="0.25">
      <c r="A12" s="83" t="str">
        <f>'1. Detailed Budget POA'!A32</f>
        <v>2.3 Taxpayer segmentation and risk-based compliance management model, including: (i) revision and adjustment of existing processes and procedures to identify, prioritize, and mitigate risks in TA operations, including; and (ii) delivery of workshops to disseminate the new model</v>
      </c>
      <c r="B12" s="119">
        <f>'1. Detailed Budget POA'!B32</f>
        <v>260252.79999999999</v>
      </c>
      <c r="C12" s="147">
        <v>25</v>
      </c>
      <c r="D12" s="120">
        <f>$B12*C12/100</f>
        <v>65063.199999999997</v>
      </c>
      <c r="E12" s="147">
        <v>25</v>
      </c>
      <c r="F12" s="120">
        <f>$B12*E12/100</f>
        <v>65063.199999999997</v>
      </c>
      <c r="G12" s="147">
        <v>50</v>
      </c>
      <c r="H12" s="120">
        <f>$B12*G12/100</f>
        <v>130126.39999999999</v>
      </c>
      <c r="I12" s="147">
        <v>0</v>
      </c>
      <c r="J12" s="120">
        <f>$B12*I12/100</f>
        <v>0</v>
      </c>
      <c r="K12" s="147">
        <v>0</v>
      </c>
      <c r="L12" s="120">
        <f>$B12*K12/100</f>
        <v>0</v>
      </c>
      <c r="M12" s="147">
        <v>0</v>
      </c>
      <c r="N12" s="133">
        <f>$B12*M12/100</f>
        <v>0</v>
      </c>
      <c r="O12" s="237"/>
      <c r="P12" s="48"/>
      <c r="Q12" s="48"/>
      <c r="R12" s="48"/>
      <c r="S12" s="48"/>
      <c r="T12" s="48"/>
      <c r="U12" s="48"/>
      <c r="V12" s="48"/>
      <c r="W12" s="48"/>
      <c r="X12" s="48"/>
      <c r="Y12" s="48"/>
      <c r="Z12" s="48"/>
      <c r="AA12" s="48"/>
      <c r="AB12" s="48"/>
      <c r="AC12" s="48"/>
      <c r="AD12" s="48"/>
      <c r="AE12" s="48"/>
      <c r="AF12" s="48"/>
      <c r="AG12" s="48"/>
      <c r="AH12" s="48"/>
      <c r="AI12" s="48"/>
      <c r="AJ12" s="48"/>
      <c r="AK12" s="238"/>
      <c r="AL12" s="136"/>
      <c r="AM12" s="146">
        <f t="shared" si="1"/>
        <v>100</v>
      </c>
    </row>
    <row r="13" spans="1:40" ht="105" x14ac:dyDescent="0.25">
      <c r="A13" s="83" t="str">
        <f>'1. Detailed Budget POA'!A37</f>
        <v>2.4 New audit model using a wider range of examination and risk-based techniques,  comprising: (i) analytic tools for auditing; (ii)revision and adjustment of existing processes and procedures; (iii) implementation of analytic tools for data mining; and (iv) delivery of workshops to disseminate the new model</v>
      </c>
      <c r="B13" s="119">
        <f>'1. Detailed Budget POA'!B37</f>
        <v>460252.8</v>
      </c>
      <c r="C13" s="147">
        <v>25</v>
      </c>
      <c r="D13" s="120">
        <f>$B13*C13/100</f>
        <v>115063.2</v>
      </c>
      <c r="E13" s="147">
        <v>25</v>
      </c>
      <c r="F13" s="120">
        <f>$B13*E13/100</f>
        <v>115063.2</v>
      </c>
      <c r="G13" s="147">
        <v>50</v>
      </c>
      <c r="H13" s="120">
        <f>$B13*G13/100</f>
        <v>230126.4</v>
      </c>
      <c r="I13" s="147">
        <v>0</v>
      </c>
      <c r="J13" s="120">
        <f>$B13*I13/100</f>
        <v>0</v>
      </c>
      <c r="K13" s="147">
        <v>0</v>
      </c>
      <c r="L13" s="120">
        <f>$B13*K13/100</f>
        <v>0</v>
      </c>
      <c r="M13" s="147">
        <v>0</v>
      </c>
      <c r="N13" s="133">
        <f>$B13*M13/100</f>
        <v>0</v>
      </c>
      <c r="O13" s="237"/>
      <c r="P13" s="48"/>
      <c r="Q13" s="48"/>
      <c r="R13" s="48"/>
      <c r="S13" s="48"/>
      <c r="T13" s="48"/>
      <c r="U13" s="48"/>
      <c r="V13" s="48"/>
      <c r="W13" s="48"/>
      <c r="X13" s="48"/>
      <c r="Y13" s="48"/>
      <c r="Z13" s="48"/>
      <c r="AA13" s="48"/>
      <c r="AB13" s="48"/>
      <c r="AC13" s="48"/>
      <c r="AD13" s="48"/>
      <c r="AE13" s="48"/>
      <c r="AF13" s="48"/>
      <c r="AG13" s="48"/>
      <c r="AH13" s="48"/>
      <c r="AI13" s="48"/>
      <c r="AJ13" s="48"/>
      <c r="AK13" s="238"/>
      <c r="AL13" s="136"/>
      <c r="AM13" s="146">
        <f t="shared" si="1"/>
        <v>100</v>
      </c>
    </row>
    <row r="14" spans="1:40" ht="60" x14ac:dyDescent="0.25">
      <c r="A14" s="256" t="str">
        <f>'1. Detailed Budget POA'!A42</f>
        <v>2.5 Enforced collection model based on risk criteria, including (i) definition of new processes and procedures; and (ii) delivery of workshops to disseminate the new model.</v>
      </c>
      <c r="B14" s="257">
        <f>'1. Detailed Budget POA'!B42</f>
        <v>138126.39999999999</v>
      </c>
      <c r="C14" s="147">
        <v>25</v>
      </c>
      <c r="D14" s="120">
        <f t="shared" ref="D14:D16" si="2">$B14*C14/100</f>
        <v>34531.599999999999</v>
      </c>
      <c r="E14" s="147">
        <v>25</v>
      </c>
      <c r="F14" s="120">
        <f t="shared" ref="F14:F16" si="3">$B14*E14/100</f>
        <v>34531.599999999999</v>
      </c>
      <c r="G14" s="147">
        <v>50</v>
      </c>
      <c r="H14" s="120">
        <f t="shared" ref="H14:H16" si="4">$B14*G14/100</f>
        <v>69063.199999999997</v>
      </c>
      <c r="I14" s="147">
        <v>0</v>
      </c>
      <c r="J14" s="120">
        <f t="shared" ref="J14:J16" si="5">$B14*I14/100</f>
        <v>0</v>
      </c>
      <c r="K14" s="147">
        <v>0</v>
      </c>
      <c r="L14" s="120">
        <f t="shared" ref="L14:L16" si="6">$B14*K14/100</f>
        <v>0</v>
      </c>
      <c r="M14" s="147">
        <v>0</v>
      </c>
      <c r="N14" s="133">
        <f t="shared" ref="N14:N16" si="7">$B14*M14/100</f>
        <v>0</v>
      </c>
      <c r="O14" s="237"/>
      <c r="P14" s="48"/>
      <c r="Q14" s="259"/>
      <c r="R14" s="48"/>
      <c r="S14" s="48"/>
      <c r="T14" s="48"/>
      <c r="U14" s="48"/>
      <c r="V14" s="48"/>
      <c r="W14" s="48"/>
      <c r="X14" s="48"/>
      <c r="Y14" s="48"/>
      <c r="Z14" s="48"/>
      <c r="AA14" s="48"/>
      <c r="AB14" s="48"/>
      <c r="AC14" s="48"/>
      <c r="AD14" s="48"/>
      <c r="AE14" s="48"/>
      <c r="AF14" s="48"/>
      <c r="AG14" s="48"/>
      <c r="AH14" s="48"/>
      <c r="AI14" s="48"/>
      <c r="AJ14" s="48"/>
      <c r="AK14" s="238"/>
      <c r="AL14" s="136"/>
      <c r="AM14" s="146"/>
    </row>
    <row r="15" spans="1:40" ht="75" x14ac:dyDescent="0.25">
      <c r="A15" s="256" t="str">
        <f>'1. Detailed Budget POA'!A47</f>
        <v>2.6 	Taxpayer account model to provide the TA with a fast taxpayer-centric overview, including: (i) revision and adjustment of existing processes and procedures; and (ii) delivery of workshops to disseminate the new model.</v>
      </c>
      <c r="B15" s="257">
        <f>'1. Detailed Budget POA'!B47</f>
        <v>138126.39999999999</v>
      </c>
      <c r="C15" s="147">
        <v>25</v>
      </c>
      <c r="D15" s="120">
        <f t="shared" si="2"/>
        <v>34531.599999999999</v>
      </c>
      <c r="E15" s="147">
        <v>75</v>
      </c>
      <c r="F15" s="120">
        <f t="shared" si="3"/>
        <v>103594.8</v>
      </c>
      <c r="G15" s="147">
        <v>0</v>
      </c>
      <c r="H15" s="120">
        <f t="shared" si="4"/>
        <v>0</v>
      </c>
      <c r="I15" s="147">
        <v>0</v>
      </c>
      <c r="J15" s="120">
        <f t="shared" si="5"/>
        <v>0</v>
      </c>
      <c r="K15" s="147">
        <v>0</v>
      </c>
      <c r="L15" s="120">
        <f t="shared" si="6"/>
        <v>0</v>
      </c>
      <c r="M15" s="147">
        <v>0</v>
      </c>
      <c r="N15" s="133">
        <f t="shared" si="7"/>
        <v>0</v>
      </c>
      <c r="O15" s="237"/>
      <c r="P15" s="48"/>
      <c r="Q15" s="48"/>
      <c r="R15" s="48"/>
      <c r="S15" s="48"/>
      <c r="T15" s="48"/>
      <c r="U15" s="48"/>
      <c r="V15" s="48"/>
      <c r="W15" s="48"/>
      <c r="X15" s="48"/>
      <c r="Y15" s="48"/>
      <c r="Z15" s="48"/>
      <c r="AA15" s="48"/>
      <c r="AB15" s="48"/>
      <c r="AC15" s="48"/>
      <c r="AD15" s="48"/>
      <c r="AE15" s="48"/>
      <c r="AF15" s="48"/>
      <c r="AG15" s="48"/>
      <c r="AH15" s="48"/>
      <c r="AI15" s="48"/>
      <c r="AJ15" s="48"/>
      <c r="AK15" s="238"/>
      <c r="AL15" s="136"/>
      <c r="AM15" s="146"/>
    </row>
    <row r="16" spans="1:40" ht="75" x14ac:dyDescent="0.25">
      <c r="A16" s="256" t="str">
        <f>'1. Detailed Budget POA'!A52</f>
        <v>2.7  Development and implementation  of  an invoicing control model comprising a strategy for further implementation of  electronic invoicing, including: (I) definition of new processes and procedures; and (ii) delivery of workshops to disseminate the new model</v>
      </c>
      <c r="B16" s="257">
        <f>'1. Detailed Budget POA'!B52</f>
        <v>97417.599999999991</v>
      </c>
      <c r="C16" s="147">
        <v>0</v>
      </c>
      <c r="D16" s="120">
        <f t="shared" si="2"/>
        <v>0</v>
      </c>
      <c r="E16" s="147">
        <v>25</v>
      </c>
      <c r="F16" s="120">
        <f t="shared" si="3"/>
        <v>24354.400000000001</v>
      </c>
      <c r="G16" s="147">
        <v>25</v>
      </c>
      <c r="H16" s="120">
        <f t="shared" si="4"/>
        <v>24354.400000000001</v>
      </c>
      <c r="I16" s="147">
        <v>25</v>
      </c>
      <c r="J16" s="120">
        <f t="shared" si="5"/>
        <v>24354.400000000001</v>
      </c>
      <c r="K16" s="147">
        <v>25</v>
      </c>
      <c r="L16" s="120">
        <f t="shared" si="6"/>
        <v>24354.400000000001</v>
      </c>
      <c r="M16" s="147">
        <v>0</v>
      </c>
      <c r="N16" s="133">
        <f t="shared" si="7"/>
        <v>0</v>
      </c>
      <c r="O16" s="239"/>
      <c r="P16" s="240"/>
      <c r="Q16" s="240"/>
      <c r="R16" s="240"/>
      <c r="S16" s="240"/>
      <c r="T16" s="240"/>
      <c r="U16" s="240"/>
      <c r="V16" s="240"/>
      <c r="W16" s="240"/>
      <c r="X16" s="240"/>
      <c r="Y16" s="240"/>
      <c r="Z16" s="240"/>
      <c r="AA16" s="240"/>
      <c r="AB16" s="240"/>
      <c r="AC16" s="240"/>
      <c r="AD16" s="240"/>
      <c r="AE16" s="240"/>
      <c r="AF16" s="240"/>
      <c r="AG16" s="240"/>
      <c r="AH16" s="240"/>
      <c r="AI16" s="240"/>
      <c r="AJ16" s="240"/>
      <c r="AK16" s="241"/>
      <c r="AL16" s="136"/>
      <c r="AM16" s="146"/>
    </row>
    <row r="17" spans="1:39" ht="16.5" thickBot="1" x14ac:dyDescent="0.3">
      <c r="A17" s="428"/>
      <c r="B17" s="429"/>
      <c r="C17" s="429"/>
      <c r="D17" s="429"/>
      <c r="E17" s="429"/>
      <c r="F17" s="429"/>
      <c r="G17" s="429"/>
      <c r="H17" s="429"/>
      <c r="I17" s="429"/>
      <c r="J17" s="429"/>
      <c r="K17" s="429"/>
      <c r="L17" s="430"/>
      <c r="M17" s="137">
        <f>C17+E17+G17+I17+K17</f>
        <v>0</v>
      </c>
      <c r="N17" s="137"/>
      <c r="O17" s="138"/>
      <c r="P17" s="137"/>
      <c r="Q17" s="137"/>
      <c r="R17" s="137"/>
      <c r="S17" s="138"/>
      <c r="T17" s="137"/>
      <c r="U17" s="137"/>
      <c r="V17" s="137"/>
      <c r="W17" s="138"/>
      <c r="X17" s="137"/>
      <c r="Y17" s="137"/>
      <c r="Z17" s="137"/>
      <c r="AA17" s="138"/>
      <c r="AB17" s="137"/>
      <c r="AC17" s="137"/>
      <c r="AD17" s="137"/>
      <c r="AE17" s="138"/>
      <c r="AF17" s="137"/>
      <c r="AG17" s="137"/>
      <c r="AH17" s="137"/>
      <c r="AI17" s="138"/>
      <c r="AJ17" s="137"/>
      <c r="AK17" s="137"/>
      <c r="AL17" s="139"/>
    </row>
    <row r="18" spans="1:39" ht="14.85" customHeight="1" x14ac:dyDescent="0.25">
      <c r="A18" s="434" t="str">
        <f>'1. Detailed Budget POA'!C57</f>
        <v>Component III. Modernization of Technological Infrastructure</v>
      </c>
      <c r="B18" s="81" t="s">
        <v>208</v>
      </c>
      <c r="C18" s="49" t="s">
        <v>5</v>
      </c>
      <c r="D18" s="50" t="s">
        <v>217</v>
      </c>
      <c r="E18" s="50" t="s">
        <v>5</v>
      </c>
      <c r="F18" s="50" t="s">
        <v>218</v>
      </c>
      <c r="G18" s="50" t="s">
        <v>5</v>
      </c>
      <c r="H18" s="50" t="s">
        <v>127</v>
      </c>
      <c r="I18" s="50" t="s">
        <v>5</v>
      </c>
      <c r="J18" s="50" t="s">
        <v>219</v>
      </c>
      <c r="K18" s="50" t="s">
        <v>5</v>
      </c>
      <c r="L18" s="50" t="s">
        <v>220</v>
      </c>
      <c r="M18" s="50" t="s">
        <v>5</v>
      </c>
      <c r="N18" s="132" t="s">
        <v>221</v>
      </c>
      <c r="O18" s="423" t="s">
        <v>217</v>
      </c>
      <c r="P18" s="424"/>
      <c r="Q18" s="424"/>
      <c r="R18" s="424"/>
      <c r="S18" s="423" t="s">
        <v>126</v>
      </c>
      <c r="T18" s="424"/>
      <c r="U18" s="424"/>
      <c r="V18" s="424"/>
      <c r="W18" s="423" t="s">
        <v>127</v>
      </c>
      <c r="X18" s="424"/>
      <c r="Y18" s="424"/>
      <c r="Z18" s="424"/>
      <c r="AA18" s="423" t="s">
        <v>219</v>
      </c>
      <c r="AB18" s="424"/>
      <c r="AC18" s="424"/>
      <c r="AD18" s="424"/>
      <c r="AE18" s="423" t="s">
        <v>220</v>
      </c>
      <c r="AF18" s="424"/>
      <c r="AG18" s="424"/>
      <c r="AH18" s="424"/>
      <c r="AI18" s="423" t="s">
        <v>221</v>
      </c>
      <c r="AJ18" s="424"/>
      <c r="AK18" s="424"/>
      <c r="AL18" s="425"/>
    </row>
    <row r="19" spans="1:39" ht="15.6" customHeight="1" x14ac:dyDescent="0.25">
      <c r="A19" s="435"/>
      <c r="B19" s="235">
        <f>SUM(B20:B21)</f>
        <v>10376000</v>
      </c>
      <c r="C19" s="231">
        <f>D19/$B19*100</f>
        <v>3.3153430994602933</v>
      </c>
      <c r="D19" s="235">
        <f>SUM(D20:D21)</f>
        <v>344000</v>
      </c>
      <c r="E19" s="231">
        <f>F19/$B19*100</f>
        <v>3.3153430994602933</v>
      </c>
      <c r="F19" s="235">
        <f>SUM(F20:F21)</f>
        <v>344000</v>
      </c>
      <c r="G19" s="231">
        <f>H19/$B19*100</f>
        <v>28.315343099460293</v>
      </c>
      <c r="H19" s="235">
        <f>SUM(H20:H21)</f>
        <v>2938000</v>
      </c>
      <c r="I19" s="231">
        <f>J19/$B19*100</f>
        <v>34.695451040863531</v>
      </c>
      <c r="J19" s="235">
        <f>SUM(J20:J21)</f>
        <v>3600000</v>
      </c>
      <c r="K19" s="231">
        <f>L19/$B19*100</f>
        <v>30.35851966075559</v>
      </c>
      <c r="L19" s="235">
        <f>SUM(L20:L21)</f>
        <v>3150000</v>
      </c>
      <c r="M19" s="231">
        <f>N19/$B19*100</f>
        <v>0</v>
      </c>
      <c r="N19" s="236">
        <f>SUM(N20:N21)</f>
        <v>0</v>
      </c>
      <c r="O19" s="242"/>
      <c r="P19" s="243"/>
      <c r="Q19" s="260"/>
      <c r="R19" s="243"/>
      <c r="S19" s="261"/>
      <c r="T19" s="261"/>
      <c r="U19" s="261"/>
      <c r="V19" s="243"/>
      <c r="W19" s="243"/>
      <c r="X19" s="243"/>
      <c r="Y19" s="243"/>
      <c r="Z19" s="243"/>
      <c r="AA19" s="243"/>
      <c r="AB19" s="243"/>
      <c r="AC19" s="243"/>
      <c r="AD19" s="243"/>
      <c r="AE19" s="243"/>
      <c r="AF19" s="243"/>
      <c r="AG19" s="243"/>
      <c r="AH19" s="243"/>
      <c r="AI19" s="243"/>
      <c r="AJ19" s="243"/>
      <c r="AK19" s="243"/>
      <c r="AL19" s="244"/>
      <c r="AM19" s="146">
        <f t="shared" ref="AM19" si="8">C19+E19+G19+I19+K19+M19</f>
        <v>100</v>
      </c>
    </row>
    <row r="20" spans="1:39" ht="75" x14ac:dyDescent="0.25">
      <c r="A20" s="53" t="str">
        <f>'1. Detailed Budget POA'!A59</f>
        <v>3.1 Development and implementation, including training, of an information and technology strategic plan, including: (i) installation of the equipment; (iii) implementation of the contingency environment; and (iv) delivery  of workshops to disseminate the plan</v>
      </c>
      <c r="B20" s="118">
        <f>'1. Detailed Budget POA'!B59</f>
        <v>1376000</v>
      </c>
      <c r="C20" s="148">
        <v>25</v>
      </c>
      <c r="D20" s="118">
        <f>$B20*C20/100</f>
        <v>344000</v>
      </c>
      <c r="E20" s="148">
        <v>25</v>
      </c>
      <c r="F20" s="118">
        <f>$B20*E20/100</f>
        <v>344000</v>
      </c>
      <c r="G20" s="148">
        <v>50</v>
      </c>
      <c r="H20" s="118">
        <f>$B20*G20/100</f>
        <v>688000</v>
      </c>
      <c r="I20" s="148">
        <v>0</v>
      </c>
      <c r="J20" s="118">
        <f>$B20*I20/100</f>
        <v>0</v>
      </c>
      <c r="K20" s="148">
        <v>0</v>
      </c>
      <c r="L20" s="118">
        <f>$B20*K20/100</f>
        <v>0</v>
      </c>
      <c r="M20" s="148">
        <v>0</v>
      </c>
      <c r="N20" s="134">
        <f>$B20*M20/100</f>
        <v>0</v>
      </c>
      <c r="O20" s="237"/>
      <c r="P20" s="48"/>
      <c r="Q20" s="259"/>
      <c r="R20" s="48"/>
      <c r="S20" s="48"/>
      <c r="T20" s="48"/>
      <c r="U20" s="48"/>
      <c r="V20" s="48"/>
      <c r="W20" s="48"/>
      <c r="X20" s="48"/>
      <c r="Y20" s="48"/>
      <c r="Z20" s="48"/>
      <c r="AA20" s="48"/>
      <c r="AB20" s="48"/>
      <c r="AC20" s="48"/>
      <c r="AD20" s="48"/>
      <c r="AE20" s="48"/>
      <c r="AF20" s="48"/>
      <c r="AG20" s="48"/>
      <c r="AH20" s="48"/>
      <c r="AI20" s="48"/>
      <c r="AJ20" s="48"/>
      <c r="AK20" s="48"/>
      <c r="AL20" s="238"/>
      <c r="AM20" s="146">
        <f t="shared" ref="AM20:AM21" si="9">C20+E20+G20+I20+K20+M20</f>
        <v>100</v>
      </c>
    </row>
    <row r="21" spans="1:39" ht="255" x14ac:dyDescent="0.25">
      <c r="A21" s="53" t="str">
        <f>'1. Detailed Budget POA'!A63</f>
        <v>3.2 Development and implementation, including training of new ITAS,  comprising (i) registration; (ii) declaration processing and filer monitoring; (iii) payments and refunds processing; (iv) taxpayer account and revenue accounting; (v) collection; (vi) audit and case management; (vii) objections and appeals; (viii) taxpayers services; (ix) risk management; and (x) supporting processes, including reporting, statistics, and internal audit.The new system will be piloted on large taxpayers before being rollout to the broader population. Additionally, interoperability with the main government systems will be developed and implemented, including ASYCUDA and SmartStream.  The new system must have modern security procedures (cybersecurity capacity), including a set of necessary functions for user authentication, authorization and administration, encryption of the transactions required for online filing and payments, and audit trails</v>
      </c>
      <c r="B21" s="118">
        <f>'1. Detailed Budget POA'!B63</f>
        <v>9000000</v>
      </c>
      <c r="C21" s="148">
        <v>0</v>
      </c>
      <c r="D21" s="118">
        <f>$B21*C21/100</f>
        <v>0</v>
      </c>
      <c r="E21" s="148">
        <v>0</v>
      </c>
      <c r="F21" s="118">
        <f>$B21*E21/100</f>
        <v>0</v>
      </c>
      <c r="G21" s="148">
        <v>25</v>
      </c>
      <c r="H21" s="118">
        <f>$B21*G21/100</f>
        <v>2250000</v>
      </c>
      <c r="I21" s="334">
        <v>40</v>
      </c>
      <c r="J21" s="118">
        <f>$B21*I21/100</f>
        <v>3600000</v>
      </c>
      <c r="K21" s="148">
        <v>35</v>
      </c>
      <c r="L21" s="118">
        <f>$B21*K21/100</f>
        <v>3150000</v>
      </c>
      <c r="M21" s="148">
        <v>0</v>
      </c>
      <c r="N21" s="134">
        <f>$B21*M21/100</f>
        <v>0</v>
      </c>
      <c r="O21" s="237"/>
      <c r="P21" s="48"/>
      <c r="Q21" s="48"/>
      <c r="R21" s="48"/>
      <c r="S21" s="48"/>
      <c r="T21" s="48"/>
      <c r="U21" s="48"/>
      <c r="V21" s="48"/>
      <c r="W21" s="48"/>
      <c r="X21" s="48"/>
      <c r="Y21" s="48"/>
      <c r="Z21" s="48"/>
      <c r="AA21" s="48"/>
      <c r="AB21" s="48"/>
      <c r="AC21" s="48"/>
      <c r="AD21" s="48"/>
      <c r="AE21" s="48"/>
      <c r="AF21" s="48"/>
      <c r="AG21" s="48"/>
      <c r="AH21" s="48"/>
      <c r="AI21" s="48"/>
      <c r="AJ21" s="48"/>
      <c r="AK21" s="48"/>
      <c r="AL21" s="238"/>
      <c r="AM21" s="146">
        <f t="shared" si="9"/>
        <v>100</v>
      </c>
    </row>
    <row r="22" spans="1:39" ht="16.5" thickBot="1" x14ac:dyDescent="0.3">
      <c r="A22" s="431"/>
      <c r="B22" s="432"/>
      <c r="C22" s="432"/>
      <c r="D22" s="432"/>
      <c r="E22" s="432"/>
      <c r="F22" s="432"/>
      <c r="G22" s="432"/>
      <c r="H22" s="432"/>
      <c r="I22" s="432"/>
      <c r="J22" s="432"/>
      <c r="K22" s="432"/>
      <c r="L22" s="433"/>
      <c r="M22" s="137"/>
      <c r="N22" s="137"/>
      <c r="O22" s="308"/>
      <c r="P22" s="137"/>
      <c r="Q22" s="137"/>
      <c r="R22" s="309"/>
      <c r="S22" s="137"/>
      <c r="T22" s="137"/>
      <c r="U22" s="137"/>
      <c r="V22" s="137"/>
      <c r="W22" s="137"/>
      <c r="X22" s="137"/>
      <c r="Y22" s="137"/>
      <c r="Z22" s="137"/>
      <c r="AA22" s="137"/>
      <c r="AB22" s="137"/>
      <c r="AC22" s="137"/>
      <c r="AD22" s="137"/>
      <c r="AE22" s="137"/>
      <c r="AF22" s="137"/>
      <c r="AG22" s="137"/>
      <c r="AH22" s="137"/>
      <c r="AI22" s="137"/>
      <c r="AJ22" s="137"/>
      <c r="AK22" s="137"/>
      <c r="AL22" s="139"/>
    </row>
    <row r="23" spans="1:39" ht="14.85" customHeight="1" thickBot="1" x14ac:dyDescent="0.3">
      <c r="A23" s="426" t="str">
        <f>'1. Detailed Budget POA'!C73</f>
        <v>Project Administration</v>
      </c>
      <c r="B23" s="310" t="s">
        <v>208</v>
      </c>
      <c r="C23" s="311" t="s">
        <v>5</v>
      </c>
      <c r="D23" s="312" t="s">
        <v>217</v>
      </c>
      <c r="E23" s="312" t="s">
        <v>5</v>
      </c>
      <c r="F23" s="312" t="s">
        <v>218</v>
      </c>
      <c r="G23" s="312" t="s">
        <v>5</v>
      </c>
      <c r="H23" s="312" t="s">
        <v>127</v>
      </c>
      <c r="I23" s="312" t="s">
        <v>5</v>
      </c>
      <c r="J23" s="312" t="s">
        <v>219</v>
      </c>
      <c r="K23" s="312" t="s">
        <v>5</v>
      </c>
      <c r="L23" s="312" t="s">
        <v>220</v>
      </c>
      <c r="M23" s="312" t="s">
        <v>5</v>
      </c>
      <c r="N23" s="313" t="s">
        <v>221</v>
      </c>
      <c r="O23" s="423" t="s">
        <v>217</v>
      </c>
      <c r="P23" s="424"/>
      <c r="Q23" s="424"/>
      <c r="R23" s="424"/>
      <c r="S23" s="423" t="s">
        <v>126</v>
      </c>
      <c r="T23" s="424"/>
      <c r="U23" s="424"/>
      <c r="V23" s="424"/>
      <c r="W23" s="423" t="s">
        <v>127</v>
      </c>
      <c r="X23" s="424"/>
      <c r="Y23" s="424"/>
      <c r="Z23" s="424"/>
      <c r="AA23" s="423" t="s">
        <v>219</v>
      </c>
      <c r="AB23" s="424"/>
      <c r="AC23" s="424"/>
      <c r="AD23" s="424"/>
      <c r="AE23" s="423" t="s">
        <v>220</v>
      </c>
      <c r="AF23" s="424"/>
      <c r="AG23" s="424"/>
      <c r="AH23" s="424"/>
      <c r="AI23" s="423" t="s">
        <v>221</v>
      </c>
      <c r="AJ23" s="424"/>
      <c r="AK23" s="424"/>
      <c r="AL23" s="425"/>
    </row>
    <row r="24" spans="1:39" x14ac:dyDescent="0.25">
      <c r="A24" s="427"/>
      <c r="B24" s="307">
        <f>SUM(B25:B33)</f>
        <v>1234700</v>
      </c>
      <c r="C24" s="305">
        <v>20</v>
      </c>
      <c r="D24" s="307">
        <f>SUM(D25:D33)</f>
        <v>246940</v>
      </c>
      <c r="E24" s="305">
        <v>20</v>
      </c>
      <c r="F24" s="307">
        <f>SUM(F25:F33)</f>
        <v>246940</v>
      </c>
      <c r="G24" s="305">
        <v>20</v>
      </c>
      <c r="H24" s="307">
        <f>SUM(H25:H33)</f>
        <v>246940</v>
      </c>
      <c r="I24" s="305">
        <v>20</v>
      </c>
      <c r="J24" s="307">
        <f>SUM(J25:J33)</f>
        <v>246940</v>
      </c>
      <c r="K24" s="305">
        <v>20</v>
      </c>
      <c r="L24" s="307">
        <f>SUM(L25:L33)</f>
        <v>246940</v>
      </c>
      <c r="M24" s="305">
        <v>0</v>
      </c>
      <c r="N24" s="307">
        <f>SUM(N25:N32)</f>
        <v>0</v>
      </c>
      <c r="O24" s="275"/>
      <c r="P24" s="275"/>
      <c r="Q24" s="276"/>
      <c r="R24" s="275"/>
      <c r="S24" s="277"/>
      <c r="T24" s="277"/>
      <c r="U24" s="277"/>
      <c r="V24" s="275"/>
      <c r="W24" s="275"/>
      <c r="X24" s="275"/>
      <c r="Y24" s="275"/>
      <c r="Z24" s="275"/>
      <c r="AA24" s="275"/>
      <c r="AB24" s="275"/>
      <c r="AC24" s="275"/>
      <c r="AD24" s="275"/>
      <c r="AE24" s="275"/>
      <c r="AF24" s="275"/>
      <c r="AG24" s="275"/>
      <c r="AH24" s="275"/>
      <c r="AI24" s="275"/>
      <c r="AJ24" s="275"/>
      <c r="AK24" s="275"/>
      <c r="AL24" s="135"/>
      <c r="AM24" s="146">
        <f t="shared" ref="AM24:AM34" si="10">C24+E24+G24+I24+K24+M24</f>
        <v>100</v>
      </c>
    </row>
    <row r="25" spans="1:39" x14ac:dyDescent="0.25">
      <c r="A25" s="314" t="str">
        <f>'1. Detailed Budget POA'!A75</f>
        <v>Coordinator</v>
      </c>
      <c r="B25" s="307">
        <f>'1. Detailed Budget POA'!G75</f>
        <v>180000</v>
      </c>
      <c r="C25" s="305">
        <v>20</v>
      </c>
      <c r="D25" s="306">
        <f>$B25*C25/100</f>
        <v>36000</v>
      </c>
      <c r="E25" s="305">
        <v>20</v>
      </c>
      <c r="F25" s="306">
        <f>$B25*E25/100</f>
        <v>36000</v>
      </c>
      <c r="G25" s="305">
        <v>20</v>
      </c>
      <c r="H25" s="306">
        <f>$B25*G25/100</f>
        <v>36000</v>
      </c>
      <c r="I25" s="305">
        <v>20</v>
      </c>
      <c r="J25" s="306">
        <f>$B25*I25/100</f>
        <v>36000</v>
      </c>
      <c r="K25" s="305">
        <v>20</v>
      </c>
      <c r="L25" s="306">
        <f>$B25*K25/100</f>
        <v>36000</v>
      </c>
      <c r="M25" s="305">
        <v>0</v>
      </c>
      <c r="N25" s="306"/>
      <c r="O25" s="48"/>
      <c r="P25" s="48"/>
      <c r="Q25" s="259"/>
      <c r="R25" s="48"/>
      <c r="S25" s="48"/>
      <c r="T25" s="48"/>
      <c r="U25" s="48"/>
      <c r="V25" s="48"/>
      <c r="W25" s="48"/>
      <c r="X25" s="48"/>
      <c r="Y25" s="48"/>
      <c r="Z25" s="48"/>
      <c r="AA25" s="48"/>
      <c r="AB25" s="48"/>
      <c r="AC25" s="48"/>
      <c r="AD25" s="48"/>
      <c r="AE25" s="48"/>
      <c r="AF25" s="48"/>
      <c r="AG25" s="48"/>
      <c r="AH25" s="48"/>
      <c r="AI25" s="48"/>
      <c r="AJ25" s="48"/>
      <c r="AK25" s="48"/>
      <c r="AL25" s="136"/>
      <c r="AM25" s="146">
        <f t="shared" si="10"/>
        <v>100</v>
      </c>
    </row>
    <row r="26" spans="1:39" x14ac:dyDescent="0.25">
      <c r="A26" s="314" t="str">
        <f>'1. Detailed Budget POA'!A76</f>
        <v>Financial Specialist</v>
      </c>
      <c r="B26" s="307">
        <f>'1. Detailed Budget POA'!B76</f>
        <v>138000</v>
      </c>
      <c r="C26" s="305">
        <v>20</v>
      </c>
      <c r="D26" s="306">
        <f>$B26*C26/100</f>
        <v>27600</v>
      </c>
      <c r="E26" s="305">
        <v>20</v>
      </c>
      <c r="F26" s="306">
        <f>$B26*E26/100</f>
        <v>27600</v>
      </c>
      <c r="G26" s="305">
        <v>20</v>
      </c>
      <c r="H26" s="306">
        <f>$B26*G26/100</f>
        <v>27600</v>
      </c>
      <c r="I26" s="305">
        <v>20</v>
      </c>
      <c r="J26" s="306">
        <f>$B26*I26/100</f>
        <v>27600</v>
      </c>
      <c r="K26" s="305">
        <v>20</v>
      </c>
      <c r="L26" s="306">
        <f>$B26*K26/100</f>
        <v>27600</v>
      </c>
      <c r="M26" s="305">
        <v>0</v>
      </c>
      <c r="N26" s="306"/>
      <c r="O26" s="48"/>
      <c r="P26" s="48"/>
      <c r="Q26" s="48"/>
      <c r="R26" s="48"/>
      <c r="S26" s="48"/>
      <c r="T26" s="48"/>
      <c r="U26" s="48"/>
      <c r="V26" s="48"/>
      <c r="W26" s="48"/>
      <c r="X26" s="48"/>
      <c r="Y26" s="48"/>
      <c r="Z26" s="48"/>
      <c r="AA26" s="48"/>
      <c r="AB26" s="48"/>
      <c r="AC26" s="48"/>
      <c r="AD26" s="48"/>
      <c r="AE26" s="48"/>
      <c r="AF26" s="48"/>
      <c r="AG26" s="48"/>
      <c r="AH26" s="48"/>
      <c r="AI26" s="48"/>
      <c r="AJ26" s="48"/>
      <c r="AK26" s="48"/>
      <c r="AL26" s="136"/>
      <c r="AM26" s="146">
        <f t="shared" si="10"/>
        <v>100</v>
      </c>
    </row>
    <row r="27" spans="1:39" x14ac:dyDescent="0.25">
      <c r="A27" s="315" t="str">
        <f>'1. Detailed Budget POA'!A77</f>
        <v>Procurement Specialist</v>
      </c>
      <c r="B27" s="307">
        <f>'1. Detailed Budget POA'!G77</f>
        <v>135000</v>
      </c>
      <c r="C27" s="305">
        <v>20</v>
      </c>
      <c r="D27" s="306">
        <f t="shared" ref="D27:L28" si="11">$B27*C27/100</f>
        <v>27000</v>
      </c>
      <c r="E27" s="305">
        <v>20</v>
      </c>
      <c r="F27" s="306">
        <f t="shared" si="11"/>
        <v>27000</v>
      </c>
      <c r="G27" s="305">
        <v>20</v>
      </c>
      <c r="H27" s="306">
        <f t="shared" si="11"/>
        <v>27000</v>
      </c>
      <c r="I27" s="305">
        <v>20</v>
      </c>
      <c r="J27" s="306">
        <f t="shared" si="11"/>
        <v>27000</v>
      </c>
      <c r="K27" s="305">
        <v>20</v>
      </c>
      <c r="L27" s="306">
        <f t="shared" si="11"/>
        <v>27000</v>
      </c>
      <c r="M27" s="305">
        <v>0</v>
      </c>
      <c r="N27" s="306"/>
      <c r="O27" s="48"/>
      <c r="P27" s="48"/>
      <c r="Q27" s="48"/>
      <c r="R27" s="48"/>
      <c r="S27" s="48"/>
      <c r="T27" s="48"/>
      <c r="U27" s="48"/>
      <c r="V27" s="48"/>
      <c r="W27" s="48"/>
      <c r="X27" s="48"/>
      <c r="Y27" s="48"/>
      <c r="Z27" s="48"/>
      <c r="AA27" s="48"/>
      <c r="AB27" s="48"/>
      <c r="AC27" s="48"/>
      <c r="AD27" s="48"/>
      <c r="AE27" s="48"/>
      <c r="AF27" s="48"/>
      <c r="AG27" s="48"/>
      <c r="AH27" s="48"/>
      <c r="AI27" s="48"/>
      <c r="AJ27" s="48"/>
      <c r="AK27" s="48"/>
      <c r="AL27" s="136"/>
      <c r="AM27" s="146">
        <f t="shared" si="10"/>
        <v>100</v>
      </c>
    </row>
    <row r="28" spans="1:39" x14ac:dyDescent="0.25">
      <c r="A28" s="314" t="str">
        <f>'1. Detailed Budget POA'!A78</f>
        <v>Project Support Officer</v>
      </c>
      <c r="B28" s="307">
        <f>'1. Detailed Budget POA'!B78</f>
        <v>108000</v>
      </c>
      <c r="C28" s="305">
        <v>20</v>
      </c>
      <c r="D28" s="306">
        <f t="shared" si="11"/>
        <v>21600</v>
      </c>
      <c r="E28" s="305">
        <v>20</v>
      </c>
      <c r="F28" s="306">
        <f t="shared" si="11"/>
        <v>21600</v>
      </c>
      <c r="G28" s="305">
        <v>20</v>
      </c>
      <c r="H28" s="306">
        <f t="shared" si="11"/>
        <v>21600</v>
      </c>
      <c r="I28" s="305">
        <v>20</v>
      </c>
      <c r="J28" s="306">
        <f t="shared" si="11"/>
        <v>21600</v>
      </c>
      <c r="K28" s="305">
        <v>20</v>
      </c>
      <c r="L28" s="306">
        <f t="shared" si="11"/>
        <v>21600</v>
      </c>
      <c r="M28" s="305">
        <v>0</v>
      </c>
      <c r="N28" s="306"/>
      <c r="O28" s="48"/>
      <c r="P28" s="48"/>
      <c r="Q28" s="48"/>
      <c r="R28" s="48"/>
      <c r="S28" s="48"/>
      <c r="T28" s="48"/>
      <c r="U28" s="48"/>
      <c r="V28" s="48"/>
      <c r="W28" s="48"/>
      <c r="X28" s="48"/>
      <c r="Y28" s="48"/>
      <c r="Z28" s="48"/>
      <c r="AA28" s="48"/>
      <c r="AB28" s="48"/>
      <c r="AC28" s="48"/>
      <c r="AD28" s="48"/>
      <c r="AE28" s="48"/>
      <c r="AF28" s="48"/>
      <c r="AG28" s="48"/>
      <c r="AH28" s="48"/>
      <c r="AI28" s="48"/>
      <c r="AJ28" s="48"/>
      <c r="AK28" s="48"/>
      <c r="AL28" s="136"/>
      <c r="AM28" s="146">
        <f t="shared" ref="AM28" si="12">C28+E28+G28+I28+K28+M28</f>
        <v>100</v>
      </c>
    </row>
    <row r="29" spans="1:39" x14ac:dyDescent="0.25">
      <c r="A29" s="314" t="str">
        <f>'1. Detailed Budget POA'!A79</f>
        <v>Monitoring Specialist</v>
      </c>
      <c r="B29" s="307">
        <f>'1. Detailed Budget POA'!B79</f>
        <v>150000</v>
      </c>
      <c r="C29" s="305">
        <v>20</v>
      </c>
      <c r="D29" s="306">
        <f t="shared" ref="D29:D33" si="13">$B29*C29/100</f>
        <v>30000</v>
      </c>
      <c r="E29" s="305">
        <v>20</v>
      </c>
      <c r="F29" s="306">
        <f t="shared" ref="F29:F33" si="14">$B29*E29/100</f>
        <v>30000</v>
      </c>
      <c r="G29" s="305">
        <v>20</v>
      </c>
      <c r="H29" s="306">
        <f t="shared" ref="H29:H33" si="15">$B29*G29/100</f>
        <v>30000</v>
      </c>
      <c r="I29" s="305">
        <v>20</v>
      </c>
      <c r="J29" s="306">
        <f t="shared" ref="J29:J33" si="16">$B29*I29/100</f>
        <v>30000</v>
      </c>
      <c r="K29" s="305">
        <v>20</v>
      </c>
      <c r="L29" s="306">
        <f t="shared" ref="L29:L33" si="17">$B29*K29/100</f>
        <v>30000</v>
      </c>
      <c r="M29" s="305">
        <v>0</v>
      </c>
      <c r="N29" s="306"/>
      <c r="O29" s="48"/>
      <c r="P29" s="48"/>
      <c r="Q29" s="48"/>
      <c r="R29" s="48"/>
      <c r="S29" s="48"/>
      <c r="T29" s="48"/>
      <c r="U29" s="48"/>
      <c r="V29" s="48"/>
      <c r="W29" s="48"/>
      <c r="X29" s="48"/>
      <c r="Y29" s="48"/>
      <c r="Z29" s="48"/>
      <c r="AA29" s="48"/>
      <c r="AB29" s="48"/>
      <c r="AC29" s="48"/>
      <c r="AD29" s="48"/>
      <c r="AE29" s="48"/>
      <c r="AF29" s="48"/>
      <c r="AG29" s="48"/>
      <c r="AH29" s="48"/>
      <c r="AI29" s="48"/>
      <c r="AJ29" s="48"/>
      <c r="AK29" s="48"/>
      <c r="AL29" s="136"/>
      <c r="AM29" s="146">
        <f t="shared" si="10"/>
        <v>100</v>
      </c>
    </row>
    <row r="30" spans="1:39" x14ac:dyDescent="0.25">
      <c r="A30" s="314" t="str">
        <f>'1. Detailed Budget POA'!A80</f>
        <v>Evaluations</v>
      </c>
      <c r="B30" s="307">
        <f>'1. Detailed Budget POA'!B80</f>
        <v>220000</v>
      </c>
      <c r="C30" s="305">
        <v>20</v>
      </c>
      <c r="D30" s="306">
        <f t="shared" si="13"/>
        <v>44000</v>
      </c>
      <c r="E30" s="305">
        <v>20</v>
      </c>
      <c r="F30" s="306">
        <f t="shared" si="14"/>
        <v>44000</v>
      </c>
      <c r="G30" s="305">
        <v>20</v>
      </c>
      <c r="H30" s="306">
        <f t="shared" si="15"/>
        <v>44000</v>
      </c>
      <c r="I30" s="305">
        <v>20</v>
      </c>
      <c r="J30" s="306">
        <f t="shared" si="16"/>
        <v>44000</v>
      </c>
      <c r="K30" s="305">
        <v>20</v>
      </c>
      <c r="L30" s="306">
        <f t="shared" si="17"/>
        <v>44000</v>
      </c>
      <c r="M30" s="305">
        <v>0</v>
      </c>
      <c r="N30" s="306"/>
      <c r="O30" s="48"/>
      <c r="P30" s="48"/>
      <c r="Q30" s="48"/>
      <c r="R30" s="48"/>
      <c r="S30" s="258"/>
      <c r="T30" s="258"/>
      <c r="U30" s="258"/>
      <c r="V30" s="48"/>
      <c r="W30" s="48"/>
      <c r="X30" s="48"/>
      <c r="Y30" s="48"/>
      <c r="Z30" s="48"/>
      <c r="AA30" s="48"/>
      <c r="AB30" s="48"/>
      <c r="AC30" s="48"/>
      <c r="AD30" s="48"/>
      <c r="AE30" s="48"/>
      <c r="AF30" s="48"/>
      <c r="AG30" s="48"/>
      <c r="AH30" s="48"/>
      <c r="AI30" s="48"/>
      <c r="AJ30" s="48"/>
      <c r="AK30" s="48"/>
      <c r="AL30" s="136"/>
      <c r="AM30" s="146">
        <f t="shared" si="10"/>
        <v>100</v>
      </c>
    </row>
    <row r="31" spans="1:39" x14ac:dyDescent="0.25">
      <c r="A31" s="314" t="str">
        <f>'1. Detailed Budget POA'!A85</f>
        <v>Audits</v>
      </c>
      <c r="B31" s="307">
        <f>'1. Detailed Budget POA'!B85</f>
        <v>100000</v>
      </c>
      <c r="C31" s="305">
        <v>20</v>
      </c>
      <c r="D31" s="306">
        <f t="shared" si="13"/>
        <v>20000</v>
      </c>
      <c r="E31" s="305">
        <v>20</v>
      </c>
      <c r="F31" s="306">
        <f t="shared" si="14"/>
        <v>20000</v>
      </c>
      <c r="G31" s="305">
        <v>20</v>
      </c>
      <c r="H31" s="306">
        <f t="shared" si="15"/>
        <v>20000</v>
      </c>
      <c r="I31" s="305">
        <v>20</v>
      </c>
      <c r="J31" s="306">
        <f t="shared" si="16"/>
        <v>20000</v>
      </c>
      <c r="K31" s="305">
        <v>20</v>
      </c>
      <c r="L31" s="306">
        <f t="shared" si="17"/>
        <v>20000</v>
      </c>
      <c r="M31" s="305">
        <v>0</v>
      </c>
      <c r="N31" s="306"/>
      <c r="O31" s="48"/>
      <c r="P31" s="48"/>
      <c r="Q31" s="259"/>
      <c r="R31" s="48"/>
      <c r="S31" s="48"/>
      <c r="T31" s="48"/>
      <c r="U31" s="48"/>
      <c r="V31" s="48"/>
      <c r="W31" s="48"/>
      <c r="X31" s="48"/>
      <c r="Y31" s="48"/>
      <c r="Z31" s="48"/>
      <c r="AA31" s="48"/>
      <c r="AB31" s="48"/>
      <c r="AC31" s="48"/>
      <c r="AD31" s="48"/>
      <c r="AE31" s="48"/>
      <c r="AF31" s="48"/>
      <c r="AG31" s="48"/>
      <c r="AH31" s="48"/>
      <c r="AI31" s="48"/>
      <c r="AJ31" s="48"/>
      <c r="AK31" s="48"/>
      <c r="AL31" s="136"/>
      <c r="AM31" s="146">
        <f t="shared" si="10"/>
        <v>100</v>
      </c>
    </row>
    <row r="32" spans="1:39" x14ac:dyDescent="0.25">
      <c r="A32" s="314" t="str">
        <f>'1. Detailed Budget POA'!A86</f>
        <v>Specialized Consultancies</v>
      </c>
      <c r="B32" s="307">
        <f>'1. Detailed Budget POA'!B86</f>
        <v>165000</v>
      </c>
      <c r="C32" s="305">
        <v>20</v>
      </c>
      <c r="D32" s="306">
        <f t="shared" si="13"/>
        <v>33000</v>
      </c>
      <c r="E32" s="305">
        <v>20</v>
      </c>
      <c r="F32" s="306">
        <f t="shared" si="14"/>
        <v>33000</v>
      </c>
      <c r="G32" s="305">
        <v>20</v>
      </c>
      <c r="H32" s="306">
        <f t="shared" si="15"/>
        <v>33000</v>
      </c>
      <c r="I32" s="305">
        <v>20</v>
      </c>
      <c r="J32" s="306">
        <f t="shared" si="16"/>
        <v>33000</v>
      </c>
      <c r="K32" s="305">
        <v>20</v>
      </c>
      <c r="L32" s="306">
        <f t="shared" si="17"/>
        <v>33000</v>
      </c>
      <c r="M32" s="305">
        <v>0</v>
      </c>
      <c r="N32" s="306"/>
      <c r="O32" s="48"/>
      <c r="P32" s="48"/>
      <c r="Q32" s="48"/>
      <c r="R32" s="48"/>
      <c r="S32" s="48"/>
      <c r="T32" s="48"/>
      <c r="U32" s="48"/>
      <c r="V32" s="48"/>
      <c r="W32" s="48"/>
      <c r="X32" s="48"/>
      <c r="Y32" s="48"/>
      <c r="Z32" s="48"/>
      <c r="AA32" s="48"/>
      <c r="AB32" s="48"/>
      <c r="AC32" s="48"/>
      <c r="AD32" s="48"/>
      <c r="AE32" s="48"/>
      <c r="AF32" s="48"/>
      <c r="AG32" s="48"/>
      <c r="AH32" s="48"/>
      <c r="AI32" s="48"/>
      <c r="AJ32" s="48"/>
      <c r="AK32" s="48"/>
      <c r="AL32" s="136"/>
      <c r="AM32" s="146">
        <f t="shared" si="10"/>
        <v>100</v>
      </c>
    </row>
    <row r="33" spans="1:39" x14ac:dyDescent="0.25">
      <c r="A33" s="314" t="s">
        <v>204</v>
      </c>
      <c r="B33" s="307">
        <f>SUM('1. Detailed Budget POA'!P75:P86)</f>
        <v>38700</v>
      </c>
      <c r="C33" s="305">
        <v>20</v>
      </c>
      <c r="D33" s="306">
        <f t="shared" si="13"/>
        <v>7740</v>
      </c>
      <c r="E33" s="305">
        <v>20</v>
      </c>
      <c r="F33" s="306">
        <f t="shared" si="14"/>
        <v>7740</v>
      </c>
      <c r="G33" s="305">
        <v>20</v>
      </c>
      <c r="H33" s="306">
        <f t="shared" si="15"/>
        <v>7740</v>
      </c>
      <c r="I33" s="305">
        <v>20</v>
      </c>
      <c r="J33" s="306">
        <f t="shared" si="16"/>
        <v>7740</v>
      </c>
      <c r="K33" s="305">
        <v>20</v>
      </c>
      <c r="L33" s="306">
        <f t="shared" si="17"/>
        <v>7740</v>
      </c>
      <c r="M33" s="305">
        <v>0</v>
      </c>
      <c r="N33" s="306"/>
      <c r="O33" s="48"/>
      <c r="P33" s="48"/>
      <c r="Q33" s="48"/>
      <c r="R33" s="48"/>
      <c r="S33" s="48"/>
      <c r="T33" s="48"/>
      <c r="U33" s="48"/>
      <c r="V33" s="48"/>
      <c r="W33" s="48"/>
      <c r="X33" s="48"/>
      <c r="Y33" s="48"/>
      <c r="Z33" s="48"/>
      <c r="AA33" s="48"/>
      <c r="AB33" s="48"/>
      <c r="AC33" s="48"/>
      <c r="AD33" s="48"/>
      <c r="AE33" s="48"/>
      <c r="AF33" s="48"/>
      <c r="AG33" s="48"/>
      <c r="AH33" s="48"/>
      <c r="AI33" s="48"/>
      <c r="AJ33" s="48"/>
      <c r="AK33" s="48"/>
      <c r="AL33" s="136"/>
      <c r="AM33" s="146">
        <f t="shared" si="10"/>
        <v>100</v>
      </c>
    </row>
    <row r="34" spans="1:39" ht="15.75" thickBot="1" x14ac:dyDescent="0.3">
      <c r="A34" s="316" t="s">
        <v>119</v>
      </c>
      <c r="B34" s="317">
        <f>'1. Detailed Budget POA'!B4</f>
        <v>94310</v>
      </c>
      <c r="C34" s="318">
        <v>20</v>
      </c>
      <c r="D34" s="319">
        <f t="shared" ref="D34" si="18">$B34*C34/100</f>
        <v>18862</v>
      </c>
      <c r="E34" s="318">
        <v>20</v>
      </c>
      <c r="F34" s="319">
        <f t="shared" ref="F34" si="19">$B34*E34/100</f>
        <v>18862</v>
      </c>
      <c r="G34" s="318">
        <v>20</v>
      </c>
      <c r="H34" s="319">
        <f t="shared" ref="H34" si="20">$B34*G34/100</f>
        <v>18862</v>
      </c>
      <c r="I34" s="318">
        <v>20</v>
      </c>
      <c r="J34" s="319">
        <f t="shared" ref="J34" si="21">$B34*I34/100</f>
        <v>18862</v>
      </c>
      <c r="K34" s="318">
        <v>20</v>
      </c>
      <c r="L34" s="319">
        <f t="shared" ref="L34" si="22">$B34*K34/100</f>
        <v>18862</v>
      </c>
      <c r="M34" s="318">
        <v>0</v>
      </c>
      <c r="N34" s="319"/>
      <c r="O34" s="278"/>
      <c r="P34" s="278"/>
      <c r="Q34" s="278"/>
      <c r="R34" s="278"/>
      <c r="S34" s="278"/>
      <c r="T34" s="278"/>
      <c r="U34" s="278"/>
      <c r="V34" s="278"/>
      <c r="W34" s="278"/>
      <c r="X34" s="278"/>
      <c r="Y34" s="278"/>
      <c r="Z34" s="278"/>
      <c r="AA34" s="278"/>
      <c r="AB34" s="278"/>
      <c r="AC34" s="278"/>
      <c r="AD34" s="278"/>
      <c r="AE34" s="278"/>
      <c r="AF34" s="278"/>
      <c r="AG34" s="278"/>
      <c r="AH34" s="278"/>
      <c r="AI34" s="278"/>
      <c r="AJ34" s="278"/>
      <c r="AK34" s="278"/>
      <c r="AL34" s="279"/>
      <c r="AM34" s="146">
        <f t="shared" si="10"/>
        <v>100</v>
      </c>
    </row>
  </sheetData>
  <mergeCells count="33">
    <mergeCell ref="AI18:AL18"/>
    <mergeCell ref="O18:R18"/>
    <mergeCell ref="S18:V18"/>
    <mergeCell ref="W18:Z18"/>
    <mergeCell ref="AA18:AD18"/>
    <mergeCell ref="AE18:AH18"/>
    <mergeCell ref="A1:AL1"/>
    <mergeCell ref="O8:R8"/>
    <mergeCell ref="S8:V8"/>
    <mergeCell ref="A8:A9"/>
    <mergeCell ref="A3:A4"/>
    <mergeCell ref="AE3:AH3"/>
    <mergeCell ref="AI3:AL3"/>
    <mergeCell ref="O2:AL2"/>
    <mergeCell ref="S3:V3"/>
    <mergeCell ref="W3:Z3"/>
    <mergeCell ref="AA3:AD3"/>
    <mergeCell ref="O3:R3"/>
    <mergeCell ref="W8:Z8"/>
    <mergeCell ref="AA8:AD8"/>
    <mergeCell ref="AE8:AH8"/>
    <mergeCell ref="AI8:AL8"/>
    <mergeCell ref="A23:A24"/>
    <mergeCell ref="A7:L7"/>
    <mergeCell ref="A22:L22"/>
    <mergeCell ref="A17:L17"/>
    <mergeCell ref="A18:A19"/>
    <mergeCell ref="AI23:AL23"/>
    <mergeCell ref="O23:R23"/>
    <mergeCell ref="S23:V23"/>
    <mergeCell ref="W23:Z23"/>
    <mergeCell ref="AA23:AD23"/>
    <mergeCell ref="AE23:AH23"/>
  </mergeCells>
  <conditionalFormatting sqref="R20:R21 R10:R16 R5:R6">
    <cfRule type="expression" dxfId="54" priority="102">
      <formula>$C5&gt;0</formula>
    </cfRule>
    <cfRule type="expression" dxfId="53" priority="105">
      <formula>$C5&gt;0</formula>
    </cfRule>
  </conditionalFormatting>
  <conditionalFormatting sqref="Q20:Q21 Q10:Q16 Q5:Q6">
    <cfRule type="expression" dxfId="52" priority="101">
      <formula>$C5&gt;25</formula>
    </cfRule>
    <cfRule type="expression" dxfId="51" priority="104">
      <formula>$C5&gt;25</formula>
    </cfRule>
  </conditionalFormatting>
  <conditionalFormatting sqref="P20:P21 P10:P16 P5:P6">
    <cfRule type="expression" dxfId="50" priority="100">
      <formula>$C5&gt;50</formula>
    </cfRule>
    <cfRule type="expression" priority="103">
      <formula>"$c5&gt;50"</formula>
    </cfRule>
  </conditionalFormatting>
  <conditionalFormatting sqref="O20:O21 O10:O16 O5:O6">
    <cfRule type="expression" dxfId="49" priority="99">
      <formula>$C5&gt;75</formula>
    </cfRule>
  </conditionalFormatting>
  <conditionalFormatting sqref="R22">
    <cfRule type="expression" dxfId="48" priority="88">
      <formula>$C22&gt;0</formula>
    </cfRule>
    <cfRule type="expression" dxfId="47" priority="91">
      <formula>$C22&gt;0</formula>
    </cfRule>
  </conditionalFormatting>
  <conditionalFormatting sqref="Q22">
    <cfRule type="expression" dxfId="46" priority="87">
      <formula>$C22&gt;25</formula>
    </cfRule>
    <cfRule type="expression" dxfId="45" priority="90">
      <formula>$C22&gt;25</formula>
    </cfRule>
  </conditionalFormatting>
  <conditionalFormatting sqref="P22">
    <cfRule type="expression" dxfId="44" priority="86">
      <formula>$C22&gt;50</formula>
    </cfRule>
    <cfRule type="expression" priority="89">
      <formula>"$c5&gt;50"</formula>
    </cfRule>
  </conditionalFormatting>
  <conditionalFormatting sqref="O22">
    <cfRule type="expression" dxfId="43" priority="85">
      <formula>$C22&gt;75</formula>
    </cfRule>
  </conditionalFormatting>
  <conditionalFormatting sqref="S20:V21 S10:V16 S5:V6">
    <cfRule type="expression" dxfId="42" priority="77">
      <formula>$E5&gt;0</formula>
    </cfRule>
  </conditionalFormatting>
  <conditionalFormatting sqref="S25:V27 S29:V33">
    <cfRule type="expression" dxfId="41" priority="74">
      <formula>$E25&gt;0</formula>
    </cfRule>
  </conditionalFormatting>
  <conditionalFormatting sqref="W20:Z21 W10:Z16 W5:Z6">
    <cfRule type="expression" dxfId="40" priority="72">
      <formula>$G5&gt;0</formula>
    </cfRule>
    <cfRule type="expression" priority="73">
      <formula>$G5&gt;0</formula>
    </cfRule>
  </conditionalFormatting>
  <conditionalFormatting sqref="W25:Z27 W29:Z33">
    <cfRule type="expression" dxfId="39" priority="66">
      <formula>$G25&gt;0</formula>
    </cfRule>
    <cfRule type="expression" priority="67">
      <formula>$G25&gt;0</formula>
    </cfRule>
  </conditionalFormatting>
  <conditionalFormatting sqref="AA10:AD16 AA5:AD6">
    <cfRule type="expression" dxfId="38" priority="65">
      <formula>$I5&gt;0</formula>
    </cfRule>
  </conditionalFormatting>
  <conditionalFormatting sqref="AA20:AD21">
    <cfRule type="expression" dxfId="37" priority="63">
      <formula>$I20&gt;0</formula>
    </cfRule>
  </conditionalFormatting>
  <conditionalFormatting sqref="AA25:AD27 AA29:AD33">
    <cfRule type="expression" dxfId="36" priority="62">
      <formula>$I25&gt;0</formula>
    </cfRule>
  </conditionalFormatting>
  <conditionalFormatting sqref="AE20:AH21 AE10:AH16 AE5:AH6">
    <cfRule type="expression" dxfId="35" priority="61">
      <formula>$K5&gt;0</formula>
    </cfRule>
  </conditionalFormatting>
  <conditionalFormatting sqref="AE25:AH27 AE29:AH33">
    <cfRule type="expression" dxfId="34" priority="58">
      <formula>$K25&gt;0</formula>
    </cfRule>
  </conditionalFormatting>
  <conditionalFormatting sqref="AI20:AL21 AI9:AL16 AI5:AL6">
    <cfRule type="expression" dxfId="33" priority="57">
      <formula>$M5&gt;0</formula>
    </cfRule>
  </conditionalFormatting>
  <conditionalFormatting sqref="AI25:AL27 AI29:AL33">
    <cfRule type="expression" dxfId="32" priority="54">
      <formula>$M25&gt;0</formula>
    </cfRule>
  </conditionalFormatting>
  <conditionalFormatting sqref="O20:R21 O10:R16 O5:R6">
    <cfRule type="expression" dxfId="31" priority="53">
      <formula>$C5&gt;0</formula>
    </cfRule>
  </conditionalFormatting>
  <conditionalFormatting sqref="R25:R27 R29:R33">
    <cfRule type="expression" dxfId="30" priority="33">
      <formula>$C25&gt;0</formula>
    </cfRule>
    <cfRule type="expression" dxfId="29" priority="36">
      <formula>$C25&gt;0</formula>
    </cfRule>
  </conditionalFormatting>
  <conditionalFormatting sqref="Q25:Q27 Q29:Q33">
    <cfRule type="expression" dxfId="28" priority="32">
      <formula>$C25&gt;25</formula>
    </cfRule>
    <cfRule type="expression" dxfId="27" priority="35">
      <formula>$C25&gt;25</formula>
    </cfRule>
  </conditionalFormatting>
  <conditionalFormatting sqref="P25:P27 P29:P33">
    <cfRule type="expression" dxfId="26" priority="31">
      <formula>$C25&gt;50</formula>
    </cfRule>
    <cfRule type="expression" priority="34">
      <formula>"$c5&gt;50"</formula>
    </cfRule>
  </conditionalFormatting>
  <conditionalFormatting sqref="O25:O27 O29:O33">
    <cfRule type="expression" dxfId="25" priority="30">
      <formula>$C25&gt;75</formula>
    </cfRule>
  </conditionalFormatting>
  <conditionalFormatting sqref="O25:R27 O29:R33">
    <cfRule type="expression" dxfId="24" priority="29">
      <formula>$C25&gt;0</formula>
    </cfRule>
  </conditionalFormatting>
  <conditionalFormatting sqref="S28:V28">
    <cfRule type="expression" dxfId="23" priority="28">
      <formula>$E28&gt;0</formula>
    </cfRule>
  </conditionalFormatting>
  <conditionalFormatting sqref="W28:Z28">
    <cfRule type="expression" dxfId="22" priority="26">
      <formula>$G28&gt;0</formula>
    </cfRule>
    <cfRule type="expression" priority="27">
      <formula>$G28&gt;0</formula>
    </cfRule>
  </conditionalFormatting>
  <conditionalFormatting sqref="AA28:AD28">
    <cfRule type="expression" dxfId="21" priority="25">
      <formula>$I28&gt;0</formula>
    </cfRule>
  </conditionalFormatting>
  <conditionalFormatting sqref="AE28:AH28">
    <cfRule type="expression" dxfId="20" priority="24">
      <formula>$K28&gt;0</formula>
    </cfRule>
  </conditionalFormatting>
  <conditionalFormatting sqref="AI28:AL28">
    <cfRule type="expression" dxfId="19" priority="23">
      <formula>$M28&gt;0</formula>
    </cfRule>
  </conditionalFormatting>
  <conditionalFormatting sqref="R28">
    <cfRule type="expression" dxfId="18" priority="21">
      <formula>$C28&gt;0</formula>
    </cfRule>
    <cfRule type="expression" dxfId="17" priority="22">
      <formula>$C28&gt;0</formula>
    </cfRule>
  </conditionalFormatting>
  <conditionalFormatting sqref="Q28">
    <cfRule type="expression" dxfId="16" priority="19">
      <formula>$C28&gt;25</formula>
    </cfRule>
    <cfRule type="expression" dxfId="15" priority="106">
      <formula>$C28&gt;25</formula>
    </cfRule>
  </conditionalFormatting>
  <conditionalFormatting sqref="P28">
    <cfRule type="expression" dxfId="14" priority="17">
      <formula>$C28&gt;50</formula>
    </cfRule>
    <cfRule type="expression" priority="20">
      <formula>"$c5&gt;50"</formula>
    </cfRule>
  </conditionalFormatting>
  <conditionalFormatting sqref="O28">
    <cfRule type="expression" dxfId="13" priority="16">
      <formula>$C28&gt;75</formula>
    </cfRule>
  </conditionalFormatting>
  <conditionalFormatting sqref="O28:R28">
    <cfRule type="expression" dxfId="12" priority="15">
      <formula>$C28&gt;0</formula>
    </cfRule>
  </conditionalFormatting>
  <conditionalFormatting sqref="S34:V34">
    <cfRule type="expression" dxfId="11" priority="14">
      <formula>$E34&gt;0</formula>
    </cfRule>
  </conditionalFormatting>
  <conditionalFormatting sqref="W34:Z34">
    <cfRule type="expression" dxfId="10" priority="12">
      <formula>$G34&gt;0</formula>
    </cfRule>
    <cfRule type="expression" priority="13">
      <formula>$G34&gt;0</formula>
    </cfRule>
  </conditionalFormatting>
  <conditionalFormatting sqref="AA34:AD34">
    <cfRule type="expression" dxfId="9" priority="11">
      <formula>$I34&gt;0</formula>
    </cfRule>
  </conditionalFormatting>
  <conditionalFormatting sqref="AE34:AH34">
    <cfRule type="expression" dxfId="8" priority="10">
      <formula>$K34&gt;0</formula>
    </cfRule>
  </conditionalFormatting>
  <conditionalFormatting sqref="AI34:AL34">
    <cfRule type="expression" dxfId="7" priority="9">
      <formula>$M34&gt;0</formula>
    </cfRule>
  </conditionalFormatting>
  <conditionalFormatting sqref="R34">
    <cfRule type="expression" dxfId="6" priority="5">
      <formula>$C34&gt;0</formula>
    </cfRule>
    <cfRule type="expression" dxfId="5" priority="8">
      <formula>$C34&gt;0</formula>
    </cfRule>
  </conditionalFormatting>
  <conditionalFormatting sqref="Q34">
    <cfRule type="expression" dxfId="4" priority="4">
      <formula>$C34&gt;25</formula>
    </cfRule>
    <cfRule type="expression" dxfId="3" priority="7">
      <formula>$C34&gt;25</formula>
    </cfRule>
  </conditionalFormatting>
  <conditionalFormatting sqref="P34">
    <cfRule type="expression" dxfId="2" priority="3">
      <formula>$C34&gt;50</formula>
    </cfRule>
    <cfRule type="expression" priority="6">
      <formula>"$c5&gt;50"</formula>
    </cfRule>
  </conditionalFormatting>
  <conditionalFormatting sqref="O34">
    <cfRule type="expression" dxfId="1" priority="2">
      <formula>$C34&gt;75</formula>
    </cfRule>
  </conditionalFormatting>
  <conditionalFormatting sqref="O34:R34">
    <cfRule type="expression" dxfId="0" priority="1">
      <formula>$C34&gt;0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610C1-83F7-4A53-AE7B-F7BBED0C733B}">
  <dimension ref="A1:AE79"/>
  <sheetViews>
    <sheetView topLeftCell="B71" workbookViewId="0">
      <selection activeCell="B72" sqref="B72"/>
    </sheetView>
  </sheetViews>
  <sheetFormatPr defaultRowHeight="15.75" x14ac:dyDescent="0.25"/>
  <cols>
    <col min="1" max="1" width="7.625" customWidth="1"/>
    <col min="2" max="2" width="39.25" customWidth="1"/>
    <col min="4" max="4" width="25" customWidth="1"/>
    <col min="5" max="5" width="12.25" customWidth="1"/>
    <col min="6" max="6" width="12.625" customWidth="1"/>
    <col min="7" max="7" width="9.875" bestFit="1" customWidth="1"/>
    <col min="9" max="9" width="16.875" customWidth="1"/>
    <col min="13" max="13" width="15.625" customWidth="1"/>
  </cols>
  <sheetData>
    <row r="1" spans="1:31" ht="16.5" thickBot="1" x14ac:dyDescent="0.3">
      <c r="A1" s="461" t="s">
        <v>167</v>
      </c>
      <c r="B1" s="462"/>
      <c r="C1" s="462"/>
      <c r="D1" s="462"/>
      <c r="E1" s="462"/>
      <c r="F1" s="462"/>
      <c r="G1" s="462"/>
      <c r="H1" s="462"/>
      <c r="I1" s="462"/>
      <c r="J1" s="462"/>
      <c r="K1" s="462"/>
      <c r="L1" s="462"/>
      <c r="M1" s="462"/>
      <c r="N1" s="462"/>
      <c r="O1" s="462"/>
      <c r="P1" s="462"/>
      <c r="Q1" s="462"/>
      <c r="R1" s="462"/>
      <c r="S1" s="462"/>
      <c r="T1" s="462"/>
      <c r="U1" s="462"/>
      <c r="V1" s="462"/>
      <c r="W1" s="462"/>
      <c r="X1" s="462"/>
      <c r="Y1" s="462"/>
      <c r="Z1" s="462"/>
      <c r="AA1" s="462"/>
      <c r="AB1" s="462"/>
      <c r="AC1" s="462"/>
      <c r="AD1" s="462"/>
      <c r="AE1" s="463"/>
    </row>
    <row r="2" spans="1:31" x14ac:dyDescent="0.25">
      <c r="A2" s="459" t="s">
        <v>168</v>
      </c>
      <c r="B2" s="460"/>
      <c r="C2" s="460"/>
      <c r="D2" s="460"/>
      <c r="E2" s="460"/>
      <c r="F2" s="460"/>
      <c r="G2" s="460"/>
      <c r="H2" s="460"/>
      <c r="I2" s="460"/>
      <c r="J2" s="460"/>
      <c r="K2" s="460"/>
      <c r="L2" s="460"/>
      <c r="M2" s="450"/>
      <c r="N2" s="280"/>
      <c r="O2" s="280"/>
    </row>
    <row r="3" spans="1:31" x14ac:dyDescent="0.25">
      <c r="A3" s="451" t="s">
        <v>169</v>
      </c>
      <c r="B3" s="452" t="s">
        <v>170</v>
      </c>
      <c r="C3" s="452" t="s">
        <v>171</v>
      </c>
      <c r="D3" s="453" t="s">
        <v>172</v>
      </c>
      <c r="E3" s="453" t="s">
        <v>173</v>
      </c>
      <c r="F3" s="455" t="s">
        <v>174</v>
      </c>
      <c r="G3" s="456"/>
      <c r="H3" s="457"/>
      <c r="I3" s="452" t="s">
        <v>175</v>
      </c>
      <c r="J3" s="453" t="s">
        <v>176</v>
      </c>
      <c r="K3" s="452" t="s">
        <v>156</v>
      </c>
      <c r="L3" s="452"/>
      <c r="M3" s="447" t="s">
        <v>177</v>
      </c>
      <c r="N3" s="280"/>
      <c r="O3" s="280"/>
    </row>
    <row r="4" spans="1:31" ht="51" x14ac:dyDescent="0.25">
      <c r="A4" s="451"/>
      <c r="B4" s="452"/>
      <c r="C4" s="452"/>
      <c r="D4" s="454"/>
      <c r="E4" s="454"/>
      <c r="F4" s="282" t="s">
        <v>178</v>
      </c>
      <c r="G4" s="281" t="s">
        <v>179</v>
      </c>
      <c r="H4" s="281" t="s">
        <v>180</v>
      </c>
      <c r="I4" s="452"/>
      <c r="J4" s="454"/>
      <c r="K4" s="281" t="s">
        <v>181</v>
      </c>
      <c r="L4" s="281" t="s">
        <v>182</v>
      </c>
      <c r="M4" s="447"/>
      <c r="N4" s="280"/>
      <c r="O4" s="280"/>
    </row>
    <row r="5" spans="1:31" x14ac:dyDescent="0.25">
      <c r="A5" s="283"/>
      <c r="B5" s="284"/>
      <c r="C5" s="284"/>
      <c r="D5" s="284"/>
      <c r="E5" s="285"/>
      <c r="F5" s="284" t="s">
        <v>185</v>
      </c>
      <c r="G5" s="285"/>
      <c r="H5" s="285"/>
      <c r="I5" s="285"/>
      <c r="J5" s="285"/>
      <c r="K5" s="285"/>
      <c r="L5" s="285"/>
      <c r="M5" s="286"/>
      <c r="N5" s="280"/>
      <c r="O5" s="280"/>
    </row>
    <row r="6" spans="1:31" x14ac:dyDescent="0.25">
      <c r="A6" s="283"/>
      <c r="B6" s="285"/>
      <c r="C6" s="285"/>
      <c r="D6" s="285"/>
      <c r="E6" s="285"/>
      <c r="F6" s="285"/>
      <c r="G6" s="285"/>
      <c r="H6" s="285"/>
      <c r="I6" s="285"/>
      <c r="J6" s="285"/>
      <c r="K6" s="285"/>
      <c r="L6" s="285"/>
      <c r="M6" s="286"/>
      <c r="N6" s="280"/>
      <c r="O6" s="280"/>
    </row>
    <row r="7" spans="1:31" x14ac:dyDescent="0.25">
      <c r="A7" s="283"/>
      <c r="B7" s="285"/>
      <c r="C7" s="285"/>
      <c r="D7" s="285"/>
      <c r="E7" s="285"/>
      <c r="F7" s="285"/>
      <c r="G7" s="285"/>
      <c r="H7" s="285"/>
      <c r="I7" s="285"/>
      <c r="J7" s="285"/>
      <c r="K7" s="285"/>
      <c r="L7" s="285"/>
      <c r="M7" s="286"/>
      <c r="N7" s="280"/>
      <c r="O7" s="280"/>
    </row>
    <row r="8" spans="1:31" x14ac:dyDescent="0.25">
      <c r="A8" s="283"/>
      <c r="B8" s="285"/>
      <c r="C8" s="285"/>
      <c r="D8" s="285"/>
      <c r="E8" s="285"/>
      <c r="F8" s="285"/>
      <c r="G8" s="285"/>
      <c r="H8" s="285"/>
      <c r="I8" s="285"/>
      <c r="J8" s="285"/>
      <c r="K8" s="285"/>
      <c r="L8" s="285"/>
      <c r="M8" s="286"/>
      <c r="N8" s="280"/>
      <c r="O8" s="280"/>
    </row>
    <row r="9" spans="1:31" ht="16.5" thickBot="1" x14ac:dyDescent="0.3">
      <c r="A9" s="287"/>
      <c r="B9" s="288"/>
      <c r="C9" s="288"/>
      <c r="D9" s="288"/>
      <c r="E9" s="288"/>
      <c r="F9" s="288"/>
      <c r="G9" s="288"/>
      <c r="H9" s="288"/>
      <c r="I9" s="288"/>
      <c r="J9" s="288"/>
      <c r="K9" s="288"/>
      <c r="L9" s="288"/>
      <c r="M9" s="289"/>
      <c r="N9" s="280"/>
      <c r="O9" s="280"/>
    </row>
    <row r="10" spans="1:31" ht="16.5" thickBot="1" x14ac:dyDescent="0.3"/>
    <row r="11" spans="1:31" x14ac:dyDescent="0.25">
      <c r="A11" s="459" t="s">
        <v>186</v>
      </c>
      <c r="B11" s="460"/>
      <c r="C11" s="460"/>
      <c r="D11" s="460"/>
      <c r="E11" s="460"/>
      <c r="F11" s="460"/>
      <c r="G11" s="460"/>
      <c r="H11" s="460"/>
      <c r="I11" s="460"/>
      <c r="J11" s="460"/>
      <c r="K11" s="460"/>
      <c r="L11" s="460"/>
      <c r="M11" s="450"/>
      <c r="N11" s="280"/>
      <c r="O11" s="280"/>
    </row>
    <row r="12" spans="1:31" x14ac:dyDescent="0.25">
      <c r="A12" s="451" t="s">
        <v>169</v>
      </c>
      <c r="B12" s="452" t="s">
        <v>170</v>
      </c>
      <c r="C12" s="452" t="s">
        <v>171</v>
      </c>
      <c r="D12" s="453" t="s">
        <v>172</v>
      </c>
      <c r="E12" s="453" t="s">
        <v>173</v>
      </c>
      <c r="F12" s="455" t="s">
        <v>174</v>
      </c>
      <c r="G12" s="456"/>
      <c r="H12" s="457"/>
      <c r="I12" s="452" t="s">
        <v>175</v>
      </c>
      <c r="J12" s="453" t="s">
        <v>176</v>
      </c>
      <c r="K12" s="452" t="s">
        <v>156</v>
      </c>
      <c r="L12" s="452"/>
      <c r="M12" s="447" t="s">
        <v>177</v>
      </c>
      <c r="N12" s="280"/>
      <c r="O12" s="280"/>
    </row>
    <row r="13" spans="1:31" ht="51" x14ac:dyDescent="0.25">
      <c r="A13" s="451"/>
      <c r="B13" s="452"/>
      <c r="C13" s="452"/>
      <c r="D13" s="454"/>
      <c r="E13" s="454"/>
      <c r="F13" s="282" t="s">
        <v>178</v>
      </c>
      <c r="G13" s="281" t="s">
        <v>179</v>
      </c>
      <c r="H13" s="281" t="s">
        <v>180</v>
      </c>
      <c r="I13" s="452"/>
      <c r="J13" s="454"/>
      <c r="K13" s="281" t="s">
        <v>181</v>
      </c>
      <c r="L13" s="281" t="s">
        <v>182</v>
      </c>
      <c r="M13" s="447"/>
      <c r="N13" s="280"/>
      <c r="O13" s="280"/>
    </row>
    <row r="14" spans="1:31" x14ac:dyDescent="0.25">
      <c r="A14" s="283" t="s">
        <v>187</v>
      </c>
      <c r="B14" s="285" t="str">
        <f>'1. Detailed Budget POA'!M38</f>
        <v>Analytics tools for audit</v>
      </c>
      <c r="C14" s="285"/>
      <c r="D14" s="285" t="s">
        <v>188</v>
      </c>
      <c r="E14" s="285"/>
      <c r="F14" s="290">
        <f>'1. Detailed Budget POA'!P38</f>
        <v>200000</v>
      </c>
      <c r="G14" s="291">
        <v>1</v>
      </c>
      <c r="H14" s="285"/>
      <c r="I14" s="285">
        <v>2.4</v>
      </c>
      <c r="J14" s="285" t="s">
        <v>183</v>
      </c>
      <c r="K14" s="285">
        <v>2020</v>
      </c>
      <c r="L14" s="285"/>
      <c r="M14" s="286" t="s">
        <v>189</v>
      </c>
      <c r="N14" s="280"/>
      <c r="O14" s="280"/>
    </row>
    <row r="15" spans="1:31" ht="38.25" x14ac:dyDescent="0.25">
      <c r="A15" s="283" t="s">
        <v>187</v>
      </c>
      <c r="B15" s="285" t="str">
        <f>'1. Detailed Budget POA'!M59</f>
        <v>Equipment to strengthen the datacenter (6 servers, Racks, computers, laptops, telecommunications, 10 Kiosks)</v>
      </c>
      <c r="C15" s="285"/>
      <c r="D15" s="285" t="s">
        <v>188</v>
      </c>
      <c r="E15" s="285"/>
      <c r="F15" s="290">
        <f>'1. Detailed Budget POA'!P59</f>
        <v>800000</v>
      </c>
      <c r="G15" s="291">
        <v>1</v>
      </c>
      <c r="H15" s="285"/>
      <c r="I15" s="285">
        <v>3.1</v>
      </c>
      <c r="J15" s="285" t="s">
        <v>183</v>
      </c>
      <c r="K15" s="285">
        <v>2020</v>
      </c>
      <c r="L15" s="285"/>
      <c r="M15" s="286" t="s">
        <v>189</v>
      </c>
      <c r="N15" s="280"/>
      <c r="O15" s="280"/>
    </row>
    <row r="16" spans="1:31" ht="25.5" x14ac:dyDescent="0.25">
      <c r="A16" s="283" t="s">
        <v>187</v>
      </c>
      <c r="B16" s="285" t="str">
        <f>'1. Detailed Budget POA'!M60</f>
        <v>Contingency solution for the datacenter disaster recover</v>
      </c>
      <c r="C16" s="285"/>
      <c r="D16" s="285" t="s">
        <v>188</v>
      </c>
      <c r="E16" s="285"/>
      <c r="F16" s="290">
        <f>'1. Detailed Budget POA'!P60</f>
        <v>500000</v>
      </c>
      <c r="G16" s="291">
        <v>1</v>
      </c>
      <c r="H16" s="285"/>
      <c r="I16" s="285">
        <v>3.1</v>
      </c>
      <c r="J16" s="285" t="s">
        <v>183</v>
      </c>
      <c r="K16" s="285">
        <v>2020</v>
      </c>
      <c r="L16" s="285"/>
      <c r="M16" s="286" t="s">
        <v>189</v>
      </c>
      <c r="N16" s="280"/>
      <c r="O16" s="280"/>
    </row>
    <row r="17" spans="1:15" x14ac:dyDescent="0.25">
      <c r="A17" s="283" t="s">
        <v>187</v>
      </c>
      <c r="B17" s="285" t="str">
        <f>'1. Detailed Budget POA'!M63</f>
        <v>Acquisition of a off-the-shelf TA system</v>
      </c>
      <c r="C17" s="285"/>
      <c r="D17" s="285" t="s">
        <v>188</v>
      </c>
      <c r="E17" s="285"/>
      <c r="F17" s="290">
        <f>'1. Detailed Budget POA'!P63</f>
        <v>9000000</v>
      </c>
      <c r="G17" s="291">
        <v>1</v>
      </c>
      <c r="H17" s="285"/>
      <c r="I17" s="285">
        <v>3.2</v>
      </c>
      <c r="J17" s="285" t="s">
        <v>183</v>
      </c>
      <c r="K17" s="285">
        <v>2020</v>
      </c>
      <c r="L17" s="285"/>
      <c r="M17" s="286" t="s">
        <v>189</v>
      </c>
      <c r="N17" s="280"/>
      <c r="O17" s="280"/>
    </row>
    <row r="18" spans="1:15" ht="25.5" x14ac:dyDescent="0.25">
      <c r="A18" s="292" t="s">
        <v>187</v>
      </c>
      <c r="B18" s="301" t="str">
        <f>'1. Detailed Budget POA'!M75</f>
        <v>Acquisition of desktop and laptop computers for the PEU</v>
      </c>
      <c r="C18" s="301"/>
      <c r="D18" s="301" t="s">
        <v>184</v>
      </c>
      <c r="E18" s="301"/>
      <c r="F18" s="302">
        <f>'1. Detailed Budget POA'!P75</f>
        <v>2500</v>
      </c>
      <c r="G18" s="294">
        <v>1</v>
      </c>
      <c r="H18" s="293"/>
      <c r="I18" s="293" t="s">
        <v>190</v>
      </c>
      <c r="J18" s="293" t="s">
        <v>183</v>
      </c>
      <c r="K18" s="293">
        <v>2019</v>
      </c>
      <c r="L18" s="293"/>
      <c r="M18" s="295" t="s">
        <v>189</v>
      </c>
      <c r="N18" s="280"/>
      <c r="O18" s="280"/>
    </row>
    <row r="19" spans="1:15" ht="25.5" x14ac:dyDescent="0.25">
      <c r="A19" s="292" t="s">
        <v>187</v>
      </c>
      <c r="B19" s="301" t="str">
        <f>'1. Detailed Budget POA'!M76</f>
        <v xml:space="preserve">Office Equipment (desks,chairs) and Supplies for the PEU </v>
      </c>
      <c r="C19" s="301"/>
      <c r="D19" s="301" t="s">
        <v>184</v>
      </c>
      <c r="E19" s="301"/>
      <c r="F19" s="302">
        <f>'1. Detailed Budget POA'!P76</f>
        <v>2150</v>
      </c>
      <c r="G19" s="294">
        <v>1</v>
      </c>
      <c r="H19" s="293"/>
      <c r="I19" s="293" t="s">
        <v>190</v>
      </c>
      <c r="J19" s="293" t="s">
        <v>183</v>
      </c>
      <c r="K19" s="293">
        <v>2019</v>
      </c>
      <c r="L19" s="293"/>
      <c r="M19" s="295" t="s">
        <v>189</v>
      </c>
      <c r="N19" s="280"/>
      <c r="O19" s="280"/>
    </row>
    <row r="20" spans="1:15" x14ac:dyDescent="0.25">
      <c r="A20" s="292" t="s">
        <v>187</v>
      </c>
      <c r="B20" s="301" t="str">
        <f>'1. Detailed Budget POA'!M77</f>
        <v>Vehicle</v>
      </c>
      <c r="C20" s="301"/>
      <c r="D20" s="301" t="s">
        <v>184</v>
      </c>
      <c r="E20" s="301"/>
      <c r="F20" s="302">
        <f>'1. Detailed Budget POA'!P77</f>
        <v>34050</v>
      </c>
      <c r="G20" s="294">
        <v>1</v>
      </c>
      <c r="H20" s="293"/>
      <c r="I20" s="293" t="s">
        <v>190</v>
      </c>
      <c r="J20" s="293" t="s">
        <v>183</v>
      </c>
      <c r="K20" s="293">
        <v>2019</v>
      </c>
      <c r="L20" s="293"/>
      <c r="M20" s="295" t="s">
        <v>189</v>
      </c>
      <c r="N20" s="280"/>
      <c r="O20" s="280"/>
    </row>
    <row r="21" spans="1:15" ht="16.5" thickBot="1" x14ac:dyDescent="0.3">
      <c r="A21" s="287"/>
      <c r="B21" s="288"/>
      <c r="C21" s="288"/>
      <c r="D21" s="288"/>
      <c r="E21" s="288"/>
      <c r="F21" s="303">
        <f>SUM(F14:F20)</f>
        <v>10538700</v>
      </c>
      <c r="G21" s="288"/>
      <c r="H21" s="288"/>
      <c r="I21" s="288"/>
      <c r="J21" s="288"/>
      <c r="K21" s="288"/>
      <c r="L21" s="288"/>
      <c r="M21" s="289"/>
      <c r="N21" s="280"/>
      <c r="O21" s="280"/>
    </row>
    <row r="22" spans="1:15" ht="16.5" thickBot="1" x14ac:dyDescent="0.3"/>
    <row r="23" spans="1:15" x14ac:dyDescent="0.25">
      <c r="A23" s="459" t="s">
        <v>193</v>
      </c>
      <c r="B23" s="460"/>
      <c r="C23" s="460"/>
      <c r="D23" s="460"/>
      <c r="E23" s="460"/>
      <c r="F23" s="460"/>
      <c r="G23" s="460"/>
      <c r="H23" s="460"/>
      <c r="I23" s="460"/>
      <c r="J23" s="460"/>
      <c r="K23" s="460"/>
      <c r="L23" s="460"/>
      <c r="M23" s="450"/>
    </row>
    <row r="24" spans="1:15" x14ac:dyDescent="0.25">
      <c r="A24" s="451" t="s">
        <v>169</v>
      </c>
      <c r="B24" s="452" t="s">
        <v>170</v>
      </c>
      <c r="C24" s="452" t="s">
        <v>171</v>
      </c>
      <c r="D24" s="453" t="s">
        <v>172</v>
      </c>
      <c r="E24" s="453" t="s">
        <v>173</v>
      </c>
      <c r="F24" s="455" t="s">
        <v>194</v>
      </c>
      <c r="G24" s="456"/>
      <c r="H24" s="457"/>
      <c r="I24" s="452" t="s">
        <v>175</v>
      </c>
      <c r="J24" s="453" t="s">
        <v>176</v>
      </c>
      <c r="K24" s="452" t="s">
        <v>156</v>
      </c>
      <c r="L24" s="452"/>
      <c r="M24" s="447" t="s">
        <v>177</v>
      </c>
    </row>
    <row r="25" spans="1:15" ht="51" x14ac:dyDescent="0.25">
      <c r="A25" s="451"/>
      <c r="B25" s="452"/>
      <c r="C25" s="452"/>
      <c r="D25" s="454"/>
      <c r="E25" s="454"/>
      <c r="F25" s="282" t="s">
        <v>178</v>
      </c>
      <c r="G25" s="281" t="s">
        <v>179</v>
      </c>
      <c r="H25" s="281" t="s">
        <v>180</v>
      </c>
      <c r="I25" s="452"/>
      <c r="J25" s="454"/>
      <c r="K25" s="281" t="s">
        <v>195</v>
      </c>
      <c r="L25" s="281" t="s">
        <v>182</v>
      </c>
      <c r="M25" s="447"/>
    </row>
    <row r="26" spans="1:15" ht="25.5" x14ac:dyDescent="0.25">
      <c r="A26" s="285" t="s">
        <v>187</v>
      </c>
      <c r="B26" s="285" t="str">
        <f>'1. Detailed Budget POA'!Q10</f>
        <v>Workshops to discuss and disseminate the new business model</v>
      </c>
      <c r="C26" s="285"/>
      <c r="D26" s="285" t="s">
        <v>184</v>
      </c>
      <c r="E26" s="285"/>
      <c r="F26" s="290">
        <f>'1. Detailed Budget POA'!T10</f>
        <v>16000</v>
      </c>
      <c r="G26" s="291">
        <v>1</v>
      </c>
      <c r="H26" s="285"/>
      <c r="I26" s="285">
        <v>1.1000000000000001</v>
      </c>
      <c r="J26" s="285" t="s">
        <v>183</v>
      </c>
      <c r="K26" s="285">
        <v>2019</v>
      </c>
      <c r="L26" s="285"/>
      <c r="M26" s="285" t="s">
        <v>189</v>
      </c>
    </row>
    <row r="27" spans="1:15" ht="25.5" x14ac:dyDescent="0.25">
      <c r="A27" s="285" t="s">
        <v>187</v>
      </c>
      <c r="B27" s="285" t="str">
        <f>'1. Detailed Budget POA'!Q11</f>
        <v>Workshops to discuss and disseminate the strategic plan</v>
      </c>
      <c r="C27" s="285"/>
      <c r="D27" s="285" t="s">
        <v>184</v>
      </c>
      <c r="E27" s="285"/>
      <c r="F27" s="290">
        <f>'1. Detailed Budget POA'!T11</f>
        <v>16000</v>
      </c>
      <c r="G27" s="291">
        <v>1</v>
      </c>
      <c r="H27" s="285"/>
      <c r="I27" s="285">
        <v>1.1000000000000001</v>
      </c>
      <c r="J27" s="285" t="s">
        <v>183</v>
      </c>
      <c r="K27" s="285">
        <v>2019</v>
      </c>
      <c r="L27" s="285"/>
      <c r="M27" s="285" t="s">
        <v>189</v>
      </c>
    </row>
    <row r="28" spans="1:15" ht="25.5" x14ac:dyDescent="0.25">
      <c r="A28" s="285" t="s">
        <v>187</v>
      </c>
      <c r="B28" s="285" t="str">
        <f>'1. Detailed Budget POA'!Q12</f>
        <v>Workshops to discuss and disseminate the legislation updated</v>
      </c>
      <c r="C28" s="285"/>
      <c r="D28" s="285" t="s">
        <v>184</v>
      </c>
      <c r="E28" s="285"/>
      <c r="F28" s="290">
        <f>'1. Detailed Budget POA'!T12</f>
        <v>67600</v>
      </c>
      <c r="G28" s="291">
        <v>1</v>
      </c>
      <c r="H28" s="285"/>
      <c r="I28" s="285">
        <v>1.1000000000000001</v>
      </c>
      <c r="J28" s="285" t="s">
        <v>183</v>
      </c>
      <c r="K28" s="285">
        <v>2019</v>
      </c>
      <c r="L28" s="285"/>
      <c r="M28" s="285" t="s">
        <v>189</v>
      </c>
    </row>
    <row r="29" spans="1:15" x14ac:dyDescent="0.25">
      <c r="A29" s="285" t="s">
        <v>187</v>
      </c>
      <c r="B29" s="285" t="str">
        <f>'1. Detailed Budget POA'!Q13</f>
        <v>Workshops to support change management activities</v>
      </c>
      <c r="C29" s="285"/>
      <c r="D29" s="285" t="s">
        <v>184</v>
      </c>
      <c r="E29" s="285"/>
      <c r="F29" s="290">
        <f>'1. Detailed Budget POA'!T13</f>
        <v>16000</v>
      </c>
      <c r="G29" s="291">
        <v>1</v>
      </c>
      <c r="H29" s="285"/>
      <c r="I29" s="285">
        <v>1.1000000000000001</v>
      </c>
      <c r="J29" s="285" t="s">
        <v>183</v>
      </c>
      <c r="K29" s="285">
        <v>2019</v>
      </c>
      <c r="L29" s="285"/>
      <c r="M29" s="285" t="s">
        <v>189</v>
      </c>
    </row>
    <row r="30" spans="1:15" ht="25.5" x14ac:dyDescent="0.25">
      <c r="A30" s="285" t="s">
        <v>187</v>
      </c>
      <c r="B30" s="285" t="str">
        <f>'1. Detailed Budget POA'!Q15</f>
        <v xml:space="preserve">Training in Internal control technics and in the use of the system (employees), includes the trainer </v>
      </c>
      <c r="C30" s="285"/>
      <c r="D30" s="285" t="s">
        <v>184</v>
      </c>
      <c r="E30" s="285"/>
      <c r="F30" s="290">
        <f>'1. Detailed Budget POA'!T15</f>
        <v>40000</v>
      </c>
      <c r="G30" s="291">
        <v>1</v>
      </c>
      <c r="H30" s="285"/>
      <c r="I30" s="285">
        <v>1.2</v>
      </c>
      <c r="J30" s="285" t="s">
        <v>183</v>
      </c>
      <c r="K30" s="285">
        <v>2019</v>
      </c>
      <c r="L30" s="285"/>
      <c r="M30" s="285" t="s">
        <v>189</v>
      </c>
    </row>
    <row r="31" spans="1:15" ht="25.5" x14ac:dyDescent="0.25">
      <c r="A31" s="285" t="s">
        <v>187</v>
      </c>
      <c r="B31" s="285" t="str">
        <f>'1. Detailed Budget POA'!Q21</f>
        <v>Workshops to discuss and disseminate the new registration model</v>
      </c>
      <c r="C31" s="285"/>
      <c r="D31" s="285" t="s">
        <v>184</v>
      </c>
      <c r="E31" s="285"/>
      <c r="F31" s="290">
        <f>'1. Detailed Budget POA'!T21</f>
        <v>16000</v>
      </c>
      <c r="G31" s="291">
        <v>1</v>
      </c>
      <c r="H31" s="285"/>
      <c r="I31" s="285">
        <v>2.1</v>
      </c>
      <c r="J31" s="285" t="s">
        <v>183</v>
      </c>
      <c r="K31" s="285">
        <v>2019</v>
      </c>
      <c r="L31" s="285"/>
      <c r="M31" s="285" t="s">
        <v>189</v>
      </c>
    </row>
    <row r="32" spans="1:15" ht="38.25" x14ac:dyDescent="0.25">
      <c r="A32" s="285" t="s">
        <v>187</v>
      </c>
      <c r="B32" s="285" t="str">
        <f>'1. Detailed Budget POA'!Q32</f>
        <v>Workshops to discuss and disseminate a Taxpayer segmentation and risk-based compliance management model</v>
      </c>
      <c r="C32" s="285"/>
      <c r="D32" s="285" t="s">
        <v>184</v>
      </c>
      <c r="E32" s="285"/>
      <c r="F32" s="290">
        <f>'1. Detailed Budget POA'!T32</f>
        <v>16000</v>
      </c>
      <c r="G32" s="291">
        <v>1</v>
      </c>
      <c r="H32" s="285"/>
      <c r="I32" s="285">
        <v>2.2999999999999998</v>
      </c>
      <c r="J32" s="285" t="s">
        <v>183</v>
      </c>
      <c r="K32" s="285">
        <v>2019</v>
      </c>
      <c r="L32" s="285"/>
      <c r="M32" s="285" t="s">
        <v>189</v>
      </c>
    </row>
    <row r="33" spans="1:13" ht="38.25" x14ac:dyDescent="0.25">
      <c r="A33" s="285" t="s">
        <v>187</v>
      </c>
      <c r="B33" s="285" t="str">
        <f>'1. Detailed Budget POA'!Q37</f>
        <v>Workshops to discuss and disseminate a New audit model making use of wider range of examination and risk base technique</v>
      </c>
      <c r="C33" s="285"/>
      <c r="D33" s="285" t="s">
        <v>184</v>
      </c>
      <c r="E33" s="285"/>
      <c r="F33" s="290">
        <f>'1. Detailed Budget POA'!T37</f>
        <v>16000</v>
      </c>
      <c r="G33" s="291">
        <v>1</v>
      </c>
      <c r="H33" s="285"/>
      <c r="I33" s="285">
        <v>2.4</v>
      </c>
      <c r="J33" s="285" t="s">
        <v>183</v>
      </c>
      <c r="K33" s="285">
        <v>2019</v>
      </c>
      <c r="L33" s="285"/>
      <c r="M33" s="285" t="s">
        <v>189</v>
      </c>
    </row>
    <row r="34" spans="1:13" ht="25.5" x14ac:dyDescent="0.25">
      <c r="A34" s="285" t="s">
        <v>187</v>
      </c>
      <c r="B34" s="285" t="str">
        <f>'1. Detailed Budget POA'!Q42</f>
        <v>Workshops to discuss and disseminate a Enforcing collection model based on risk criteria</v>
      </c>
      <c r="C34" s="285"/>
      <c r="D34" s="285" t="s">
        <v>184</v>
      </c>
      <c r="E34" s="285"/>
      <c r="F34" s="290">
        <f>'1. Detailed Budget POA'!T42</f>
        <v>16000</v>
      </c>
      <c r="G34" s="291">
        <v>1</v>
      </c>
      <c r="H34" s="285"/>
      <c r="I34" s="285">
        <v>2.5</v>
      </c>
      <c r="J34" s="285" t="s">
        <v>183</v>
      </c>
      <c r="K34" s="285">
        <v>2019</v>
      </c>
      <c r="L34" s="285"/>
      <c r="M34" s="285" t="s">
        <v>189</v>
      </c>
    </row>
    <row r="35" spans="1:13" ht="25.5" x14ac:dyDescent="0.25">
      <c r="A35" s="285" t="s">
        <v>187</v>
      </c>
      <c r="B35" s="285" t="str">
        <f>'1. Detailed Budget POA'!Q47</f>
        <v>Workshops to discuss and disseminate a Taxpayer account to allow taxpayer centric overview</v>
      </c>
      <c r="C35" s="285"/>
      <c r="D35" s="285" t="s">
        <v>184</v>
      </c>
      <c r="E35" s="285"/>
      <c r="F35" s="290">
        <f>'1. Detailed Budget POA'!T47</f>
        <v>16000</v>
      </c>
      <c r="G35" s="291">
        <v>1</v>
      </c>
      <c r="H35" s="285"/>
      <c r="I35" s="285">
        <v>2.6</v>
      </c>
      <c r="J35" s="285" t="s">
        <v>183</v>
      </c>
      <c r="K35" s="285">
        <v>2019</v>
      </c>
      <c r="L35" s="285"/>
      <c r="M35" s="285" t="s">
        <v>189</v>
      </c>
    </row>
    <row r="36" spans="1:13" ht="38.25" x14ac:dyDescent="0.25">
      <c r="A36" s="285" t="s">
        <v>187</v>
      </c>
      <c r="B36" s="285" t="str">
        <f>'1. Detailed Budget POA'!Q52</f>
        <v>Workshops to discuss and disseminate a an Invoicing control model comprising a strategy for further electronic invoice implementation</v>
      </c>
      <c r="C36" s="285"/>
      <c r="D36" s="285" t="s">
        <v>184</v>
      </c>
      <c r="E36" s="285"/>
      <c r="F36" s="290">
        <f>'1. Detailed Budget POA'!T52</f>
        <v>16000</v>
      </c>
      <c r="G36" s="291">
        <v>1</v>
      </c>
      <c r="H36" s="285"/>
      <c r="I36" s="285">
        <v>2.7</v>
      </c>
      <c r="J36" s="285" t="s">
        <v>183</v>
      </c>
      <c r="K36" s="285">
        <v>2019</v>
      </c>
      <c r="L36" s="285"/>
      <c r="M36" s="285" t="s">
        <v>189</v>
      </c>
    </row>
    <row r="37" spans="1:13" ht="25.5" x14ac:dyDescent="0.25">
      <c r="A37" s="285" t="s">
        <v>187</v>
      </c>
      <c r="B37" s="285" t="str">
        <f>'1. Detailed Budget POA'!Q59</f>
        <v>Workshops to discuss and disseminate the  Information and Technology (IT) strategic plan,</v>
      </c>
      <c r="C37" s="285"/>
      <c r="D37" s="285" t="s">
        <v>184</v>
      </c>
      <c r="E37" s="285"/>
      <c r="F37" s="290">
        <f>'1. Detailed Budget POA'!T59</f>
        <v>16000</v>
      </c>
      <c r="G37" s="291">
        <v>1</v>
      </c>
      <c r="H37" s="285"/>
      <c r="I37" s="285">
        <v>3.1</v>
      </c>
      <c r="J37" s="285" t="s">
        <v>183</v>
      </c>
      <c r="K37" s="285">
        <v>2019</v>
      </c>
      <c r="L37" s="285"/>
      <c r="M37" s="285" t="s">
        <v>189</v>
      </c>
    </row>
    <row r="38" spans="1:13" x14ac:dyDescent="0.25">
      <c r="A38" s="285" t="s">
        <v>187</v>
      </c>
      <c r="B38" s="284"/>
      <c r="C38" s="285"/>
      <c r="D38" s="284"/>
      <c r="E38" s="290"/>
      <c r="F38" s="296"/>
      <c r="G38" s="285"/>
      <c r="H38" s="285"/>
      <c r="I38" s="285"/>
      <c r="J38" s="285" t="s">
        <v>183</v>
      </c>
      <c r="K38" s="285"/>
      <c r="L38" s="285"/>
      <c r="M38" s="285" t="s">
        <v>189</v>
      </c>
    </row>
    <row r="39" spans="1:13" x14ac:dyDescent="0.25">
      <c r="A39" s="297"/>
      <c r="B39" s="297"/>
      <c r="C39" s="297"/>
      <c r="D39" s="297"/>
      <c r="E39" s="297"/>
      <c r="F39" s="298">
        <f>SUM(F26:F38)</f>
        <v>267600</v>
      </c>
      <c r="G39" s="297"/>
      <c r="H39" s="297"/>
      <c r="I39" s="297"/>
      <c r="J39" s="297"/>
      <c r="K39" s="297"/>
      <c r="L39" s="297"/>
      <c r="M39" s="297"/>
    </row>
    <row r="40" spans="1:13" x14ac:dyDescent="0.25">
      <c r="A40" s="448" t="s">
        <v>197</v>
      </c>
      <c r="B40" s="449"/>
      <c r="C40" s="449"/>
      <c r="D40" s="449"/>
      <c r="E40" s="449"/>
      <c r="F40" s="449"/>
      <c r="G40" s="449"/>
      <c r="H40" s="449"/>
      <c r="I40" s="449"/>
      <c r="J40" s="449"/>
      <c r="K40" s="458"/>
      <c r="L40" s="299"/>
    </row>
    <row r="41" spans="1:13" x14ac:dyDescent="0.25">
      <c r="A41" s="451" t="s">
        <v>169</v>
      </c>
      <c r="B41" s="452" t="s">
        <v>170</v>
      </c>
      <c r="C41" s="452" t="s">
        <v>171</v>
      </c>
      <c r="D41" s="453" t="s">
        <v>172</v>
      </c>
      <c r="E41" s="455" t="s">
        <v>194</v>
      </c>
      <c r="F41" s="456"/>
      <c r="G41" s="457"/>
      <c r="H41" s="452" t="s">
        <v>175</v>
      </c>
      <c r="I41" s="453" t="s">
        <v>176</v>
      </c>
      <c r="J41" s="452" t="s">
        <v>156</v>
      </c>
      <c r="K41" s="452"/>
      <c r="L41" s="447" t="s">
        <v>177</v>
      </c>
    </row>
    <row r="42" spans="1:13" ht="51" x14ac:dyDescent="0.25">
      <c r="A42" s="451"/>
      <c r="B42" s="452"/>
      <c r="C42" s="452"/>
      <c r="D42" s="454"/>
      <c r="E42" s="282" t="s">
        <v>178</v>
      </c>
      <c r="F42" s="281" t="s">
        <v>179</v>
      </c>
      <c r="G42" s="281" t="s">
        <v>180</v>
      </c>
      <c r="H42" s="452"/>
      <c r="I42" s="454"/>
      <c r="J42" s="281" t="s">
        <v>181</v>
      </c>
      <c r="K42" s="281" t="s">
        <v>182</v>
      </c>
      <c r="L42" s="447"/>
    </row>
    <row r="43" spans="1:13" ht="25.5" x14ac:dyDescent="0.25">
      <c r="A43" s="285" t="s">
        <v>187</v>
      </c>
      <c r="B43" s="285" t="str">
        <f>'1. Detailed Budget POA'!H15</f>
        <v>Consultancy to prepare and implement an Internal Control Model for TA</v>
      </c>
      <c r="C43" s="285"/>
      <c r="D43" s="285" t="s">
        <v>196</v>
      </c>
      <c r="E43" s="290">
        <f>'1. Detailed Budget POA'!L15</f>
        <v>203543.99999999997</v>
      </c>
      <c r="F43" s="291">
        <v>1</v>
      </c>
      <c r="G43" s="285"/>
      <c r="H43" s="285">
        <v>1.2</v>
      </c>
      <c r="I43" s="285" t="s">
        <v>183</v>
      </c>
      <c r="J43" s="285">
        <v>2020</v>
      </c>
      <c r="K43" s="285"/>
      <c r="L43" s="285" t="s">
        <v>189</v>
      </c>
    </row>
    <row r="44" spans="1:13" ht="25.5" x14ac:dyDescent="0.25">
      <c r="A44" s="285" t="s">
        <v>187</v>
      </c>
      <c r="B44" s="285" t="str">
        <f>'1. Detailed Budget POA'!H16</f>
        <v>Development and implementation of a system to support Internal Control processes</v>
      </c>
      <c r="C44" s="285"/>
      <c r="D44" s="285" t="s">
        <v>196</v>
      </c>
      <c r="E44" s="290">
        <f>'1. Detailed Budget POA'!L16</f>
        <v>81417.599999999991</v>
      </c>
      <c r="F44" s="291">
        <v>1</v>
      </c>
      <c r="G44" s="285"/>
      <c r="H44" s="285">
        <v>1.2</v>
      </c>
      <c r="I44" s="285" t="s">
        <v>183</v>
      </c>
      <c r="J44" s="285">
        <v>2020</v>
      </c>
      <c r="K44" s="285"/>
      <c r="L44" s="285" t="s">
        <v>189</v>
      </c>
    </row>
    <row r="45" spans="1:13" ht="25.5" x14ac:dyDescent="0.25">
      <c r="A45" s="285" t="s">
        <v>187</v>
      </c>
      <c r="B45" s="285" t="str">
        <f>'1. Detailed Budget POA'!H21</f>
        <v>Consultancy in  the data cleansing and data migration to the new ITAS.</v>
      </c>
      <c r="C45" s="285"/>
      <c r="D45" s="285" t="s">
        <v>196</v>
      </c>
      <c r="E45" s="290">
        <f>'1. Detailed Budget POA'!L21</f>
        <v>244252.79999999999</v>
      </c>
      <c r="F45" s="291">
        <v>1</v>
      </c>
      <c r="G45" s="285"/>
      <c r="H45" s="285">
        <v>2.1</v>
      </c>
      <c r="I45" s="285" t="s">
        <v>183</v>
      </c>
      <c r="J45" s="285">
        <v>2020</v>
      </c>
      <c r="K45" s="285"/>
      <c r="L45" s="285" t="s">
        <v>189</v>
      </c>
    </row>
    <row r="46" spans="1:13" x14ac:dyDescent="0.25">
      <c r="A46" s="285" t="s">
        <v>187</v>
      </c>
      <c r="B46" s="285" t="str">
        <f>'1. Detailed Budget POA'!H26</f>
        <v xml:space="preserve">Implementation an e-learning training platform </v>
      </c>
      <c r="C46" s="285"/>
      <c r="D46" s="285" t="s">
        <v>196</v>
      </c>
      <c r="E46" s="290">
        <f>'1. Detailed Budget POA'!L26</f>
        <v>105000</v>
      </c>
      <c r="F46" s="291">
        <v>1</v>
      </c>
      <c r="G46" s="285"/>
      <c r="H46" s="285">
        <v>2.2000000000000002</v>
      </c>
      <c r="I46" s="285" t="s">
        <v>183</v>
      </c>
      <c r="J46" s="285">
        <v>2020</v>
      </c>
      <c r="K46" s="285"/>
      <c r="L46" s="285" t="s">
        <v>189</v>
      </c>
    </row>
    <row r="47" spans="1:13" ht="38.25" x14ac:dyDescent="0.25">
      <c r="A47" s="285" t="s">
        <v>187</v>
      </c>
      <c r="B47" s="285" t="str">
        <f>'1. Detailed Budget POA'!H32</f>
        <v>Consultancy to prepare an implement a Taxpayer segmentation and risk-based compliance management model, including the customization in the New COTS</v>
      </c>
      <c r="C47" s="285"/>
      <c r="D47" s="285" t="s">
        <v>196</v>
      </c>
      <c r="E47" s="290">
        <f>'1. Detailed Budget POA'!L32</f>
        <v>244252.79999999999</v>
      </c>
      <c r="F47" s="291">
        <v>1</v>
      </c>
      <c r="G47" s="285"/>
      <c r="H47" s="285">
        <v>2.2999999999999998</v>
      </c>
      <c r="I47" s="285" t="s">
        <v>183</v>
      </c>
      <c r="J47" s="285">
        <v>2020</v>
      </c>
      <c r="K47" s="285"/>
      <c r="L47" s="285" t="s">
        <v>189</v>
      </c>
    </row>
    <row r="48" spans="1:13" ht="38.25" x14ac:dyDescent="0.25">
      <c r="A48" s="285" t="s">
        <v>187</v>
      </c>
      <c r="B48" s="285" t="str">
        <f>'1. Detailed Budget POA'!H37</f>
        <v>Consultancy to prepare an implement  a New audit model making use of wider range of examination and risk base techniques.</v>
      </c>
      <c r="C48" s="285"/>
      <c r="D48" s="285" t="s">
        <v>196</v>
      </c>
      <c r="E48" s="290">
        <f>'1. Detailed Budget POA'!L37</f>
        <v>244252.79999999999</v>
      </c>
      <c r="F48" s="291">
        <v>1</v>
      </c>
      <c r="G48" s="285"/>
      <c r="H48" s="285">
        <v>2.4</v>
      </c>
      <c r="I48" s="285" t="s">
        <v>183</v>
      </c>
      <c r="J48" s="285">
        <v>2020</v>
      </c>
      <c r="K48" s="285"/>
      <c r="L48" s="285" t="s">
        <v>189</v>
      </c>
    </row>
    <row r="49" spans="1:13" ht="25.5" x14ac:dyDescent="0.25">
      <c r="A49" s="285" t="s">
        <v>187</v>
      </c>
      <c r="B49" s="285" t="str">
        <f>'1. Detailed Budget POA'!H42</f>
        <v>Consultancy to prepare an implement  a Enforcing collection model based on risk criteria.</v>
      </c>
      <c r="C49" s="285"/>
      <c r="D49" s="285" t="s">
        <v>196</v>
      </c>
      <c r="E49" s="290">
        <f>'1. Detailed Budget POA'!L42</f>
        <v>122126.39999999999</v>
      </c>
      <c r="F49" s="291">
        <v>1</v>
      </c>
      <c r="G49" s="285"/>
      <c r="H49" s="285">
        <v>2.5</v>
      </c>
      <c r="I49" s="285" t="s">
        <v>183</v>
      </c>
      <c r="J49" s="285">
        <v>2020</v>
      </c>
      <c r="K49" s="285"/>
      <c r="L49" s="285" t="s">
        <v>189</v>
      </c>
    </row>
    <row r="50" spans="1:13" ht="25.5" x14ac:dyDescent="0.25">
      <c r="A50" s="285" t="s">
        <v>187</v>
      </c>
      <c r="B50" s="285" t="str">
        <f>'1. Detailed Budget POA'!H47</f>
        <v>Consultancy to prepare an implement a Taxpayer account to allow taxpayer centric overview.</v>
      </c>
      <c r="C50" s="285"/>
      <c r="D50" s="285" t="s">
        <v>196</v>
      </c>
      <c r="E50" s="290">
        <f>'1. Detailed Budget POA'!L47</f>
        <v>122126.39999999999</v>
      </c>
      <c r="F50" s="291">
        <v>1</v>
      </c>
      <c r="G50" s="285"/>
      <c r="H50" s="285">
        <v>2.6</v>
      </c>
      <c r="I50" s="285" t="s">
        <v>183</v>
      </c>
      <c r="J50" s="285">
        <v>2020</v>
      </c>
      <c r="K50" s="285"/>
      <c r="L50" s="285" t="s">
        <v>189</v>
      </c>
    </row>
    <row r="51" spans="1:13" ht="38.25" x14ac:dyDescent="0.25">
      <c r="A51" s="285" t="s">
        <v>187</v>
      </c>
      <c r="B51" s="285" t="str">
        <f>'1. Detailed Budget POA'!H52</f>
        <v>Consultancy to prepare an Invoicing control model comprising a strategy for further electronic invoice implementation</v>
      </c>
      <c r="C51" s="285"/>
      <c r="D51" s="285" t="s">
        <v>196</v>
      </c>
      <c r="E51" s="290">
        <f>'1. Detailed Budget POA'!L52</f>
        <v>81417.599999999991</v>
      </c>
      <c r="F51" s="291">
        <v>1</v>
      </c>
      <c r="G51" s="285"/>
      <c r="H51" s="285">
        <v>2.7</v>
      </c>
      <c r="I51" s="285" t="s">
        <v>183</v>
      </c>
      <c r="J51" s="285">
        <v>2020</v>
      </c>
      <c r="K51" s="285"/>
      <c r="L51" s="285" t="s">
        <v>189</v>
      </c>
    </row>
    <row r="52" spans="1:13" ht="25.5" x14ac:dyDescent="0.25">
      <c r="A52" s="285" t="s">
        <v>187</v>
      </c>
      <c r="B52" s="285" t="str">
        <f>'1. Detailed Budget POA'!A85</f>
        <v>Audits</v>
      </c>
      <c r="C52" s="285"/>
      <c r="D52" s="285" t="s">
        <v>196</v>
      </c>
      <c r="E52" s="290">
        <f>'1. Detailed Budget POA'!B85</f>
        <v>100000</v>
      </c>
      <c r="F52" s="291">
        <v>1</v>
      </c>
      <c r="G52" s="285"/>
      <c r="H52" s="285" t="s">
        <v>190</v>
      </c>
      <c r="I52" s="285" t="s">
        <v>183</v>
      </c>
      <c r="J52" s="285">
        <v>2020</v>
      </c>
      <c r="K52" s="285"/>
      <c r="L52" s="285" t="s">
        <v>189</v>
      </c>
    </row>
    <row r="53" spans="1:13" ht="16.5" thickBot="1" x14ac:dyDescent="0.3">
      <c r="A53" s="297"/>
      <c r="B53" s="297"/>
      <c r="C53" s="297"/>
      <c r="D53" s="297"/>
      <c r="E53" s="298">
        <f>SUM(E43:E52)</f>
        <v>1548390.3999999999</v>
      </c>
      <c r="F53" s="297"/>
      <c r="G53" s="297"/>
      <c r="H53" s="297"/>
      <c r="I53" s="297"/>
      <c r="J53" s="297"/>
      <c r="K53" s="297"/>
      <c r="L53" s="297"/>
    </row>
    <row r="54" spans="1:13" x14ac:dyDescent="0.25">
      <c r="A54" s="448" t="s">
        <v>200</v>
      </c>
      <c r="B54" s="449"/>
      <c r="C54" s="449"/>
      <c r="D54" s="449"/>
      <c r="E54" s="449"/>
      <c r="F54" s="449"/>
      <c r="G54" s="449"/>
      <c r="H54" s="449"/>
      <c r="I54" s="449"/>
      <c r="J54" s="449"/>
      <c r="K54" s="449"/>
      <c r="L54" s="449"/>
      <c r="M54" s="450"/>
    </row>
    <row r="55" spans="1:13" x14ac:dyDescent="0.25">
      <c r="A55" s="451" t="s">
        <v>169</v>
      </c>
      <c r="B55" s="452" t="s">
        <v>170</v>
      </c>
      <c r="C55" s="452" t="s">
        <v>171</v>
      </c>
      <c r="D55" s="453" t="s">
        <v>172</v>
      </c>
      <c r="E55" s="455" t="s">
        <v>174</v>
      </c>
      <c r="F55" s="456"/>
      <c r="G55" s="457"/>
      <c r="H55" s="452" t="s">
        <v>201</v>
      </c>
      <c r="I55" s="452" t="s">
        <v>175</v>
      </c>
      <c r="J55" s="453" t="s">
        <v>176</v>
      </c>
      <c r="K55" s="452" t="s">
        <v>156</v>
      </c>
      <c r="L55" s="452"/>
      <c r="M55" s="447" t="s">
        <v>177</v>
      </c>
    </row>
    <row r="56" spans="1:13" ht="51" x14ac:dyDescent="0.25">
      <c r="A56" s="451"/>
      <c r="B56" s="452"/>
      <c r="C56" s="452"/>
      <c r="D56" s="454"/>
      <c r="E56" s="282" t="s">
        <v>178</v>
      </c>
      <c r="F56" s="281" t="s">
        <v>179</v>
      </c>
      <c r="G56" s="281" t="s">
        <v>180</v>
      </c>
      <c r="H56" s="452"/>
      <c r="I56" s="452"/>
      <c r="J56" s="454"/>
      <c r="K56" s="281" t="s">
        <v>202</v>
      </c>
      <c r="L56" s="281" t="s">
        <v>182</v>
      </c>
      <c r="M56" s="447"/>
    </row>
    <row r="57" spans="1:13" ht="38.25" x14ac:dyDescent="0.25">
      <c r="A57" s="285" t="s">
        <v>187</v>
      </c>
      <c r="B57" s="285" t="str">
        <f>'1. Detailed Budget POA'!C10</f>
        <v>Implementation of the new business model</v>
      </c>
      <c r="C57" s="285"/>
      <c r="D57" s="285" t="s">
        <v>199</v>
      </c>
      <c r="E57" s="290">
        <f>'1. Detailed Budget POA'!G10</f>
        <v>75000</v>
      </c>
      <c r="F57" s="291">
        <v>1</v>
      </c>
      <c r="G57" s="285"/>
      <c r="H57" s="285"/>
      <c r="I57" s="285">
        <v>1.1000000000000001</v>
      </c>
      <c r="J57" s="285" t="s">
        <v>183</v>
      </c>
      <c r="K57" s="285">
        <v>2019</v>
      </c>
      <c r="L57" s="285"/>
      <c r="M57" s="285" t="s">
        <v>189</v>
      </c>
    </row>
    <row r="58" spans="1:13" ht="38.25" x14ac:dyDescent="0.25">
      <c r="A58" s="285" t="s">
        <v>187</v>
      </c>
      <c r="B58" s="285" t="str">
        <f>'1. Detailed Budget POA'!C11</f>
        <v>Implementation of the strategic plan</v>
      </c>
      <c r="C58" s="285"/>
      <c r="D58" s="285" t="s">
        <v>199</v>
      </c>
      <c r="E58" s="290">
        <f>'1. Detailed Budget POA'!G11</f>
        <v>30000</v>
      </c>
      <c r="F58" s="291">
        <v>1</v>
      </c>
      <c r="G58" s="285"/>
      <c r="H58" s="285"/>
      <c r="I58" s="285">
        <v>1.1000000000000001</v>
      </c>
      <c r="J58" s="285" t="s">
        <v>183</v>
      </c>
      <c r="K58" s="285">
        <v>2019</v>
      </c>
      <c r="L58" s="285"/>
      <c r="M58" s="285" t="s">
        <v>189</v>
      </c>
    </row>
    <row r="59" spans="1:13" ht="51" x14ac:dyDescent="0.25">
      <c r="A59" s="285" t="s">
        <v>187</v>
      </c>
      <c r="B59" s="285" t="str">
        <f>'1. Detailed Budget POA'!C26</f>
        <v>Consultancy to carry out the identification of skill gaps of the TA personnel, based on the job profiles prepared by the Government; and (ii) designing a permanent training program.</v>
      </c>
      <c r="C59" s="285"/>
      <c r="D59" s="285" t="s">
        <v>199</v>
      </c>
      <c r="E59" s="290">
        <f>'1. Detailed Budget POA'!G26</f>
        <v>90000</v>
      </c>
      <c r="F59" s="291">
        <v>1</v>
      </c>
      <c r="G59" s="285"/>
      <c r="H59" s="285"/>
      <c r="I59" s="285">
        <v>2.2000000000000002</v>
      </c>
      <c r="J59" s="285" t="s">
        <v>183</v>
      </c>
      <c r="K59" s="285">
        <v>2019</v>
      </c>
      <c r="L59" s="285"/>
      <c r="M59" s="285" t="s">
        <v>189</v>
      </c>
    </row>
    <row r="60" spans="1:13" ht="38.25" x14ac:dyDescent="0.25">
      <c r="A60" s="285" t="s">
        <v>187</v>
      </c>
      <c r="B60" s="285" t="str">
        <f>'1. Detailed Budget POA'!C59</f>
        <v>Consultancy to prepare an implement an Information and Technology (IT) strategic plan,</v>
      </c>
      <c r="C60" s="285"/>
      <c r="D60" s="285" t="s">
        <v>199</v>
      </c>
      <c r="E60" s="290">
        <f>'1. Detailed Budget POA'!G59</f>
        <v>60000</v>
      </c>
      <c r="F60" s="291">
        <v>1</v>
      </c>
      <c r="G60" s="285"/>
      <c r="H60" s="285"/>
      <c r="I60" s="285">
        <v>3.2</v>
      </c>
      <c r="J60" s="285" t="s">
        <v>183</v>
      </c>
      <c r="K60" s="285">
        <v>2019</v>
      </c>
      <c r="L60" s="285"/>
      <c r="M60" s="285" t="s">
        <v>189</v>
      </c>
    </row>
    <row r="61" spans="1:13" ht="25.5" x14ac:dyDescent="0.25">
      <c r="A61" s="285" t="s">
        <v>187</v>
      </c>
      <c r="B61" s="285" t="str">
        <f>'1. Detailed Budget POA'!A75</f>
        <v>Coordinator</v>
      </c>
      <c r="C61" s="285"/>
      <c r="D61" s="285" t="s">
        <v>198</v>
      </c>
      <c r="E61" s="290">
        <f>'1. Detailed Budget POA'!G75</f>
        <v>180000</v>
      </c>
      <c r="F61" s="291">
        <v>1</v>
      </c>
      <c r="G61" s="285"/>
      <c r="H61" s="285"/>
      <c r="I61" s="300" t="s">
        <v>190</v>
      </c>
      <c r="J61" s="285" t="s">
        <v>183</v>
      </c>
      <c r="K61" s="285">
        <v>2019</v>
      </c>
      <c r="L61" s="285"/>
      <c r="M61" s="285" t="s">
        <v>189</v>
      </c>
    </row>
    <row r="62" spans="1:13" ht="25.5" x14ac:dyDescent="0.25">
      <c r="A62" s="285" t="s">
        <v>187</v>
      </c>
      <c r="B62" s="285" t="str">
        <f>'1. Detailed Budget POA'!A76</f>
        <v>Financial Specialist</v>
      </c>
      <c r="C62" s="285"/>
      <c r="D62" s="285" t="s">
        <v>198</v>
      </c>
      <c r="E62" s="290">
        <f>'1. Detailed Budget POA'!G76</f>
        <v>138000</v>
      </c>
      <c r="F62" s="291">
        <v>1</v>
      </c>
      <c r="G62" s="285"/>
      <c r="H62" s="285"/>
      <c r="I62" s="300" t="s">
        <v>190</v>
      </c>
      <c r="J62" s="285" t="s">
        <v>183</v>
      </c>
      <c r="K62" s="285">
        <v>2019</v>
      </c>
      <c r="L62" s="285"/>
      <c r="M62" s="285" t="s">
        <v>189</v>
      </c>
    </row>
    <row r="63" spans="1:13" ht="25.5" x14ac:dyDescent="0.25">
      <c r="A63" s="285" t="s">
        <v>187</v>
      </c>
      <c r="B63" s="285" t="str">
        <f>'1. Detailed Budget POA'!A77</f>
        <v>Procurement Specialist</v>
      </c>
      <c r="C63" s="285"/>
      <c r="D63" s="285" t="s">
        <v>198</v>
      </c>
      <c r="E63" s="290">
        <f>'1. Detailed Budget POA'!G77</f>
        <v>135000</v>
      </c>
      <c r="F63" s="291">
        <v>1</v>
      </c>
      <c r="G63" s="285"/>
      <c r="H63" s="285"/>
      <c r="I63" s="300" t="s">
        <v>190</v>
      </c>
      <c r="J63" s="285" t="s">
        <v>183</v>
      </c>
      <c r="K63" s="285">
        <v>2019</v>
      </c>
      <c r="L63" s="285"/>
      <c r="M63" s="285" t="s">
        <v>189</v>
      </c>
    </row>
    <row r="64" spans="1:13" ht="25.5" x14ac:dyDescent="0.25">
      <c r="A64" s="285" t="s">
        <v>187</v>
      </c>
      <c r="B64" s="285" t="str">
        <f>'1. Detailed Budget POA'!A78</f>
        <v>Project Support Officer</v>
      </c>
      <c r="C64" s="285"/>
      <c r="D64" s="285" t="s">
        <v>198</v>
      </c>
      <c r="E64" s="290">
        <f>'1. Detailed Budget POA'!G78</f>
        <v>108000</v>
      </c>
      <c r="F64" s="291">
        <v>1</v>
      </c>
      <c r="G64" s="285"/>
      <c r="H64" s="285"/>
      <c r="I64" s="300" t="s">
        <v>190</v>
      </c>
      <c r="J64" s="285" t="s">
        <v>183</v>
      </c>
      <c r="K64" s="285">
        <v>2019</v>
      </c>
      <c r="L64" s="285"/>
      <c r="M64" s="285" t="s">
        <v>189</v>
      </c>
    </row>
    <row r="65" spans="1:13" ht="25.5" x14ac:dyDescent="0.25">
      <c r="A65" s="285" t="s">
        <v>187</v>
      </c>
      <c r="B65" s="285" t="str">
        <f>'1. Detailed Budget POA'!A79</f>
        <v>Monitoring Specialist</v>
      </c>
      <c r="C65" s="285"/>
      <c r="D65" s="285" t="s">
        <v>198</v>
      </c>
      <c r="E65" s="290">
        <f>'1. Detailed Budget POA'!G79</f>
        <v>150000</v>
      </c>
      <c r="F65" s="291">
        <v>1</v>
      </c>
      <c r="G65" s="285"/>
      <c r="H65" s="285"/>
      <c r="I65" s="300" t="s">
        <v>190</v>
      </c>
      <c r="J65" s="285" t="s">
        <v>183</v>
      </c>
      <c r="K65" s="285">
        <v>2019</v>
      </c>
      <c r="L65" s="285"/>
      <c r="M65" s="285" t="s">
        <v>189</v>
      </c>
    </row>
    <row r="66" spans="1:13" ht="38.25" x14ac:dyDescent="0.25">
      <c r="A66" s="285" t="s">
        <v>187</v>
      </c>
      <c r="B66" s="285" t="str">
        <f>'1. Detailed Budget POA'!C80</f>
        <v>Intermediate / Final evaluation</v>
      </c>
      <c r="C66" s="285"/>
      <c r="D66" s="285" t="s">
        <v>199</v>
      </c>
      <c r="E66" s="290">
        <f>'1. Detailed Budget POA'!G80</f>
        <v>40000</v>
      </c>
      <c r="F66" s="291">
        <v>1</v>
      </c>
      <c r="G66" s="285"/>
      <c r="H66" s="285"/>
      <c r="I66" s="300" t="s">
        <v>190</v>
      </c>
      <c r="J66" s="285" t="s">
        <v>183</v>
      </c>
      <c r="K66" s="285">
        <v>2019</v>
      </c>
      <c r="L66" s="285"/>
      <c r="M66" s="285" t="s">
        <v>189</v>
      </c>
    </row>
    <row r="67" spans="1:13" ht="38.25" x14ac:dyDescent="0.25">
      <c r="A67" s="285"/>
      <c r="B67" s="285" t="str">
        <f>'1. Detailed Budget POA'!C82</f>
        <v>Technical Visit Executors / Kick off</v>
      </c>
      <c r="C67" s="285"/>
      <c r="D67" s="285" t="s">
        <v>199</v>
      </c>
      <c r="E67" s="290">
        <f>'1. Detailed Budget POA'!G82</f>
        <v>55000</v>
      </c>
      <c r="F67" s="291">
        <v>1</v>
      </c>
      <c r="G67" s="285"/>
      <c r="H67" s="285"/>
      <c r="I67" s="300" t="s">
        <v>190</v>
      </c>
      <c r="J67" s="285" t="s">
        <v>183</v>
      </c>
      <c r="K67" s="285">
        <v>2019</v>
      </c>
      <c r="L67" s="285"/>
      <c r="M67" s="285" t="s">
        <v>189</v>
      </c>
    </row>
    <row r="68" spans="1:13" ht="38.25" x14ac:dyDescent="0.25">
      <c r="A68" s="285" t="s">
        <v>187</v>
      </c>
      <c r="B68" s="285" t="str">
        <f>'1. Detailed Budget POA'!A86</f>
        <v>Specialized Consultancies</v>
      </c>
      <c r="C68" s="285"/>
      <c r="D68" s="285" t="s">
        <v>199</v>
      </c>
      <c r="E68" s="290">
        <f>'1. Detailed Budget POA'!G86</f>
        <v>165000</v>
      </c>
      <c r="F68" s="291">
        <v>1</v>
      </c>
      <c r="G68" s="285"/>
      <c r="H68" s="285"/>
      <c r="I68" s="300" t="s">
        <v>190</v>
      </c>
      <c r="J68" s="285" t="s">
        <v>183</v>
      </c>
      <c r="K68" s="285">
        <v>2019</v>
      </c>
      <c r="L68" s="285"/>
      <c r="M68" s="285" t="s">
        <v>189</v>
      </c>
    </row>
    <row r="69" spans="1:13" ht="38.25" x14ac:dyDescent="0.25">
      <c r="A69" s="285"/>
      <c r="B69" s="285" t="str">
        <f>'1. Detailed Budget POA'!C81</f>
        <v>Impact Evaluation</v>
      </c>
      <c r="C69" s="285"/>
      <c r="D69" s="285" t="s">
        <v>199</v>
      </c>
      <c r="E69" s="290">
        <f>'1. Detailed Budget POA'!G81</f>
        <v>85000</v>
      </c>
      <c r="F69" s="291">
        <v>1</v>
      </c>
      <c r="G69" s="285"/>
      <c r="H69" s="285"/>
      <c r="I69" s="300" t="s">
        <v>190</v>
      </c>
      <c r="J69" s="285" t="s">
        <v>183</v>
      </c>
      <c r="K69" s="285">
        <v>2019</v>
      </c>
      <c r="L69" s="285"/>
      <c r="M69" s="285" t="s">
        <v>189</v>
      </c>
    </row>
    <row r="70" spans="1:13" ht="38.25" x14ac:dyDescent="0.25">
      <c r="A70" s="285" t="s">
        <v>187</v>
      </c>
      <c r="B70" s="285" t="str">
        <f>'1. Detailed Budget POA'!C83</f>
        <v>Economic Ex-post Evaluation</v>
      </c>
      <c r="C70" s="285"/>
      <c r="D70" s="285" t="s">
        <v>199</v>
      </c>
      <c r="E70" s="290">
        <f>'1. Detailed Budget POA'!G83</f>
        <v>20000</v>
      </c>
      <c r="F70" s="291">
        <v>1</v>
      </c>
      <c r="G70" s="285"/>
      <c r="H70" s="285"/>
      <c r="I70" s="300" t="s">
        <v>190</v>
      </c>
      <c r="J70" s="285" t="s">
        <v>183</v>
      </c>
      <c r="K70" s="285">
        <v>2019</v>
      </c>
      <c r="L70" s="285"/>
      <c r="M70" s="285" t="s">
        <v>189</v>
      </c>
    </row>
    <row r="71" spans="1:13" ht="38.25" x14ac:dyDescent="0.25">
      <c r="A71" s="285" t="s">
        <v>203</v>
      </c>
      <c r="B71" s="285" t="str">
        <f>'1. Detailed Budget POA'!C84</f>
        <v>PCR</v>
      </c>
      <c r="C71" s="285"/>
      <c r="D71" s="285" t="s">
        <v>199</v>
      </c>
      <c r="E71" s="290">
        <f>'1. Detailed Budget POA'!G84</f>
        <v>20000</v>
      </c>
      <c r="F71" s="291">
        <v>1</v>
      </c>
      <c r="G71" s="285"/>
      <c r="H71" s="285"/>
      <c r="I71" s="300" t="s">
        <v>190</v>
      </c>
      <c r="J71" s="285" t="s">
        <v>183</v>
      </c>
      <c r="K71" s="285">
        <v>2019</v>
      </c>
      <c r="L71" s="285"/>
      <c r="M71" s="285" t="s">
        <v>189</v>
      </c>
    </row>
    <row r="72" spans="1:13" ht="38.25" x14ac:dyDescent="0.25">
      <c r="A72" s="285" t="s">
        <v>187</v>
      </c>
      <c r="B72" s="328" t="str">
        <f>'1. Detailed Budget POA'!Q26</f>
        <v xml:space="preserve">Delivery  of  Training Program first phase </v>
      </c>
      <c r="C72" s="328"/>
      <c r="D72" s="328" t="s">
        <v>199</v>
      </c>
      <c r="E72" s="329">
        <f>'1. Detailed Budget POA'!T26</f>
        <v>100000</v>
      </c>
      <c r="F72" s="330">
        <v>1</v>
      </c>
      <c r="G72" s="328"/>
      <c r="H72" s="328"/>
      <c r="I72" s="328">
        <v>2.2000000000000002</v>
      </c>
      <c r="J72" s="328" t="s">
        <v>183</v>
      </c>
      <c r="K72" s="328">
        <v>2019</v>
      </c>
      <c r="L72" s="328"/>
      <c r="M72" s="328" t="s">
        <v>189</v>
      </c>
    </row>
    <row r="73" spans="1:13" ht="38.25" x14ac:dyDescent="0.25">
      <c r="A73" s="285" t="s">
        <v>187</v>
      </c>
      <c r="B73" s="328" t="str">
        <f>'1. Detailed Budget POA'!Q27</f>
        <v xml:space="preserve">Delivery of Training Program second phase </v>
      </c>
      <c r="C73" s="328"/>
      <c r="D73" s="328" t="s">
        <v>199</v>
      </c>
      <c r="E73" s="329">
        <f>'1. Detailed Budget POA'!T27</f>
        <v>100000</v>
      </c>
      <c r="F73" s="330">
        <v>1</v>
      </c>
      <c r="G73" s="328"/>
      <c r="H73" s="328"/>
      <c r="I73" s="328">
        <v>2.2000000000000002</v>
      </c>
      <c r="J73" s="328" t="s">
        <v>183</v>
      </c>
      <c r="K73" s="328">
        <v>2019</v>
      </c>
      <c r="L73" s="328"/>
      <c r="M73" s="328" t="s">
        <v>189</v>
      </c>
    </row>
    <row r="74" spans="1:13" x14ac:dyDescent="0.25">
      <c r="E74" s="298">
        <f>SUM(E57:E73)</f>
        <v>1551000</v>
      </c>
    </row>
    <row r="75" spans="1:13" x14ac:dyDescent="0.25">
      <c r="B75" t="s">
        <v>223</v>
      </c>
      <c r="E75" s="54">
        <f>'1. Detailed Budget POA'!B4</f>
        <v>94310</v>
      </c>
    </row>
    <row r="76" spans="1:13" x14ac:dyDescent="0.25">
      <c r="E76" s="304">
        <f>E74+E53+F39+F21+E75</f>
        <v>14000000.4</v>
      </c>
      <c r="G76" s="54">
        <f>'1. Detailed Budget POA'!B1-E76</f>
        <v>0</v>
      </c>
    </row>
    <row r="79" spans="1:13" x14ac:dyDescent="0.25">
      <c r="E79" s="333"/>
    </row>
  </sheetData>
  <mergeCells count="55">
    <mergeCell ref="A1:AE1"/>
    <mergeCell ref="A2:M2"/>
    <mergeCell ref="A3:A4"/>
    <mergeCell ref="B3:B4"/>
    <mergeCell ref="C3:C4"/>
    <mergeCell ref="D3:D4"/>
    <mergeCell ref="E3:E4"/>
    <mergeCell ref="F3:H3"/>
    <mergeCell ref="I3:I4"/>
    <mergeCell ref="J3:J4"/>
    <mergeCell ref="K3:L3"/>
    <mergeCell ref="M3:M4"/>
    <mergeCell ref="A11:M11"/>
    <mergeCell ref="A12:A13"/>
    <mergeCell ref="B12:B13"/>
    <mergeCell ref="C12:C13"/>
    <mergeCell ref="D12:D13"/>
    <mergeCell ref="E12:E13"/>
    <mergeCell ref="F12:H12"/>
    <mergeCell ref="I12:I13"/>
    <mergeCell ref="J12:J13"/>
    <mergeCell ref="K12:L12"/>
    <mergeCell ref="M12:M13"/>
    <mergeCell ref="A23:M23"/>
    <mergeCell ref="A24:A25"/>
    <mergeCell ref="B24:B25"/>
    <mergeCell ref="C24:C25"/>
    <mergeCell ref="D24:D25"/>
    <mergeCell ref="E24:E25"/>
    <mergeCell ref="F24:H24"/>
    <mergeCell ref="I24:I25"/>
    <mergeCell ref="J24:J25"/>
    <mergeCell ref="K24:L24"/>
    <mergeCell ref="M24:M25"/>
    <mergeCell ref="A40:K40"/>
    <mergeCell ref="A55:A56"/>
    <mergeCell ref="B55:B56"/>
    <mergeCell ref="C55:C56"/>
    <mergeCell ref="D55:D56"/>
    <mergeCell ref="E55:G55"/>
    <mergeCell ref="H41:H42"/>
    <mergeCell ref="I41:I42"/>
    <mergeCell ref="J41:K41"/>
    <mergeCell ref="H55:H56"/>
    <mergeCell ref="I55:I56"/>
    <mergeCell ref="J55:J56"/>
    <mergeCell ref="K55:L55"/>
    <mergeCell ref="M55:M56"/>
    <mergeCell ref="L41:L42"/>
    <mergeCell ref="A54:M54"/>
    <mergeCell ref="A41:A42"/>
    <mergeCell ref="B41:B42"/>
    <mergeCell ref="C41:C42"/>
    <mergeCell ref="D41:D42"/>
    <mergeCell ref="E41:G41"/>
  </mergeCells>
  <dataValidations disablePrompts="1" count="2">
    <dataValidation type="list" allowBlank="1" showInputMessage="1" showErrorMessage="1" sqref="J5:J9 I43:I52 I38 J26:J38 J14:J21 D26:D38 D43:D52 D5:D9 D14:D21 J57:J73" xr:uid="{5BF863A2-18A7-40C9-AA8C-8CDAFB63E2F3}">
      <formula1>#REF!</formula1>
    </dataValidation>
    <dataValidation type="list" allowBlank="1" showInputMessage="1" showErrorMessage="1" sqref="D57:D73" xr:uid="{B4A66804-9A50-418B-8FB5-5FCFE642A389}">
      <formula1>#REF!</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
  <sheetViews>
    <sheetView topLeftCell="A28" workbookViewId="0">
      <selection activeCell="E20" sqref="E20"/>
    </sheetView>
  </sheetViews>
  <sheetFormatPr defaultColWidth="9" defaultRowHeight="15.75" x14ac:dyDescent="0.25"/>
  <cols>
    <col min="1" max="1" width="37" customWidth="1"/>
    <col min="2" max="2" width="28" bestFit="1" customWidth="1"/>
    <col min="3" max="3" width="24.5" customWidth="1"/>
    <col min="5" max="5" width="16.125" bestFit="1" customWidth="1"/>
    <col min="6" max="6" width="13.875" bestFit="1" customWidth="1"/>
    <col min="257" max="257" width="37" customWidth="1"/>
    <col min="258" max="258" width="30.5" customWidth="1"/>
    <col min="259" max="259" width="29" customWidth="1"/>
    <col min="513" max="513" width="37" customWidth="1"/>
    <col min="514" max="514" width="30.5" customWidth="1"/>
    <col min="515" max="515" width="29" customWidth="1"/>
    <col min="769" max="769" width="37" customWidth="1"/>
    <col min="770" max="770" width="30.5" customWidth="1"/>
    <col min="771" max="771" width="29" customWidth="1"/>
    <col min="1025" max="1025" width="37" customWidth="1"/>
    <col min="1026" max="1026" width="30.5" customWidth="1"/>
    <col min="1027" max="1027" width="29" customWidth="1"/>
    <col min="1281" max="1281" width="37" customWidth="1"/>
    <col min="1282" max="1282" width="30.5" customWidth="1"/>
    <col min="1283" max="1283" width="29" customWidth="1"/>
    <col min="1537" max="1537" width="37" customWidth="1"/>
    <col min="1538" max="1538" width="30.5" customWidth="1"/>
    <col min="1539" max="1539" width="29" customWidth="1"/>
    <col min="1793" max="1793" width="37" customWidth="1"/>
    <col min="1794" max="1794" width="30.5" customWidth="1"/>
    <col min="1795" max="1795" width="29" customWidth="1"/>
    <col min="2049" max="2049" width="37" customWidth="1"/>
    <col min="2050" max="2050" width="30.5" customWidth="1"/>
    <col min="2051" max="2051" width="29" customWidth="1"/>
    <col min="2305" max="2305" width="37" customWidth="1"/>
    <col min="2306" max="2306" width="30.5" customWidth="1"/>
    <col min="2307" max="2307" width="29" customWidth="1"/>
    <col min="2561" max="2561" width="37" customWidth="1"/>
    <col min="2562" max="2562" width="30.5" customWidth="1"/>
    <col min="2563" max="2563" width="29" customWidth="1"/>
    <col min="2817" max="2817" width="37" customWidth="1"/>
    <col min="2818" max="2818" width="30.5" customWidth="1"/>
    <col min="2819" max="2819" width="29" customWidth="1"/>
    <col min="3073" max="3073" width="37" customWidth="1"/>
    <col min="3074" max="3074" width="30.5" customWidth="1"/>
    <col min="3075" max="3075" width="29" customWidth="1"/>
    <col min="3329" max="3329" width="37" customWidth="1"/>
    <col min="3330" max="3330" width="30.5" customWidth="1"/>
    <col min="3331" max="3331" width="29" customWidth="1"/>
    <col min="3585" max="3585" width="37" customWidth="1"/>
    <col min="3586" max="3586" width="30.5" customWidth="1"/>
    <col min="3587" max="3587" width="29" customWidth="1"/>
    <col min="3841" max="3841" width="37" customWidth="1"/>
    <col min="3842" max="3842" width="30.5" customWidth="1"/>
    <col min="3843" max="3843" width="29" customWidth="1"/>
    <col min="4097" max="4097" width="37" customWidth="1"/>
    <col min="4098" max="4098" width="30.5" customWidth="1"/>
    <col min="4099" max="4099" width="29" customWidth="1"/>
    <col min="4353" max="4353" width="37" customWidth="1"/>
    <col min="4354" max="4354" width="30.5" customWidth="1"/>
    <col min="4355" max="4355" width="29" customWidth="1"/>
    <col min="4609" max="4609" width="37" customWidth="1"/>
    <col min="4610" max="4610" width="30.5" customWidth="1"/>
    <col min="4611" max="4611" width="29" customWidth="1"/>
    <col min="4865" max="4865" width="37" customWidth="1"/>
    <col min="4866" max="4866" width="30.5" customWidth="1"/>
    <col min="4867" max="4867" width="29" customWidth="1"/>
    <col min="5121" max="5121" width="37" customWidth="1"/>
    <col min="5122" max="5122" width="30.5" customWidth="1"/>
    <col min="5123" max="5123" width="29" customWidth="1"/>
    <col min="5377" max="5377" width="37" customWidth="1"/>
    <col min="5378" max="5378" width="30.5" customWidth="1"/>
    <col min="5379" max="5379" width="29" customWidth="1"/>
    <col min="5633" max="5633" width="37" customWidth="1"/>
    <col min="5634" max="5634" width="30.5" customWidth="1"/>
    <col min="5635" max="5635" width="29" customWidth="1"/>
    <col min="5889" max="5889" width="37" customWidth="1"/>
    <col min="5890" max="5890" width="30.5" customWidth="1"/>
    <col min="5891" max="5891" width="29" customWidth="1"/>
    <col min="6145" max="6145" width="37" customWidth="1"/>
    <col min="6146" max="6146" width="30.5" customWidth="1"/>
    <col min="6147" max="6147" width="29" customWidth="1"/>
    <col min="6401" max="6401" width="37" customWidth="1"/>
    <col min="6402" max="6402" width="30.5" customWidth="1"/>
    <col min="6403" max="6403" width="29" customWidth="1"/>
    <col min="6657" max="6657" width="37" customWidth="1"/>
    <col min="6658" max="6658" width="30.5" customWidth="1"/>
    <col min="6659" max="6659" width="29" customWidth="1"/>
    <col min="6913" max="6913" width="37" customWidth="1"/>
    <col min="6914" max="6914" width="30.5" customWidth="1"/>
    <col min="6915" max="6915" width="29" customWidth="1"/>
    <col min="7169" max="7169" width="37" customWidth="1"/>
    <col min="7170" max="7170" width="30.5" customWidth="1"/>
    <col min="7171" max="7171" width="29" customWidth="1"/>
    <col min="7425" max="7425" width="37" customWidth="1"/>
    <col min="7426" max="7426" width="30.5" customWidth="1"/>
    <col min="7427" max="7427" width="29" customWidth="1"/>
    <col min="7681" max="7681" width="37" customWidth="1"/>
    <col min="7682" max="7682" width="30.5" customWidth="1"/>
    <col min="7683" max="7683" width="29" customWidth="1"/>
    <col min="7937" max="7937" width="37" customWidth="1"/>
    <col min="7938" max="7938" width="30.5" customWidth="1"/>
    <col min="7939" max="7939" width="29" customWidth="1"/>
    <col min="8193" max="8193" width="37" customWidth="1"/>
    <col min="8194" max="8194" width="30.5" customWidth="1"/>
    <col min="8195" max="8195" width="29" customWidth="1"/>
    <col min="8449" max="8449" width="37" customWidth="1"/>
    <col min="8450" max="8450" width="30.5" customWidth="1"/>
    <col min="8451" max="8451" width="29" customWidth="1"/>
    <col min="8705" max="8705" width="37" customWidth="1"/>
    <col min="8706" max="8706" width="30.5" customWidth="1"/>
    <col min="8707" max="8707" width="29" customWidth="1"/>
    <col min="8961" max="8961" width="37" customWidth="1"/>
    <col min="8962" max="8962" width="30.5" customWidth="1"/>
    <col min="8963" max="8963" width="29" customWidth="1"/>
    <col min="9217" max="9217" width="37" customWidth="1"/>
    <col min="9218" max="9218" width="30.5" customWidth="1"/>
    <col min="9219" max="9219" width="29" customWidth="1"/>
    <col min="9473" max="9473" width="37" customWidth="1"/>
    <col min="9474" max="9474" width="30.5" customWidth="1"/>
    <col min="9475" max="9475" width="29" customWidth="1"/>
    <col min="9729" max="9729" width="37" customWidth="1"/>
    <col min="9730" max="9730" width="30.5" customWidth="1"/>
    <col min="9731" max="9731" width="29" customWidth="1"/>
    <col min="9985" max="9985" width="37" customWidth="1"/>
    <col min="9986" max="9986" width="30.5" customWidth="1"/>
    <col min="9987" max="9987" width="29" customWidth="1"/>
    <col min="10241" max="10241" width="37" customWidth="1"/>
    <col min="10242" max="10242" width="30.5" customWidth="1"/>
    <col min="10243" max="10243" width="29" customWidth="1"/>
    <col min="10497" max="10497" width="37" customWidth="1"/>
    <col min="10498" max="10498" width="30.5" customWidth="1"/>
    <col min="10499" max="10499" width="29" customWidth="1"/>
    <col min="10753" max="10753" width="37" customWidth="1"/>
    <col min="10754" max="10754" width="30.5" customWidth="1"/>
    <col min="10755" max="10755" width="29" customWidth="1"/>
    <col min="11009" max="11009" width="37" customWidth="1"/>
    <col min="11010" max="11010" width="30.5" customWidth="1"/>
    <col min="11011" max="11011" width="29" customWidth="1"/>
    <col min="11265" max="11265" width="37" customWidth="1"/>
    <col min="11266" max="11266" width="30.5" customWidth="1"/>
    <col min="11267" max="11267" width="29" customWidth="1"/>
    <col min="11521" max="11521" width="37" customWidth="1"/>
    <col min="11522" max="11522" width="30.5" customWidth="1"/>
    <col min="11523" max="11523" width="29" customWidth="1"/>
    <col min="11777" max="11777" width="37" customWidth="1"/>
    <col min="11778" max="11778" width="30.5" customWidth="1"/>
    <col min="11779" max="11779" width="29" customWidth="1"/>
    <col min="12033" max="12033" width="37" customWidth="1"/>
    <col min="12034" max="12034" width="30.5" customWidth="1"/>
    <col min="12035" max="12035" width="29" customWidth="1"/>
    <col min="12289" max="12289" width="37" customWidth="1"/>
    <col min="12290" max="12290" width="30.5" customWidth="1"/>
    <col min="12291" max="12291" width="29" customWidth="1"/>
    <col min="12545" max="12545" width="37" customWidth="1"/>
    <col min="12546" max="12546" width="30.5" customWidth="1"/>
    <col min="12547" max="12547" width="29" customWidth="1"/>
    <col min="12801" max="12801" width="37" customWidth="1"/>
    <col min="12802" max="12802" width="30.5" customWidth="1"/>
    <col min="12803" max="12803" width="29" customWidth="1"/>
    <col min="13057" max="13057" width="37" customWidth="1"/>
    <col min="13058" max="13058" width="30.5" customWidth="1"/>
    <col min="13059" max="13059" width="29" customWidth="1"/>
    <col min="13313" max="13313" width="37" customWidth="1"/>
    <col min="13314" max="13314" width="30.5" customWidth="1"/>
    <col min="13315" max="13315" width="29" customWidth="1"/>
    <col min="13569" max="13569" width="37" customWidth="1"/>
    <col min="13570" max="13570" width="30.5" customWidth="1"/>
    <col min="13571" max="13571" width="29" customWidth="1"/>
    <col min="13825" max="13825" width="37" customWidth="1"/>
    <col min="13826" max="13826" width="30.5" customWidth="1"/>
    <col min="13827" max="13827" width="29" customWidth="1"/>
    <col min="14081" max="14081" width="37" customWidth="1"/>
    <col min="14082" max="14082" width="30.5" customWidth="1"/>
    <col min="14083" max="14083" width="29" customWidth="1"/>
    <col min="14337" max="14337" width="37" customWidth="1"/>
    <col min="14338" max="14338" width="30.5" customWidth="1"/>
    <col min="14339" max="14339" width="29" customWidth="1"/>
    <col min="14593" max="14593" width="37" customWidth="1"/>
    <col min="14594" max="14594" width="30.5" customWidth="1"/>
    <col min="14595" max="14595" width="29" customWidth="1"/>
    <col min="14849" max="14849" width="37" customWidth="1"/>
    <col min="14850" max="14850" width="30.5" customWidth="1"/>
    <col min="14851" max="14851" width="29" customWidth="1"/>
    <col min="15105" max="15105" width="37" customWidth="1"/>
    <col min="15106" max="15106" width="30.5" customWidth="1"/>
    <col min="15107" max="15107" width="29" customWidth="1"/>
    <col min="15361" max="15361" width="37" customWidth="1"/>
    <col min="15362" max="15362" width="30.5" customWidth="1"/>
    <col min="15363" max="15363" width="29" customWidth="1"/>
    <col min="15617" max="15617" width="37" customWidth="1"/>
    <col min="15618" max="15618" width="30.5" customWidth="1"/>
    <col min="15619" max="15619" width="29" customWidth="1"/>
    <col min="15873" max="15873" width="37" customWidth="1"/>
    <col min="15874" max="15874" width="30.5" customWidth="1"/>
    <col min="15875" max="15875" width="29" customWidth="1"/>
    <col min="16129" max="16129" width="37" customWidth="1"/>
    <col min="16130" max="16130" width="30.5" customWidth="1"/>
    <col min="16131" max="16131" width="29" customWidth="1"/>
  </cols>
  <sheetData>
    <row r="1" spans="1:5" ht="33.75" customHeight="1" thickBot="1" x14ac:dyDescent="0.3">
      <c r="A1" s="467"/>
      <c r="B1" s="467"/>
      <c r="C1" s="467"/>
    </row>
    <row r="2" spans="1:5" x14ac:dyDescent="0.25">
      <c r="A2" s="468" t="s">
        <v>224</v>
      </c>
      <c r="B2" s="469"/>
      <c r="C2" s="470"/>
    </row>
    <row r="3" spans="1:5" x14ac:dyDescent="0.25">
      <c r="A3" s="31" t="s">
        <v>133</v>
      </c>
      <c r="B3" s="32" t="s">
        <v>134</v>
      </c>
      <c r="C3" s="33" t="s">
        <v>135</v>
      </c>
    </row>
    <row r="4" spans="1:5" ht="16.5" thickBot="1" x14ac:dyDescent="0.3">
      <c r="A4" s="34" t="s">
        <v>225</v>
      </c>
      <c r="B4" s="38">
        <v>43831</v>
      </c>
      <c r="C4" s="8">
        <f>B4+(365*6)</f>
        <v>46021</v>
      </c>
    </row>
    <row r="5" spans="1:5" x14ac:dyDescent="0.25">
      <c r="A5" s="471"/>
      <c r="B5" s="471"/>
      <c r="C5" s="471"/>
    </row>
    <row r="6" spans="1:5" x14ac:dyDescent="0.25">
      <c r="A6" s="472" t="s">
        <v>136</v>
      </c>
      <c r="B6" s="473"/>
      <c r="C6" s="474"/>
    </row>
    <row r="7" spans="1:5" ht="16.5" thickBot="1" x14ac:dyDescent="0.3">
      <c r="A7" s="7"/>
      <c r="B7" s="475"/>
      <c r="C7" s="476"/>
    </row>
    <row r="8" spans="1:5" ht="16.5" thickBot="1" x14ac:dyDescent="0.3">
      <c r="A8" s="471"/>
      <c r="B8" s="471"/>
      <c r="C8" s="471"/>
    </row>
    <row r="9" spans="1:5" x14ac:dyDescent="0.25">
      <c r="A9" s="464" t="s">
        <v>137</v>
      </c>
      <c r="B9" s="465"/>
      <c r="C9" s="466"/>
    </row>
    <row r="10" spans="1:5" ht="35.25" customHeight="1" x14ac:dyDescent="0.25">
      <c r="A10" s="31" t="s">
        <v>138</v>
      </c>
      <c r="B10" s="32" t="s">
        <v>59</v>
      </c>
      <c r="C10" s="33" t="s">
        <v>2</v>
      </c>
    </row>
    <row r="11" spans="1:5" x14ac:dyDescent="0.25">
      <c r="A11" s="35" t="s">
        <v>62</v>
      </c>
      <c r="B11" s="15">
        <f>'1. Detailed Budget POA'!G87</f>
        <v>1451000</v>
      </c>
      <c r="C11" s="15">
        <f>B11</f>
        <v>1451000</v>
      </c>
    </row>
    <row r="12" spans="1:5" x14ac:dyDescent="0.25">
      <c r="A12" s="35" t="s">
        <v>60</v>
      </c>
      <c r="B12" s="15">
        <f>'1. Detailed Budget POA'!L87</f>
        <v>1448390.4</v>
      </c>
      <c r="C12" s="15">
        <f>B12</f>
        <v>1448390.4</v>
      </c>
    </row>
    <row r="13" spans="1:5" x14ac:dyDescent="0.25">
      <c r="A13" s="35" t="s">
        <v>17</v>
      </c>
      <c r="B13" s="15">
        <f>'1. Detailed Budget POA'!P87</f>
        <v>10538700</v>
      </c>
      <c r="C13" s="15">
        <f>B13</f>
        <v>10538700</v>
      </c>
    </row>
    <row r="14" spans="1:5" x14ac:dyDescent="0.25">
      <c r="A14" s="9" t="s">
        <v>61</v>
      </c>
      <c r="B14" s="15">
        <f>'1. Detailed Budget POA'!T87</f>
        <v>467600</v>
      </c>
      <c r="C14" s="15">
        <f>B14</f>
        <v>467600</v>
      </c>
      <c r="E14" s="10"/>
    </row>
    <row r="15" spans="1:5" x14ac:dyDescent="0.25">
      <c r="A15" s="93" t="s">
        <v>18</v>
      </c>
      <c r="B15" s="75">
        <f>'1. Detailed Budget POA'!X87</f>
        <v>0</v>
      </c>
      <c r="C15" s="15">
        <f>B15</f>
        <v>0</v>
      </c>
      <c r="E15" s="10"/>
    </row>
    <row r="16" spans="1:5" ht="16.5" thickBot="1" x14ac:dyDescent="0.3">
      <c r="A16" s="13" t="s">
        <v>2</v>
      </c>
      <c r="B16" s="14">
        <f>SUM(B11:B15)</f>
        <v>13905690.4</v>
      </c>
      <c r="C16" s="14">
        <f>SUM(C11:C15)</f>
        <v>13905690.4</v>
      </c>
      <c r="E16" s="10" t="e">
        <f>C16+#REF!</f>
        <v>#REF!</v>
      </c>
    </row>
    <row r="17" spans="1:5" ht="16.5" thickBot="1" x14ac:dyDescent="0.3"/>
    <row r="18" spans="1:5" x14ac:dyDescent="0.25">
      <c r="A18" s="464" t="s">
        <v>140</v>
      </c>
      <c r="B18" s="465"/>
      <c r="C18" s="466"/>
    </row>
    <row r="19" spans="1:5" x14ac:dyDescent="0.25">
      <c r="A19" s="36" t="s">
        <v>139</v>
      </c>
      <c r="B19" s="32" t="s">
        <v>59</v>
      </c>
      <c r="C19" s="37" t="s">
        <v>2</v>
      </c>
    </row>
    <row r="20" spans="1:5" ht="26.25" x14ac:dyDescent="0.25">
      <c r="A20" s="143" t="str">
        <f>'5. Budget by Components'!A4</f>
        <v>Component I. Strengthening Tax Administration Governance</v>
      </c>
      <c r="B20" s="15">
        <f>'1. Detailed Budget POA'!D1</f>
        <v>545561.59999999998</v>
      </c>
      <c r="C20" s="15">
        <f>B20</f>
        <v>545561.59999999998</v>
      </c>
    </row>
    <row r="21" spans="1:5" ht="26.25" x14ac:dyDescent="0.25">
      <c r="A21" s="143" t="str">
        <f>'5. Budget by Components'!A5</f>
        <v xml:space="preserve">Component II. Improvement of Operational Processes </v>
      </c>
      <c r="B21" s="15">
        <f>'1. Detailed Budget POA'!D2</f>
        <v>1749428.8</v>
      </c>
      <c r="C21" s="15">
        <f t="shared" ref="C21:C24" si="0">B21</f>
        <v>1749428.8</v>
      </c>
    </row>
    <row r="22" spans="1:5" ht="30" customHeight="1" x14ac:dyDescent="0.25">
      <c r="A22" s="143" t="str">
        <f>'5. Budget by Components'!A6</f>
        <v>Component III. Modernization of Technological Infrastructure</v>
      </c>
      <c r="B22" s="15">
        <f>'1. Detailed Budget POA'!D3</f>
        <v>10376000</v>
      </c>
      <c r="C22" s="15">
        <f>B22</f>
        <v>10376000</v>
      </c>
    </row>
    <row r="23" spans="1:5" x14ac:dyDescent="0.25">
      <c r="A23" s="143" t="s">
        <v>142</v>
      </c>
      <c r="B23" s="15">
        <f>'1. Detailed Budget POA'!B3</f>
        <v>1234700</v>
      </c>
      <c r="C23" s="15">
        <f t="shared" si="0"/>
        <v>1234700</v>
      </c>
    </row>
    <row r="24" spans="1:5" x14ac:dyDescent="0.25">
      <c r="A24" s="144" t="s">
        <v>119</v>
      </c>
      <c r="B24" s="75">
        <f>'1. Detailed Budget POA'!B4</f>
        <v>94310</v>
      </c>
      <c r="C24" s="15">
        <f t="shared" si="0"/>
        <v>94310</v>
      </c>
    </row>
    <row r="25" spans="1:5" ht="16.5" thickBot="1" x14ac:dyDescent="0.3">
      <c r="A25" s="13" t="s">
        <v>2</v>
      </c>
      <c r="B25" s="218">
        <f>SUM(B20:B24)</f>
        <v>14000000.4</v>
      </c>
      <c r="C25" s="218">
        <f>SUM(C20:C24)</f>
        <v>14000000.4</v>
      </c>
      <c r="E25" s="145"/>
    </row>
    <row r="28" spans="1:5" x14ac:dyDescent="0.25">
      <c r="B28" s="10"/>
    </row>
  </sheetData>
  <mergeCells count="8">
    <mergeCell ref="A9:C9"/>
    <mergeCell ref="A18:C18"/>
    <mergeCell ref="A1:C1"/>
    <mergeCell ref="A2:C2"/>
    <mergeCell ref="A5:C5"/>
    <mergeCell ref="A6:C6"/>
    <mergeCell ref="B7:C7"/>
    <mergeCell ref="A8:C8"/>
  </mergeCells>
  <pageMargins left="0.7" right="0.7" top="0.75" bottom="0.75" header="0.3" footer="0.3"/>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6"/>
  <sheetViews>
    <sheetView zoomScaleNormal="100" zoomScalePageLayoutView="115" workbookViewId="0">
      <selection activeCell="B13" sqref="B13"/>
    </sheetView>
  </sheetViews>
  <sheetFormatPr defaultColWidth="9" defaultRowHeight="15" x14ac:dyDescent="0.25"/>
  <cols>
    <col min="1" max="1" width="45.75" style="151" customWidth="1"/>
    <col min="2" max="2" width="9.5" style="151" customWidth="1"/>
    <col min="3" max="3" width="8.625" style="151" bestFit="1" customWidth="1"/>
    <col min="4" max="4" width="9" style="151" customWidth="1"/>
    <col min="5" max="5" width="9" style="151" bestFit="1" customWidth="1"/>
    <col min="6" max="7" width="9" style="151"/>
    <col min="8" max="8" width="9" style="151" bestFit="1" customWidth="1"/>
    <col min="9" max="16384" width="9" style="151"/>
  </cols>
  <sheetData>
    <row r="1" spans="1:9" ht="16.5" thickBot="1" x14ac:dyDescent="0.3">
      <c r="A1" s="477" t="s">
        <v>122</v>
      </c>
      <c r="B1" s="479"/>
      <c r="C1" s="479"/>
      <c r="D1" s="150"/>
      <c r="E1" s="150"/>
    </row>
    <row r="2" spans="1:9" ht="15.75" thickBot="1" x14ac:dyDescent="0.3">
      <c r="A2" s="25" t="s">
        <v>47</v>
      </c>
      <c r="B2" s="152" t="s">
        <v>59</v>
      </c>
      <c r="C2" s="152" t="s">
        <v>5</v>
      </c>
    </row>
    <row r="3" spans="1:9" ht="21" customHeight="1" thickBot="1" x14ac:dyDescent="0.3">
      <c r="A3" s="265" t="s">
        <v>130</v>
      </c>
      <c r="B3" s="153">
        <f>B4+B5+B6</f>
        <v>12670990.4</v>
      </c>
      <c r="C3" s="154">
        <f t="shared" ref="C3:C18" si="0">B3/$B$18*100</f>
        <v>90.507071699797947</v>
      </c>
      <c r="I3" s="155"/>
    </row>
    <row r="4" spans="1:9" ht="15.75" thickBot="1" x14ac:dyDescent="0.3">
      <c r="A4" s="156" t="str">
        <f>'2. Pluriannual Plan PEP'!A3</f>
        <v>Component I. Strengthening Tax Administration Governance</v>
      </c>
      <c r="B4" s="157">
        <f>'1. Detailed Budget POA'!B8</f>
        <v>545561.59999999998</v>
      </c>
      <c r="C4" s="154">
        <f t="shared" si="0"/>
        <v>3.8968684600894727</v>
      </c>
    </row>
    <row r="5" spans="1:9" ht="18" customHeight="1" thickBot="1" x14ac:dyDescent="0.3">
      <c r="A5" s="156" t="str">
        <f>'2. Pluriannual Plan PEP'!A8</f>
        <v xml:space="preserve">Component II. Improvement of Operational Processes </v>
      </c>
      <c r="B5" s="157">
        <f>'1. Detailed Budget POA'!B20</f>
        <v>1749428.8</v>
      </c>
      <c r="C5" s="154">
        <f t="shared" si="0"/>
        <v>12.495919642973725</v>
      </c>
    </row>
    <row r="6" spans="1:9" ht="24.75" customHeight="1" thickBot="1" x14ac:dyDescent="0.3">
      <c r="A6" s="156" t="str">
        <f>'1. Detailed Budget POA'!C57</f>
        <v>Component III. Modernization of Technological Infrastructure</v>
      </c>
      <c r="B6" s="157">
        <f>'1. Detailed Budget POA'!B57</f>
        <v>10376000</v>
      </c>
      <c r="C6" s="154">
        <f t="shared" si="0"/>
        <v>74.114283596734751</v>
      </c>
    </row>
    <row r="7" spans="1:9" ht="16.350000000000001" customHeight="1" thickBot="1" x14ac:dyDescent="0.3">
      <c r="A7" s="265" t="s">
        <v>131</v>
      </c>
      <c r="B7" s="153">
        <f>SUM(B8:B16)</f>
        <v>1234700</v>
      </c>
      <c r="C7" s="154">
        <f t="shared" si="0"/>
        <v>8.8192854623061301</v>
      </c>
    </row>
    <row r="8" spans="1:9" ht="15.75" thickBot="1" x14ac:dyDescent="0.3">
      <c r="A8" s="156" t="str">
        <f>'2. Pluriannual Plan PEP'!A25</f>
        <v>Coordinator</v>
      </c>
      <c r="B8" s="157">
        <f>'2. Pluriannual Plan PEP'!B25</f>
        <v>180000</v>
      </c>
      <c r="C8" s="154">
        <f t="shared" si="0"/>
        <v>1.2857142489795927</v>
      </c>
    </row>
    <row r="9" spans="1:9" ht="18" customHeight="1" thickBot="1" x14ac:dyDescent="0.3">
      <c r="A9" s="156" t="str">
        <f>'2. Pluriannual Plan PEP'!A26</f>
        <v>Financial Specialist</v>
      </c>
      <c r="B9" s="157">
        <f>'2. Pluriannual Plan PEP'!B26</f>
        <v>138000</v>
      </c>
      <c r="C9" s="154">
        <f t="shared" si="0"/>
        <v>0.98571425755102116</v>
      </c>
    </row>
    <row r="10" spans="1:9" ht="18" customHeight="1" thickBot="1" x14ac:dyDescent="0.3">
      <c r="A10" s="158" t="str">
        <f>'2. Pluriannual Plan PEP'!A27</f>
        <v>Procurement Specialist</v>
      </c>
      <c r="B10" s="157">
        <f>'2. Pluriannual Plan PEP'!B27</f>
        <v>135000</v>
      </c>
      <c r="C10" s="154">
        <f t="shared" si="0"/>
        <v>0.96428568673469461</v>
      </c>
    </row>
    <row r="11" spans="1:9" ht="18" customHeight="1" thickBot="1" x14ac:dyDescent="0.3">
      <c r="A11" s="267" t="s">
        <v>141</v>
      </c>
      <c r="B11" s="157">
        <f>'2. Pluriannual Plan PEP'!B28</f>
        <v>108000</v>
      </c>
      <c r="C11" s="154">
        <f t="shared" si="0"/>
        <v>0.77142854938775574</v>
      </c>
    </row>
    <row r="12" spans="1:9" ht="18" customHeight="1" thickBot="1" x14ac:dyDescent="0.3">
      <c r="A12" s="156" t="str">
        <f>'2. Pluriannual Plan PEP'!A29</f>
        <v>Monitoring Specialist</v>
      </c>
      <c r="B12" s="157">
        <f>'2. Pluriannual Plan PEP'!B29</f>
        <v>150000</v>
      </c>
      <c r="C12" s="154">
        <f t="shared" si="0"/>
        <v>1.0714285408163275</v>
      </c>
    </row>
    <row r="13" spans="1:9" ht="14.25" customHeight="1" thickBot="1" x14ac:dyDescent="0.3">
      <c r="A13" s="156" t="str">
        <f>'2. Pluriannual Plan PEP'!A30</f>
        <v>Evaluations</v>
      </c>
      <c r="B13" s="157">
        <f>'2. Pluriannual Plan PEP'!B30</f>
        <v>220000</v>
      </c>
      <c r="C13" s="154">
        <f t="shared" si="0"/>
        <v>1.5714285265306136</v>
      </c>
    </row>
    <row r="14" spans="1:9" ht="14.25" customHeight="1" thickBot="1" x14ac:dyDescent="0.3">
      <c r="A14" s="156" t="str">
        <f>'2. Pluriannual Plan PEP'!A31</f>
        <v>Audits</v>
      </c>
      <c r="B14" s="157">
        <f>'2. Pluriannual Plan PEP'!B31</f>
        <v>100000</v>
      </c>
      <c r="C14" s="154">
        <f t="shared" si="0"/>
        <v>0.71428569387755159</v>
      </c>
    </row>
    <row r="15" spans="1:9" ht="14.25" customHeight="1" thickBot="1" x14ac:dyDescent="0.3">
      <c r="A15" s="156" t="str">
        <f>'2. Pluriannual Plan PEP'!A32</f>
        <v>Specialized Consultancies</v>
      </c>
      <c r="B15" s="157">
        <f>'2. Pluriannual Plan PEP'!B32</f>
        <v>165000</v>
      </c>
      <c r="C15" s="154">
        <f t="shared" si="0"/>
        <v>1.1785713948979601</v>
      </c>
      <c r="E15" s="155"/>
    </row>
    <row r="16" spans="1:9" ht="14.25" customHeight="1" thickBot="1" x14ac:dyDescent="0.3">
      <c r="A16" s="156" t="str">
        <f>'2. Pluriannual Plan PEP'!A33</f>
        <v>Logistic PCU</v>
      </c>
      <c r="B16" s="157">
        <f>'2. Pluriannual Plan PEP'!B33</f>
        <v>38700</v>
      </c>
      <c r="C16" s="154">
        <f t="shared" si="0"/>
        <v>0.27642856353061246</v>
      </c>
      <c r="E16" s="155"/>
    </row>
    <row r="17" spans="1:8" ht="14.25" customHeight="1" thickBot="1" x14ac:dyDescent="0.3">
      <c r="A17" s="28" t="s">
        <v>119</v>
      </c>
      <c r="B17" s="157">
        <f>'1. Detailed Budget POA'!B4</f>
        <v>94310</v>
      </c>
      <c r="C17" s="154">
        <f t="shared" si="0"/>
        <v>0.67364283789591883</v>
      </c>
    </row>
    <row r="18" spans="1:8" ht="15.75" thickBot="1" x14ac:dyDescent="0.3">
      <c r="A18" s="159" t="s">
        <v>2</v>
      </c>
      <c r="B18" s="160">
        <f>B3+B7+B17</f>
        <v>14000000.4</v>
      </c>
      <c r="C18" s="154">
        <f t="shared" si="0"/>
        <v>100</v>
      </c>
      <c r="E18" s="155">
        <f>B18-'1. Detailed Budget POA'!B1</f>
        <v>0</v>
      </c>
    </row>
    <row r="21" spans="1:8" ht="16.5" thickBot="1" x14ac:dyDescent="0.3">
      <c r="B21" s="477" t="s">
        <v>123</v>
      </c>
      <c r="C21" s="478"/>
      <c r="D21" s="478"/>
      <c r="E21" s="478"/>
      <c r="F21" s="478"/>
      <c r="G21" s="478"/>
      <c r="H21" s="479"/>
    </row>
    <row r="22" spans="1:8" ht="15.75" thickBot="1" x14ac:dyDescent="0.3">
      <c r="B22" s="161" t="s">
        <v>124</v>
      </c>
      <c r="C22" s="264" t="s">
        <v>125</v>
      </c>
      <c r="D22" s="264" t="s">
        <v>126</v>
      </c>
      <c r="E22" s="264" t="s">
        <v>127</v>
      </c>
      <c r="F22" s="264" t="s">
        <v>128</v>
      </c>
      <c r="G22" s="264" t="s">
        <v>129</v>
      </c>
      <c r="H22" s="162" t="s">
        <v>2</v>
      </c>
    </row>
    <row r="23" spans="1:8" ht="15.75" thickBot="1" x14ac:dyDescent="0.3">
      <c r="B23" s="163" t="s">
        <v>59</v>
      </c>
      <c r="C23" s="164">
        <f t="shared" ref="C23:G23" si="1">$B$18*C24/100</f>
        <v>1159195.2000000002</v>
      </c>
      <c r="D23" s="164">
        <f t="shared" si="1"/>
        <v>1252612.8</v>
      </c>
      <c r="E23" s="164">
        <f t="shared" si="1"/>
        <v>4202729.5999999996</v>
      </c>
      <c r="F23" s="164">
        <f t="shared" si="1"/>
        <v>3945306.3999999994</v>
      </c>
      <c r="G23" s="164">
        <f t="shared" si="1"/>
        <v>3440156.4</v>
      </c>
      <c r="H23" s="165">
        <f>SUM(C23:G23)</f>
        <v>14000000.4</v>
      </c>
    </row>
    <row r="24" spans="1:8" ht="15.75" thickBot="1" x14ac:dyDescent="0.3">
      <c r="B24" s="166" t="s">
        <v>5</v>
      </c>
      <c r="C24" s="167">
        <f>'2. Pluriannual Plan PEP'!C2</f>
        <v>8.2799654777152725</v>
      </c>
      <c r="D24" s="167">
        <f>'2. Pluriannual Plan PEP'!E2</f>
        <v>8.9472340300790272</v>
      </c>
      <c r="E24" s="167">
        <f>'2. Pluriannual Plan PEP'!G2</f>
        <v>30.019496285157242</v>
      </c>
      <c r="F24" s="167">
        <f>'2. Pluriannual Plan PEP'!I2</f>
        <v>28.180759194835446</v>
      </c>
      <c r="G24" s="167">
        <f>'2. Pluriannual Plan PEP'!K2</f>
        <v>24.572545012212998</v>
      </c>
      <c r="H24" s="167">
        <f>SUM(C24:G24)</f>
        <v>99.999999999999986</v>
      </c>
    </row>
    <row r="25" spans="1:8" x14ac:dyDescent="0.25">
      <c r="B25" s="168"/>
    </row>
    <row r="26" spans="1:8" x14ac:dyDescent="0.25">
      <c r="D26" s="169"/>
      <c r="E26" s="169"/>
    </row>
  </sheetData>
  <mergeCells count="2">
    <mergeCell ref="B21:H21"/>
    <mergeCell ref="A1:C1"/>
  </mergeCells>
  <pageMargins left="0.7" right="0.7" top="0.75" bottom="0.75" header="0.3" footer="0.3"/>
  <pageSetup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5"/>
  <sheetViews>
    <sheetView zoomScale="130" zoomScaleNormal="130" zoomScalePageLayoutView="130" workbookViewId="0">
      <selection activeCell="B3" sqref="B3"/>
    </sheetView>
  </sheetViews>
  <sheetFormatPr defaultColWidth="9" defaultRowHeight="15.75" x14ac:dyDescent="0.25"/>
  <cols>
    <col min="1" max="1" width="28.375" customWidth="1"/>
    <col min="2" max="2" width="15" customWidth="1"/>
    <col min="3" max="3" width="14.5" customWidth="1"/>
    <col min="4" max="4" width="12" customWidth="1"/>
  </cols>
  <sheetData>
    <row r="1" spans="1:5" ht="31.5" x14ac:dyDescent="0.25">
      <c r="A1" s="77" t="s">
        <v>47</v>
      </c>
      <c r="B1" s="78" t="s">
        <v>48</v>
      </c>
      <c r="C1" s="78" t="s">
        <v>49</v>
      </c>
      <c r="D1" s="78" t="s">
        <v>46</v>
      </c>
    </row>
    <row r="2" spans="1:5" x14ac:dyDescent="0.25">
      <c r="A2" t="s">
        <v>23</v>
      </c>
      <c r="B2" s="54">
        <f>454*22</f>
        <v>9988</v>
      </c>
      <c r="C2" s="54">
        <f>625*22</f>
        <v>13750</v>
      </c>
      <c r="D2" s="54">
        <f>C2*1.2</f>
        <v>16500</v>
      </c>
    </row>
    <row r="3" spans="1:5" x14ac:dyDescent="0.25">
      <c r="A3" t="s">
        <v>24</v>
      </c>
      <c r="B3" s="54">
        <f>140*22</f>
        <v>3080</v>
      </c>
      <c r="C3" s="54"/>
      <c r="D3" s="54">
        <f>C3*1.25</f>
        <v>0</v>
      </c>
    </row>
    <row r="4" spans="1:5" x14ac:dyDescent="0.25">
      <c r="A4" t="s">
        <v>56</v>
      </c>
      <c r="B4" s="54">
        <f>600*22</f>
        <v>13200</v>
      </c>
      <c r="C4" s="54">
        <f>771*22</f>
        <v>16962</v>
      </c>
      <c r="D4" s="54">
        <f>C4*1.2</f>
        <v>20354.399999999998</v>
      </c>
      <c r="E4">
        <f>E2+E3</f>
        <v>0</v>
      </c>
    </row>
    <row r="5" spans="1:5" x14ac:dyDescent="0.25">
      <c r="A5" t="s">
        <v>21</v>
      </c>
      <c r="B5" s="54">
        <f>454*22</f>
        <v>9988</v>
      </c>
      <c r="C5" s="54">
        <f>625*22</f>
        <v>13750</v>
      </c>
      <c r="D5" s="54">
        <f>C5*1.2</f>
        <v>16500</v>
      </c>
    </row>
    <row r="6" spans="1:5" x14ac:dyDescent="0.25">
      <c r="A6" t="s">
        <v>22</v>
      </c>
      <c r="B6" s="54">
        <v>3500</v>
      </c>
      <c r="C6" s="54"/>
      <c r="D6" s="54"/>
    </row>
    <row r="7" spans="1:5" x14ac:dyDescent="0.25">
      <c r="A7" s="57" t="s">
        <v>25</v>
      </c>
      <c r="B7" s="54">
        <v>1500</v>
      </c>
      <c r="C7" s="54"/>
    </row>
    <row r="8" spans="1:5" x14ac:dyDescent="0.25">
      <c r="A8" t="s">
        <v>57</v>
      </c>
      <c r="B8" s="54">
        <f>B3*1.25</f>
        <v>3850</v>
      </c>
      <c r="C8" s="54"/>
      <c r="D8" s="54">
        <f>B8*1.2</f>
        <v>4620</v>
      </c>
    </row>
    <row r="9" spans="1:5" x14ac:dyDescent="0.25">
      <c r="A9" t="s">
        <v>26</v>
      </c>
      <c r="B9" s="54">
        <v>400</v>
      </c>
      <c r="C9" s="54"/>
    </row>
    <row r="10" spans="1:5" x14ac:dyDescent="0.25">
      <c r="A10" t="s">
        <v>83</v>
      </c>
      <c r="B10" s="54">
        <v>50000</v>
      </c>
      <c r="C10" s="54"/>
    </row>
    <row r="11" spans="1:5" x14ac:dyDescent="0.25">
      <c r="A11" t="s">
        <v>84</v>
      </c>
      <c r="B11" s="54">
        <v>500</v>
      </c>
      <c r="C11" s="54"/>
    </row>
    <row r="12" spans="1:5" x14ac:dyDescent="0.25">
      <c r="A12" s="55" t="s">
        <v>27</v>
      </c>
      <c r="B12" s="56">
        <v>50000</v>
      </c>
      <c r="C12" s="56"/>
      <c r="D12" s="56"/>
    </row>
    <row r="13" spans="1:5" x14ac:dyDescent="0.25">
      <c r="A13" s="55" t="s">
        <v>28</v>
      </c>
      <c r="B13" s="56">
        <v>65500</v>
      </c>
      <c r="C13" s="56" t="s">
        <v>54</v>
      </c>
      <c r="D13" s="56"/>
    </row>
    <row r="14" spans="1:5" x14ac:dyDescent="0.25">
      <c r="A14" s="55" t="s">
        <v>29</v>
      </c>
      <c r="B14" s="56">
        <v>300000</v>
      </c>
      <c r="C14" s="56"/>
      <c r="D14" s="56"/>
    </row>
    <row r="15" spans="1:5" x14ac:dyDescent="0.25">
      <c r="A15" s="55" t="s">
        <v>55</v>
      </c>
      <c r="B15" s="56">
        <v>30000</v>
      </c>
      <c r="C15" s="56"/>
      <c r="D15" s="56"/>
    </row>
    <row r="16" spans="1:5" x14ac:dyDescent="0.25">
      <c r="A16" s="55" t="s">
        <v>30</v>
      </c>
      <c r="B16" s="56">
        <v>100000</v>
      </c>
      <c r="C16" s="56"/>
      <c r="D16" s="56"/>
    </row>
    <row r="17" spans="1:4" x14ac:dyDescent="0.25">
      <c r="A17" s="55" t="s">
        <v>31</v>
      </c>
      <c r="B17" s="56">
        <v>60000</v>
      </c>
      <c r="C17" s="56"/>
      <c r="D17" s="56"/>
    </row>
    <row r="18" spans="1:4" x14ac:dyDescent="0.25">
      <c r="A18" s="55" t="s">
        <v>32</v>
      </c>
      <c r="B18" s="56">
        <v>15000</v>
      </c>
      <c r="C18" s="56" t="s">
        <v>45</v>
      </c>
      <c r="D18" s="56"/>
    </row>
    <row r="19" spans="1:4" x14ac:dyDescent="0.25">
      <c r="A19" s="55" t="s">
        <v>33</v>
      </c>
      <c r="B19" s="56">
        <v>1500</v>
      </c>
      <c r="C19" s="56"/>
      <c r="D19" s="56"/>
    </row>
    <row r="20" spans="1:4" x14ac:dyDescent="0.25">
      <c r="A20" s="55" t="s">
        <v>34</v>
      </c>
      <c r="B20" s="56">
        <v>13000</v>
      </c>
      <c r="C20" s="56"/>
      <c r="D20" s="56"/>
    </row>
    <row r="21" spans="1:4" x14ac:dyDescent="0.25">
      <c r="A21" s="55" t="s">
        <v>35</v>
      </c>
      <c r="B21" s="56">
        <v>200000</v>
      </c>
      <c r="C21" s="56"/>
      <c r="D21" s="56"/>
    </row>
    <row r="22" spans="1:4" x14ac:dyDescent="0.25">
      <c r="A22" s="55" t="s">
        <v>36</v>
      </c>
      <c r="B22" s="56">
        <v>200000</v>
      </c>
      <c r="C22" s="56"/>
      <c r="D22" s="56"/>
    </row>
    <row r="23" spans="1:4" x14ac:dyDescent="0.25">
      <c r="A23" s="55" t="s">
        <v>50</v>
      </c>
      <c r="B23" s="56">
        <v>300000</v>
      </c>
      <c r="C23" s="56"/>
      <c r="D23" s="56"/>
    </row>
    <row r="24" spans="1:4" ht="30" x14ac:dyDescent="0.25">
      <c r="A24" s="55" t="s">
        <v>37</v>
      </c>
      <c r="B24" s="56">
        <v>800000</v>
      </c>
      <c r="C24" s="56"/>
      <c r="D24" s="56"/>
    </row>
    <row r="25" spans="1:4" x14ac:dyDescent="0.25">
      <c r="A25" s="55" t="s">
        <v>38</v>
      </c>
      <c r="B25" s="56">
        <v>1000</v>
      </c>
      <c r="C25" s="56"/>
      <c r="D25" s="56"/>
    </row>
    <row r="26" spans="1:4" ht="45" x14ac:dyDescent="0.25">
      <c r="A26" s="55" t="s">
        <v>51</v>
      </c>
      <c r="B26" s="56">
        <v>520000</v>
      </c>
      <c r="C26" s="56"/>
      <c r="D26" s="56"/>
    </row>
    <row r="27" spans="1:4" ht="19.350000000000001" customHeight="1" x14ac:dyDescent="0.25">
      <c r="A27" s="55" t="s">
        <v>39</v>
      </c>
      <c r="B27" s="56">
        <v>150000</v>
      </c>
      <c r="C27" s="56"/>
      <c r="D27" s="56"/>
    </row>
    <row r="28" spans="1:4" x14ac:dyDescent="0.25">
      <c r="A28" s="55" t="s">
        <v>52</v>
      </c>
      <c r="B28" s="56">
        <v>2000</v>
      </c>
    </row>
    <row r="29" spans="1:4" x14ac:dyDescent="0.25">
      <c r="A29" s="55" t="s">
        <v>40</v>
      </c>
      <c r="B29" s="56">
        <v>18000</v>
      </c>
    </row>
    <row r="30" spans="1:4" x14ac:dyDescent="0.25">
      <c r="A30" s="55" t="s">
        <v>12</v>
      </c>
      <c r="B30" s="56">
        <v>8000</v>
      </c>
    </row>
    <row r="31" spans="1:4" x14ac:dyDescent="0.25">
      <c r="A31" s="55" t="s">
        <v>41</v>
      </c>
      <c r="B31" s="56">
        <v>7</v>
      </c>
    </row>
    <row r="32" spans="1:4" x14ac:dyDescent="0.25">
      <c r="A32" s="55" t="s">
        <v>42</v>
      </c>
      <c r="B32" s="56">
        <v>2000</v>
      </c>
    </row>
    <row r="33" spans="1:2" x14ac:dyDescent="0.25">
      <c r="A33" s="55" t="s">
        <v>43</v>
      </c>
      <c r="B33" s="56">
        <v>40</v>
      </c>
    </row>
    <row r="34" spans="1:2" x14ac:dyDescent="0.25">
      <c r="A34" s="55" t="s">
        <v>53</v>
      </c>
      <c r="B34" s="56">
        <v>20</v>
      </c>
    </row>
    <row r="35" spans="1:2" x14ac:dyDescent="0.25">
      <c r="A35" s="55" t="s">
        <v>44</v>
      </c>
      <c r="B35" s="56">
        <v>10000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9"/>
  <sheetViews>
    <sheetView workbookViewId="0">
      <selection activeCell="I19" sqref="I19"/>
    </sheetView>
  </sheetViews>
  <sheetFormatPr defaultColWidth="9" defaultRowHeight="15.75" x14ac:dyDescent="0.25"/>
  <cols>
    <col min="1" max="1" width="67.5" customWidth="1"/>
    <col min="2" max="2" width="8.875" customWidth="1"/>
  </cols>
  <sheetData>
    <row r="1" spans="1:4" ht="16.5" thickBot="1" x14ac:dyDescent="0.3">
      <c r="A1" s="480" t="s">
        <v>13</v>
      </c>
      <c r="B1" s="481"/>
      <c r="C1" s="481"/>
    </row>
    <row r="2" spans="1:4" ht="16.5" thickBot="1" x14ac:dyDescent="0.3">
      <c r="A2" s="25" t="s">
        <v>16</v>
      </c>
      <c r="B2" s="26" t="s">
        <v>2</v>
      </c>
      <c r="C2" s="26" t="s">
        <v>5</v>
      </c>
    </row>
    <row r="3" spans="1:4" ht="16.5" thickBot="1" x14ac:dyDescent="0.3">
      <c r="A3" s="59" t="s">
        <v>14</v>
      </c>
      <c r="B3" s="60" t="e">
        <f>B4+B29+B39</f>
        <v>#REF!</v>
      </c>
      <c r="C3" s="30" t="e">
        <f>C4+C29+C39</f>
        <v>#REF!</v>
      </c>
    </row>
    <row r="4" spans="1:4" ht="16.5" thickBot="1" x14ac:dyDescent="0.3">
      <c r="A4" s="61" t="s">
        <v>11</v>
      </c>
      <c r="B4" s="62" t="e">
        <f>B5+B11+B17+B23</f>
        <v>#REF!</v>
      </c>
      <c r="C4" s="63" t="e">
        <f>B4/$B$3*100</f>
        <v>#REF!</v>
      </c>
    </row>
    <row r="5" spans="1:4" ht="16.5" thickBot="1" x14ac:dyDescent="0.3">
      <c r="A5" s="59" t="str">
        <f>'2. Pluriannual Plan PEP'!A3</f>
        <v>Component I. Strengthening Tax Administration Governance</v>
      </c>
      <c r="B5" s="60" t="e">
        <f>SUM(B6:B10)</f>
        <v>#REF!</v>
      </c>
      <c r="C5" s="30" t="e">
        <f>B5/$B$3*100</f>
        <v>#REF!</v>
      </c>
    </row>
    <row r="6" spans="1:4" ht="36.75" customHeight="1" thickBot="1" x14ac:dyDescent="0.3">
      <c r="A6" s="58" t="str">
        <f>'2. Pluriannual Plan PEP'!A5</f>
        <v>1.1  New business model, consolidating  ITD and DGST,  including: (i) implementation of new processes and procedures; (ii) implementation of strategic plan; and (iii)  delivery of workshops to disseminate the new business model</v>
      </c>
      <c r="B6" s="29">
        <f>'2. Pluriannual Plan PEP'!B5</f>
        <v>220600</v>
      </c>
      <c r="C6" s="27" t="e">
        <f t="shared" ref="C6:C10" si="0">B6/$B$3*100</f>
        <v>#REF!</v>
      </c>
    </row>
    <row r="7" spans="1:4" ht="16.5" thickBot="1" x14ac:dyDescent="0.3">
      <c r="A7" s="58" t="e">
        <f>'2. Pluriannual Plan PEP'!#REF!</f>
        <v>#REF!</v>
      </c>
      <c r="B7" s="29" t="e">
        <f>'2. Pluriannual Plan PEP'!#REF!</f>
        <v>#REF!</v>
      </c>
      <c r="C7" s="27" t="e">
        <f t="shared" si="0"/>
        <v>#REF!</v>
      </c>
    </row>
    <row r="8" spans="1:4" ht="24.75" thickBot="1" x14ac:dyDescent="0.3">
      <c r="A8" s="58" t="str">
        <f>'2. Pluriannual Plan PEP'!A6</f>
        <v>1.2  Internal control model, including (i) operating manuals; (ii) a system to support the model’s operation; and (iii) training in internal control techniques.</v>
      </c>
      <c r="B8" s="29">
        <f>'2. Pluriannual Plan PEP'!B6</f>
        <v>324961.59999999998</v>
      </c>
      <c r="C8" s="27" t="e">
        <f t="shared" si="0"/>
        <v>#REF!</v>
      </c>
    </row>
    <row r="9" spans="1:4" ht="49.5" customHeight="1" thickBot="1" x14ac:dyDescent="0.3">
      <c r="A9" s="58" t="e">
        <f>'2. Pluriannual Plan PEP'!#REF!</f>
        <v>#REF!</v>
      </c>
      <c r="B9" s="29" t="e">
        <f>'2. Pluriannual Plan PEP'!#REF!</f>
        <v>#REF!</v>
      </c>
      <c r="C9" s="27" t="e">
        <f t="shared" si="0"/>
        <v>#REF!</v>
      </c>
    </row>
    <row r="10" spans="1:4" ht="16.5" thickBot="1" x14ac:dyDescent="0.3">
      <c r="A10" s="58" t="e">
        <f>'2. Pluriannual Plan PEP'!#REF!</f>
        <v>#REF!</v>
      </c>
      <c r="B10" s="29" t="e">
        <f>'2. Pluriannual Plan PEP'!#REF!</f>
        <v>#REF!</v>
      </c>
      <c r="C10" s="27" t="e">
        <f t="shared" si="0"/>
        <v>#REF!</v>
      </c>
      <c r="D10" s="222" t="e">
        <f>SUM(C6:C10)</f>
        <v>#REF!</v>
      </c>
    </row>
    <row r="11" spans="1:4" ht="16.5" thickBot="1" x14ac:dyDescent="0.3">
      <c r="A11" s="59" t="e">
        <f>'2. Pluriannual Plan PEP'!A8:A9</f>
        <v>#VALUE!</v>
      </c>
      <c r="B11" s="60">
        <f>SUM(B12:B16)</f>
        <v>11751758.4</v>
      </c>
      <c r="C11" s="30" t="e">
        <f>B11/$B$3*100</f>
        <v>#REF!</v>
      </c>
    </row>
    <row r="12" spans="1:4" ht="28.35" customHeight="1" thickBot="1" x14ac:dyDescent="0.3">
      <c r="A12" s="58" t="str">
        <f>'2. Pluriannual Plan PEP'!A10</f>
        <v xml:space="preserve">2.1 Integrated taxpayer registration model, common to all tax departments and systems designed to facilitate taxpayer registration and ensure the adequacy and accuracy of taxpayer information, including: (i) definition of new processes and procedures; (ii) data cleansing and data migration to the new ITAS; and (ii) delivery of  workshops to disseminate the new registration model.
</v>
      </c>
      <c r="B12" s="29">
        <f>'2. Pluriannual Plan PEP'!B10</f>
        <v>260252.79999999999</v>
      </c>
      <c r="C12" s="27" t="e">
        <f t="shared" ref="C12:C28" si="1">B12/$B$3*100</f>
        <v>#REF!</v>
      </c>
    </row>
    <row r="13" spans="1:4" ht="48.75" thickBot="1" x14ac:dyDescent="0.3">
      <c r="A13" s="58" t="str">
        <f>'2. Pluriannual Plan PEP'!A11</f>
        <v xml:space="preserve">2.2 Human resource strengthening plan based on competence evaluation, comprising: (i) identification of skill gaps  among TA personnel;  (ii) implementation of an on-site training program; (iii) implementation of  an e-learning platform; (iii) permanent training and (iv) delivery of workshops to disseminate the program. </v>
      </c>
      <c r="B13" s="29">
        <f>'2. Pluriannual Plan PEP'!B11</f>
        <v>395000</v>
      </c>
      <c r="C13" s="27" t="e">
        <f t="shared" si="1"/>
        <v>#REF!</v>
      </c>
    </row>
    <row r="14" spans="1:4" ht="48.75" thickBot="1" x14ac:dyDescent="0.3">
      <c r="A14" s="58" t="str">
        <f>'2. Pluriannual Plan PEP'!A12</f>
        <v>2.3 Taxpayer segmentation and risk-based compliance management model, including: (i) revision and adjustment of existing processes and procedures to identify, prioritize, and mitigate risks in TA operations, including; and (ii) delivery of workshops to disseminate the new model</v>
      </c>
      <c r="B14" s="29">
        <f>'2. Pluriannual Plan PEP'!B12</f>
        <v>260252.79999999999</v>
      </c>
      <c r="C14" s="27" t="e">
        <f t="shared" si="1"/>
        <v>#REF!</v>
      </c>
    </row>
    <row r="15" spans="1:4" ht="48.75" thickBot="1" x14ac:dyDescent="0.3">
      <c r="A15" s="58" t="str">
        <f>'2. Pluriannual Plan PEP'!A13</f>
        <v>2.4 New audit model using a wider range of examination and risk-based techniques,  comprising: (i) analytic tools for auditing; (ii)revision and adjustment of existing processes and procedures; (iii) implementation of analytic tools for data mining; and (iv) delivery of workshops to disseminate the new model</v>
      </c>
      <c r="B15" s="29">
        <f>'2. Pluriannual Plan PEP'!B13</f>
        <v>460252.8</v>
      </c>
      <c r="C15" s="27" t="e">
        <f t="shared" si="1"/>
        <v>#REF!</v>
      </c>
    </row>
    <row r="16" spans="1:4" ht="33" customHeight="1" thickBot="1" x14ac:dyDescent="0.3">
      <c r="A16" s="58">
        <f>'2. Pluriannual Plan PEP'!A19</f>
        <v>0</v>
      </c>
      <c r="B16" s="29">
        <f>'2. Pluriannual Plan PEP'!B19</f>
        <v>10376000</v>
      </c>
      <c r="C16" s="27" t="e">
        <f t="shared" si="1"/>
        <v>#REF!</v>
      </c>
      <c r="D16" s="222" t="e">
        <f>SUM(C12:C16)</f>
        <v>#REF!</v>
      </c>
    </row>
    <row r="17" spans="1:4" ht="16.5" thickBot="1" x14ac:dyDescent="0.3">
      <c r="A17" s="59" t="e">
        <f>'2. Pluriannual Plan PEP'!#REF!</f>
        <v>#REF!</v>
      </c>
      <c r="B17" s="60" t="e">
        <f>SUM(B18:B22)</f>
        <v>#REF!</v>
      </c>
      <c r="C17" s="30" t="e">
        <f>B17/$B$3*100</f>
        <v>#REF!</v>
      </c>
    </row>
    <row r="18" spans="1:4" ht="16.5" thickBot="1" x14ac:dyDescent="0.3">
      <c r="A18" s="58" t="e">
        <f>'2. Pluriannual Plan PEP'!#REF!</f>
        <v>#REF!</v>
      </c>
      <c r="B18" s="29" t="e">
        <f>'2. Pluriannual Plan PEP'!#REF!</f>
        <v>#REF!</v>
      </c>
      <c r="C18" s="27" t="e">
        <f t="shared" si="1"/>
        <v>#REF!</v>
      </c>
    </row>
    <row r="19" spans="1:4" ht="36.75" thickBot="1" x14ac:dyDescent="0.3">
      <c r="A19" s="58" t="str">
        <f>'2. Pluriannual Plan PEP'!A20</f>
        <v>3.1 Development and implementation, including training, of an information and technology strategic plan, including: (i) installation of the equipment; (iii) implementation of the contingency environment; and (iv) delivery  of workshops to disseminate the plan</v>
      </c>
      <c r="B19" s="29">
        <f>'2. Pluriannual Plan PEP'!B20</f>
        <v>1376000</v>
      </c>
      <c r="C19" s="27" t="e">
        <f t="shared" si="1"/>
        <v>#REF!</v>
      </c>
    </row>
    <row r="20" spans="1:4" ht="108.75" thickBot="1" x14ac:dyDescent="0.3">
      <c r="A20" s="58" t="str">
        <f>'2. Pluriannual Plan PEP'!A21</f>
        <v>3.2 Development and implementation, including training of new ITAS,  comprising (i) registration; (ii) declaration processing and filer monitoring; (iii) payments and refunds processing; (iv) taxpayer account and revenue accounting; (v) collection; (vi) audit and case management; (vii) objections and appeals; (viii) taxpayers services; (ix) risk management; and (x) supporting processes, including reporting, statistics, and internal audit.The new system will be piloted on large taxpayers before being rollout to the broader population. Additionally, interoperability with the main government systems will be developed and implemented, including ASYCUDA and SmartStream.  The new system must have modern security procedures (cybersecurity capacity), including a set of necessary functions for user authentication, authorization and administration, encryption of the transactions required for online filing and payments, and audit trails</v>
      </c>
      <c r="B20" s="29">
        <f>'2. Pluriannual Plan PEP'!B21</f>
        <v>9000000</v>
      </c>
      <c r="C20" s="27" t="e">
        <f t="shared" si="1"/>
        <v>#REF!</v>
      </c>
    </row>
    <row r="21" spans="1:4" ht="16.5" thickBot="1" x14ac:dyDescent="0.3">
      <c r="A21" s="58" t="e">
        <f>'2. Pluriannual Plan PEP'!#REF!</f>
        <v>#REF!</v>
      </c>
      <c r="B21" s="29" t="e">
        <f>'2. Pluriannual Plan PEP'!#REF!</f>
        <v>#REF!</v>
      </c>
      <c r="C21" s="27" t="e">
        <f t="shared" si="1"/>
        <v>#REF!</v>
      </c>
    </row>
    <row r="22" spans="1:4" ht="16.5" thickBot="1" x14ac:dyDescent="0.3">
      <c r="A22" s="58" t="e">
        <f>'2. Pluriannual Plan PEP'!#REF!</f>
        <v>#REF!</v>
      </c>
      <c r="B22" s="29" t="e">
        <f>'2. Pluriannual Plan PEP'!#REF!</f>
        <v>#REF!</v>
      </c>
      <c r="C22" s="27" t="e">
        <f t="shared" si="1"/>
        <v>#REF!</v>
      </c>
      <c r="D22" s="222" t="e">
        <f>SUM(C18:C22)</f>
        <v>#REF!</v>
      </c>
    </row>
    <row r="23" spans="1:4" ht="16.5" thickBot="1" x14ac:dyDescent="0.3">
      <c r="A23" s="59" t="e">
        <f>'2. Pluriannual Plan PEP'!#REF!</f>
        <v>#REF!</v>
      </c>
      <c r="B23" s="60" t="e">
        <f>SUM(B24:B28)</f>
        <v>#REF!</v>
      </c>
      <c r="C23" s="30" t="e">
        <f>B23/$B$3*100</f>
        <v>#REF!</v>
      </c>
    </row>
    <row r="24" spans="1:4" ht="16.5" thickBot="1" x14ac:dyDescent="0.3">
      <c r="A24" s="58" t="e">
        <f>'2. Pluriannual Plan PEP'!#REF!</f>
        <v>#REF!</v>
      </c>
      <c r="B24" s="29" t="e">
        <f>'2. Pluriannual Plan PEP'!#REF!</f>
        <v>#REF!</v>
      </c>
      <c r="C24" s="27" t="e">
        <f t="shared" si="1"/>
        <v>#REF!</v>
      </c>
    </row>
    <row r="25" spans="1:4" ht="16.5" thickBot="1" x14ac:dyDescent="0.3">
      <c r="A25" s="58" t="e">
        <f>'2. Pluriannual Plan PEP'!#REF!</f>
        <v>#REF!</v>
      </c>
      <c r="B25" s="29" t="e">
        <f>'2. Pluriannual Plan PEP'!#REF!</f>
        <v>#REF!</v>
      </c>
      <c r="C25" s="27" t="e">
        <f t="shared" si="1"/>
        <v>#REF!</v>
      </c>
    </row>
    <row r="26" spans="1:4" ht="16.5" thickBot="1" x14ac:dyDescent="0.3">
      <c r="A26" s="58" t="e">
        <f>'2. Pluriannual Plan PEP'!#REF!</f>
        <v>#REF!</v>
      </c>
      <c r="B26" s="29" t="e">
        <f>'2. Pluriannual Plan PEP'!#REF!</f>
        <v>#REF!</v>
      </c>
      <c r="C26" s="27" t="e">
        <f t="shared" si="1"/>
        <v>#REF!</v>
      </c>
    </row>
    <row r="27" spans="1:4" ht="16.5" thickBot="1" x14ac:dyDescent="0.3">
      <c r="A27" s="58" t="e">
        <f>'2. Pluriannual Plan PEP'!#REF!</f>
        <v>#REF!</v>
      </c>
      <c r="B27" s="29" t="e">
        <f>'2. Pluriannual Plan PEP'!#REF!</f>
        <v>#REF!</v>
      </c>
      <c r="C27" s="27" t="e">
        <f t="shared" si="1"/>
        <v>#REF!</v>
      </c>
    </row>
    <row r="28" spans="1:4" ht="16.5" thickBot="1" x14ac:dyDescent="0.3">
      <c r="A28" s="58" t="e">
        <f>'2. Pluriannual Plan PEP'!#REF!</f>
        <v>#REF!</v>
      </c>
      <c r="B28" s="29" t="e">
        <f>'2. Pluriannual Plan PEP'!#REF!</f>
        <v>#REF!</v>
      </c>
      <c r="C28" s="27" t="e">
        <f t="shared" si="1"/>
        <v>#REF!</v>
      </c>
      <c r="D28" s="222" t="e">
        <f>SUM(C24:C28)</f>
        <v>#REF!</v>
      </c>
    </row>
    <row r="29" spans="1:4" ht="16.5" thickBot="1" x14ac:dyDescent="0.3">
      <c r="A29" s="61" t="s">
        <v>9</v>
      </c>
      <c r="B29" s="62" t="e">
        <f>SUM(B30:B38)</f>
        <v>#REF!</v>
      </c>
      <c r="C29" s="63" t="e">
        <f>B29/$B$3*100</f>
        <v>#REF!</v>
      </c>
    </row>
    <row r="30" spans="1:4" ht="16.5" thickBot="1" x14ac:dyDescent="0.3">
      <c r="A30" s="28" t="str">
        <f>'2. Pluriannual Plan PEP'!A25</f>
        <v>Coordinator</v>
      </c>
      <c r="B30" s="29">
        <f>'2. Pluriannual Plan PEP'!B25</f>
        <v>180000</v>
      </c>
      <c r="C30" s="27" t="e">
        <f t="shared" ref="C30:C38" si="2">B30/$B$3*100</f>
        <v>#REF!</v>
      </c>
    </row>
    <row r="31" spans="1:4" ht="16.5" thickBot="1" x14ac:dyDescent="0.3">
      <c r="A31" s="28" t="str">
        <f>'2. Pluriannual Plan PEP'!A26</f>
        <v>Financial Specialist</v>
      </c>
      <c r="B31" s="29">
        <f>'2. Pluriannual Plan PEP'!B26</f>
        <v>138000</v>
      </c>
      <c r="C31" s="27" t="e">
        <f t="shared" si="2"/>
        <v>#REF!</v>
      </c>
    </row>
    <row r="32" spans="1:4" ht="16.5" thickBot="1" x14ac:dyDescent="0.3">
      <c r="A32" s="28" t="str">
        <f>'2. Pluriannual Plan PEP'!A27</f>
        <v>Procurement Specialist</v>
      </c>
      <c r="B32" s="29">
        <f>'2. Pluriannual Plan PEP'!B27</f>
        <v>135000</v>
      </c>
      <c r="C32" s="27" t="e">
        <f t="shared" si="2"/>
        <v>#REF!</v>
      </c>
    </row>
    <row r="33" spans="1:4" ht="16.5" thickBot="1" x14ac:dyDescent="0.3">
      <c r="A33" s="28" t="str">
        <f>'2. Pluriannual Plan PEP'!A29</f>
        <v>Monitoring Specialist</v>
      </c>
      <c r="B33" s="29">
        <f>'2. Pluriannual Plan PEP'!B29</f>
        <v>150000</v>
      </c>
      <c r="C33" s="27" t="e">
        <f t="shared" si="2"/>
        <v>#REF!</v>
      </c>
    </row>
    <row r="34" spans="1:4" ht="16.5" thickBot="1" x14ac:dyDescent="0.3">
      <c r="A34" s="28" t="str">
        <f>'2. Pluriannual Plan PEP'!A30</f>
        <v>Evaluations</v>
      </c>
      <c r="B34" s="29">
        <f>'2. Pluriannual Plan PEP'!B30</f>
        <v>220000</v>
      </c>
      <c r="C34" s="27" t="e">
        <f t="shared" si="2"/>
        <v>#REF!</v>
      </c>
    </row>
    <row r="35" spans="1:4" ht="16.5" thickBot="1" x14ac:dyDescent="0.3">
      <c r="A35" s="28" t="str">
        <f>'2. Pluriannual Plan PEP'!A31</f>
        <v>Audits</v>
      </c>
      <c r="B35" s="29">
        <f>'2. Pluriannual Plan PEP'!B31</f>
        <v>100000</v>
      </c>
      <c r="C35" s="27" t="e">
        <f t="shared" si="2"/>
        <v>#REF!</v>
      </c>
    </row>
    <row r="36" spans="1:4" ht="16.5" thickBot="1" x14ac:dyDescent="0.3">
      <c r="A36" s="28" t="e">
        <f>'2. Pluriannual Plan PEP'!#REF!</f>
        <v>#REF!</v>
      </c>
      <c r="B36" s="29" t="e">
        <f>'2. Pluriannual Plan PEP'!#REF!</f>
        <v>#REF!</v>
      </c>
      <c r="C36" s="27" t="e">
        <f t="shared" si="2"/>
        <v>#REF!</v>
      </c>
    </row>
    <row r="37" spans="1:4" ht="16.5" thickBot="1" x14ac:dyDescent="0.3">
      <c r="A37" s="28" t="str">
        <f>'2. Pluriannual Plan PEP'!A32</f>
        <v>Specialized Consultancies</v>
      </c>
      <c r="B37" s="29">
        <f>'2. Pluriannual Plan PEP'!B32</f>
        <v>165000</v>
      </c>
      <c r="C37" s="27" t="e">
        <f t="shared" si="2"/>
        <v>#REF!</v>
      </c>
    </row>
    <row r="38" spans="1:4" ht="16.5" thickBot="1" x14ac:dyDescent="0.3">
      <c r="A38" s="28" t="e">
        <f>'2. Pluriannual Plan PEP'!#REF!</f>
        <v>#REF!</v>
      </c>
      <c r="B38" s="29" t="e">
        <f>'2. Pluriannual Plan PEP'!#REF!</f>
        <v>#REF!</v>
      </c>
      <c r="C38" s="27" t="e">
        <f t="shared" si="2"/>
        <v>#REF!</v>
      </c>
      <c r="D38" s="222" t="e">
        <f>SUM(C30:C38)</f>
        <v>#REF!</v>
      </c>
    </row>
    <row r="39" spans="1:4" x14ac:dyDescent="0.25">
      <c r="A39" s="219" t="s">
        <v>15</v>
      </c>
      <c r="B39" s="220" t="e">
        <f>'2. Pluriannual Plan PEP'!#REF!</f>
        <v>#REF!</v>
      </c>
      <c r="C39" s="221" t="e">
        <f>B39/B3*100</f>
        <v>#REF!</v>
      </c>
    </row>
  </sheetData>
  <mergeCells count="1">
    <mergeCell ref="A1:C1"/>
  </mergeCells>
  <pageMargins left="0.7" right="0.7" top="0.75" bottom="0.75" header="0.3" footer="0.3"/>
  <pageSetup orientation="portrait"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93E9A0F5BF25C47B5CD2E5AD1B91932" ma:contentTypeVersion="322" ma:contentTypeDescription="A content type to manage public (operations) IDB documents" ma:contentTypeScope="" ma:versionID="66ad126f66c71508361ae4d52e784399">
  <xsd:schema xmlns:xsd="http://www.w3.org/2001/XMLSchema" xmlns:xs="http://www.w3.org/2001/XMLSchema" xmlns:p="http://schemas.microsoft.com/office/2006/metadata/properties" xmlns:ns2="cdc7663a-08f0-4737-9e8c-148ce897a09c" targetNamespace="http://schemas.microsoft.com/office/2006/metadata/properties" ma:root="true" ma:fieldsID="be458e9a7a74465ee295cf52fbf364f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C22D0334E63CA4488CF56EF96546B57B" ma:contentTypeVersion="302" ma:contentTypeDescription="The base project type from which other project content types inherit their information." ma:contentTypeScope="" ma:versionID="fb8da0c4de0acb5aee2e54429e34a877">
  <xsd:schema xmlns:xsd="http://www.w3.org/2001/XMLSchema" xmlns:xs="http://www.w3.org/2001/XMLSchema" xmlns:p="http://schemas.microsoft.com/office/2006/metadata/properties" xmlns:ns2="cdc7663a-08f0-4737-9e8c-148ce897a09c" targetNamespace="http://schemas.microsoft.com/office/2006/metadata/properties" ma:root="true" ma:fieldsID="bdcf96e1c1e9bf014de22bf6d6faed2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BL</TermName>
          <TermId xmlns="http://schemas.microsoft.com/office/infopath/2007/PartnerControls">b25f8918-d2fc-4ffa-abe7-d7f0a99f2d4b</TermId>
        </TermInfo>
      </Terms>
    </ic46d7e087fd4a108fb86518ca413cc6>
    <IDBDocs_x0020_Number xmlns="cdc7663a-08f0-4737-9e8c-148ce897a09c" xsi:nil="true"/>
    <Division_x0020_or_x0020_Unit xmlns="cdc7663a-08f0-4737-9e8c-148ce897a09c">IFD/FMM</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Mariana Canillas</Other_x0020_Author>
    <Migration_x0020_Info xmlns="cdc7663a-08f0-4737-9e8c-148ce897a09c" xsi:nil="true"/>
    <Approval_x0020_Number xmlns="cdc7663a-08f0-4737-9e8c-148ce897a09c" xsi:nil="true"/>
    <Phase xmlns="cdc7663a-08f0-4737-9e8c-148ce897a09c">ACTIVE</Phase>
    <Document_x0020_Author xmlns="cdc7663a-08f0-4737-9e8c-148ce897a09c">Schpallir Calijuri,Monica Sionara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RM-REA</TermName>
          <TermId xmlns="http://schemas.microsoft.com/office/infopath/2007/PartnerControls">ad54b82b-372e-429f-8cff-a1f827fae2d8</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83</Value>
      <Value>4</Value>
      <Value>24</Value>
      <Value>170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BL-L1031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RM</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EZSHARE-2048697406-16</_dlc_DocId>
    <_dlc_DocIdUrl xmlns="cdc7663a-08f0-4737-9e8c-148ce897a09c">
      <Url>https://idbg.sharepoint.com/teams/EZ-BL-LON/BL-L1031/_layouts/15/DocIdRedir.aspx?ID=EZSHARE-2048697406-16</Url>
      <Description>EZSHARE-2048697406-16</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3135A994-C007-40A4-B5CF-3D4F4136B234}"/>
</file>

<file path=customXml/itemProps2.xml><?xml version="1.0" encoding="utf-8"?>
<ds:datastoreItem xmlns:ds="http://schemas.openxmlformats.org/officeDocument/2006/customXml" ds:itemID="{4F9F004B-E81E-4F74-9FC6-362500424391}">
  <ds:schemaRefs>
    <ds:schemaRef ds:uri="http://schemas.microsoft.com/sharepoint/v3/contenttype/forms"/>
  </ds:schemaRefs>
</ds:datastoreItem>
</file>

<file path=customXml/itemProps3.xml><?xml version="1.0" encoding="utf-8"?>
<ds:datastoreItem xmlns:ds="http://schemas.openxmlformats.org/officeDocument/2006/customXml" ds:itemID="{13AE63D9-FA9A-4A33-8D09-458C45A5D469}">
  <ds:schemaRefs>
    <ds:schemaRef ds:uri="http://schemas.microsoft.com/sharepoint/events"/>
  </ds:schemaRefs>
</ds:datastoreItem>
</file>

<file path=customXml/itemProps4.xml><?xml version="1.0" encoding="utf-8"?>
<ds:datastoreItem xmlns:ds="http://schemas.openxmlformats.org/officeDocument/2006/customXml" ds:itemID="{D89AF2D1-0537-42E2-807B-331109DAAD70}"/>
</file>

<file path=customXml/itemProps5.xml><?xml version="1.0" encoding="utf-8"?>
<ds:datastoreItem xmlns:ds="http://schemas.openxmlformats.org/officeDocument/2006/customXml" ds:itemID="{A8EC35BE-F16A-490E-BCA1-11D7A8BF9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A71F08DF-5ED3-45EE-97DA-6060F4DFB024}">
  <ds:schemaRefs>
    <ds:schemaRef ds:uri="http://purl.org/dc/elements/1.1/"/>
    <ds:schemaRef ds:uri="http://schemas.microsoft.com/office/2006/metadata/properties"/>
    <ds:schemaRef ds:uri="http://purl.org/dc/term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7.xml><?xml version="1.0" encoding="utf-8"?>
<ds:datastoreItem xmlns:ds="http://schemas.openxmlformats.org/officeDocument/2006/customXml" ds:itemID="{2685836E-937D-47A1-B48C-D4D48DBE95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 Detailed Budget POA</vt:lpstr>
      <vt:lpstr>3. Procurement Plan - PA</vt:lpstr>
      <vt:lpstr>2. Pluriannual Plan PEP</vt:lpstr>
      <vt:lpstr>3- Procurement Plan - PA V2</vt:lpstr>
      <vt:lpstr>Synthetic PA</vt:lpstr>
      <vt:lpstr>5. Budget by Components</vt:lpstr>
      <vt:lpstr>Prices</vt:lpstr>
      <vt:lpstr>6. Budget by Products</vt:lpstr>
      <vt:lpstr>'3. Procurement Plan - PA'!Print_Area</vt:lpstr>
    </vt:vector>
  </TitlesOfParts>
  <Company>TotalCode Software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Reinoso</dc:creator>
  <cp:keywords/>
  <cp:lastModifiedBy>Schpallir Calijuri,Monica Sionara</cp:lastModifiedBy>
  <cp:lastPrinted>2014-02-14T13:16:39Z</cp:lastPrinted>
  <dcterms:created xsi:type="dcterms:W3CDTF">2013-04-08T21:46:41Z</dcterms:created>
  <dcterms:modified xsi:type="dcterms:W3CDTF">2019-06-21T17:51:29Z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170;#RM-REA|ad54b82b-372e-429f-8cff-a1f827fae2d8</vt:lpwstr>
  </property>
  <property fmtid="{D5CDD505-2E9C-101B-9397-08002B2CF9AE}" pid="7" name="Fund IDB">
    <vt:lpwstr/>
  </property>
  <property fmtid="{D5CDD505-2E9C-101B-9397-08002B2CF9AE}" pid="8" name="Country">
    <vt:lpwstr>24;#BL|b25f8918-d2fc-4ffa-abe7-d7f0a99f2d4b</vt:lpwstr>
  </property>
  <property fmtid="{D5CDD505-2E9C-101B-9397-08002B2CF9AE}" pid="9" name="Sector IDB">
    <vt:lpwstr>83;#RM|c8fda4a7-691a-4c65-b227-9825197b5cd2</vt:lpwstr>
  </property>
  <property fmtid="{D5CDD505-2E9C-101B-9397-08002B2CF9AE}" pid="10" name="Function Operations IDB">
    <vt:lpwstr>4;#Project Administration|751f71fd-1433-4702-a2db-ff12a4e45594</vt:lpwstr>
  </property>
  <property fmtid="{D5CDD505-2E9C-101B-9397-08002B2CF9AE}" pid="11" name="_dlc_DocIdItemGuid">
    <vt:lpwstr>039a7903-923c-4613-bb15-15f02bb03aab</vt:lpwstr>
  </property>
  <property fmtid="{D5CDD505-2E9C-101B-9397-08002B2CF9AE}" pid="13" name="Disclosure Activity">
    <vt:lpwstr>Electronic Links</vt:lpwstr>
  </property>
  <property fmtid="{D5CDD505-2E9C-101B-9397-08002B2CF9AE}" pid="14" name="ContentTypeId">
    <vt:lpwstr>0x0101001A458A224826124E8B45B1D613300CFC00093E9A0F5BF25C47B5CD2E5AD1B91932</vt:lpwstr>
  </property>
</Properties>
</file>