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9636" windowHeight="11640" firstSheet="1" activeTab="3"/>
  </bookViews>
  <sheets>
    <sheet name="PAC 1. Estructura del Proyecto" sheetId="3" r:id="rId1"/>
    <sheet name="PAC 2. Plan de Adquisiciones" sheetId="2" r:id="rId2"/>
    <sheet name="PAC 3. Detalle Plan de Adquisic" sheetId="1" r:id="rId3"/>
    <sheet name="PAC 4. Adquisiciones princip" sheetId="4" r:id="rId4"/>
  </sheets>
  <definedNames>
    <definedName name="_ftn1" localSheetId="3">'PAC 4. Adquisiciones princip'!$A$11</definedName>
    <definedName name="_ftnref1" localSheetId="3">'PAC 4. Adquisiciones princip'!$B$1</definedName>
    <definedName name="_xlnm.Print_Area" localSheetId="2">'PAC 3. Detalle Plan de Adquisic'!$A$1:$N$49</definedName>
    <definedName name="_xlnm.Print_Titles" localSheetId="2">'PAC 3. Detalle Plan de Adquisic'!$1:$2</definedName>
  </definedNames>
  <calcPr calcId="145621"/>
</workbook>
</file>

<file path=xl/calcChain.xml><?xml version="1.0" encoding="utf-8"?>
<calcChain xmlns="http://schemas.openxmlformats.org/spreadsheetml/2006/main">
  <c r="L25" i="1" l="1"/>
  <c r="L24" i="1"/>
  <c r="L23" i="1"/>
  <c r="L22" i="1"/>
  <c r="L21" i="1"/>
  <c r="C19" i="2" l="1"/>
  <c r="B19" i="2"/>
  <c r="C26" i="2" l="1"/>
  <c r="B26" i="2"/>
  <c r="I49" i="1" l="1"/>
  <c r="G37" i="1"/>
  <c r="H37" i="1"/>
  <c r="H32" i="1"/>
  <c r="H33" i="1"/>
  <c r="H34" i="1"/>
  <c r="H35" i="1"/>
  <c r="H36" i="1"/>
  <c r="G32" i="1"/>
  <c r="G33" i="1"/>
  <c r="G34" i="1"/>
  <c r="G35" i="1"/>
  <c r="G36" i="1"/>
  <c r="G31" i="1" l="1"/>
  <c r="I44" i="1"/>
  <c r="H44" i="1"/>
  <c r="I43" i="1"/>
  <c r="H43" i="1"/>
  <c r="G23" i="1" l="1"/>
  <c r="H31" i="1" l="1"/>
  <c r="I22" i="1"/>
  <c r="I23" i="1"/>
  <c r="I24" i="1"/>
  <c r="I25" i="1"/>
  <c r="I21" i="1"/>
  <c r="H22" i="1"/>
  <c r="H23" i="1"/>
  <c r="H24" i="1"/>
  <c r="H25" i="1"/>
  <c r="H21" i="1"/>
  <c r="I7" i="1" l="1"/>
  <c r="H7" i="1"/>
  <c r="I9" i="1"/>
  <c r="H9" i="1"/>
  <c r="H16" i="1" l="1"/>
  <c r="I16" i="1"/>
  <c r="H15" i="1"/>
  <c r="I15" i="1"/>
  <c r="I14" i="1"/>
  <c r="H14" i="1"/>
  <c r="I13" i="1"/>
  <c r="H13" i="1"/>
  <c r="I12" i="1"/>
  <c r="H12" i="1"/>
  <c r="I11" i="1" l="1"/>
  <c r="H11" i="1"/>
  <c r="I10" i="1" l="1"/>
  <c r="H10" i="1"/>
  <c r="I8" i="1" l="1"/>
  <c r="H8" i="1"/>
  <c r="I6" i="1"/>
  <c r="H6" i="1"/>
</calcChain>
</file>

<file path=xl/sharedStrings.xml><?xml version="1.0" encoding="utf-8"?>
<sst xmlns="http://schemas.openxmlformats.org/spreadsheetml/2006/main" count="327" uniqueCount="161">
  <si>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</si>
  <si>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</si>
  <si>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</si>
  <si>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</si>
  <si>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</si>
  <si>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</si>
  <si>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</si>
  <si>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</si>
  <si>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</si>
  <si>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</si>
  <si>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</si>
  <si>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</si>
  <si>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CONSULTORÍAS INDIVIDUOS</t>
  </si>
  <si>
    <t>No Objeción a los TdR de la Actividad</t>
  </si>
  <si>
    <t>Firma Contrato</t>
  </si>
  <si>
    <t>Previsto</t>
  </si>
  <si>
    <t>Proceso en curso</t>
  </si>
  <si>
    <t>Relicitación</t>
  </si>
  <si>
    <t>Proceso Cancelado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</si>
  <si>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</si>
  <si>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</si>
  <si>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</si>
  <si>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</si>
  <si>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</si>
  <si>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</si>
  <si>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</si>
  <si>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</si>
  <si>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</si>
  <si>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</si>
  <si>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</si>
  <si>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</si>
  <si>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</si>
  <si>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</si>
  <si>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</si>
  <si>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</si>
  <si>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</si>
  <si>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</si>
  <si>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Comparación de Precios para Bienes</t>
  </si>
  <si>
    <t>Adquisición de Servicios de no consultoría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</si>
  <si>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</si>
  <si>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</si>
  <si>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</si>
  <si>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</si>
  <si>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</si>
  <si>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</si>
  <si>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</si>
  <si>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</si>
  <si>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</si>
  <si>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</si>
  <si>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</si>
  <si>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</si>
  <si>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</si>
  <si>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</si>
  <si>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</si>
  <si>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</si>
  <si>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Gastos Operativos</t>
  </si>
  <si>
    <t>Transferencias</t>
  </si>
  <si>
    <t>Subproyectos Comunitarios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</si>
  <si>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</si>
  <si>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</si>
  <si>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</si>
  <si>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</si>
  <si>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</si>
  <si>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</si>
  <si>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</si>
  <si>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</si>
  <si>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</si>
  <si>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</si>
  <si>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</si>
  <si>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</si>
  <si>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</si>
  <si>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</si>
  <si>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</si>
  <si>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</si>
  <si>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</si>
  <si>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</si>
  <si>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</si>
  <si>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</si>
  <si>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</si>
  <si>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Componente Asociado:</t>
  </si>
  <si>
    <t>Cantidad Estimada de Consultores:</t>
  </si>
  <si>
    <t>Actividad</t>
  </si>
  <si>
    <t>Fecha Estimada de convocatoria/invitación</t>
  </si>
  <si>
    <t>Monto Estimado</t>
  </si>
  <si>
    <t>Método de Selección</t>
  </si>
  <si>
    <t>EPDA SAN JUAN</t>
  </si>
  <si>
    <t>OBRA DE RIEGO EN CANAL BENAVIDEZ, 9 DE JULIO, RINCON CERCADO Y MAJADITA</t>
  </si>
  <si>
    <t xml:space="preserve">EPDA SALTA </t>
  </si>
  <si>
    <t>OBRA DE RIEGO EN CANAL MATRIZ B Y CANAL A- COLONIA SANTA ROSA 2º ETAPA</t>
  </si>
  <si>
    <t>EPDA CORRIENTES</t>
  </si>
  <si>
    <t>OBRA VIAL CAMINOS RP Nº 13</t>
  </si>
  <si>
    <t>EPDA MENDOZA</t>
  </si>
  <si>
    <t>OBRA DE RIEGO CACIQUE GUAYMALLEN - SISTEMA JOCOLI</t>
  </si>
  <si>
    <t>EPDA CHUBUT</t>
  </si>
  <si>
    <t>EPDA TUCUMAN</t>
  </si>
  <si>
    <t>OBRA DE RIEGO- RIO TALA</t>
  </si>
  <si>
    <t>OBRAS CIVILES- INCENDIOS</t>
  </si>
  <si>
    <t>PROSAP IV - BID</t>
  </si>
  <si>
    <t>MAGYP-OBRAS MENORES</t>
  </si>
  <si>
    <t>COMPONENTE 1</t>
  </si>
  <si>
    <t>Microembalses en la Cuenca del Arroyo El Cano (Tegua)- Prov. de Cordoba</t>
  </si>
  <si>
    <t>Readecuacion de los Sistema de Riego Superficiales y de Intensificación Productiva - Modulo II - Lote 3 - ANJULLON-Prov. de La Rioja</t>
  </si>
  <si>
    <t>Mejoramiento del Sistema de Riego de Angulos- Prov. de La Rioja</t>
  </si>
  <si>
    <t>Mejoramiento de la Infraestructura de Riego, Sistema Hídrico Figueroa- Prov. de Santiago del Estero</t>
  </si>
  <si>
    <t>Proyecto de Colalao del Valle, Colalao del Valle- Prov. de Tucumán</t>
  </si>
  <si>
    <t>Equipos informáticos</t>
  </si>
  <si>
    <t>Equipos de comunicaciones</t>
  </si>
  <si>
    <t>Equipos de oficina</t>
  </si>
  <si>
    <t>Programas de computación</t>
  </si>
  <si>
    <t>Publicaciones y Folleteria</t>
  </si>
  <si>
    <t>MAGYP-UEC</t>
  </si>
  <si>
    <t>COMPONENTE 3</t>
  </si>
  <si>
    <t>Consultores Individuales</t>
  </si>
  <si>
    <t>Honorarios</t>
  </si>
  <si>
    <t>Pc, Notebooks e Impresoras</t>
  </si>
  <si>
    <t>Muebles</t>
  </si>
  <si>
    <t>Licencias</t>
  </si>
  <si>
    <t>Impresiones varias</t>
  </si>
  <si>
    <t>MINISTERIO DE AGROINDUSTRIA- UNIDAD PARA EL CAMBIO RURAL-PROSAP</t>
  </si>
  <si>
    <t>SAN JUAN</t>
  </si>
  <si>
    <t>SALTA</t>
  </si>
  <si>
    <t>CORRIENTES</t>
  </si>
  <si>
    <t>MENDOZA</t>
  </si>
  <si>
    <t>TUCUMAN</t>
  </si>
  <si>
    <t>CHUBUT</t>
  </si>
  <si>
    <t>UEC</t>
  </si>
  <si>
    <t>SAN JUAN-BENAVIDEZ</t>
  </si>
  <si>
    <t>SALTA-COLONIA SANTA ROSA</t>
  </si>
  <si>
    <t>CORRIENTES-CAMINOS</t>
  </si>
  <si>
    <t>MENDOZA-CACIQUE GUAYMALLEN</t>
  </si>
  <si>
    <t>TUCUMAN-RIO TALA</t>
  </si>
  <si>
    <t>CHUBUT-INCENDIOS</t>
  </si>
  <si>
    <t>Aviso Especial de Adquisiciones/Invitación</t>
  </si>
  <si>
    <t>01-2017</t>
  </si>
  <si>
    <t>SI</t>
  </si>
  <si>
    <t>Objeto de la Transferencia:</t>
  </si>
  <si>
    <t>Cantidad Estimada de Subproyectos:</t>
  </si>
  <si>
    <t>Comentarios</t>
  </si>
  <si>
    <t>Firma del Contrato / Convenio por Adjudicación de los Subproyectos</t>
  </si>
  <si>
    <t>Fecha de 
Transferencia</t>
  </si>
  <si>
    <t>TRANSFERENCIAS</t>
  </si>
  <si>
    <t>ANR</t>
  </si>
  <si>
    <t>IDR</t>
  </si>
  <si>
    <t>APORTES NO REEMBOLSABLES</t>
  </si>
  <si>
    <t>COMPONENTE 2</t>
  </si>
  <si>
    <t>INICIATIVAS DE DESARROLLO TERRITORIAL (IDEMI-CLUSTER)</t>
  </si>
  <si>
    <t>MAGYP-PREINVERSION</t>
  </si>
  <si>
    <t>GASTOS RECURRENTES</t>
  </si>
  <si>
    <t>GASTOS OPERATIVOS</t>
  </si>
  <si>
    <t>GASTOS DE ADMINISTRACION UEC (alquiler, servicios etc)</t>
  </si>
  <si>
    <t>LICITACION PUBLICA INTERNACIONAL (LPI)</t>
  </si>
  <si>
    <t>OBRA DE RIEGO- RIO TALA- PROV DE TUCUMAN</t>
  </si>
  <si>
    <t>OBRA DE RIEGO CACIQUE GUAYMALLEN - SISTEMA JOCOLI- PROV. DE MENDOZA</t>
  </si>
  <si>
    <t>OBRA VIAL CAMINOS RP Nº 13-PROV. DE CORRIENTES</t>
  </si>
  <si>
    <t>COMPONENTE 1: Inversiones de apoyo a la competitividad</t>
  </si>
  <si>
    <t>COMPONENTE 2: Servicios de Apoyo a la competitividad</t>
  </si>
  <si>
    <t>COMPONENTE 3: Administración, Seguimiento y Evaluación</t>
  </si>
  <si>
    <t>Consultoría (firmas + individuos) y Capacitación</t>
  </si>
  <si>
    <t>Costos Recurrentes</t>
  </si>
  <si>
    <t>OBRA DE RIEGO EN CANAL MATRIZ B Y CANAL A- COLONIA SANTA ROSA 2º ETAPA - PROV. DE SALTA</t>
  </si>
  <si>
    <t>OBRA DE RIEGO EN CANAL BENAVIDEZ, 9 DE JULIO, RINCON CERCADO Y MAJADITA - PROV. DE SAN JUAN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</si>
</sst>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[$USD]\ #,##0.00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FFFF"/>
      <name val="Calibri"/>
      <family val="2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FFFF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4" fontId="43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1" xfId="1" applyFont="1" applyFill="1" applyBorder="1" applyAlignment="1">
      <alignment horizontal="center" vertical="center"/>
    </xf>
    <xf numFmtId="0" fontId="30" fillId="24" borderId="22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38" fillId="0" borderId="0" xfId="0" applyFont="1"/>
    <xf numFmtId="0" fontId="37" fillId="0" borderId="0" xfId="44" applyFont="1" applyAlignment="1">
      <alignment horizontal="justify" vertical="center"/>
    </xf>
    <xf numFmtId="0" fontId="36" fillId="25" borderId="30" xfId="0" applyFont="1" applyFill="1" applyBorder="1" applyAlignment="1">
      <alignment horizontal="center" vertical="center" wrapText="1"/>
    </xf>
    <xf numFmtId="0" fontId="36" fillId="25" borderId="31" xfId="0" applyFont="1" applyFill="1" applyBorder="1" applyAlignment="1">
      <alignment horizontal="center"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0" fontId="22" fillId="0" borderId="28" xfId="38" applyFont="1" applyFill="1" applyBorder="1" applyAlignment="1">
      <alignment vertical="center" wrapText="1"/>
    </xf>
    <xf numFmtId="0" fontId="41" fillId="0" borderId="0" xfId="0" applyFont="1"/>
    <xf numFmtId="0" fontId="22" fillId="0" borderId="10" xfId="38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164" fontId="42" fillId="0" borderId="29" xfId="45" applyFont="1" applyBorder="1"/>
    <xf numFmtId="164" fontId="42" fillId="0" borderId="14" xfId="45" applyFont="1" applyBorder="1"/>
    <xf numFmtId="14" fontId="22" fillId="0" borderId="10" xfId="38" applyNumberFormat="1" applyFont="1" applyFill="1" applyBorder="1" applyAlignment="1">
      <alignment vertical="center" wrapText="1"/>
    </xf>
    <xf numFmtId="14" fontId="22" fillId="0" borderId="16" xfId="1" applyNumberFormat="1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27" borderId="17" xfId="38" applyFont="1" applyFill="1" applyBorder="1" applyAlignment="1">
      <alignment vertical="center" wrapText="1"/>
    </xf>
    <xf numFmtId="14" fontId="22" fillId="27" borderId="20" xfId="38" applyNumberFormat="1" applyFont="1" applyFill="1" applyBorder="1" applyAlignment="1">
      <alignment vertical="center" wrapText="1"/>
    </xf>
    <xf numFmtId="14" fontId="22" fillId="27" borderId="10" xfId="38" applyNumberFormat="1" applyFont="1" applyFill="1" applyBorder="1" applyAlignment="1">
      <alignment vertical="center" wrapText="1"/>
    </xf>
    <xf numFmtId="14" fontId="22" fillId="27" borderId="10" xfId="38" applyNumberFormat="1" applyFont="1" applyFill="1" applyBorder="1" applyAlignment="1">
      <alignment horizontal="right" vertical="center" wrapText="1"/>
    </xf>
    <xf numFmtId="14" fontId="22" fillId="0" borderId="15" xfId="1" applyNumberFormat="1" applyFont="1" applyFill="1" applyBorder="1" applyAlignment="1">
      <alignment horizontal="left" vertical="center" wrapText="1"/>
    </xf>
    <xf numFmtId="0" fontId="22" fillId="27" borderId="10" xfId="38" applyFont="1" applyFill="1" applyBorder="1" applyAlignment="1">
      <alignment vertical="center" wrapText="1"/>
    </xf>
    <xf numFmtId="4" fontId="22" fillId="27" borderId="10" xfId="38" applyNumberFormat="1" applyFont="1" applyFill="1" applyBorder="1" applyAlignment="1">
      <alignment vertical="center" wrapText="1"/>
    </xf>
    <xf numFmtId="1" fontId="22" fillId="27" borderId="10" xfId="38" applyNumberFormat="1" applyFont="1" applyFill="1" applyBorder="1" applyAlignment="1">
      <alignment vertical="center" wrapText="1"/>
    </xf>
    <xf numFmtId="0" fontId="22" fillId="27" borderId="14" xfId="38" applyFont="1" applyFill="1" applyBorder="1" applyAlignment="1">
      <alignment vertical="center" wrapText="1"/>
    </xf>
    <xf numFmtId="10" fontId="22" fillId="27" borderId="10" xfId="38" applyNumberFormat="1" applyFont="1" applyFill="1" applyBorder="1" applyAlignment="1">
      <alignment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22" fillId="0" borderId="17" xfId="1" applyFont="1" applyFill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0" fillId="0" borderId="0" xfId="0" applyFill="1"/>
    <xf numFmtId="14" fontId="22" fillId="0" borderId="15" xfId="38" applyNumberFormat="1" applyFont="1" applyFill="1" applyBorder="1" applyAlignment="1">
      <alignment vertical="center" wrapText="1"/>
    </xf>
    <xf numFmtId="1" fontId="2" fillId="0" borderId="0" xfId="38" applyNumberFormat="1"/>
    <xf numFmtId="0" fontId="36" fillId="26" borderId="37" xfId="0" applyFont="1" applyFill="1" applyBorder="1" applyAlignment="1">
      <alignment horizontal="justify" vertical="center" wrapText="1"/>
    </xf>
    <xf numFmtId="0" fontId="39" fillId="26" borderId="38" xfId="0" applyFont="1" applyFill="1" applyBorder="1" applyAlignment="1">
      <alignment horizontal="justify" vertical="center" wrapText="1"/>
    </xf>
    <xf numFmtId="0" fontId="40" fillId="0" borderId="10" xfId="0" applyFont="1" applyBorder="1" applyAlignment="1">
      <alignment horizontal="justify" vertical="center" wrapText="1"/>
    </xf>
    <xf numFmtId="0" fontId="42" fillId="0" borderId="17" xfId="0" applyFont="1" applyBorder="1" applyAlignment="1">
      <alignment horizontal="left" vertical="center"/>
    </xf>
    <xf numFmtId="0" fontId="42" fillId="0" borderId="18" xfId="0" applyFont="1" applyBorder="1" applyAlignment="1">
      <alignment horizontal="left" vertical="center"/>
    </xf>
    <xf numFmtId="0" fontId="22" fillId="0" borderId="15" xfId="38" applyFont="1" applyFill="1" applyBorder="1" applyAlignment="1">
      <alignment horizontal="center" vertical="center" wrapText="1"/>
    </xf>
    <xf numFmtId="14" fontId="22" fillId="27" borderId="15" xfId="38" applyNumberFormat="1" applyFont="1" applyFill="1" applyBorder="1" applyAlignment="1">
      <alignment vertical="center" wrapText="1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49" fontId="22" fillId="0" borderId="15" xfId="1" applyNumberFormat="1" applyFont="1" applyFill="1" applyBorder="1" applyAlignment="1">
      <alignment horizontal="center" vertical="center" wrapText="1"/>
    </xf>
    <xf numFmtId="49" fontId="22" fillId="0" borderId="16" xfId="1" applyNumberFormat="1" applyFont="1" applyFill="1" applyBorder="1" applyAlignment="1">
      <alignment horizontal="center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23" fillId="24" borderId="34" xfId="38" applyFont="1" applyFill="1" applyBorder="1" applyAlignment="1">
      <alignment horizontal="left" vertical="center" wrapText="1"/>
    </xf>
    <xf numFmtId="0" fontId="23" fillId="24" borderId="35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5" fillId="0" borderId="21" xfId="38" applyFont="1" applyFill="1" applyBorder="1" applyAlignment="1">
      <alignment horizontal="left" vertical="center" wrapText="1"/>
    </xf>
    <xf numFmtId="0" fontId="25" fillId="0" borderId="39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4" fillId="24" borderId="23" xfId="38" applyFont="1" applyFill="1" applyBorder="1" applyAlignment="1">
      <alignment horizontal="center" vertical="center" wrapText="1"/>
    </xf>
    <xf numFmtId="0" fontId="24" fillId="24" borderId="24" xfId="38" applyFont="1" applyFill="1" applyBorder="1" applyAlignment="1">
      <alignment horizontal="center" vertical="center" wrapText="1"/>
    </xf>
    <xf numFmtId="0" fontId="24" fillId="24" borderId="23" xfId="38" applyFont="1" applyFill="1" applyBorder="1" applyAlignment="1">
      <alignment horizontal="center" vertical="center"/>
    </xf>
    <xf numFmtId="0" fontId="24" fillId="24" borderId="32" xfId="38" applyFont="1" applyFill="1" applyBorder="1" applyAlignment="1">
      <alignment horizontal="center" vertical="center"/>
    </xf>
    <xf numFmtId="0" fontId="24" fillId="24" borderId="24" xfId="38" applyFont="1" applyFill="1" applyBorder="1" applyAlignment="1">
      <alignment horizontal="center" vertical="center"/>
    </xf>
    <xf numFmtId="0" fontId="22" fillId="0" borderId="10" xfId="38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4" fillId="24" borderId="28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5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Hyperlink" xfId="44" builtinId="8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8"/>
  <sheetViews>
    <sheetView workbookViewId="0">
      <selection activeCell="C3" sqref="C3"/>
    </sheetView>
  </sheetViews>
  <sheetFormatPr defaultColWidth="9.109375" defaultRowHeight="14.4" x14ac:dyDescent="0.3"/>
  <cols>
    <col min="1" max="1" width="6.33203125" customWidth="1"/>
    <col min="2" max="2" width="55" customWidth="1"/>
    <col min="3" max="3" width="48.33203125" bestFit="1" customWidth="1"/>
    <col min="4" max="4" width="30.88671875" bestFit="1" customWidth="1"/>
  </cols>
  <sheetData>
    <row r="1" spans="2:4" ht="15.75" thickBot="1" x14ac:dyDescent="0.3">
      <c r="B1" s="19"/>
      <c r="C1" s="19"/>
      <c r="D1" s="19"/>
    </row>
    <row r="2" spans="2:4" x14ac:dyDescent="0.3">
      <c r="B2" s="20" t="s">
        <v>65</v>
      </c>
      <c r="C2" s="21" t="s">
        <v>59</v>
      </c>
      <c r="D2" s="22" t="s">
        <v>60</v>
      </c>
    </row>
    <row r="3" spans="2:4" x14ac:dyDescent="0.3">
      <c r="B3" s="102" t="s">
        <v>118</v>
      </c>
      <c r="C3" s="23" t="s">
        <v>119</v>
      </c>
      <c r="D3" s="24" t="s">
        <v>126</v>
      </c>
    </row>
    <row r="4" spans="2:4" x14ac:dyDescent="0.3">
      <c r="B4" s="103"/>
      <c r="C4" s="23" t="s">
        <v>120</v>
      </c>
      <c r="D4" s="24" t="s">
        <v>127</v>
      </c>
    </row>
    <row r="5" spans="2:4" x14ac:dyDescent="0.3">
      <c r="B5" s="103"/>
      <c r="C5" s="23" t="s">
        <v>121</v>
      </c>
      <c r="D5" s="24" t="s">
        <v>128</v>
      </c>
    </row>
    <row r="6" spans="2:4" x14ac:dyDescent="0.3">
      <c r="B6" s="103"/>
      <c r="C6" s="23" t="s">
        <v>122</v>
      </c>
      <c r="D6" s="24" t="s">
        <v>129</v>
      </c>
    </row>
    <row r="7" spans="2:4" x14ac:dyDescent="0.3">
      <c r="B7" s="103"/>
      <c r="C7" s="23" t="s">
        <v>123</v>
      </c>
      <c r="D7" s="24" t="s">
        <v>130</v>
      </c>
    </row>
    <row r="8" spans="2:4" x14ac:dyDescent="0.3">
      <c r="B8" s="103"/>
      <c r="C8" s="23" t="s">
        <v>124</v>
      </c>
      <c r="D8" s="24" t="s">
        <v>131</v>
      </c>
    </row>
    <row r="9" spans="2:4" ht="15" thickBot="1" x14ac:dyDescent="0.35">
      <c r="B9" s="104"/>
      <c r="C9" s="25" t="s">
        <v>125</v>
      </c>
      <c r="D9" s="26" t="s">
        <v>110</v>
      </c>
    </row>
    <row r="11" spans="2:4" ht="49.5" customHeight="1" x14ac:dyDescent="0.25">
      <c r="B11" s="107" t="s">
        <v>61</v>
      </c>
      <c r="C11" s="107"/>
      <c r="D11" s="19"/>
    </row>
    <row r="12" spans="2:4" ht="15" thickBot="1" x14ac:dyDescent="0.35">
      <c r="B12" s="19"/>
      <c r="C12" s="19"/>
      <c r="D12" s="19"/>
    </row>
    <row r="13" spans="2:4" x14ac:dyDescent="0.3">
      <c r="B13" s="27" t="s">
        <v>62</v>
      </c>
      <c r="C13" s="28" t="s">
        <v>63</v>
      </c>
      <c r="D13" s="29"/>
    </row>
    <row r="14" spans="2:4" x14ac:dyDescent="0.3">
      <c r="B14" s="105" t="s">
        <v>134</v>
      </c>
      <c r="C14" s="84" t="s">
        <v>154</v>
      </c>
      <c r="D14" s="29"/>
    </row>
    <row r="15" spans="2:4" x14ac:dyDescent="0.3">
      <c r="B15" s="105"/>
      <c r="C15" s="84" t="s">
        <v>155</v>
      </c>
      <c r="D15" s="19"/>
    </row>
    <row r="16" spans="2:4" ht="15" thickBot="1" x14ac:dyDescent="0.35">
      <c r="B16" s="106"/>
      <c r="C16" s="85" t="s">
        <v>156</v>
      </c>
      <c r="D16" s="19"/>
    </row>
    <row r="18" spans="2:3" ht="54" customHeight="1" x14ac:dyDescent="0.25">
      <c r="B18" s="108" t="s">
        <v>64</v>
      </c>
      <c r="C18" s="108"/>
    </row>
  </sheetData>
  <mergeCells count="4">
    <mergeCell ref="B3:B9"/>
    <mergeCell ref="B14:B16"/>
    <mergeCell ref="B11:C11"/>
    <mergeCell ref="B18:C1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E7" sqref="E7"/>
    </sheetView>
  </sheetViews>
  <sheetFormatPr defaultColWidth="9.109375" defaultRowHeight="14.4" x14ac:dyDescent="0.3"/>
  <cols>
    <col min="1" max="1" width="52.6640625" customWidth="1"/>
    <col min="2" max="2" width="35.109375" customWidth="1"/>
    <col min="3" max="3" width="33.44140625" customWidth="1"/>
  </cols>
  <sheetData>
    <row r="1" spans="1:3" ht="15" thickBot="1" x14ac:dyDescent="0.35">
      <c r="A1" s="113" t="s">
        <v>40</v>
      </c>
      <c r="B1" s="113"/>
      <c r="C1" s="113"/>
    </row>
    <row r="2" spans="1:3" ht="15.6" x14ac:dyDescent="0.3">
      <c r="A2" s="109" t="s">
        <v>41</v>
      </c>
      <c r="B2" s="110"/>
      <c r="C2" s="111"/>
    </row>
    <row r="3" spans="1:3" ht="15.6" x14ac:dyDescent="0.3">
      <c r="A3" s="11" t="s">
        <v>42</v>
      </c>
      <c r="B3" s="12" t="s">
        <v>43</v>
      </c>
      <c r="C3" s="13" t="s">
        <v>44</v>
      </c>
    </row>
    <row r="4" spans="1:3" ht="15" thickBot="1" x14ac:dyDescent="0.35">
      <c r="A4" s="14" t="s">
        <v>45</v>
      </c>
      <c r="B4" s="76">
        <v>42736</v>
      </c>
      <c r="C4" s="68">
        <v>43281</v>
      </c>
    </row>
    <row r="5" spans="1:3" ht="15" thickBot="1" x14ac:dyDescent="0.35">
      <c r="A5" s="112"/>
      <c r="B5" s="112"/>
      <c r="C5" s="112"/>
    </row>
    <row r="6" spans="1:3" ht="15.6" x14ac:dyDescent="0.3">
      <c r="A6" s="109" t="s">
        <v>46</v>
      </c>
      <c r="B6" s="110"/>
      <c r="C6" s="111"/>
    </row>
    <row r="7" spans="1:3" ht="15" thickBot="1" x14ac:dyDescent="0.35">
      <c r="A7" s="14" t="s">
        <v>47</v>
      </c>
      <c r="B7" s="114" t="s">
        <v>133</v>
      </c>
      <c r="C7" s="115"/>
    </row>
    <row r="8" spans="1:3" ht="15" thickBot="1" x14ac:dyDescent="0.35">
      <c r="A8" s="112"/>
      <c r="B8" s="112"/>
      <c r="C8" s="112"/>
    </row>
    <row r="9" spans="1:3" ht="15.6" x14ac:dyDescent="0.3">
      <c r="A9" s="109" t="s">
        <v>48</v>
      </c>
      <c r="B9" s="110"/>
      <c r="C9" s="111"/>
    </row>
    <row r="10" spans="1:3" ht="31.2" x14ac:dyDescent="0.3">
      <c r="A10" s="11" t="s">
        <v>49</v>
      </c>
      <c r="B10" s="12" t="s">
        <v>50</v>
      </c>
      <c r="C10" s="13" t="s">
        <v>51</v>
      </c>
    </row>
    <row r="11" spans="1:3" x14ac:dyDescent="0.3">
      <c r="A11" s="15" t="s">
        <v>52</v>
      </c>
      <c r="B11" s="87">
        <v>67148861.893177167</v>
      </c>
      <c r="C11" s="88">
        <v>21710187.173458405</v>
      </c>
    </row>
    <row r="12" spans="1:3" x14ac:dyDescent="0.3">
      <c r="A12" s="15" t="s">
        <v>53</v>
      </c>
      <c r="B12" s="87">
        <v>8002072.8869335586</v>
      </c>
      <c r="C12" s="88">
        <v>2990972.7229123008</v>
      </c>
    </row>
    <row r="13" spans="1:3" x14ac:dyDescent="0.3">
      <c r="A13" s="15" t="s">
        <v>54</v>
      </c>
      <c r="B13" s="87">
        <v>339808.5</v>
      </c>
      <c r="C13" s="88">
        <v>84952.125</v>
      </c>
    </row>
    <row r="14" spans="1:3" x14ac:dyDescent="0.3">
      <c r="A14" s="15" t="s">
        <v>55</v>
      </c>
      <c r="B14" s="87">
        <v>0</v>
      </c>
      <c r="C14" s="88">
        <v>0</v>
      </c>
    </row>
    <row r="15" spans="1:3" x14ac:dyDescent="0.3">
      <c r="A15" s="15" t="s">
        <v>157</v>
      </c>
      <c r="B15" s="87">
        <v>11368893.719889268</v>
      </c>
      <c r="C15" s="88">
        <v>2822989.5620499225</v>
      </c>
    </row>
    <row r="16" spans="1:3" x14ac:dyDescent="0.3">
      <c r="A16" s="16" t="s">
        <v>56</v>
      </c>
      <c r="B16" s="87">
        <v>12000000</v>
      </c>
      <c r="C16" s="88">
        <v>3000000</v>
      </c>
    </row>
    <row r="17" spans="1:3" x14ac:dyDescent="0.3">
      <c r="A17" s="15" t="s">
        <v>57</v>
      </c>
      <c r="B17" s="87">
        <v>0</v>
      </c>
      <c r="C17" s="88">
        <v>0</v>
      </c>
    </row>
    <row r="18" spans="1:3" x14ac:dyDescent="0.3">
      <c r="A18" s="16" t="s">
        <v>158</v>
      </c>
      <c r="B18" s="87">
        <v>1140363</v>
      </c>
      <c r="C18" s="88">
        <v>816898.41657937272</v>
      </c>
    </row>
    <row r="19" spans="1:3" ht="16.2" thickBot="1" x14ac:dyDescent="0.35">
      <c r="A19" s="17" t="s">
        <v>58</v>
      </c>
      <c r="B19" s="18">
        <f>SUM(B11:B18)</f>
        <v>100000000</v>
      </c>
      <c r="C19" s="34">
        <f>SUM(C11:C18)</f>
        <v>31426000</v>
      </c>
    </row>
    <row r="20" spans="1:3" ht="15" thickBot="1" x14ac:dyDescent="0.35"/>
    <row r="21" spans="1:3" ht="15.6" x14ac:dyDescent="0.3">
      <c r="A21" s="109" t="s">
        <v>70</v>
      </c>
      <c r="B21" s="110"/>
      <c r="C21" s="111"/>
    </row>
    <row r="22" spans="1:3" ht="31.2" x14ac:dyDescent="0.3">
      <c r="A22" s="30" t="s">
        <v>71</v>
      </c>
      <c r="B22" s="31" t="s">
        <v>50</v>
      </c>
      <c r="C22" s="32" t="s">
        <v>51</v>
      </c>
    </row>
    <row r="23" spans="1:3" x14ac:dyDescent="0.3">
      <c r="A23" s="86" t="s">
        <v>154</v>
      </c>
      <c r="B23" s="87">
        <v>80200000</v>
      </c>
      <c r="C23" s="88">
        <v>26476000</v>
      </c>
    </row>
    <row r="24" spans="1:3" x14ac:dyDescent="0.3">
      <c r="A24" s="86" t="s">
        <v>155</v>
      </c>
      <c r="B24" s="87">
        <v>14400000</v>
      </c>
      <c r="C24" s="88">
        <v>3600000</v>
      </c>
    </row>
    <row r="25" spans="1:3" x14ac:dyDescent="0.3">
      <c r="A25" s="86" t="s">
        <v>156</v>
      </c>
      <c r="B25" s="87">
        <v>5400000</v>
      </c>
      <c r="C25" s="88">
        <v>1350000</v>
      </c>
    </row>
    <row r="26" spans="1:3" ht="16.2" thickBot="1" x14ac:dyDescent="0.35">
      <c r="A26" s="33" t="s">
        <v>58</v>
      </c>
      <c r="B26" s="34">
        <f>SUM(B23:B25)</f>
        <v>100000000</v>
      </c>
      <c r="C26" s="35">
        <f>SUM(C23:C25)</f>
        <v>31426000</v>
      </c>
    </row>
  </sheetData>
  <mergeCells count="8">
    <mergeCell ref="A21:C21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zoomScale="90" zoomScaleNormal="9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L6" sqref="L6"/>
    </sheetView>
  </sheetViews>
  <sheetFormatPr defaultColWidth="9.109375" defaultRowHeight="14.4" x14ac:dyDescent="0.3"/>
  <cols>
    <col min="1" max="1" width="20.77734375" customWidth="1"/>
    <col min="2" max="2" width="40.44140625" customWidth="1"/>
    <col min="3" max="3" width="13.44140625" customWidth="1"/>
    <col min="4" max="4" width="27.88671875" bestFit="1" customWidth="1"/>
    <col min="5" max="5" width="8.88671875" customWidth="1"/>
    <col min="6" max="6" width="16.88671875" bestFit="1" customWidth="1"/>
    <col min="7" max="7" width="14.109375" style="39" customWidth="1"/>
    <col min="8" max="8" width="14.5546875" style="42" customWidth="1"/>
    <col min="9" max="9" width="14.6640625" style="42" customWidth="1"/>
    <col min="10" max="10" width="13.88671875" customWidth="1"/>
    <col min="11" max="11" width="16.5546875" customWidth="1"/>
    <col min="12" max="12" width="15.5546875" customWidth="1"/>
    <col min="13" max="13" width="15" customWidth="1"/>
    <col min="14" max="14" width="14.88671875" customWidth="1"/>
    <col min="16" max="16" width="10.109375" bestFit="1" customWidth="1"/>
    <col min="17" max="17" width="68.5546875" hidden="1" customWidth="1"/>
    <col min="18" max="18" width="57.44140625" hidden="1" customWidth="1"/>
  </cols>
  <sheetData>
    <row r="1" spans="1:20" s="4" customFormat="1" ht="15" thickBot="1" x14ac:dyDescent="0.35">
      <c r="A1" s="61" t="s">
        <v>97</v>
      </c>
      <c r="G1" s="39"/>
      <c r="H1" s="42"/>
      <c r="I1" s="42"/>
    </row>
    <row r="2" spans="1:20" ht="16.2" thickBot="1" x14ac:dyDescent="0.35">
      <c r="A2" s="127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9"/>
      <c r="O2" s="1"/>
      <c r="P2" s="1"/>
      <c r="Q2" s="49"/>
      <c r="R2" s="50"/>
      <c r="S2" s="1"/>
      <c r="T2" s="1"/>
    </row>
    <row r="3" spans="1:20" ht="15.6" x14ac:dyDescent="0.3">
      <c r="A3" s="121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3"/>
      <c r="O3" s="1"/>
      <c r="P3" s="1"/>
      <c r="Q3" s="48" t="s">
        <v>75</v>
      </c>
      <c r="R3" s="50"/>
      <c r="S3" s="1"/>
      <c r="T3" s="1"/>
    </row>
    <row r="4" spans="1:20" x14ac:dyDescent="0.3">
      <c r="A4" s="124" t="s">
        <v>6</v>
      </c>
      <c r="B4" s="119" t="s">
        <v>7</v>
      </c>
      <c r="C4" s="119" t="s">
        <v>8</v>
      </c>
      <c r="D4" s="119" t="s">
        <v>2</v>
      </c>
      <c r="E4" s="119" t="s">
        <v>3</v>
      </c>
      <c r="F4" s="119" t="s">
        <v>4</v>
      </c>
      <c r="G4" s="126" t="s">
        <v>69</v>
      </c>
      <c r="H4" s="126"/>
      <c r="I4" s="126"/>
      <c r="J4" s="119" t="s">
        <v>79</v>
      </c>
      <c r="K4" s="119" t="s">
        <v>74</v>
      </c>
      <c r="L4" s="119" t="s">
        <v>9</v>
      </c>
      <c r="M4" s="119"/>
      <c r="N4" s="120" t="s">
        <v>77</v>
      </c>
      <c r="O4" s="1"/>
      <c r="P4" s="1"/>
      <c r="Q4" s="48" t="s">
        <v>72</v>
      </c>
      <c r="R4" s="50"/>
      <c r="S4" s="1"/>
      <c r="T4" s="1"/>
    </row>
    <row r="5" spans="1:20" ht="27.6" x14ac:dyDescent="0.3">
      <c r="A5" s="124"/>
      <c r="B5" s="119"/>
      <c r="C5" s="119"/>
      <c r="D5" s="119"/>
      <c r="E5" s="119"/>
      <c r="F5" s="119"/>
      <c r="G5" s="47" t="s">
        <v>78</v>
      </c>
      <c r="H5" s="90" t="s">
        <v>67</v>
      </c>
      <c r="I5" s="90" t="s">
        <v>68</v>
      </c>
      <c r="J5" s="119"/>
      <c r="K5" s="119"/>
      <c r="L5" s="89" t="s">
        <v>66</v>
      </c>
      <c r="M5" s="89" t="s">
        <v>5</v>
      </c>
      <c r="N5" s="120"/>
      <c r="O5" s="1"/>
      <c r="P5" s="1"/>
      <c r="Q5" s="51" t="s">
        <v>73</v>
      </c>
      <c r="R5" s="50"/>
      <c r="S5" s="1"/>
      <c r="T5" s="1"/>
    </row>
    <row r="6" spans="1:20" ht="27.6" x14ac:dyDescent="0.3">
      <c r="A6" s="5" t="s">
        <v>85</v>
      </c>
      <c r="B6" s="6" t="s">
        <v>86</v>
      </c>
      <c r="C6" s="6"/>
      <c r="D6" s="6" t="s">
        <v>25</v>
      </c>
      <c r="E6" s="6">
        <v>4</v>
      </c>
      <c r="F6" s="6"/>
      <c r="G6" s="37">
        <v>14498299</v>
      </c>
      <c r="H6" s="37">
        <f>+G6*0.7</f>
        <v>10148809.299999999</v>
      </c>
      <c r="I6" s="37">
        <f>+G6*0.3</f>
        <v>4349489.7</v>
      </c>
      <c r="J6" s="91" t="s">
        <v>99</v>
      </c>
      <c r="K6" s="6" t="s">
        <v>73</v>
      </c>
      <c r="L6" s="74">
        <v>42716</v>
      </c>
      <c r="M6" s="75">
        <v>42856</v>
      </c>
      <c r="N6" s="7"/>
      <c r="O6" s="1"/>
      <c r="P6" s="94"/>
      <c r="Q6" s="48" t="s">
        <v>15</v>
      </c>
      <c r="R6" s="50"/>
      <c r="S6" s="1"/>
      <c r="T6" s="1"/>
    </row>
    <row r="7" spans="1:20" ht="27.6" x14ac:dyDescent="0.3">
      <c r="A7" s="5" t="s">
        <v>87</v>
      </c>
      <c r="B7" s="6" t="s">
        <v>88</v>
      </c>
      <c r="C7" s="6"/>
      <c r="D7" s="6" t="s">
        <v>25</v>
      </c>
      <c r="E7" s="6">
        <v>1</v>
      </c>
      <c r="F7" s="6"/>
      <c r="G7" s="37">
        <v>12196652</v>
      </c>
      <c r="H7" s="37">
        <f>+G7*0.8</f>
        <v>9757321.5999999996</v>
      </c>
      <c r="I7" s="37">
        <f>+G7*0.2</f>
        <v>2439330.4</v>
      </c>
      <c r="J7" s="91" t="s">
        <v>99</v>
      </c>
      <c r="K7" s="6" t="s">
        <v>73</v>
      </c>
      <c r="L7" s="74">
        <v>42691</v>
      </c>
      <c r="M7" s="74">
        <v>42826</v>
      </c>
      <c r="N7" s="7"/>
      <c r="O7" s="1"/>
      <c r="P7" s="94"/>
      <c r="Q7" s="48" t="s">
        <v>16</v>
      </c>
      <c r="R7" s="50"/>
      <c r="S7" s="1"/>
      <c r="T7" s="1"/>
    </row>
    <row r="8" spans="1:20" x14ac:dyDescent="0.3">
      <c r="A8" s="5" t="s">
        <v>89</v>
      </c>
      <c r="B8" s="6" t="s">
        <v>90</v>
      </c>
      <c r="C8" s="6"/>
      <c r="D8" s="6" t="s">
        <v>25</v>
      </c>
      <c r="E8" s="6">
        <v>1</v>
      </c>
      <c r="F8" s="6"/>
      <c r="G8" s="37">
        <v>9436386</v>
      </c>
      <c r="H8" s="37">
        <f>+G8*0.8</f>
        <v>7549108.8000000007</v>
      </c>
      <c r="I8" s="37">
        <f>+G8*0.2</f>
        <v>1887277.2000000002</v>
      </c>
      <c r="J8" s="91" t="s">
        <v>99</v>
      </c>
      <c r="K8" s="6" t="s">
        <v>73</v>
      </c>
      <c r="L8" s="74">
        <v>42681</v>
      </c>
      <c r="M8" s="74">
        <v>42826</v>
      </c>
      <c r="N8" s="7"/>
      <c r="O8" s="1"/>
      <c r="P8" s="94"/>
      <c r="Q8" s="48" t="s">
        <v>17</v>
      </c>
      <c r="R8" s="50"/>
      <c r="S8" s="1"/>
      <c r="T8" s="1"/>
    </row>
    <row r="9" spans="1:20" ht="27.6" x14ac:dyDescent="0.3">
      <c r="A9" s="5" t="s">
        <v>91</v>
      </c>
      <c r="B9" s="6" t="s">
        <v>92</v>
      </c>
      <c r="C9" s="6"/>
      <c r="D9" s="6" t="s">
        <v>25</v>
      </c>
      <c r="E9" s="6">
        <v>1</v>
      </c>
      <c r="F9" s="6"/>
      <c r="G9" s="37">
        <v>19691407</v>
      </c>
      <c r="H9" s="37">
        <f>+G9*0.7</f>
        <v>13783984.899999999</v>
      </c>
      <c r="I9" s="37">
        <f>+G9*0.3</f>
        <v>5907422.0999999996</v>
      </c>
      <c r="J9" s="91" t="s">
        <v>99</v>
      </c>
      <c r="K9" s="6" t="s">
        <v>73</v>
      </c>
      <c r="L9" s="74">
        <v>42706</v>
      </c>
      <c r="M9" s="74">
        <v>42856</v>
      </c>
      <c r="N9" s="7"/>
      <c r="O9" s="1"/>
      <c r="P9" s="94"/>
      <c r="Q9" s="48" t="s">
        <v>18</v>
      </c>
      <c r="R9" s="50"/>
      <c r="S9" s="1"/>
      <c r="T9" s="1"/>
    </row>
    <row r="10" spans="1:20" s="4" customFormat="1" x14ac:dyDescent="0.3">
      <c r="A10" s="57" t="s">
        <v>94</v>
      </c>
      <c r="B10" s="58" t="s">
        <v>95</v>
      </c>
      <c r="C10" s="58"/>
      <c r="D10" s="58" t="s">
        <v>25</v>
      </c>
      <c r="E10" s="58">
        <v>1</v>
      </c>
      <c r="F10" s="58"/>
      <c r="G10" s="59">
        <v>16242821</v>
      </c>
      <c r="H10" s="37">
        <f>+G10*0.8</f>
        <v>12994256.800000001</v>
      </c>
      <c r="I10" s="37">
        <f>+G10*0.2</f>
        <v>3248564.2</v>
      </c>
      <c r="J10" s="91" t="s">
        <v>99</v>
      </c>
      <c r="K10" s="58" t="s">
        <v>73</v>
      </c>
      <c r="L10" s="74">
        <v>42811</v>
      </c>
      <c r="M10" s="73">
        <v>42948</v>
      </c>
      <c r="N10" s="60"/>
      <c r="O10" s="2"/>
      <c r="P10" s="94"/>
      <c r="Q10" s="48"/>
      <c r="R10" s="50"/>
      <c r="S10" s="2"/>
      <c r="T10" s="2"/>
    </row>
    <row r="11" spans="1:20" s="4" customFormat="1" x14ac:dyDescent="0.3">
      <c r="A11" s="57" t="s">
        <v>93</v>
      </c>
      <c r="B11" s="58" t="s">
        <v>96</v>
      </c>
      <c r="C11" s="58"/>
      <c r="D11" s="58" t="s">
        <v>76</v>
      </c>
      <c r="E11" s="58">
        <v>1</v>
      </c>
      <c r="F11" s="58"/>
      <c r="G11" s="59">
        <v>181950</v>
      </c>
      <c r="H11" s="37">
        <f>+G11*0.7</f>
        <v>127364.99999999999</v>
      </c>
      <c r="I11" s="37">
        <f>+G11*0.3</f>
        <v>54585</v>
      </c>
      <c r="J11" s="91" t="s">
        <v>99</v>
      </c>
      <c r="K11" s="58" t="s">
        <v>72</v>
      </c>
      <c r="L11" s="74">
        <v>43300</v>
      </c>
      <c r="M11" s="73">
        <v>43435</v>
      </c>
      <c r="N11" s="60"/>
      <c r="O11" s="2"/>
      <c r="P11" s="94"/>
      <c r="Q11" s="48"/>
      <c r="R11" s="50"/>
      <c r="S11" s="2"/>
      <c r="T11" s="2"/>
    </row>
    <row r="12" spans="1:20" s="4" customFormat="1" ht="27.6" x14ac:dyDescent="0.3">
      <c r="A12" s="98" t="s">
        <v>98</v>
      </c>
      <c r="B12" s="58" t="s">
        <v>100</v>
      </c>
      <c r="C12" s="58"/>
      <c r="D12" s="58" t="s">
        <v>22</v>
      </c>
      <c r="E12" s="58">
        <v>1</v>
      </c>
      <c r="F12" s="58"/>
      <c r="G12" s="59">
        <v>809408</v>
      </c>
      <c r="H12" s="37">
        <f>+G12*0.8</f>
        <v>647526.40000000002</v>
      </c>
      <c r="I12" s="37">
        <f>+G12*0.2</f>
        <v>161881.60000000001</v>
      </c>
      <c r="J12" s="91" t="s">
        <v>99</v>
      </c>
      <c r="K12" s="58" t="s">
        <v>72</v>
      </c>
      <c r="L12" s="74">
        <v>42813</v>
      </c>
      <c r="M12" s="73">
        <v>42948</v>
      </c>
      <c r="N12" s="60"/>
      <c r="O12" s="2"/>
      <c r="P12" s="2"/>
      <c r="Q12" s="48"/>
      <c r="R12" s="50"/>
      <c r="S12" s="2"/>
      <c r="T12" s="2"/>
    </row>
    <row r="13" spans="1:20" s="4" customFormat="1" ht="41.4" x14ac:dyDescent="0.3">
      <c r="A13" s="98" t="s">
        <v>98</v>
      </c>
      <c r="B13" s="58" t="s">
        <v>101</v>
      </c>
      <c r="C13" s="58"/>
      <c r="D13" s="58" t="s">
        <v>76</v>
      </c>
      <c r="E13" s="58">
        <v>1</v>
      </c>
      <c r="F13" s="58"/>
      <c r="G13" s="59">
        <v>308244</v>
      </c>
      <c r="H13" s="37">
        <f>+G13*0.8</f>
        <v>246595.20000000001</v>
      </c>
      <c r="I13" s="37">
        <f>+G13*0.2</f>
        <v>61648.800000000003</v>
      </c>
      <c r="J13" s="91" t="s">
        <v>99</v>
      </c>
      <c r="K13" s="58" t="s">
        <v>72</v>
      </c>
      <c r="L13" s="74">
        <v>43633</v>
      </c>
      <c r="M13" s="73">
        <v>43768</v>
      </c>
      <c r="N13" s="60"/>
      <c r="O13" s="2"/>
      <c r="P13" s="2"/>
      <c r="Q13" s="48"/>
      <c r="R13" s="50"/>
      <c r="S13" s="2"/>
      <c r="T13" s="2"/>
    </row>
    <row r="14" spans="1:20" s="4" customFormat="1" ht="27.6" x14ac:dyDescent="0.3">
      <c r="A14" s="98" t="s">
        <v>98</v>
      </c>
      <c r="B14" s="58" t="s">
        <v>102</v>
      </c>
      <c r="C14" s="58"/>
      <c r="D14" s="58" t="s">
        <v>22</v>
      </c>
      <c r="E14" s="58">
        <v>1</v>
      </c>
      <c r="F14" s="58"/>
      <c r="G14" s="59">
        <v>760000</v>
      </c>
      <c r="H14" s="37">
        <f>+G14*0.8</f>
        <v>608000</v>
      </c>
      <c r="I14" s="37">
        <f>+G14*0.2</f>
        <v>152000</v>
      </c>
      <c r="J14" s="91" t="s">
        <v>99</v>
      </c>
      <c r="K14" s="58" t="s">
        <v>72</v>
      </c>
      <c r="L14" s="74">
        <v>42935</v>
      </c>
      <c r="M14" s="73">
        <v>43070</v>
      </c>
      <c r="N14" s="60"/>
      <c r="O14" s="2"/>
      <c r="P14" s="2"/>
      <c r="Q14" s="48"/>
      <c r="R14" s="50"/>
      <c r="S14" s="2"/>
      <c r="T14" s="2"/>
    </row>
    <row r="15" spans="1:20" s="4" customFormat="1" ht="41.4" x14ac:dyDescent="0.3">
      <c r="A15" s="98" t="s">
        <v>98</v>
      </c>
      <c r="B15" s="58" t="s">
        <v>103</v>
      </c>
      <c r="C15" s="58"/>
      <c r="D15" s="58" t="s">
        <v>22</v>
      </c>
      <c r="E15" s="58">
        <v>1</v>
      </c>
      <c r="F15" s="58"/>
      <c r="G15" s="59">
        <v>860000</v>
      </c>
      <c r="H15" s="59">
        <f>+G15*0.8</f>
        <v>688000</v>
      </c>
      <c r="I15" s="59">
        <f>+G15*0.2</f>
        <v>172000</v>
      </c>
      <c r="J15" s="91" t="s">
        <v>99</v>
      </c>
      <c r="K15" s="58" t="s">
        <v>72</v>
      </c>
      <c r="L15" s="74">
        <v>42827</v>
      </c>
      <c r="M15" s="73">
        <v>42962</v>
      </c>
      <c r="N15" s="60"/>
      <c r="O15" s="2"/>
      <c r="P15" s="2"/>
      <c r="Q15" s="48"/>
      <c r="R15" s="50"/>
      <c r="S15" s="2"/>
      <c r="T15" s="2"/>
    </row>
    <row r="16" spans="1:20" s="4" customFormat="1" ht="28.2" thickBot="1" x14ac:dyDescent="0.35">
      <c r="A16" s="99" t="s">
        <v>98</v>
      </c>
      <c r="B16" s="9" t="s">
        <v>104</v>
      </c>
      <c r="C16" s="9"/>
      <c r="D16" s="9" t="s">
        <v>22</v>
      </c>
      <c r="E16" s="9">
        <v>1</v>
      </c>
      <c r="F16" s="9"/>
      <c r="G16" s="38">
        <v>810559.29</v>
      </c>
      <c r="H16" s="38">
        <f>+G16*0.8</f>
        <v>648447.43200000003</v>
      </c>
      <c r="I16" s="38">
        <f>+G16*0.2</f>
        <v>162111.85800000001</v>
      </c>
      <c r="J16" s="100" t="s">
        <v>99</v>
      </c>
      <c r="K16" s="9" t="s">
        <v>72</v>
      </c>
      <c r="L16" s="101">
        <v>43583</v>
      </c>
      <c r="M16" s="101">
        <v>43718</v>
      </c>
      <c r="N16" s="10"/>
      <c r="O16" s="2"/>
      <c r="P16" s="2"/>
      <c r="Q16" s="48"/>
      <c r="R16" s="50"/>
      <c r="S16" s="2"/>
      <c r="T16" s="2"/>
    </row>
    <row r="17" spans="1:27" s="4" customFormat="1" ht="15" thickBot="1" x14ac:dyDescent="0.35">
      <c r="G17" s="39"/>
      <c r="H17" s="42"/>
      <c r="I17" s="42"/>
      <c r="Q17" s="48" t="s">
        <v>19</v>
      </c>
      <c r="R17" s="51"/>
      <c r="U17"/>
      <c r="V17"/>
      <c r="W17"/>
      <c r="X17"/>
      <c r="Y17"/>
      <c r="Z17"/>
      <c r="AA17"/>
    </row>
    <row r="18" spans="1:27" s="4" customFormat="1" ht="15.6" x14ac:dyDescent="0.3">
      <c r="A18" s="116" t="s">
        <v>10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8"/>
      <c r="O18" s="2"/>
      <c r="P18" s="2"/>
      <c r="Q18" s="48" t="s">
        <v>20</v>
      </c>
      <c r="R18" s="50"/>
      <c r="S18" s="2"/>
      <c r="T18" s="2"/>
      <c r="U18"/>
      <c r="V18"/>
      <c r="W18"/>
      <c r="X18"/>
      <c r="Y18"/>
      <c r="Z18"/>
      <c r="AA18"/>
    </row>
    <row r="19" spans="1:27" s="4" customFormat="1" x14ac:dyDescent="0.3">
      <c r="A19" s="124" t="s">
        <v>6</v>
      </c>
      <c r="B19" s="119" t="s">
        <v>7</v>
      </c>
      <c r="C19" s="119" t="s">
        <v>8</v>
      </c>
      <c r="D19" s="119" t="s">
        <v>11</v>
      </c>
      <c r="E19" s="119" t="s">
        <v>3</v>
      </c>
      <c r="F19" s="119" t="s">
        <v>4</v>
      </c>
      <c r="G19" s="132" t="s">
        <v>69</v>
      </c>
      <c r="H19" s="133"/>
      <c r="I19" s="134"/>
      <c r="J19" s="119" t="s">
        <v>79</v>
      </c>
      <c r="K19" s="119" t="s">
        <v>74</v>
      </c>
      <c r="L19" s="130" t="s">
        <v>9</v>
      </c>
      <c r="M19" s="131"/>
      <c r="N19" s="120" t="s">
        <v>77</v>
      </c>
      <c r="O19" s="2"/>
      <c r="P19" s="2"/>
      <c r="Q19" s="48" t="s">
        <v>21</v>
      </c>
      <c r="R19" s="50"/>
      <c r="S19" s="2"/>
      <c r="T19" s="2"/>
      <c r="U19"/>
      <c r="V19"/>
      <c r="W19"/>
      <c r="X19"/>
      <c r="Y19"/>
      <c r="Z19"/>
      <c r="AA19"/>
    </row>
    <row r="20" spans="1:27" ht="41.4" x14ac:dyDescent="0.3">
      <c r="A20" s="124"/>
      <c r="B20" s="119"/>
      <c r="C20" s="119"/>
      <c r="D20" s="119"/>
      <c r="E20" s="119"/>
      <c r="F20" s="119"/>
      <c r="G20" s="47" t="s">
        <v>78</v>
      </c>
      <c r="H20" s="43" t="s">
        <v>67</v>
      </c>
      <c r="I20" s="43" t="s">
        <v>68</v>
      </c>
      <c r="J20" s="119"/>
      <c r="K20" s="119"/>
      <c r="L20" s="36" t="s">
        <v>132</v>
      </c>
      <c r="M20" s="36" t="s">
        <v>5</v>
      </c>
      <c r="N20" s="120"/>
      <c r="O20" s="2"/>
      <c r="P20" s="2"/>
      <c r="Q20" s="49"/>
      <c r="R20" s="50"/>
      <c r="S20" s="2"/>
      <c r="T20" s="2"/>
    </row>
    <row r="21" spans="1:27" ht="27.6" x14ac:dyDescent="0.3">
      <c r="A21" s="5" t="s">
        <v>110</v>
      </c>
      <c r="B21" s="63" t="s">
        <v>105</v>
      </c>
      <c r="C21" s="6" t="s">
        <v>114</v>
      </c>
      <c r="D21" s="6" t="s">
        <v>76</v>
      </c>
      <c r="E21" s="6"/>
      <c r="F21" s="6"/>
      <c r="G21" s="65">
        <v>54000</v>
      </c>
      <c r="H21" s="37">
        <f>+G21*0.8</f>
        <v>43200</v>
      </c>
      <c r="I21" s="37">
        <f>+G21*0.2</f>
        <v>10800</v>
      </c>
      <c r="J21" s="62" t="s">
        <v>111</v>
      </c>
      <c r="K21" s="6" t="s">
        <v>72</v>
      </c>
      <c r="L21" s="67">
        <f>+M21-59</f>
        <v>42964</v>
      </c>
      <c r="M21" s="67">
        <v>43023</v>
      </c>
      <c r="N21" s="7"/>
      <c r="O21" s="2"/>
      <c r="P21" s="2"/>
      <c r="Q21" s="48" t="s">
        <v>25</v>
      </c>
      <c r="R21" s="50"/>
      <c r="S21" s="2"/>
      <c r="T21" s="2"/>
    </row>
    <row r="22" spans="1:27" x14ac:dyDescent="0.3">
      <c r="A22" s="5" t="s">
        <v>110</v>
      </c>
      <c r="B22" s="64" t="s">
        <v>106</v>
      </c>
      <c r="C22" s="6"/>
      <c r="D22" s="6" t="s">
        <v>76</v>
      </c>
      <c r="E22" s="6"/>
      <c r="F22" s="6"/>
      <c r="G22" s="66">
        <v>16200</v>
      </c>
      <c r="H22" s="37">
        <f t="shared" ref="H22:H25" si="0">+G22*0.8</f>
        <v>12960</v>
      </c>
      <c r="I22" s="37">
        <f t="shared" ref="I22:I25" si="1">+G22*0.2</f>
        <v>3240</v>
      </c>
      <c r="J22" s="62" t="s">
        <v>111</v>
      </c>
      <c r="K22" s="6" t="s">
        <v>72</v>
      </c>
      <c r="L22" s="67">
        <f t="shared" ref="L22:L25" si="2">+M22-59</f>
        <v>42964</v>
      </c>
      <c r="M22" s="67">
        <v>43023</v>
      </c>
      <c r="N22" s="7"/>
      <c r="O22" s="2"/>
      <c r="P22" s="2"/>
      <c r="Q22" s="48" t="s">
        <v>22</v>
      </c>
      <c r="R22" s="50"/>
      <c r="S22" s="2"/>
      <c r="T22" s="2"/>
    </row>
    <row r="23" spans="1:27" x14ac:dyDescent="0.3">
      <c r="A23" s="5" t="s">
        <v>110</v>
      </c>
      <c r="B23" s="64" t="s">
        <v>107</v>
      </c>
      <c r="C23" s="6" t="s">
        <v>115</v>
      </c>
      <c r="D23" s="6" t="s">
        <v>76</v>
      </c>
      <c r="E23" s="6"/>
      <c r="F23" s="6"/>
      <c r="G23" s="66">
        <f>21600+16200</f>
        <v>37800</v>
      </c>
      <c r="H23" s="37">
        <f t="shared" si="0"/>
        <v>30240</v>
      </c>
      <c r="I23" s="37">
        <f t="shared" si="1"/>
        <v>7560</v>
      </c>
      <c r="J23" s="62" t="s">
        <v>111</v>
      </c>
      <c r="K23" s="6" t="s">
        <v>72</v>
      </c>
      <c r="L23" s="67">
        <f t="shared" si="2"/>
        <v>42964</v>
      </c>
      <c r="M23" s="67">
        <v>43023</v>
      </c>
      <c r="N23" s="7"/>
      <c r="O23" s="2"/>
      <c r="P23" s="2"/>
      <c r="Q23" s="48" t="s">
        <v>76</v>
      </c>
      <c r="R23" s="50"/>
      <c r="S23" s="2"/>
      <c r="T23" s="2"/>
    </row>
    <row r="24" spans="1:27" x14ac:dyDescent="0.3">
      <c r="A24" s="5" t="s">
        <v>110</v>
      </c>
      <c r="B24" s="64" t="s">
        <v>108</v>
      </c>
      <c r="C24" s="6" t="s">
        <v>116</v>
      </c>
      <c r="D24" s="6" t="s">
        <v>76</v>
      </c>
      <c r="E24" s="6"/>
      <c r="F24" s="6"/>
      <c r="G24" s="66">
        <v>67500</v>
      </c>
      <c r="H24" s="37">
        <f t="shared" si="0"/>
        <v>54000</v>
      </c>
      <c r="I24" s="37">
        <f t="shared" si="1"/>
        <v>13500</v>
      </c>
      <c r="J24" s="62" t="s">
        <v>111</v>
      </c>
      <c r="K24" s="6" t="s">
        <v>72</v>
      </c>
      <c r="L24" s="67">
        <f t="shared" si="2"/>
        <v>42964</v>
      </c>
      <c r="M24" s="67">
        <v>43023</v>
      </c>
      <c r="N24" s="7"/>
      <c r="O24" s="2"/>
      <c r="P24" s="2"/>
      <c r="Q24" s="48" t="s">
        <v>23</v>
      </c>
      <c r="R24" s="50"/>
      <c r="S24" s="2"/>
      <c r="T24" s="2"/>
    </row>
    <row r="25" spans="1:27" ht="27.6" x14ac:dyDescent="0.3">
      <c r="A25" s="5" t="s">
        <v>110</v>
      </c>
      <c r="B25" s="64" t="s">
        <v>109</v>
      </c>
      <c r="C25" s="6" t="s">
        <v>117</v>
      </c>
      <c r="D25" s="6" t="s">
        <v>76</v>
      </c>
      <c r="E25" s="6"/>
      <c r="F25" s="6"/>
      <c r="G25" s="66">
        <v>94500</v>
      </c>
      <c r="H25" s="37">
        <f t="shared" si="0"/>
        <v>75600</v>
      </c>
      <c r="I25" s="37">
        <f t="shared" si="1"/>
        <v>18900</v>
      </c>
      <c r="J25" s="62" t="s">
        <v>111</v>
      </c>
      <c r="K25" s="6" t="s">
        <v>72</v>
      </c>
      <c r="L25" s="67">
        <f t="shared" si="2"/>
        <v>42964</v>
      </c>
      <c r="M25" s="67">
        <v>43023</v>
      </c>
      <c r="N25" s="7"/>
      <c r="O25" s="2"/>
      <c r="P25" s="2"/>
      <c r="Q25" s="48" t="s">
        <v>75</v>
      </c>
      <c r="R25" s="50"/>
      <c r="S25" s="2"/>
      <c r="T25" s="2"/>
    </row>
    <row r="26" spans="1:27" x14ac:dyDescent="0.3">
      <c r="Q26" s="48" t="s">
        <v>24</v>
      </c>
      <c r="R26" s="51"/>
    </row>
    <row r="27" spans="1:27" ht="15" thickBot="1" x14ac:dyDescent="0.35">
      <c r="Q27" s="52" t="s">
        <v>28</v>
      </c>
      <c r="R27" s="52" t="s">
        <v>27</v>
      </c>
    </row>
    <row r="28" spans="1:27" ht="15.6" x14ac:dyDescent="0.3">
      <c r="A28" s="121" t="s">
        <v>12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3"/>
      <c r="O28" s="3"/>
      <c r="P28" s="3"/>
      <c r="Q28" s="52" t="s">
        <v>29</v>
      </c>
      <c r="R28" s="52" t="s">
        <v>27</v>
      </c>
      <c r="S28" s="3"/>
      <c r="T28" s="3"/>
      <c r="U28" s="3"/>
      <c r="V28" s="3"/>
      <c r="W28" s="3"/>
      <c r="X28" s="3"/>
      <c r="Y28" s="3"/>
      <c r="Z28" s="3"/>
    </row>
    <row r="29" spans="1:27" x14ac:dyDescent="0.3">
      <c r="A29" s="124" t="s">
        <v>6</v>
      </c>
      <c r="B29" s="119" t="s">
        <v>7</v>
      </c>
      <c r="C29" s="119" t="s">
        <v>8</v>
      </c>
      <c r="D29" s="119" t="s">
        <v>11</v>
      </c>
      <c r="E29" s="119" t="s">
        <v>4</v>
      </c>
      <c r="F29" s="126" t="s">
        <v>69</v>
      </c>
      <c r="G29" s="126"/>
      <c r="H29" s="126"/>
      <c r="I29" s="125" t="s">
        <v>80</v>
      </c>
      <c r="J29" s="119" t="s">
        <v>79</v>
      </c>
      <c r="K29" s="119" t="s">
        <v>74</v>
      </c>
      <c r="L29" s="119" t="s">
        <v>9</v>
      </c>
      <c r="M29" s="119"/>
      <c r="N29" s="120" t="s">
        <v>77</v>
      </c>
      <c r="O29" s="3"/>
      <c r="P29" s="3"/>
      <c r="Q29" s="52" t="s">
        <v>26</v>
      </c>
      <c r="R29" s="52" t="s">
        <v>30</v>
      </c>
      <c r="S29" s="3"/>
      <c r="T29" s="3"/>
      <c r="U29" s="3"/>
      <c r="V29" s="3"/>
      <c r="W29" s="3"/>
      <c r="X29" s="3"/>
      <c r="Y29" s="3"/>
      <c r="Z29" s="3"/>
    </row>
    <row r="30" spans="1:27" ht="41.4" x14ac:dyDescent="0.3">
      <c r="A30" s="124"/>
      <c r="B30" s="119"/>
      <c r="C30" s="119"/>
      <c r="D30" s="119"/>
      <c r="E30" s="119"/>
      <c r="F30" s="82" t="s">
        <v>78</v>
      </c>
      <c r="G30" s="47" t="s">
        <v>67</v>
      </c>
      <c r="H30" s="83" t="s">
        <v>68</v>
      </c>
      <c r="I30" s="125"/>
      <c r="J30" s="119"/>
      <c r="K30" s="119"/>
      <c r="L30" s="82" t="s">
        <v>13</v>
      </c>
      <c r="M30" s="82" t="s">
        <v>14</v>
      </c>
      <c r="N30" s="120"/>
      <c r="O30" s="3"/>
      <c r="P30" s="3"/>
      <c r="Q30" s="52" t="s">
        <v>28</v>
      </c>
      <c r="R30" s="52" t="s">
        <v>30</v>
      </c>
      <c r="S30" s="3"/>
      <c r="T30" s="3"/>
      <c r="U30" s="3"/>
      <c r="V30" s="3"/>
      <c r="W30" s="3"/>
      <c r="X30" s="3"/>
      <c r="Y30" s="3"/>
      <c r="Z30" s="3"/>
    </row>
    <row r="31" spans="1:27" x14ac:dyDescent="0.3">
      <c r="A31" s="5" t="s">
        <v>110</v>
      </c>
      <c r="B31" s="6" t="s">
        <v>112</v>
      </c>
      <c r="C31" s="6" t="s">
        <v>113</v>
      </c>
      <c r="D31" s="6" t="s">
        <v>39</v>
      </c>
      <c r="E31" s="77"/>
      <c r="F31" s="78">
        <v>1215000</v>
      </c>
      <c r="G31" s="78">
        <f>+F31*0.8</f>
        <v>972000</v>
      </c>
      <c r="H31" s="78">
        <f>+F31*0.2</f>
        <v>243000</v>
      </c>
      <c r="I31" s="79">
        <v>25</v>
      </c>
      <c r="J31" s="77" t="s">
        <v>111</v>
      </c>
      <c r="K31" s="77" t="s">
        <v>72</v>
      </c>
      <c r="L31" s="74">
        <v>42767</v>
      </c>
      <c r="M31" s="74">
        <v>42795</v>
      </c>
      <c r="N31" s="80"/>
      <c r="O31" s="3"/>
      <c r="P31" s="3"/>
      <c r="Q31" s="52" t="s">
        <v>31</v>
      </c>
      <c r="R31" s="52" t="s">
        <v>30</v>
      </c>
      <c r="S31" s="3"/>
      <c r="T31" s="3"/>
      <c r="U31" s="3"/>
      <c r="V31" s="3"/>
      <c r="W31" s="3"/>
      <c r="X31" s="3"/>
      <c r="Y31" s="3"/>
      <c r="Z31" s="3"/>
    </row>
    <row r="32" spans="1:27" s="92" customFormat="1" x14ac:dyDescent="0.3">
      <c r="A32" s="72" t="s">
        <v>123</v>
      </c>
      <c r="B32" s="6" t="s">
        <v>112</v>
      </c>
      <c r="C32" s="6"/>
      <c r="D32" s="6" t="s">
        <v>39</v>
      </c>
      <c r="E32" s="77"/>
      <c r="F32" s="78">
        <v>832850</v>
      </c>
      <c r="G32" s="78">
        <f t="shared" ref="G32:G37" si="3">+F32*0.8</f>
        <v>666280</v>
      </c>
      <c r="H32" s="78">
        <f t="shared" ref="H32:H37" si="4">+F32*0.2</f>
        <v>166570</v>
      </c>
      <c r="I32" s="81"/>
      <c r="J32" s="77" t="s">
        <v>99</v>
      </c>
      <c r="K32" s="77" t="s">
        <v>72</v>
      </c>
      <c r="L32" s="74">
        <v>42767</v>
      </c>
      <c r="M32" s="74">
        <v>42795</v>
      </c>
      <c r="N32" s="80"/>
      <c r="Q32" s="52"/>
      <c r="R32" s="52" t="s">
        <v>32</v>
      </c>
    </row>
    <row r="33" spans="1:26" x14ac:dyDescent="0.3">
      <c r="A33" s="5" t="s">
        <v>124</v>
      </c>
      <c r="B33" s="6" t="s">
        <v>112</v>
      </c>
      <c r="C33" s="6"/>
      <c r="D33" s="6" t="s">
        <v>39</v>
      </c>
      <c r="E33" s="6"/>
      <c r="F33" s="37">
        <v>236927</v>
      </c>
      <c r="G33" s="37">
        <f t="shared" si="3"/>
        <v>189541.6</v>
      </c>
      <c r="H33" s="37">
        <f t="shared" si="4"/>
        <v>47385.4</v>
      </c>
      <c r="I33" s="40"/>
      <c r="J33" s="6" t="s">
        <v>99</v>
      </c>
      <c r="K33" s="6" t="s">
        <v>72</v>
      </c>
      <c r="L33" s="67">
        <v>42767</v>
      </c>
      <c r="M33" s="67">
        <v>42795</v>
      </c>
      <c r="N33" s="7"/>
      <c r="O33" s="3"/>
      <c r="P33" s="3"/>
      <c r="Q33" s="52"/>
      <c r="R33" s="52" t="s">
        <v>32</v>
      </c>
      <c r="S33" s="3"/>
      <c r="T33" s="3"/>
      <c r="U33" s="3"/>
      <c r="V33" s="3"/>
      <c r="W33" s="3"/>
      <c r="X33" s="3"/>
      <c r="Y33" s="3"/>
      <c r="Z33" s="3"/>
    </row>
    <row r="34" spans="1:26" x14ac:dyDescent="0.3">
      <c r="A34" s="5" t="s">
        <v>121</v>
      </c>
      <c r="B34" s="6" t="s">
        <v>112</v>
      </c>
      <c r="C34" s="6"/>
      <c r="D34" s="6" t="s">
        <v>39</v>
      </c>
      <c r="E34" s="6"/>
      <c r="F34" s="37">
        <v>250966</v>
      </c>
      <c r="G34" s="37">
        <f t="shared" si="3"/>
        <v>200772.80000000002</v>
      </c>
      <c r="H34" s="37">
        <f t="shared" si="4"/>
        <v>50193.200000000004</v>
      </c>
      <c r="I34" s="40"/>
      <c r="J34" s="6" t="s">
        <v>99</v>
      </c>
      <c r="K34" s="6" t="s">
        <v>72</v>
      </c>
      <c r="L34" s="67">
        <v>42767</v>
      </c>
      <c r="M34" s="67">
        <v>42795</v>
      </c>
      <c r="N34" s="7"/>
      <c r="O34" s="3"/>
      <c r="P34" s="3"/>
      <c r="Q34" s="52" t="s">
        <v>33</v>
      </c>
      <c r="R34" s="52" t="s">
        <v>32</v>
      </c>
      <c r="S34" s="3"/>
      <c r="T34" s="3"/>
      <c r="U34" s="3"/>
      <c r="V34" s="3"/>
      <c r="W34" s="3"/>
      <c r="X34" s="3"/>
      <c r="Y34" s="3"/>
      <c r="Z34" s="3"/>
    </row>
    <row r="35" spans="1:26" s="4" customFormat="1" x14ac:dyDescent="0.3">
      <c r="A35" s="57" t="s">
        <v>122</v>
      </c>
      <c r="B35" s="6" t="s">
        <v>112</v>
      </c>
      <c r="C35" s="58"/>
      <c r="D35" s="6" t="s">
        <v>39</v>
      </c>
      <c r="E35" s="58"/>
      <c r="F35" s="59">
        <v>693876</v>
      </c>
      <c r="G35" s="37">
        <f t="shared" si="3"/>
        <v>555100.80000000005</v>
      </c>
      <c r="H35" s="37">
        <f t="shared" si="4"/>
        <v>138775.20000000001</v>
      </c>
      <c r="I35" s="71"/>
      <c r="J35" s="6" t="s">
        <v>99</v>
      </c>
      <c r="K35" s="6" t="s">
        <v>72</v>
      </c>
      <c r="L35" s="67">
        <v>42767</v>
      </c>
      <c r="M35" s="67">
        <v>42795</v>
      </c>
      <c r="N35" s="60"/>
      <c r="Q35" s="52"/>
      <c r="R35" s="52"/>
    </row>
    <row r="36" spans="1:26" s="4" customFormat="1" ht="27.6" x14ac:dyDescent="0.3">
      <c r="A36" s="57" t="s">
        <v>120</v>
      </c>
      <c r="B36" s="6" t="s">
        <v>112</v>
      </c>
      <c r="C36" s="6" t="s">
        <v>112</v>
      </c>
      <c r="D36" s="6" t="s">
        <v>39</v>
      </c>
      <c r="E36" s="58"/>
      <c r="F36" s="59">
        <v>711550</v>
      </c>
      <c r="G36" s="37">
        <f t="shared" si="3"/>
        <v>569240</v>
      </c>
      <c r="H36" s="37">
        <f t="shared" si="4"/>
        <v>142310</v>
      </c>
      <c r="I36" s="71"/>
      <c r="J36" s="6" t="s">
        <v>99</v>
      </c>
      <c r="K36" s="6" t="s">
        <v>72</v>
      </c>
      <c r="L36" s="67">
        <v>42767</v>
      </c>
      <c r="M36" s="67">
        <v>42795</v>
      </c>
      <c r="N36" s="60"/>
      <c r="Q36" s="52"/>
      <c r="R36" s="52"/>
    </row>
    <row r="37" spans="1:26" ht="15" thickBot="1" x14ac:dyDescent="0.35">
      <c r="A37" s="8" t="s">
        <v>146</v>
      </c>
      <c r="B37" s="9" t="s">
        <v>112</v>
      </c>
      <c r="C37" s="9"/>
      <c r="D37" s="9" t="s">
        <v>39</v>
      </c>
      <c r="E37" s="9"/>
      <c r="F37" s="38">
        <v>785000</v>
      </c>
      <c r="G37" s="38">
        <f t="shared" si="3"/>
        <v>628000</v>
      </c>
      <c r="H37" s="38">
        <f t="shared" si="4"/>
        <v>157000</v>
      </c>
      <c r="I37" s="41"/>
      <c r="J37" s="9" t="s">
        <v>111</v>
      </c>
      <c r="K37" s="9" t="s">
        <v>72</v>
      </c>
      <c r="L37" s="93">
        <v>42767</v>
      </c>
      <c r="M37" s="93">
        <v>42795</v>
      </c>
      <c r="N37" s="10"/>
      <c r="O37" s="3"/>
      <c r="P37" s="3"/>
      <c r="Q37" s="52" t="s">
        <v>33</v>
      </c>
      <c r="R37" s="52" t="s">
        <v>34</v>
      </c>
      <c r="S37" s="3"/>
      <c r="T37" s="3"/>
      <c r="U37" s="3"/>
      <c r="V37" s="3"/>
      <c r="W37" s="3"/>
      <c r="X37" s="3"/>
      <c r="Y37" s="3"/>
      <c r="Z37" s="3"/>
    </row>
    <row r="38" spans="1:26" x14ac:dyDescent="0.3">
      <c r="Q38" s="52" t="s">
        <v>35</v>
      </c>
      <c r="R38" s="52" t="s">
        <v>34</v>
      </c>
    </row>
    <row r="39" spans="1:26" s="4" customFormat="1" ht="15" thickBot="1" x14ac:dyDescent="0.35">
      <c r="A39" s="44"/>
      <c r="B39" s="44"/>
      <c r="C39" s="44"/>
      <c r="D39" s="44"/>
      <c r="E39" s="44"/>
      <c r="F39" s="44"/>
      <c r="G39" s="44"/>
      <c r="H39" s="45"/>
      <c r="I39" s="46"/>
      <c r="J39" s="46"/>
      <c r="K39" s="44"/>
      <c r="L39" s="44"/>
      <c r="M39" s="44"/>
      <c r="N39" s="44"/>
      <c r="Q39" s="52"/>
      <c r="R39" s="52"/>
    </row>
    <row r="40" spans="1:26" ht="15.6" x14ac:dyDescent="0.3">
      <c r="A40" s="121" t="s">
        <v>140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3"/>
      <c r="Q40" s="52" t="s">
        <v>37</v>
      </c>
      <c r="R40" s="52" t="s">
        <v>27</v>
      </c>
    </row>
    <row r="41" spans="1:26" x14ac:dyDescent="0.3">
      <c r="A41" s="124" t="s">
        <v>6</v>
      </c>
      <c r="B41" s="119" t="s">
        <v>135</v>
      </c>
      <c r="C41" s="119" t="s">
        <v>8</v>
      </c>
      <c r="D41" s="119"/>
      <c r="E41" s="119" t="s">
        <v>4</v>
      </c>
      <c r="F41" s="119"/>
      <c r="G41" s="126" t="s">
        <v>69</v>
      </c>
      <c r="H41" s="126"/>
      <c r="I41" s="126"/>
      <c r="J41" s="119" t="s">
        <v>79</v>
      </c>
      <c r="K41" s="125" t="s">
        <v>136</v>
      </c>
      <c r="L41" s="119" t="s">
        <v>9</v>
      </c>
      <c r="M41" s="119"/>
      <c r="N41" s="137" t="s">
        <v>137</v>
      </c>
      <c r="Q41" s="49"/>
      <c r="R41" s="52"/>
    </row>
    <row r="42" spans="1:26" ht="69" x14ac:dyDescent="0.3">
      <c r="A42" s="124"/>
      <c r="B42" s="119"/>
      <c r="C42" s="119"/>
      <c r="D42" s="119"/>
      <c r="E42" s="119"/>
      <c r="F42" s="119"/>
      <c r="G42" s="69" t="s">
        <v>78</v>
      </c>
      <c r="H42" s="69" t="s">
        <v>67</v>
      </c>
      <c r="I42" s="47" t="s">
        <v>68</v>
      </c>
      <c r="J42" s="119"/>
      <c r="K42" s="125"/>
      <c r="L42" s="69" t="s">
        <v>138</v>
      </c>
      <c r="M42" s="69" t="s">
        <v>139</v>
      </c>
      <c r="N42" s="138"/>
      <c r="Q42" s="49"/>
      <c r="R42" s="49"/>
    </row>
    <row r="43" spans="1:26" x14ac:dyDescent="0.3">
      <c r="A43" s="5" t="s">
        <v>110</v>
      </c>
      <c r="B43" s="6" t="s">
        <v>141</v>
      </c>
      <c r="C43" s="135" t="s">
        <v>143</v>
      </c>
      <c r="D43" s="135"/>
      <c r="E43" s="135"/>
      <c r="F43" s="135"/>
      <c r="G43" s="37">
        <v>1575000</v>
      </c>
      <c r="H43" s="37">
        <f>+G43*0.8</f>
        <v>1260000</v>
      </c>
      <c r="I43" s="37">
        <f>+G43*0.2</f>
        <v>315000</v>
      </c>
      <c r="J43" s="40" t="s">
        <v>144</v>
      </c>
      <c r="K43" s="40"/>
      <c r="L43" s="6"/>
      <c r="M43" s="6"/>
      <c r="N43" s="7"/>
      <c r="Q43" s="52" t="s">
        <v>38</v>
      </c>
      <c r="R43" s="52" t="s">
        <v>32</v>
      </c>
    </row>
    <row r="44" spans="1:26" x14ac:dyDescent="0.3">
      <c r="A44" s="5" t="s">
        <v>110</v>
      </c>
      <c r="B44" s="6" t="s">
        <v>142</v>
      </c>
      <c r="C44" s="136" t="s">
        <v>145</v>
      </c>
      <c r="D44" s="136"/>
      <c r="E44" s="135"/>
      <c r="F44" s="135"/>
      <c r="G44" s="37">
        <v>1800000</v>
      </c>
      <c r="H44" s="37">
        <f>+G44*0.8</f>
        <v>1440000</v>
      </c>
      <c r="I44" s="37">
        <f>+G44*0.2</f>
        <v>360000</v>
      </c>
      <c r="J44" s="40" t="s">
        <v>144</v>
      </c>
      <c r="K44" s="40"/>
      <c r="L44" s="6"/>
      <c r="M44" s="6"/>
      <c r="N44" s="7"/>
      <c r="Q44" s="49"/>
      <c r="R44" s="49"/>
    </row>
    <row r="45" spans="1:26" ht="15" thickBot="1" x14ac:dyDescent="0.35">
      <c r="Q45" s="51"/>
      <c r="R45" s="51"/>
    </row>
    <row r="46" spans="1:26" ht="15.6" x14ac:dyDescent="0.3">
      <c r="A46" s="121" t="s">
        <v>147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3"/>
      <c r="Q46" s="52" t="s">
        <v>33</v>
      </c>
      <c r="R46" s="49"/>
    </row>
    <row r="47" spans="1:26" x14ac:dyDescent="0.3">
      <c r="A47" s="124" t="s">
        <v>6</v>
      </c>
      <c r="B47" s="119" t="s">
        <v>135</v>
      </c>
      <c r="C47" s="119" t="s">
        <v>8</v>
      </c>
      <c r="D47" s="119"/>
      <c r="E47" s="119" t="s">
        <v>4</v>
      </c>
      <c r="F47" s="119"/>
      <c r="G47" s="126" t="s">
        <v>69</v>
      </c>
      <c r="H47" s="126"/>
      <c r="I47" s="126"/>
      <c r="J47" s="119" t="s">
        <v>79</v>
      </c>
      <c r="K47" s="125" t="s">
        <v>136</v>
      </c>
      <c r="L47" s="119" t="s">
        <v>9</v>
      </c>
      <c r="M47" s="119"/>
      <c r="N47" s="137" t="s">
        <v>137</v>
      </c>
      <c r="Q47" s="52" t="s">
        <v>36</v>
      </c>
      <c r="R47" s="49"/>
    </row>
    <row r="48" spans="1:26" ht="69" x14ac:dyDescent="0.3">
      <c r="A48" s="124"/>
      <c r="B48" s="119"/>
      <c r="C48" s="119"/>
      <c r="D48" s="119"/>
      <c r="E48" s="119"/>
      <c r="F48" s="119"/>
      <c r="G48" s="70" t="s">
        <v>78</v>
      </c>
      <c r="H48" s="70" t="s">
        <v>67</v>
      </c>
      <c r="I48" s="47" t="s">
        <v>68</v>
      </c>
      <c r="J48" s="119"/>
      <c r="K48" s="125"/>
      <c r="L48" s="70" t="s">
        <v>138</v>
      </c>
      <c r="M48" s="70" t="s">
        <v>139</v>
      </c>
      <c r="N48" s="138"/>
      <c r="Q48" s="51"/>
      <c r="R48" s="51"/>
    </row>
    <row r="49" spans="1:18" x14ac:dyDescent="0.3">
      <c r="A49" s="5" t="s">
        <v>110</v>
      </c>
      <c r="B49" s="6" t="s">
        <v>148</v>
      </c>
      <c r="C49" s="135" t="s">
        <v>149</v>
      </c>
      <c r="D49" s="135"/>
      <c r="E49" s="135"/>
      <c r="F49" s="135"/>
      <c r="G49" s="37">
        <v>430000</v>
      </c>
      <c r="H49" s="37"/>
      <c r="I49" s="37">
        <f>+G49</f>
        <v>430000</v>
      </c>
      <c r="J49" s="40" t="s">
        <v>111</v>
      </c>
      <c r="K49" s="40"/>
      <c r="L49" s="6"/>
      <c r="M49" s="6"/>
      <c r="N49" s="7"/>
      <c r="Q49" s="51"/>
      <c r="R49" s="51"/>
    </row>
  </sheetData>
  <mergeCells count="63">
    <mergeCell ref="C49:D49"/>
    <mergeCell ref="E49:F49"/>
    <mergeCell ref="A46:N46"/>
    <mergeCell ref="A47:A48"/>
    <mergeCell ref="B47:B48"/>
    <mergeCell ref="C47:D48"/>
    <mergeCell ref="E47:F48"/>
    <mergeCell ref="G47:I47"/>
    <mergeCell ref="J47:J48"/>
    <mergeCell ref="K47:K48"/>
    <mergeCell ref="L47:M47"/>
    <mergeCell ref="N47:N48"/>
    <mergeCell ref="C44:D44"/>
    <mergeCell ref="E44:F44"/>
    <mergeCell ref="A40:N40"/>
    <mergeCell ref="A41:A42"/>
    <mergeCell ref="B41:B42"/>
    <mergeCell ref="C41:D42"/>
    <mergeCell ref="E41:F42"/>
    <mergeCell ref="G41:I41"/>
    <mergeCell ref="J41:J42"/>
    <mergeCell ref="K41:K42"/>
    <mergeCell ref="L41:M41"/>
    <mergeCell ref="N41:N42"/>
    <mergeCell ref="L19:M19"/>
    <mergeCell ref="N19:N20"/>
    <mergeCell ref="G19:I19"/>
    <mergeCell ref="C43:D43"/>
    <mergeCell ref="E43:F43"/>
    <mergeCell ref="D19:D20"/>
    <mergeCell ref="E19:E20"/>
    <mergeCell ref="F19:F20"/>
    <mergeCell ref="J19:J20"/>
    <mergeCell ref="K19:K20"/>
    <mergeCell ref="A2:N2"/>
    <mergeCell ref="A3:N3"/>
    <mergeCell ref="A4:A5"/>
    <mergeCell ref="B4:B5"/>
    <mergeCell ref="C4:C5"/>
    <mergeCell ref="D4:D5"/>
    <mergeCell ref="E4:E5"/>
    <mergeCell ref="F4:F5"/>
    <mergeCell ref="N4:N5"/>
    <mergeCell ref="L4:M4"/>
    <mergeCell ref="K4:K5"/>
    <mergeCell ref="J4:J5"/>
    <mergeCell ref="G4:I4"/>
    <mergeCell ref="A18:N18"/>
    <mergeCell ref="L29:M29"/>
    <mergeCell ref="N29:N30"/>
    <mergeCell ref="A28:N28"/>
    <mergeCell ref="A29:A30"/>
    <mergeCell ref="B29:B30"/>
    <mergeCell ref="C29:C30"/>
    <mergeCell ref="D29:D30"/>
    <mergeCell ref="E29:E30"/>
    <mergeCell ref="I29:I30"/>
    <mergeCell ref="J29:J30"/>
    <mergeCell ref="F29:H29"/>
    <mergeCell ref="K29:K30"/>
    <mergeCell ref="A19:A20"/>
    <mergeCell ref="B19:B20"/>
    <mergeCell ref="C19:C20"/>
  </mergeCells>
  <dataValidations count="5">
    <dataValidation type="list" allowBlank="1" showInputMessage="1" showErrorMessage="1" sqref="K39">
      <formula1>$Q$3:$Q$4</formula1>
    </dataValidation>
    <dataValidation type="list" allowBlank="1" showInputMessage="1" showErrorMessage="1" sqref="K6:K16 K21:K25 K31:K37">
      <formula1>$Q$3:$Q$5</formula1>
    </dataValidation>
    <dataValidation type="list" allowBlank="1" showInputMessage="1" showErrorMessage="1" sqref="D21:D25 D6:D16">
      <formula1>$Q$21:$Q$26</formula1>
    </dataValidation>
    <dataValidation type="list" allowBlank="1" showInputMessage="1" showErrorMessage="1" sqref="D39">
      <formula1>#REF!</formula1>
    </dataValidation>
    <dataValidation type="list" allowBlank="1" showInputMessage="1" showErrorMessage="1" sqref="D31:D3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ignoredErrors>
    <ignoredError sqref="H9:I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2" sqref="B12"/>
    </sheetView>
  </sheetViews>
  <sheetFormatPr defaultColWidth="9.109375" defaultRowHeight="15.6" x14ac:dyDescent="0.3"/>
  <cols>
    <col min="1" max="1" width="43.44140625" style="53" customWidth="1"/>
    <col min="2" max="2" width="28.109375" style="53" customWidth="1"/>
    <col min="3" max="3" width="23.33203125" style="53" bestFit="1" customWidth="1"/>
    <col min="4" max="4" width="26.33203125" style="53" customWidth="1"/>
    <col min="5" max="9" width="9.109375" style="53"/>
    <col min="10" max="10" width="13.88671875" style="53" customWidth="1"/>
    <col min="11" max="16384" width="9.109375" style="53"/>
  </cols>
  <sheetData>
    <row r="1" spans="1:4" ht="44.25" customHeight="1" x14ac:dyDescent="0.3">
      <c r="A1" s="55" t="s">
        <v>81</v>
      </c>
      <c r="B1" s="55" t="s">
        <v>84</v>
      </c>
      <c r="C1" s="55" t="s">
        <v>82</v>
      </c>
      <c r="D1" s="56" t="s">
        <v>83</v>
      </c>
    </row>
    <row r="2" spans="1:4" x14ac:dyDescent="0.3">
      <c r="A2" s="95" t="s">
        <v>52</v>
      </c>
      <c r="B2" s="96"/>
      <c r="C2" s="96"/>
      <c r="D2" s="96"/>
    </row>
    <row r="3" spans="1:4" ht="31.2" x14ac:dyDescent="0.3">
      <c r="A3" s="6" t="s">
        <v>160</v>
      </c>
      <c r="B3" s="97" t="s">
        <v>150</v>
      </c>
      <c r="C3" s="74">
        <v>42716</v>
      </c>
      <c r="D3" s="37">
        <v>14498299</v>
      </c>
    </row>
    <row r="4" spans="1:4" ht="31.2" x14ac:dyDescent="0.3">
      <c r="A4" s="6" t="s">
        <v>159</v>
      </c>
      <c r="B4" s="97" t="s">
        <v>150</v>
      </c>
      <c r="C4" s="74">
        <v>42691</v>
      </c>
      <c r="D4" s="37">
        <v>12196652</v>
      </c>
    </row>
    <row r="5" spans="1:4" ht="31.2" x14ac:dyDescent="0.3">
      <c r="A5" s="6" t="s">
        <v>153</v>
      </c>
      <c r="B5" s="97" t="s">
        <v>150</v>
      </c>
      <c r="C5" s="74">
        <v>42681</v>
      </c>
      <c r="D5" s="37">
        <v>9436386</v>
      </c>
    </row>
    <row r="6" spans="1:4" ht="31.2" x14ac:dyDescent="0.3">
      <c r="A6" s="6" t="s">
        <v>152</v>
      </c>
      <c r="B6" s="97" t="s">
        <v>150</v>
      </c>
      <c r="C6" s="75">
        <v>42706</v>
      </c>
      <c r="D6" s="37">
        <v>19691407</v>
      </c>
    </row>
    <row r="7" spans="1:4" ht="31.2" x14ac:dyDescent="0.3">
      <c r="A7" s="6" t="s">
        <v>151</v>
      </c>
      <c r="B7" s="97" t="s">
        <v>150</v>
      </c>
      <c r="C7" s="74">
        <v>42811</v>
      </c>
      <c r="D7" s="37">
        <v>16242821</v>
      </c>
    </row>
    <row r="11" spans="1:4" ht="15.75" x14ac:dyDescent="0.25">
      <c r="A11" s="54"/>
    </row>
  </sheetData>
  <hyperlinks>
    <hyperlink ref="B1" location="_ftn1" display="_ftn1"/>
  </hyperlink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108A98AC75083E4C820D01202D3F115F" ma:contentTypeVersion="0" ma:contentTypeDescription="The base project type from which other project content types inherit their information" ma:contentTypeScope="" ma:versionID="6ae7feee2ab3be168dc9ae144bbee4b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eb4ce9464bc2a88f89fde4e308aecc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40676313</IDBDocs_x0020_Number>
    <TaxCatchAll xmlns="9c571b2f-e523-4ab2-ba2e-09e151a03ef4">
      <Value>8</Value>
      <Value>18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Quiroga, Ricardo E.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AR-L1198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Proposal&lt;/USER_STAGE&gt;&lt;PD_OBJ_TYPE&gt;0&lt;/PD_OBJ_TYPE&gt;&lt;MAKERECORD&gt;N&lt;/MAKERECORD&gt;&lt;PD_FILEPT_NO&gt;PO-AR-L1198-Plan&lt;/PD_FILEPT_NO&gt;&lt;/Data&gt;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PIC TECFILE</Identifier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DE50D-BD48-4FB7-8CA1-DF53DBA6A532}"/>
</file>

<file path=customXml/itemProps2.xml><?xml version="1.0" encoding="utf-8"?>
<ds:datastoreItem xmlns:ds="http://schemas.openxmlformats.org/officeDocument/2006/customXml" ds:itemID="{F523A5C3-E5FD-49B8-B0FF-D65388B57213}"/>
</file>

<file path=customXml/itemProps3.xml><?xml version="1.0" encoding="utf-8"?>
<ds:datastoreItem xmlns:ds="http://schemas.openxmlformats.org/officeDocument/2006/customXml" ds:itemID="{445ACD95-8706-474B-9929-49193B326A1A}"/>
</file>

<file path=customXml/itemProps4.xml><?xml version="1.0" encoding="utf-8"?>
<ds:datastoreItem xmlns:ds="http://schemas.openxmlformats.org/officeDocument/2006/customXml" ds:itemID="{9B823F2F-1F6C-4676-B294-5AF864F9F05F}"/>
</file>

<file path=customXml/itemProps5.xml><?xml version="1.0" encoding="utf-8"?>
<ds:datastoreItem xmlns:ds="http://schemas.openxmlformats.org/officeDocument/2006/customXml" ds:itemID="{D43DB4B7-F973-4C43-9F33-22FA1158D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PAC 1. Estructura del Proyecto</vt:lpstr>
      <vt:lpstr>PAC 2. Plan de Adquisiciones</vt:lpstr>
      <vt:lpstr>PAC 3. Detalle Plan de Adquisic</vt:lpstr>
      <vt:lpstr>PAC 4. Adquisiciones princip</vt:lpstr>
      <vt:lpstr>'PAC 4. Adquisiciones princip'!_ftn1</vt:lpstr>
      <vt:lpstr>'PAC 4. Adquisiciones princip'!_ftnref1</vt:lpstr>
      <vt:lpstr>'PAC 3. Detalle Plan de Adquisic'!Print_Area</vt:lpstr>
      <vt:lpstr>'PAC 3. Detalle Plan de Adquisic'!Print_Titles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- AR-L1198</dc:title>
  <dc:creator>Bruno Costa</dc:creator>
  <cp:lastModifiedBy>Inter-American Development Bank</cp:lastModifiedBy>
  <cp:lastPrinted>2016-10-31T14:28:57Z</cp:lastPrinted>
  <dcterms:created xsi:type="dcterms:W3CDTF">2011-03-30T14:45:37Z</dcterms:created>
  <dcterms:modified xsi:type="dcterms:W3CDTF">2016-11-02T19:43:47Z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0x01010097539AEBFB7E6F4387C0787516276B9700108A98AC75083E4C820D01202D3F115F</vt:lpwstr>
  </property>
  <property fmtid="{D5CDD505-2E9C-101B-9397-08002B2CF9AE}" pid="3" name="TaxKeyword">
    <vt:lpwstr/>
  </property>
  <property fmtid="{D5CDD505-2E9C-101B-9397-08002B2CF9AE}" pid="4" name="Disclosure Activity">
    <vt:lpwstr>Loan Proposal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18;#Project Profile (PP)|ac5f0c28-f2f6-431c-8d05-62f851b6a822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18;#Project Profile (PP)|ac5f0c28-f2f6-431c-8d05-62f851b6a822</vt:lpwstr>
  </property>
  <property fmtid="{D5CDD505-2E9C-101B-9397-08002B2CF9AE}" pid="12" name="Webtopic">
    <vt:lpwstr>AG-AGR</vt:lpwstr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