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ofwijks\OneDrive - Inter-American Development Bank Group\Energy projects\"/>
    </mc:Choice>
  </mc:AlternateContent>
  <xr:revisionPtr revIDLastSave="10" documentId="11_A6E66506F4E099244A483366DBE56D74E62C02E8" xr6:coauthVersionLast="34" xr6:coauthVersionMax="34" xr10:uidLastSave="{84FCA2D0-0DE5-4AEA-A870-B6104703141D}"/>
  <bookViews>
    <workbookView xWindow="0" yWindow="0" windowWidth="20490" windowHeight="7755" tabRatio="1000" xr2:uid="{00000000-000D-0000-FFFF-FFFF00000000}"/>
  </bookViews>
  <sheets>
    <sheet name="Procurement Plan" sheetId="39" r:id="rId1"/>
    <sheet name="Sheet1" sheetId="10" r:id="rId2"/>
  </sheets>
  <externalReferences>
    <externalReference r:id="rId3"/>
    <externalReference r:id="rId4"/>
    <externalReference r:id="rId5"/>
  </externalReferences>
  <definedNames>
    <definedName name="ADFADSF">#REF!</definedName>
    <definedName name="ADFADSFA">'[1]Risks and Probabilities'!$D$98</definedName>
    <definedName name="ADFASF">#REF!</definedName>
    <definedName name="ADFDS">'[1]Risks and Probabilities'!$D$108</definedName>
    <definedName name="ADFSFF">#REF!</definedName>
    <definedName name="ADFSSSSSS">'[1]Risks and Probabilities'!$E$108</definedName>
    <definedName name="ADSFASDF">#REF!</definedName>
    <definedName name="ADSFFFFFFFF">'[1]Risks and Probabilities'!$C$108</definedName>
    <definedName name="aewrtqewatr">#REF!</definedName>
    <definedName name="Component">'[2]Risks and Probabilities'!$C$128</definedName>
    <definedName name="Component1">#REF!</definedName>
    <definedName name="Component10">#REF!</definedName>
    <definedName name="Component11">#REF!</definedName>
    <definedName name="Component12">#REF!</definedName>
    <definedName name="Component13">#REF!</definedName>
    <definedName name="Component14">#REF!</definedName>
    <definedName name="Component15">#REF!</definedName>
    <definedName name="Component16">#REF!</definedName>
    <definedName name="Component17">#REF!</definedName>
    <definedName name="Component18">#REF!</definedName>
    <definedName name="Component19">#REF!</definedName>
    <definedName name="Component2">#REF!</definedName>
    <definedName name="Component20">#REF!</definedName>
    <definedName name="Component3">#REF!</definedName>
    <definedName name="Component34">'[2]Risks and Probabilities'!$C$158</definedName>
    <definedName name="Component4">#REF!</definedName>
    <definedName name="Component5">#REF!</definedName>
    <definedName name="Component6">#REF!</definedName>
    <definedName name="Component7">#REF!</definedName>
    <definedName name="Component8">#REF!</definedName>
    <definedName name="Component9">#REF!</definedName>
    <definedName name="DDFADFADF">'[1]Risks and Probabilities'!$C$118</definedName>
    <definedName name="Impact1">#REF!</definedName>
    <definedName name="Impact10">#REF!</definedName>
    <definedName name="Impact11">#REF!</definedName>
    <definedName name="Impact12">#REF!</definedName>
    <definedName name="Impact13">#REF!</definedName>
    <definedName name="Impact14">#REF!</definedName>
    <definedName name="Impact15">#REF!</definedName>
    <definedName name="Impact16">#REF!</definedName>
    <definedName name="Impact17">#REF!</definedName>
    <definedName name="Impact18">#REF!</definedName>
    <definedName name="Impact19">#REF!</definedName>
    <definedName name="Impact2">#REF!</definedName>
    <definedName name="Impact20">#REF!</definedName>
    <definedName name="Impact3">#REF!</definedName>
    <definedName name="Impact4">#REF!</definedName>
    <definedName name="Impact5">#REF!</definedName>
    <definedName name="Impact6">#REF!</definedName>
    <definedName name="Impact7">#REF!</definedName>
    <definedName name="Impact8">#REF!</definedName>
    <definedName name="Impact9">#REF!</definedName>
    <definedName name="Level1">#REF!</definedName>
    <definedName name="Level10">#REF!</definedName>
    <definedName name="Level11">#REF!</definedName>
    <definedName name="Level12">#REF!</definedName>
    <definedName name="Level13">#REF!</definedName>
    <definedName name="Level14">#REF!</definedName>
    <definedName name="Level15">#REF!</definedName>
    <definedName name="Level16">#REF!</definedName>
    <definedName name="Level17">#REF!</definedName>
    <definedName name="Level18">#REF!</definedName>
    <definedName name="Level19">#REF!</definedName>
    <definedName name="Level2">#REF!</definedName>
    <definedName name="Level20">#REF!</definedName>
    <definedName name="Level3">#REF!</definedName>
    <definedName name="Level4">#REF!</definedName>
    <definedName name="Level5">#REF!</definedName>
    <definedName name="Level6">#REF!</definedName>
    <definedName name="Level7">#REF!</definedName>
    <definedName name="Level8">#REF!</definedName>
    <definedName name="Level9">#REF!</definedName>
    <definedName name="N.A.">#REF!</definedName>
    <definedName name="Probability1">#REF!</definedName>
    <definedName name="Probability10">#REF!</definedName>
    <definedName name="Probability11">#REF!</definedName>
    <definedName name="Probability12">#REF!</definedName>
    <definedName name="Probability13">#REF!</definedName>
    <definedName name="Probability14">#REF!</definedName>
    <definedName name="Probability15">#REF!</definedName>
    <definedName name="Probability16">#REF!</definedName>
    <definedName name="Probability17">#REF!</definedName>
    <definedName name="Probability18">#REF!</definedName>
    <definedName name="Probability19">#REF!</definedName>
    <definedName name="Probability2">#REF!</definedName>
    <definedName name="Probability20">#REF!</definedName>
    <definedName name="Probability3">#REF!</definedName>
    <definedName name="Probability4">#REF!</definedName>
    <definedName name="Probability5">#REF!</definedName>
    <definedName name="Probability6">#REF!</definedName>
    <definedName name="Probability7">#REF!</definedName>
    <definedName name="Probability8">#REF!</definedName>
    <definedName name="Probability9">#REF!</definedName>
    <definedName name="Procurement_for_Smaller_Works">#REF!</definedName>
    <definedName name="qerewqrer">#REF!</definedName>
    <definedName name="qerqrew">#REF!</definedName>
    <definedName name="qerwr">'[1]Risks and Probabilities'!$D$68</definedName>
    <definedName name="qerwreq">#REF!</definedName>
    <definedName name="qerwrqwe">#REF!</definedName>
    <definedName name="qewrerer">'[1]Risks and Probabilities'!$D$78</definedName>
    <definedName name="qewrewq">#REF!</definedName>
    <definedName name="qewrqewrew">#REF!</definedName>
    <definedName name="qqw">'[1]Risks and Probabilities'!$D$38</definedName>
    <definedName name="qqwqr">#REF!</definedName>
    <definedName name="qrewe">'[1]Risks and Probabilities'!$D$58</definedName>
    <definedName name="qwerq">#REF!</definedName>
    <definedName name="qww">#REF!</definedName>
    <definedName name="qwwe">#REF!</definedName>
    <definedName name="Risk1">#REF!</definedName>
    <definedName name="Risk10">#REF!</definedName>
    <definedName name="Risk11">#REF!</definedName>
    <definedName name="Risk12">#REF!</definedName>
    <definedName name="Risk13">#REF!</definedName>
    <definedName name="Risk14">#REF!</definedName>
    <definedName name="Risk15">#REF!</definedName>
    <definedName name="Risk16">#REF!</definedName>
    <definedName name="Risk17">#REF!</definedName>
    <definedName name="Risk18">#REF!</definedName>
    <definedName name="Risk19">#REF!</definedName>
    <definedName name="Risk2">#REF!</definedName>
    <definedName name="Risk20">#REF!</definedName>
    <definedName name="Risk3">#REF!</definedName>
    <definedName name="Risk4">#REF!</definedName>
    <definedName name="Risk5">#REF!</definedName>
    <definedName name="Risk6">#REF!</definedName>
    <definedName name="Risk7">#REF!</definedName>
    <definedName name="Risk8">#REF!</definedName>
    <definedName name="Risk9">#REF!</definedName>
    <definedName name="SGGGGGGGGGGGGG">'[1]Risks and Probabilities'!$D$118</definedName>
    <definedName name="ssadFS">'[1]Risks and Probabilities'!$D$88</definedName>
    <definedName name="swqrewq">'[1]Risks and Probabilities'!$D$48</definedName>
    <definedName name="Typeofrisk1">#REF!</definedName>
    <definedName name="Typeofrisk10">#REF!</definedName>
    <definedName name="Typeofrisk11">#REF!</definedName>
    <definedName name="Typeofrisk12">#REF!</definedName>
    <definedName name="Typeofrisk13">#REF!</definedName>
    <definedName name="Typeofrisk14">#REF!</definedName>
    <definedName name="Typeofrisk15">#REF!</definedName>
    <definedName name="Typeofrisk16">#REF!</definedName>
    <definedName name="Typeofrisk17">#REF!</definedName>
    <definedName name="Typeofrisk18">#REF!</definedName>
    <definedName name="Typeofrisk19">#REF!</definedName>
    <definedName name="Typeofrisk2">#REF!</definedName>
    <definedName name="Typeofrisk20">#REF!</definedName>
    <definedName name="Typeofrisk3">#REF!</definedName>
    <definedName name="Typeofrisk4">#REF!</definedName>
    <definedName name="Typeofrisk5">#REF!</definedName>
    <definedName name="Typeofrisk6">#REF!</definedName>
    <definedName name="Typeofrisk7">#REF!</definedName>
    <definedName name="Typeofrisk8">#REF!</definedName>
    <definedName name="Typeofrisk9">#REF!</definedName>
    <definedName name="Value1">#REF!</definedName>
    <definedName name="Value10">#REF!</definedName>
    <definedName name="Value11">#REF!</definedName>
    <definedName name="Value12">#REF!</definedName>
    <definedName name="Value13">#REF!</definedName>
    <definedName name="Value14">#REF!</definedName>
    <definedName name="Value15">#REF!</definedName>
    <definedName name="Value16">#REF!</definedName>
    <definedName name="Value17">#REF!</definedName>
    <definedName name="Value18">#REF!</definedName>
    <definedName name="Value19">#REF!</definedName>
    <definedName name="Value2">#REF!</definedName>
    <definedName name="Value20">#REF!</definedName>
    <definedName name="Value3">#REF!</definedName>
    <definedName name="Value4">#REF!</definedName>
    <definedName name="Value5">#REF!</definedName>
    <definedName name="Value6">#REF!</definedName>
    <definedName name="Value7">#REF!</definedName>
    <definedName name="Value8">#REF!</definedName>
    <definedName name="Value9">#REF!</definedName>
    <definedName name="we">'[1]Risks and Probabilities'!$D$18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44" i="39" l="1"/>
  <c r="O44" i="39" s="1"/>
  <c r="M43" i="39"/>
  <c r="O43" i="39" s="1"/>
  <c r="O42" i="39"/>
  <c r="O36" i="39"/>
  <c r="Q36" i="39" s="1"/>
  <c r="S36" i="39" s="1"/>
  <c r="U36" i="39" s="1"/>
  <c r="W36" i="39" s="1"/>
  <c r="Y36" i="39" s="1"/>
  <c r="AA36" i="39" s="1"/>
  <c r="AC36" i="39" s="1"/>
  <c r="AE36" i="39" s="1"/>
  <c r="M36" i="39"/>
  <c r="M35" i="39"/>
  <c r="O35" i="39" s="1"/>
  <c r="Q35" i="39" s="1"/>
  <c r="S35" i="39" s="1"/>
  <c r="U35" i="39" s="1"/>
  <c r="W35" i="39" s="1"/>
  <c r="Y35" i="39" s="1"/>
  <c r="AA35" i="39" s="1"/>
  <c r="AC35" i="39" s="1"/>
  <c r="AE35" i="39" s="1"/>
  <c r="F35" i="39"/>
  <c r="V29" i="39"/>
  <c r="X29" i="39" s="1"/>
  <c r="Z29" i="39" s="1"/>
  <c r="N28" i="39"/>
  <c r="P28" i="39" s="1"/>
  <c r="R28" i="39" s="1"/>
  <c r="T28" i="39" s="1"/>
  <c r="V28" i="39" s="1"/>
  <c r="X28" i="39" s="1"/>
  <c r="Z28" i="39" s="1"/>
  <c r="R27" i="39"/>
  <c r="T27" i="39" s="1"/>
  <c r="V27" i="39" s="1"/>
  <c r="X27" i="39" s="1"/>
  <c r="Z27" i="39" s="1"/>
  <c r="N22" i="39"/>
  <c r="P22" i="39" s="1"/>
  <c r="R22" i="39" s="1"/>
  <c r="T22" i="39" s="1"/>
  <c r="V22" i="39" s="1"/>
  <c r="X22" i="39" s="1"/>
  <c r="Z22" i="39" s="1"/>
  <c r="R21" i="39"/>
  <c r="T21" i="39" s="1"/>
  <c r="V21" i="39" s="1"/>
  <c r="X21" i="39" s="1"/>
  <c r="Z21" i="39" s="1"/>
  <c r="N20" i="39"/>
  <c r="P20" i="39" s="1"/>
  <c r="R20" i="39" s="1"/>
  <c r="T20" i="39" s="1"/>
  <c r="V20" i="39" s="1"/>
  <c r="X20" i="39" s="1"/>
  <c r="Z20" i="39" s="1"/>
  <c r="N19" i="39"/>
  <c r="P19" i="39" s="1"/>
  <c r="R19" i="39" s="1"/>
  <c r="T19" i="39" s="1"/>
  <c r="V19" i="39" s="1"/>
  <c r="X19" i="39" s="1"/>
  <c r="Z19" i="39" s="1"/>
  <c r="G19" i="39"/>
  <c r="N18" i="39"/>
  <c r="P18" i="39" s="1"/>
  <c r="R18" i="39" s="1"/>
  <c r="T18" i="39" s="1"/>
  <c r="V18" i="39" s="1"/>
  <c r="X18" i="39" s="1"/>
  <c r="Z18" i="39" s="1"/>
  <c r="G18" i="39"/>
  <c r="P17" i="39"/>
  <c r="R17" i="39" s="1"/>
  <c r="T17" i="39" s="1"/>
  <c r="V17" i="39" s="1"/>
  <c r="X17" i="39" s="1"/>
  <c r="Z17" i="39" s="1"/>
  <c r="N17" i="39"/>
  <c r="G17" i="39"/>
  <c r="N12" i="39"/>
  <c r="P12" i="39" s="1"/>
  <c r="R12" i="39" s="1"/>
  <c r="T12" i="39" s="1"/>
  <c r="V12" i="39" s="1"/>
  <c r="X12" i="39" s="1"/>
  <c r="Z12" i="39" s="1"/>
  <c r="N11" i="39"/>
  <c r="P11" i="39" s="1"/>
  <c r="R11" i="39" s="1"/>
  <c r="T11" i="39" s="1"/>
  <c r="V11" i="39" s="1"/>
  <c r="X11" i="39" s="1"/>
  <c r="Z11" i="39" s="1"/>
  <c r="N10" i="39"/>
  <c r="P10" i="39" s="1"/>
  <c r="R10" i="39" s="1"/>
  <c r="T10" i="39" s="1"/>
  <c r="V10" i="39" s="1"/>
  <c r="X10" i="39" s="1"/>
  <c r="Z10" i="39" s="1"/>
  <c r="R9" i="39"/>
  <c r="T9" i="39" s="1"/>
  <c r="V9" i="39" s="1"/>
  <c r="X9" i="39" s="1"/>
  <c r="Z9" i="3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Quincy Fernandes</author>
  </authors>
  <commentList>
    <comment ref="B11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Quincy Fernandes:</t>
        </r>
        <r>
          <rPr>
            <sz val="9"/>
            <color indexed="81"/>
            <rFont val="Tahoma"/>
            <family val="2"/>
          </rPr>
          <t xml:space="preserve">
@JAA/RBY please check if this procurement activity can be merged with 060. diff. in planning now 2 months.
Feedback by JAA/RBY: seep separate.</t>
        </r>
      </text>
    </comment>
  </commentList>
</comments>
</file>

<file path=xl/sharedStrings.xml><?xml version="1.0" encoding="utf-8"?>
<sst xmlns="http://schemas.openxmlformats.org/spreadsheetml/2006/main" count="433" uniqueCount="149">
  <si>
    <t xml:space="preserve"> </t>
  </si>
  <si>
    <t>Comments</t>
  </si>
  <si>
    <t>Bidder</t>
  </si>
  <si>
    <t>Project Name:</t>
  </si>
  <si>
    <t>-</t>
  </si>
  <si>
    <t>N/A</t>
  </si>
  <si>
    <t>1A</t>
  </si>
  <si>
    <t>2C</t>
  </si>
  <si>
    <t>1B</t>
  </si>
  <si>
    <t>1D</t>
  </si>
  <si>
    <t>1C</t>
  </si>
  <si>
    <t>SU-L1039-071_Cable &amp; Cable Accessories</t>
  </si>
  <si>
    <t>SU-L1039-012_Purchase of OMS, Hardware and related services</t>
  </si>
  <si>
    <t>SU-L1039-101_DC Chargers for Substation Boma, F &amp; J</t>
  </si>
  <si>
    <t>SU-L1039-029_Development and Launch of Energy Efficiency Handbooks</t>
  </si>
  <si>
    <t xml:space="preserve">SU-L1039-017_Consulting Services for the Design &amp; Implementation of EBS Management Development Policy </t>
  </si>
  <si>
    <t>SU-L1039-098_Consulting Services for the Design &amp; Implementation of the EBS Governance Risk &amp; Compliance Framework</t>
  </si>
  <si>
    <t>2A-2C</t>
  </si>
  <si>
    <t>SU-L1039-096_Distribution Materials SS/J, SS/ Boma and SS/E</t>
  </si>
  <si>
    <t xml:space="preserve">SU-L1039-102 - Services for the development of an interface between the Asterisk IVR system and the CIS  ERP software </t>
  </si>
  <si>
    <t>SU-L1039-103A_Facility incl. Transportation for Training Leading in Transformation</t>
  </si>
  <si>
    <t>SU-L1039-103B_Goods for Training in Leading Transformation</t>
  </si>
  <si>
    <t>SU-L1039-105_Electrical Tools</t>
  </si>
  <si>
    <t>Support for the Implementation of the EBS Investment Plan</t>
  </si>
  <si>
    <t>Program Number: SU-L1039</t>
  </si>
  <si>
    <t>Executing Unit: N.V. Energy Bedrijven Suriname</t>
  </si>
  <si>
    <t>Dates (If it does not apply, use N/A)</t>
  </si>
  <si>
    <t>WORKS</t>
  </si>
  <si>
    <t>Submission of  the Finalized Bidding Document to the Bank</t>
  </si>
  <si>
    <t>Date for non- objection offered by the bank</t>
  </si>
  <si>
    <t>Publication (advertisement)</t>
  </si>
  <si>
    <t>Bid Opening</t>
  </si>
  <si>
    <t>Submission of Bid Evaluation &amp; Draft Contract</t>
  </si>
  <si>
    <t>No Objection to the Evaluation &amp; draft contract</t>
  </si>
  <si>
    <t>Proposal Price 
(Currency )</t>
  </si>
  <si>
    <t>Component 
(if applies)</t>
  </si>
  <si>
    <t>Description/Contract Name:</t>
  </si>
  <si>
    <r>
      <t xml:space="preserve">Procurement Method
</t>
    </r>
    <r>
      <rPr>
        <i/>
        <sz val="10"/>
        <color rgb="FF000000"/>
        <rFont val="Calibri"/>
        <family val="2"/>
      </rPr>
      <t>(Select one of the options)</t>
    </r>
    <r>
      <rPr>
        <sz val="10"/>
        <color rgb="FF000000"/>
        <rFont val="Calibri"/>
        <family val="2"/>
      </rPr>
      <t>:</t>
    </r>
  </si>
  <si>
    <t>Lots Quantity:</t>
  </si>
  <si>
    <r>
      <t xml:space="preserve">Contract Type
</t>
    </r>
    <r>
      <rPr>
        <i/>
        <sz val="10"/>
        <color rgb="FF000000"/>
        <rFont val="Calibri"/>
        <family val="2"/>
      </rPr>
      <t>(Select one of the options)</t>
    </r>
    <r>
      <rPr>
        <sz val="10"/>
        <color rgb="FF000000"/>
        <rFont val="Calibri"/>
        <family val="2"/>
      </rPr>
      <t>:</t>
    </r>
  </si>
  <si>
    <t>Estimated Amount,
 in u$s :</t>
  </si>
  <si>
    <t>Associated Component:</t>
  </si>
  <si>
    <t>Bid / Contract Number</t>
  </si>
  <si>
    <r>
      <t xml:space="preserve">Process Status </t>
    </r>
    <r>
      <rPr>
        <i/>
        <sz val="10"/>
        <color rgb="FF000000"/>
        <rFont val="Calibri"/>
        <family val="2"/>
      </rPr>
      <t>(Select one of the options)</t>
    </r>
    <r>
      <rPr>
        <sz val="10"/>
        <color rgb="FF000000"/>
        <rFont val="Calibri"/>
        <family val="2"/>
      </rPr>
      <t>:</t>
    </r>
  </si>
  <si>
    <t>Estimated</t>
  </si>
  <si>
    <t>Real</t>
  </si>
  <si>
    <t>Lump-Sum</t>
  </si>
  <si>
    <t>Ex-Ante</t>
  </si>
  <si>
    <t>In Process</t>
  </si>
  <si>
    <t>Lump Sum</t>
  </si>
  <si>
    <t>Planned</t>
  </si>
  <si>
    <t>International Competitive Bidding (ICB)</t>
  </si>
  <si>
    <t>Procurement for Works</t>
  </si>
  <si>
    <t>SU-L1039-094</t>
  </si>
  <si>
    <t>Shopping</t>
  </si>
  <si>
    <t>Request for Quotation</t>
  </si>
  <si>
    <t>SU-L1039-095</t>
  </si>
  <si>
    <t>GOODS</t>
  </si>
  <si>
    <t>No Objection to the Evaluation</t>
  </si>
  <si>
    <t>Proposal Price 
(Currency)</t>
  </si>
  <si>
    <r>
      <t xml:space="preserve">Expost Review </t>
    </r>
    <r>
      <rPr>
        <i/>
        <sz val="10"/>
        <color rgb="FF000000"/>
        <rFont val="Calibri"/>
        <family val="2"/>
      </rPr>
      <t>(Select one of the options)</t>
    </r>
    <r>
      <rPr>
        <sz val="10"/>
        <color rgb="FF000000"/>
        <rFont val="Calibri"/>
        <family val="2"/>
      </rPr>
      <t>:</t>
    </r>
  </si>
  <si>
    <t>International Competitive Bidding</t>
  </si>
  <si>
    <t>Procurement of Goods</t>
  </si>
  <si>
    <t>Lump sum</t>
  </si>
  <si>
    <t>SU-L1039-012</t>
  </si>
  <si>
    <t>Hardware now included in Tender and DMS scope removed.</t>
  </si>
  <si>
    <t>2A - 2B - 2C</t>
  </si>
  <si>
    <t>Procurement for Goods</t>
  </si>
  <si>
    <t xml:space="preserve">International Competitive Bidding </t>
  </si>
  <si>
    <t>SU-L1039-096</t>
  </si>
  <si>
    <t>SU-L1039-071</t>
  </si>
  <si>
    <t>NON CONSULTING SERVICES</t>
  </si>
  <si>
    <t>SU-L1039-073</t>
  </si>
  <si>
    <t>Direct Contracting</t>
  </si>
  <si>
    <t>SU-L1039-029</t>
  </si>
  <si>
    <t>CONSULTING FIRMS</t>
  </si>
  <si>
    <t>Submission of RFP and Short List</t>
  </si>
  <si>
    <t>No Objection to RFP and Short List</t>
  </si>
  <si>
    <t>RFP Submission</t>
  </si>
  <si>
    <t>Submission of Technical Evaluation</t>
  </si>
  <si>
    <t>No Objection to the Technical Evaluation</t>
  </si>
  <si>
    <t>Final Evaluation and Negotiation</t>
  </si>
  <si>
    <t>No Objection to the Contract</t>
  </si>
  <si>
    <t>Short List Members</t>
  </si>
  <si>
    <t>Technical Score Assigned</t>
  </si>
  <si>
    <t>Evaluated Price Proposal (Currency ####)</t>
  </si>
  <si>
    <t>Combined Score</t>
  </si>
  <si>
    <t>Process Number:</t>
  </si>
  <si>
    <t>Quality &amp; Cost Based Selection</t>
  </si>
  <si>
    <t>SU-L1039-030</t>
  </si>
  <si>
    <t>Est. dates still depending on strategy of execution.</t>
  </si>
  <si>
    <t>SU-L1039-017</t>
  </si>
  <si>
    <t>INDIVIDUAL CONSULTANTS</t>
  </si>
  <si>
    <t>Estimated Number of Consultants:</t>
  </si>
  <si>
    <t>Consultant's Name</t>
  </si>
  <si>
    <t>Period</t>
  </si>
  <si>
    <t>Title</t>
  </si>
  <si>
    <t>Amount (Currency ###)</t>
  </si>
  <si>
    <t>No Objection to the TORs</t>
  </si>
  <si>
    <t>Hiring Deadline</t>
  </si>
  <si>
    <t>End of Activity</t>
  </si>
  <si>
    <t>From</t>
  </si>
  <si>
    <t>Until</t>
  </si>
  <si>
    <t>CQ NI</t>
  </si>
  <si>
    <t>SU-L1039-089_HR Consultancy to support Leadership development</t>
  </si>
  <si>
    <t>Single Source Selection</t>
  </si>
  <si>
    <t>SU-L1039-089</t>
  </si>
  <si>
    <t>TRAINING</t>
  </si>
  <si>
    <t>Detail</t>
  </si>
  <si>
    <t>Annual Training Plan (ATP)</t>
  </si>
  <si>
    <t>No Objection to the ATP</t>
  </si>
  <si>
    <t>TBD</t>
  </si>
  <si>
    <t>To Be Determined</t>
  </si>
  <si>
    <t>Not Applicable</t>
  </si>
  <si>
    <r>
      <t xml:space="preserve">Contract Signing 
</t>
    </r>
    <r>
      <rPr>
        <b/>
        <sz val="10"/>
        <color indexed="8"/>
        <rFont val="Calibri"/>
        <family val="2"/>
      </rPr>
      <t xml:space="preserve"> (Date of contract signiture)</t>
    </r>
  </si>
  <si>
    <r>
      <rPr>
        <b/>
        <sz val="10"/>
        <color indexed="8"/>
        <rFont val="Calibri"/>
        <family val="2"/>
      </rPr>
      <t>End</t>
    </r>
    <r>
      <rPr>
        <sz val="10"/>
        <color indexed="8"/>
        <rFont val="Calibri"/>
        <family val="2"/>
      </rPr>
      <t xml:space="preserve"> of Contract
</t>
    </r>
    <r>
      <rPr>
        <b/>
        <sz val="10"/>
        <color indexed="8"/>
        <rFont val="Calibri"/>
        <family val="2"/>
      </rPr>
      <t>(Final date)</t>
    </r>
  </si>
  <si>
    <r>
      <t xml:space="preserve">Procurement Method
</t>
    </r>
    <r>
      <rPr>
        <i/>
        <sz val="10"/>
        <color indexed="8"/>
        <rFont val="Calibri"/>
        <family val="2"/>
      </rPr>
      <t>(Select one of the options)</t>
    </r>
    <r>
      <rPr>
        <sz val="10"/>
        <color indexed="8"/>
        <rFont val="Calibri"/>
        <family val="2"/>
      </rPr>
      <t>:</t>
    </r>
  </si>
  <si>
    <r>
      <t xml:space="preserve">Baseline Document 
</t>
    </r>
    <r>
      <rPr>
        <i/>
        <sz val="10"/>
        <color indexed="8"/>
        <rFont val="Calibri"/>
        <family val="2"/>
      </rPr>
      <t>(Select one of the options)</t>
    </r>
    <r>
      <rPr>
        <sz val="10"/>
        <color indexed="8"/>
        <rFont val="Calibri"/>
        <family val="2"/>
      </rPr>
      <t>:</t>
    </r>
  </si>
  <si>
    <r>
      <t xml:space="preserve">Contract Type
</t>
    </r>
    <r>
      <rPr>
        <i/>
        <sz val="10"/>
        <color indexed="8"/>
        <rFont val="Calibri"/>
        <family val="2"/>
      </rPr>
      <t>(Select one of the options)</t>
    </r>
    <r>
      <rPr>
        <sz val="10"/>
        <color indexed="8"/>
        <rFont val="Calibri"/>
        <family val="2"/>
      </rPr>
      <t>:</t>
    </r>
  </si>
  <si>
    <r>
      <t xml:space="preserve"> Review Method </t>
    </r>
    <r>
      <rPr>
        <i/>
        <sz val="10"/>
        <color indexed="8"/>
        <rFont val="Calibri"/>
        <family val="2"/>
      </rPr>
      <t>(Select one of the options)</t>
    </r>
    <r>
      <rPr>
        <sz val="10"/>
        <color indexed="8"/>
        <rFont val="Calibri"/>
        <family val="2"/>
      </rPr>
      <t>:</t>
    </r>
  </si>
  <si>
    <r>
      <t xml:space="preserve">Process Status </t>
    </r>
    <r>
      <rPr>
        <i/>
        <sz val="10"/>
        <color indexed="8"/>
        <rFont val="Calibri"/>
        <family val="2"/>
      </rPr>
      <t>(Select one of the options)</t>
    </r>
    <r>
      <rPr>
        <sz val="10"/>
        <color indexed="8"/>
        <rFont val="Calibri"/>
        <family val="2"/>
      </rPr>
      <t>:</t>
    </r>
  </si>
  <si>
    <t>SU-L1039-107_Route Survey SS/HL-SS/Boma-SS/E</t>
  </si>
  <si>
    <t>SU-L1039-094_Cable Laying  33kV Cable Civil and Electrical works SS/HL-SS/Boma-SS/E</t>
  </si>
  <si>
    <t>SU-L1039-095_Cable Laying OS/Boma (12kV),  OS/E (12kV), SS/J (6kV),  SS/F (12+33kV)</t>
  </si>
  <si>
    <t>Previous process 060 incorporated under 095.</t>
  </si>
  <si>
    <r>
      <t xml:space="preserve">Expost Review </t>
    </r>
    <r>
      <rPr>
        <i/>
        <sz val="10"/>
        <color indexed="8"/>
        <rFont val="Calibri"/>
        <family val="2"/>
      </rPr>
      <t>(Select one of the options)</t>
    </r>
    <r>
      <rPr>
        <sz val="10"/>
        <color indexed="8"/>
        <rFont val="Calibri"/>
        <family val="2"/>
      </rPr>
      <t>:</t>
    </r>
  </si>
  <si>
    <t>National Competive Bidding</t>
  </si>
  <si>
    <t>SU-L1039-101</t>
  </si>
  <si>
    <t>Ex-Post</t>
  </si>
  <si>
    <t>SU-L1039-103B</t>
  </si>
  <si>
    <t>SU-L1039-105</t>
  </si>
  <si>
    <t>SU-L1039-073_Handling &amp; Insurance of electrical equipment for SS Boma, E, F, J</t>
  </si>
  <si>
    <t>Direct Contract</t>
  </si>
  <si>
    <t>SU-L1039- 102</t>
  </si>
  <si>
    <t>Justification DC: RPBG is considered to be of exceptional worth to carry out these services, based on the fact that they provided and maintained the system.</t>
  </si>
  <si>
    <t>Publication Expression of Interest Notice</t>
  </si>
  <si>
    <t>SU-L1039-030_Consulting services for Energy Management System (EMS) &amp;  Building Energy Efficiency Program (BEEP)</t>
  </si>
  <si>
    <t>CQ II</t>
  </si>
  <si>
    <t>SU-L1039-098</t>
  </si>
  <si>
    <t>New Process, SU-L1039-087 to be terminated due to scope changes.</t>
  </si>
  <si>
    <t xml:space="preserve">Justification SSS: As per GN-2350-9 par 5.4 tasks that are a continuation of previous work that the consultant 
has carried out. 1) A custom made Leadership  Development Programme that matches the culture and  structure and also fulfills the business needs of NV EBS;
2) The extensive international experience of the consultant with leadership and coaching concepts; 
Previous seminars which the consultant has facilitated for NV EBS. These seminars will apply as juncture to the Leadership Development Programme
</t>
  </si>
  <si>
    <t>AMA</t>
  </si>
  <si>
    <t>SU-L1039-104_Mid-Term Evaluation Loan II</t>
  </si>
  <si>
    <t>SU-L1039-104</t>
  </si>
  <si>
    <t>SU-L1039-103A</t>
  </si>
  <si>
    <t xml:space="preserve">Justification SSS: The resort is focused on eco-cultural activities and surrounded by the tropical rainforest and yet has the modern facilities to support this workshop, creates a beneficial environment and ambience to facilitate a workshop with strategic weight (Previously met EBS'  Requirement) </t>
  </si>
  <si>
    <t>PROCUREMENT PLAN PERIOD:  1st Jun 2018 - 9th Feb 2020</t>
  </si>
  <si>
    <t>SU-L1039-107</t>
  </si>
  <si>
    <t>SU-L1039-106_Construct Riser Poles Foundation SS/E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</si>
</sst>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 * #,##0.00_ ;_ * \-#,##0.00_ ;_ * &quot;-&quot;??_ ;_ @_ "/>
    <numFmt numFmtId="165" formatCode="_(&quot;R$ &quot;* #,##0.00_);_(&quot;R$ &quot;* \(#,##0.00\);_(&quot;R$ &quot;* &quot;-&quot;??_);_(@_)"/>
    <numFmt numFmtId="168" formatCode="&quot; &quot;&quot;$&quot;#,##0.00&quot; &quot;;&quot; &quot;&quot;$&quot;&quot;(&quot;#,##0.00&quot;)&quot;;&quot; &quot;&quot;$&quot;&quot;-&quot;00&quot; &quot;;&quot; &quot;@&quot; &quot;"/>
    <numFmt numFmtId="169" formatCode="&quot; &quot;#,##0.00&quot; &quot;;&quot; (&quot;#,##0.00&quot;)&quot;;&quot; -&quot;00&quot; &quot;;&quot; &quot;@&quot; &quot;"/>
    <numFmt numFmtId="174" formatCode="[$-409]d\-mmm\-yy;@"/>
    <numFmt numFmtId="175" formatCode="_([$$-409]* #,##0_);_([$$-409]* \(#,##0\);_([$$-409]* &quot;-&quot;??_);_(@_)"/>
    <numFmt numFmtId="176" formatCode="&quot;SRD&quot;#,##0.00_);[Red]\(&quot;SRD&quot;#,##0.00\)"/>
    <numFmt numFmtId="177" formatCode="_(&quot;$&quot;* #,##0_);_(&quot;$&quot;* \(#,##0\);_(&quot;$&quot;* &quot;-&quot;??_);_(@_)"/>
    <numFmt numFmtId="179" formatCode="&quot; &quot;[$$-409]#,##0.00&quot; &quot;;&quot; &quot;[$$-409]&quot;(&quot;#,##0.00&quot;)&quot;;&quot; &quot;[$$-409]&quot;-&quot;00&quot; &quot;;&quot; &quot;@&quot; &quot;"/>
    <numFmt numFmtId="180" formatCode="_-[$$-2409]* #,##0_-;\-[$$-2409]* #,##0_-;_-[$$-2409]* &quot;-&quot;??_-;_-@_-"/>
    <numFmt numFmtId="183" formatCode="_ &quot;C$&quot;\ * #,##0.00_ ;_ &quot;C$&quot;\ * \-#,##0.00_ ;_ &quot;C$&quot;\ * &quot;-&quot;??_ ;_ @_ "/>
    <numFmt numFmtId="184" formatCode="_-[$$-2409]* #,##0.00_-;\-[$$-2409]* #,##0.00_-;_-[$$-2409]* &quot;-&quot;??_-;_-@_-"/>
    <numFmt numFmtId="185" formatCode="0.000000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4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9C0006"/>
      <name val="Calibri"/>
      <family val="2"/>
    </font>
    <font>
      <sz val="11"/>
      <color rgb="FF006100"/>
      <name val="Calibri"/>
      <family val="2"/>
    </font>
    <font>
      <sz val="11"/>
      <color rgb="FF9C6500"/>
      <name val="Calibri"/>
      <family val="2"/>
    </font>
    <font>
      <sz val="10"/>
      <color rgb="FF000000"/>
      <name val="Calibri"/>
      <family val="2"/>
    </font>
    <font>
      <sz val="10"/>
      <color theme="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rgb="FF000000"/>
      <name val="Calibri"/>
      <family val="2"/>
    </font>
    <font>
      <i/>
      <sz val="10"/>
      <color rgb="FF00000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color rgb="FFFF0000"/>
      <name val="Calibri"/>
      <family val="2"/>
    </font>
    <font>
      <sz val="10"/>
      <color rgb="FFFF0000"/>
      <name val="Calibri"/>
      <family val="2"/>
      <scheme val="minor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sz val="10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C7CE"/>
        <bgColor rgb="FFFFC7CE"/>
      </patternFill>
    </fill>
    <fill>
      <patternFill patternType="solid">
        <fgColor rgb="FFC6EFCE"/>
        <bgColor rgb="FFC6EFCE"/>
      </patternFill>
    </fill>
    <fill>
      <patternFill patternType="solid">
        <fgColor rgb="FFFFEB9C"/>
        <bgColor rgb="FFFFEB9C"/>
      </patternFill>
    </fill>
    <fill>
      <patternFill patternType="solid">
        <fgColor rgb="FFFFFFFF"/>
        <bgColor rgb="FFFFFFFF"/>
      </patternFill>
    </fill>
    <fill>
      <patternFill patternType="solid">
        <fgColor rgb="FFC5D9F1"/>
        <bgColor rgb="FFC5D9F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C5D9F1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53">
    <xf numFmtId="0" fontId="0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0"/>
    <xf numFmtId="0" fontId="8" fillId="0" borderId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 applyNumberFormat="0" applyFont="0" applyBorder="0" applyProtection="0"/>
    <xf numFmtId="0" fontId="7" fillId="0" borderId="0" applyNumberFormat="0" applyBorder="0" applyProtection="0"/>
    <xf numFmtId="0" fontId="11" fillId="0" borderId="0"/>
    <xf numFmtId="0" fontId="11" fillId="0" borderId="0" applyNumberFormat="0" applyFont="0" applyBorder="0" applyProtection="0"/>
    <xf numFmtId="0" fontId="7" fillId="0" borderId="0" applyNumberFormat="0" applyBorder="0" applyProtection="0"/>
    <xf numFmtId="168" fontId="11" fillId="0" borderId="0" applyFont="0" applyFill="0" applyBorder="0" applyAlignment="0" applyProtection="0"/>
    <xf numFmtId="0" fontId="11" fillId="2" borderId="0" applyNumberFormat="0" applyFon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169" fontId="11" fillId="0" borderId="0" applyFont="0" applyFill="0" applyBorder="0" applyAlignment="0" applyProtection="0"/>
    <xf numFmtId="0" fontId="11" fillId="0" borderId="0" applyNumberFormat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0" fontId="10" fillId="0" borderId="0"/>
    <xf numFmtId="0" fontId="4" fillId="0" borderId="0"/>
    <xf numFmtId="0" fontId="11" fillId="0" borderId="0" applyNumberFormat="0" applyFont="0" applyBorder="0" applyProtection="0"/>
    <xf numFmtId="0" fontId="1" fillId="0" borderId="0"/>
    <xf numFmtId="0" fontId="1" fillId="0" borderId="0"/>
    <xf numFmtId="0" fontId="1" fillId="0" borderId="0"/>
    <xf numFmtId="0" fontId="17" fillId="0" borderId="0"/>
    <xf numFmtId="0" fontId="10" fillId="0" borderId="0"/>
    <xf numFmtId="44" fontId="10" fillId="0" borderId="0" applyFont="0" applyFill="0" applyBorder="0" applyAlignment="0" applyProtection="0"/>
    <xf numFmtId="0" fontId="11" fillId="0" borderId="0" applyNumberFormat="0" applyFont="0" applyBorder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44" fontId="10" fillId="0" borderId="0" applyFont="0" applyFill="0" applyBorder="0" applyAlignment="0" applyProtection="0"/>
    <xf numFmtId="0" fontId="1" fillId="0" borderId="0"/>
    <xf numFmtId="18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  <xf numFmtId="0" fontId="11" fillId="0" borderId="0" applyNumberFormat="0" applyFont="0" applyBorder="0" applyProtection="0"/>
    <xf numFmtId="0" fontId="11" fillId="0" borderId="0"/>
  </cellStyleXfs>
  <cellXfs count="216">
    <xf numFmtId="0" fontId="0" fillId="0" borderId="0" xfId="0"/>
    <xf numFmtId="0" fontId="16" fillId="0" borderId="1" xfId="19" applyFont="1" applyFill="1" applyBorder="1" applyAlignment="1">
      <alignment horizontal="center" vertical="center" wrapText="1"/>
    </xf>
    <xf numFmtId="0" fontId="2" fillId="0" borderId="1" xfId="42" applyFont="1" applyFill="1" applyBorder="1" applyAlignment="1">
      <alignment horizontal="left" vertical="center" wrapText="1"/>
    </xf>
    <xf numFmtId="0" fontId="2" fillId="0" borderId="1" xfId="43" applyFont="1" applyFill="1" applyBorder="1" applyAlignment="1">
      <alignment horizontal="left" vertical="center" wrapText="1"/>
    </xf>
    <xf numFmtId="0" fontId="12" fillId="0" borderId="0" xfId="36" applyFont="1" applyFill="1" applyBorder="1" applyAlignment="1">
      <alignment horizontal="center"/>
    </xf>
    <xf numFmtId="15" fontId="12" fillId="0" borderId="0" xfId="36" applyNumberFormat="1" applyFont="1" applyFill="1" applyBorder="1" applyAlignment="1">
      <alignment horizontal="center"/>
    </xf>
    <xf numFmtId="0" fontId="21" fillId="0" borderId="0" xfId="36" applyFont="1" applyFill="1" applyBorder="1" applyAlignment="1">
      <alignment vertical="top"/>
    </xf>
    <xf numFmtId="0" fontId="16" fillId="7" borderId="6" xfId="36" applyFont="1" applyFill="1" applyBorder="1" applyAlignment="1" applyProtection="1">
      <alignment horizontal="left" vertical="center"/>
      <protection locked="0"/>
    </xf>
    <xf numFmtId="0" fontId="16" fillId="0" borderId="0" xfId="36" applyFont="1" applyFill="1" applyBorder="1" applyAlignment="1">
      <alignment vertical="center" wrapText="1"/>
    </xf>
    <xf numFmtId="0" fontId="16" fillId="7" borderId="10" xfId="36" applyFont="1" applyFill="1" applyBorder="1" applyAlignment="1">
      <alignment horizontal="center" vertical="center" wrapText="1"/>
    </xf>
    <xf numFmtId="0" fontId="16" fillId="7" borderId="11" xfId="36" applyFont="1" applyFill="1" applyBorder="1" applyAlignment="1">
      <alignment horizontal="center" vertical="center" wrapText="1"/>
    </xf>
    <xf numFmtId="0" fontId="24" fillId="0" borderId="1" xfId="36" applyFont="1" applyFill="1" applyBorder="1" applyAlignment="1">
      <alignment vertical="center" wrapText="1"/>
    </xf>
    <xf numFmtId="0" fontId="16" fillId="0" borderId="1" xfId="36" applyFont="1" applyFill="1" applyBorder="1" applyAlignment="1">
      <alignment horizontal="center" vertical="center" wrapText="1"/>
    </xf>
    <xf numFmtId="0" fontId="16" fillId="0" borderId="1" xfId="36" applyFont="1" applyFill="1" applyBorder="1" applyAlignment="1">
      <alignment horizontal="left" vertical="center" wrapText="1"/>
    </xf>
    <xf numFmtId="0" fontId="16" fillId="0" borderId="1" xfId="36" applyFont="1" applyFill="1" applyBorder="1" applyAlignment="1">
      <alignment vertical="center" wrapText="1"/>
    </xf>
    <xf numFmtId="0" fontId="24" fillId="0" borderId="1" xfId="36" applyFont="1" applyFill="1" applyBorder="1" applyAlignment="1">
      <alignment horizontal="left" vertical="center" wrapText="1"/>
    </xf>
    <xf numFmtId="174" fontId="16" fillId="0" borderId="1" xfId="36" applyNumberFormat="1" applyFont="1" applyFill="1" applyBorder="1" applyAlignment="1">
      <alignment horizontal="center" vertical="center" wrapText="1"/>
    </xf>
    <xf numFmtId="174" fontId="24" fillId="0" borderId="1" xfId="36" applyNumberFormat="1" applyFont="1" applyFill="1" applyBorder="1" applyAlignment="1">
      <alignment horizontal="center" vertical="center" wrapText="1"/>
    </xf>
    <xf numFmtId="0" fontId="16" fillId="0" borderId="1" xfId="36" quotePrefix="1" applyFont="1" applyFill="1" applyBorder="1" applyAlignment="1">
      <alignment horizontal="center" vertical="center" wrapText="1"/>
    </xf>
    <xf numFmtId="0" fontId="24" fillId="0" borderId="1" xfId="36" quotePrefix="1" applyFont="1" applyFill="1" applyBorder="1" applyAlignment="1">
      <alignment horizontal="center" vertical="center" wrapText="1"/>
    </xf>
    <xf numFmtId="0" fontId="24" fillId="0" borderId="0" xfId="36" applyFont="1" applyFill="1" applyBorder="1" applyAlignment="1">
      <alignment horizontal="left" vertical="center" wrapText="1"/>
    </xf>
    <xf numFmtId="175" fontId="24" fillId="0" borderId="1" xfId="36" applyNumberFormat="1" applyFont="1" applyFill="1" applyBorder="1" applyAlignment="1">
      <alignment horizontal="left" vertical="center" wrapText="1"/>
    </xf>
    <xf numFmtId="174" fontId="24" fillId="0" borderId="1" xfId="47" applyNumberFormat="1" applyFont="1" applyFill="1" applyBorder="1" applyAlignment="1">
      <alignment horizontal="center" vertical="center" wrapText="1"/>
    </xf>
    <xf numFmtId="174" fontId="16" fillId="0" borderId="18" xfId="36" applyNumberFormat="1" applyFont="1" applyFill="1" applyBorder="1" applyAlignment="1">
      <alignment horizontal="center" vertical="center" wrapText="1"/>
    </xf>
    <xf numFmtId="175" fontId="24" fillId="0" borderId="1" xfId="36" applyNumberFormat="1" applyFont="1" applyFill="1" applyBorder="1" applyAlignment="1">
      <alignment vertical="center" wrapText="1"/>
    </xf>
    <xf numFmtId="0" fontId="16" fillId="0" borderId="0" xfId="36" applyFont="1" applyFill="1" applyBorder="1" applyAlignment="1">
      <alignment horizontal="left" vertical="center" wrapText="1"/>
    </xf>
    <xf numFmtId="175" fontId="16" fillId="0" borderId="1" xfId="36" applyNumberFormat="1" applyFont="1" applyFill="1" applyBorder="1" applyAlignment="1">
      <alignment vertical="center" wrapText="1"/>
    </xf>
    <xf numFmtId="174" fontId="16" fillId="0" borderId="1" xfId="36" applyNumberFormat="1" applyFont="1" applyFill="1" applyBorder="1" applyAlignment="1">
      <alignment horizontal="left" vertical="center" wrapText="1"/>
    </xf>
    <xf numFmtId="0" fontId="24" fillId="0" borderId="0" xfId="36" applyFont="1" applyFill="1" applyBorder="1" applyAlignment="1">
      <alignment vertical="center" wrapText="1"/>
    </xf>
    <xf numFmtId="0" fontId="9" fillId="0" borderId="0" xfId="36" applyFont="1" applyFill="1" applyBorder="1"/>
    <xf numFmtId="0" fontId="24" fillId="0" borderId="0" xfId="36" quotePrefix="1" applyFont="1" applyFill="1" applyBorder="1" applyAlignment="1">
      <alignment horizontal="center" vertical="center" wrapText="1"/>
    </xf>
    <xf numFmtId="0" fontId="16" fillId="0" borderId="0" xfId="36" applyFont="1" applyFill="1" applyBorder="1" applyAlignment="1" applyProtection="1">
      <alignment vertical="center" wrapText="1"/>
    </xf>
    <xf numFmtId="15" fontId="24" fillId="0" borderId="9" xfId="22" applyNumberFormat="1" applyFont="1" applyFill="1" applyBorder="1" applyAlignment="1">
      <alignment horizontal="center" vertical="center" wrapText="1"/>
    </xf>
    <xf numFmtId="0" fontId="24" fillId="0" borderId="1" xfId="47" applyFont="1" applyFill="1" applyBorder="1" applyAlignment="1">
      <alignment horizontal="center" vertical="center" wrapText="1"/>
    </xf>
    <xf numFmtId="0" fontId="16" fillId="0" borderId="16" xfId="36" applyFont="1" applyFill="1" applyBorder="1" applyAlignment="1">
      <alignment horizontal="center" vertical="center" wrapText="1"/>
    </xf>
    <xf numFmtId="0" fontId="24" fillId="0" borderId="16" xfId="36" applyFont="1" applyFill="1" applyBorder="1" applyAlignment="1">
      <alignment horizontal="left" vertical="center" wrapText="1"/>
    </xf>
    <xf numFmtId="174" fontId="16" fillId="0" borderId="3" xfId="36" applyNumberFormat="1" applyFont="1" applyFill="1" applyBorder="1" applyAlignment="1">
      <alignment horizontal="center" vertical="center" wrapText="1"/>
    </xf>
    <xf numFmtId="15" fontId="16" fillId="0" borderId="15" xfId="36" applyNumberFormat="1" applyFont="1" applyFill="1" applyBorder="1" applyAlignment="1">
      <alignment horizontal="center" vertical="center" wrapText="1"/>
    </xf>
    <xf numFmtId="0" fontId="16" fillId="0" borderId="15" xfId="36" applyFont="1" applyFill="1" applyBorder="1" applyAlignment="1">
      <alignment horizontal="center" vertical="center" wrapText="1"/>
    </xf>
    <xf numFmtId="176" fontId="16" fillId="0" borderId="15" xfId="36" applyNumberFormat="1" applyFont="1" applyFill="1" applyBorder="1" applyAlignment="1">
      <alignment horizontal="center" vertical="center" wrapText="1"/>
    </xf>
    <xf numFmtId="174" fontId="24" fillId="0" borderId="0" xfId="36" applyNumberFormat="1" applyFont="1" applyFill="1" applyBorder="1" applyAlignment="1">
      <alignment horizontal="center" vertical="center" wrapText="1"/>
    </xf>
    <xf numFmtId="0" fontId="16" fillId="7" borderId="17" xfId="36" applyFont="1" applyFill="1" applyBorder="1" applyAlignment="1">
      <alignment horizontal="left" vertical="center"/>
    </xf>
    <xf numFmtId="0" fontId="21" fillId="7" borderId="17" xfId="36" applyFont="1" applyFill="1" applyBorder="1" applyAlignment="1">
      <alignment horizontal="left" vertical="center"/>
    </xf>
    <xf numFmtId="0" fontId="21" fillId="7" borderId="19" xfId="36" applyFont="1" applyFill="1" applyBorder="1" applyAlignment="1">
      <alignment horizontal="left" vertical="center" wrapText="1"/>
    </xf>
    <xf numFmtId="174" fontId="24" fillId="0" borderId="1" xfId="22" applyNumberFormat="1" applyFont="1" applyFill="1" applyBorder="1" applyAlignment="1">
      <alignment horizontal="center" vertical="center" wrapText="1"/>
    </xf>
    <xf numFmtId="174" fontId="16" fillId="0" borderId="1" xfId="22" applyNumberFormat="1" applyFont="1" applyFill="1" applyBorder="1" applyAlignment="1">
      <alignment horizontal="center" vertical="center" wrapText="1"/>
    </xf>
    <xf numFmtId="174" fontId="16" fillId="0" borderId="1" xfId="36" applyNumberFormat="1" applyFont="1" applyFill="1" applyBorder="1" applyAlignment="1">
      <alignment vertical="center" wrapText="1"/>
    </xf>
    <xf numFmtId="0" fontId="9" fillId="0" borderId="1" xfId="36" applyFont="1" applyFill="1" applyBorder="1" applyAlignment="1">
      <alignment horizontal="left" vertical="center"/>
    </xf>
    <xf numFmtId="0" fontId="9" fillId="0" borderId="1" xfId="36" applyFont="1" applyFill="1" applyBorder="1" applyAlignment="1">
      <alignment vertical="center" wrapText="1"/>
    </xf>
    <xf numFmtId="0" fontId="16" fillId="0" borderId="1" xfId="22" applyFont="1" applyFill="1" applyBorder="1" applyAlignment="1">
      <alignment horizontal="center" vertical="center" wrapText="1"/>
    </xf>
    <xf numFmtId="0" fontId="16" fillId="0" borderId="1" xfId="21" applyFont="1" applyFill="1" applyBorder="1" applyAlignment="1">
      <alignment horizontal="left" vertical="center" wrapText="1"/>
    </xf>
    <xf numFmtId="0" fontId="16" fillId="0" borderId="0" xfId="22" applyFont="1" applyFill="1" applyBorder="1" applyAlignment="1">
      <alignment horizontal="center" vertical="center" wrapText="1"/>
    </xf>
    <xf numFmtId="0" fontId="16" fillId="0" borderId="0" xfId="36" applyFont="1" applyFill="1" applyBorder="1" applyAlignment="1">
      <alignment horizontal="center" vertical="center" wrapText="1"/>
    </xf>
    <xf numFmtId="179" fontId="16" fillId="0" borderId="0" xfId="36" applyNumberFormat="1" applyFont="1" applyFill="1" applyBorder="1" applyAlignment="1">
      <alignment vertical="center" wrapText="1"/>
    </xf>
    <xf numFmtId="15" fontId="16" fillId="0" borderId="0" xfId="36" applyNumberFormat="1" applyFont="1" applyFill="1" applyBorder="1" applyAlignment="1">
      <alignment horizontal="center" vertical="center" wrapText="1"/>
    </xf>
    <xf numFmtId="14" fontId="26" fillId="0" borderId="0" xfId="36" applyNumberFormat="1" applyFont="1" applyFill="1" applyBorder="1" applyAlignment="1">
      <alignment horizontal="center" vertical="center" wrapText="1"/>
    </xf>
    <xf numFmtId="0" fontId="26" fillId="0" borderId="0" xfId="36" applyFont="1" applyFill="1" applyBorder="1" applyAlignment="1">
      <alignment horizontal="center" vertical="center" wrapText="1"/>
    </xf>
    <xf numFmtId="0" fontId="26" fillId="0" borderId="0" xfId="36" applyFont="1" applyFill="1" applyBorder="1" applyAlignment="1">
      <alignment vertical="center" wrapText="1"/>
    </xf>
    <xf numFmtId="15" fontId="16" fillId="0" borderId="0" xfId="36" applyNumberFormat="1" applyFont="1" applyFill="1" applyBorder="1" applyAlignment="1">
      <alignment vertical="center" wrapText="1"/>
    </xf>
    <xf numFmtId="0" fontId="21" fillId="7" borderId="6" xfId="36" applyFont="1" applyFill="1" applyBorder="1" applyAlignment="1">
      <alignment horizontal="left" vertical="center"/>
    </xf>
    <xf numFmtId="0" fontId="21" fillId="7" borderId="5" xfId="36" applyFont="1" applyFill="1" applyBorder="1" applyAlignment="1">
      <alignment vertical="center" wrapText="1"/>
    </xf>
    <xf numFmtId="0" fontId="21" fillId="7" borderId="2" xfId="36" applyFont="1" applyFill="1" applyBorder="1" applyAlignment="1">
      <alignment vertical="center" wrapText="1"/>
    </xf>
    <xf numFmtId="174" fontId="24" fillId="0" borderId="0" xfId="47" applyNumberFormat="1" applyFont="1" applyFill="1" applyBorder="1" applyAlignment="1">
      <alignment horizontal="center" vertical="center" wrapText="1"/>
    </xf>
    <xf numFmtId="15" fontId="16" fillId="0" borderId="1" xfId="36" applyNumberFormat="1" applyFont="1" applyFill="1" applyBorder="1" applyAlignment="1">
      <alignment horizontal="center" vertical="center" wrapText="1"/>
    </xf>
    <xf numFmtId="0" fontId="21" fillId="7" borderId="17" xfId="36" applyFont="1" applyFill="1" applyBorder="1" applyAlignment="1">
      <alignment vertical="center" wrapText="1"/>
    </xf>
    <xf numFmtId="0" fontId="21" fillId="7" borderId="19" xfId="36" applyFont="1" applyFill="1" applyBorder="1" applyAlignment="1">
      <alignment vertical="center" wrapText="1"/>
    </xf>
    <xf numFmtId="0" fontId="21" fillId="7" borderId="20" xfId="36" applyFont="1" applyFill="1" applyBorder="1" applyAlignment="1">
      <alignment vertical="center" wrapText="1"/>
    </xf>
    <xf numFmtId="0" fontId="20" fillId="6" borderId="0" xfId="36" applyFont="1" applyFill="1" applyAlignment="1"/>
    <xf numFmtId="0" fontId="20" fillId="6" borderId="0" xfId="36" applyFont="1" applyFill="1" applyAlignment="1">
      <alignment horizontal="center" wrapText="1"/>
    </xf>
    <xf numFmtId="0" fontId="20" fillId="6" borderId="0" xfId="36" applyFont="1" applyFill="1" applyAlignment="1">
      <alignment wrapText="1"/>
    </xf>
    <xf numFmtId="0" fontId="21" fillId="6" borderId="0" xfId="36" applyFont="1" applyFill="1" applyAlignment="1"/>
    <xf numFmtId="0" fontId="1" fillId="0" borderId="0" xfId="1"/>
    <xf numFmtId="0" fontId="10" fillId="6" borderId="0" xfId="36" applyFont="1" applyFill="1" applyAlignment="1"/>
    <xf numFmtId="0" fontId="20" fillId="6" borderId="0" xfId="19" applyFont="1" applyFill="1" applyAlignment="1">
      <alignment vertical="top"/>
    </xf>
    <xf numFmtId="0" fontId="10" fillId="0" borderId="0" xfId="36" applyFont="1" applyFill="1" applyAlignment="1"/>
    <xf numFmtId="0" fontId="10" fillId="0" borderId="0" xfId="36" applyFont="1" applyFill="1" applyAlignment="1">
      <alignment horizontal="center" wrapText="1"/>
    </xf>
    <xf numFmtId="0" fontId="10" fillId="0" borderId="0" xfId="36" applyFont="1" applyFill="1" applyAlignment="1">
      <alignment horizontal="center"/>
    </xf>
    <xf numFmtId="0" fontId="10" fillId="0" borderId="0" xfId="36" applyFont="1" applyFill="1" applyAlignment="1">
      <alignment wrapText="1"/>
    </xf>
    <xf numFmtId="0" fontId="10" fillId="6" borderId="0" xfId="36" applyFont="1" applyFill="1" applyBorder="1" applyAlignment="1">
      <alignment horizontal="center" wrapText="1"/>
    </xf>
    <xf numFmtId="0" fontId="10" fillId="6" borderId="0" xfId="36" applyFont="1" applyFill="1" applyBorder="1" applyAlignment="1">
      <alignment horizontal="center"/>
    </xf>
    <xf numFmtId="0" fontId="10" fillId="6" borderId="0" xfId="36" applyFont="1" applyFill="1" applyBorder="1" applyAlignment="1">
      <alignment wrapText="1"/>
    </xf>
    <xf numFmtId="0" fontId="10" fillId="6" borderId="0" xfId="36" applyFont="1" applyFill="1" applyBorder="1" applyAlignment="1"/>
    <xf numFmtId="0" fontId="10" fillId="0" borderId="0" xfId="45"/>
    <xf numFmtId="0" fontId="10" fillId="0" borderId="0" xfId="45" applyAlignment="1">
      <alignment wrapText="1"/>
    </xf>
    <xf numFmtId="0" fontId="1" fillId="9" borderId="5" xfId="1" applyFill="1" applyBorder="1" applyProtection="1">
      <protection locked="0"/>
    </xf>
    <xf numFmtId="0" fontId="1" fillId="9" borderId="2" xfId="1" applyFill="1" applyBorder="1" applyProtection="1">
      <protection locked="0"/>
    </xf>
    <xf numFmtId="0" fontId="10" fillId="0" borderId="0" xfId="45" applyFill="1"/>
    <xf numFmtId="0" fontId="16" fillId="0" borderId="0" xfId="36" applyFont="1" applyFill="1" applyAlignment="1">
      <alignment vertical="center" wrapText="1"/>
    </xf>
    <xf numFmtId="0" fontId="20" fillId="10" borderId="6" xfId="36" applyFont="1" applyFill="1" applyBorder="1" applyAlignment="1">
      <alignment horizontal="left" vertical="center" wrapText="1"/>
    </xf>
    <xf numFmtId="0" fontId="1" fillId="9" borderId="5" xfId="1" applyFill="1" applyBorder="1"/>
    <xf numFmtId="0" fontId="1" fillId="9" borderId="5" xfId="1" applyFill="1" applyBorder="1" applyAlignment="1">
      <alignment wrapText="1"/>
    </xf>
    <xf numFmtId="0" fontId="1" fillId="9" borderId="2" xfId="1" applyFill="1" applyBorder="1"/>
    <xf numFmtId="175" fontId="16" fillId="0" borderId="1" xfId="48" applyNumberFormat="1" applyFont="1" applyFill="1" applyBorder="1" applyAlignment="1">
      <alignment vertical="center" wrapText="1"/>
    </xf>
    <xf numFmtId="0" fontId="2" fillId="0" borderId="1" xfId="36" applyFont="1" applyFill="1" applyBorder="1" applyAlignment="1">
      <alignment horizontal="left" vertical="center" wrapText="1"/>
    </xf>
    <xf numFmtId="0" fontId="22" fillId="0" borderId="1" xfId="36" applyFont="1" applyFill="1" applyBorder="1" applyAlignment="1">
      <alignment vertical="center" wrapText="1"/>
    </xf>
    <xf numFmtId="174" fontId="16" fillId="8" borderId="1" xfId="36" applyNumberFormat="1" applyFont="1" applyFill="1" applyBorder="1" applyAlignment="1">
      <alignment horizontal="center" vertical="center" wrapText="1"/>
    </xf>
    <xf numFmtId="0" fontId="21" fillId="0" borderId="0" xfId="36" applyFont="1" applyFill="1" applyAlignment="1">
      <alignment vertical="center" wrapText="1"/>
    </xf>
    <xf numFmtId="0" fontId="16" fillId="0" borderId="0" xfId="19" applyFont="1" applyFill="1" applyBorder="1" applyAlignment="1">
      <alignment horizontal="center" vertical="center" wrapText="1"/>
    </xf>
    <xf numFmtId="175" fontId="16" fillId="0" borderId="0" xfId="48" applyNumberFormat="1" applyFont="1" applyFill="1" applyBorder="1" applyAlignment="1">
      <alignment vertical="center" wrapText="1"/>
    </xf>
    <xf numFmtId="174" fontId="16" fillId="0" borderId="5" xfId="36" applyNumberFormat="1" applyFont="1" applyFill="1" applyBorder="1" applyAlignment="1">
      <alignment horizontal="center" vertical="center" wrapText="1"/>
    </xf>
    <xf numFmtId="0" fontId="1" fillId="0" borderId="0" xfId="1" applyFill="1" applyBorder="1"/>
    <xf numFmtId="0" fontId="2" fillId="0" borderId="1" xfId="10" applyFont="1" applyFill="1" applyBorder="1" applyAlignment="1">
      <alignment horizontal="center" vertical="center" wrapText="1"/>
    </xf>
    <xf numFmtId="0" fontId="2" fillId="0" borderId="1" xfId="36" quotePrefix="1" applyFont="1" applyFill="1" applyBorder="1" applyAlignment="1">
      <alignment horizontal="center" vertical="center" wrapText="1"/>
    </xf>
    <xf numFmtId="0" fontId="2" fillId="0" borderId="1" xfId="36" applyFont="1" applyFill="1" applyBorder="1" applyAlignment="1">
      <alignment vertical="center" wrapText="1"/>
    </xf>
    <xf numFmtId="0" fontId="2" fillId="0" borderId="3" xfId="36" applyFont="1" applyFill="1" applyBorder="1" applyAlignment="1">
      <alignment horizontal="center" vertical="center" wrapText="1"/>
    </xf>
    <xf numFmtId="174" fontId="2" fillId="0" borderId="1" xfId="36" applyNumberFormat="1" applyFont="1" applyFill="1" applyBorder="1" applyAlignment="1">
      <alignment horizontal="center" vertical="center" wrapText="1"/>
    </xf>
    <xf numFmtId="174" fontId="2" fillId="8" borderId="1" xfId="36" applyNumberFormat="1" applyFont="1" applyFill="1" applyBorder="1" applyAlignment="1">
      <alignment horizontal="center" vertical="center" wrapText="1"/>
    </xf>
    <xf numFmtId="0" fontId="2" fillId="0" borderId="0" xfId="36" applyFont="1" applyFill="1" applyAlignment="1">
      <alignment horizontal="left" vertical="center" wrapText="1"/>
    </xf>
    <xf numFmtId="0" fontId="2" fillId="0" borderId="1" xfId="36" applyFont="1" applyFill="1" applyBorder="1" applyAlignment="1">
      <alignment horizontal="center" vertical="center"/>
    </xf>
    <xf numFmtId="174" fontId="2" fillId="0" borderId="1" xfId="36" quotePrefix="1" applyNumberFormat="1" applyFont="1" applyFill="1" applyBorder="1" applyAlignment="1">
      <alignment horizontal="center" vertical="center" wrapText="1"/>
    </xf>
    <xf numFmtId="174" fontId="2" fillId="0" borderId="1" xfId="36" applyNumberFormat="1" applyFont="1" applyFill="1" applyBorder="1" applyAlignment="1">
      <alignment horizontal="left" vertical="center" wrapText="1"/>
    </xf>
    <xf numFmtId="0" fontId="2" fillId="0" borderId="1" xfId="36" applyFont="1" applyFill="1" applyBorder="1" applyAlignment="1">
      <alignment vertical="center"/>
    </xf>
    <xf numFmtId="177" fontId="2" fillId="0" borderId="1" xfId="36" applyNumberFormat="1" applyFont="1" applyFill="1" applyBorder="1" applyAlignment="1">
      <alignment vertical="center"/>
    </xf>
    <xf numFmtId="174" fontId="2" fillId="0" borderId="1" xfId="36" applyNumberFormat="1" applyFont="1" applyFill="1" applyBorder="1" applyAlignment="1">
      <alignment horizontal="center" vertical="center"/>
    </xf>
    <xf numFmtId="174" fontId="2" fillId="0" borderId="1" xfId="36" applyNumberFormat="1" applyFont="1" applyFill="1" applyBorder="1" applyAlignment="1">
      <alignment vertical="center"/>
    </xf>
    <xf numFmtId="0" fontId="2" fillId="0" borderId="3" xfId="36" applyFont="1" applyFill="1" applyBorder="1" applyAlignment="1">
      <alignment horizontal="left" vertical="center" wrapText="1"/>
    </xf>
    <xf numFmtId="175" fontId="2" fillId="0" borderId="1" xfId="36" applyNumberFormat="1" applyFont="1" applyFill="1" applyBorder="1" applyAlignment="1">
      <alignment horizontal="left" vertical="center" wrapText="1"/>
    </xf>
    <xf numFmtId="174" fontId="16" fillId="8" borderId="18" xfId="36" applyNumberFormat="1" applyFont="1" applyFill="1" applyBorder="1" applyAlignment="1">
      <alignment horizontal="center" vertical="center" wrapText="1"/>
    </xf>
    <xf numFmtId="0" fontId="16" fillId="11" borderId="1" xfId="36" applyFont="1" applyFill="1" applyBorder="1" applyAlignment="1">
      <alignment horizontal="left" vertical="center" wrapText="1"/>
    </xf>
    <xf numFmtId="174" fontId="16" fillId="11" borderId="1" xfId="36" applyNumberFormat="1" applyFont="1" applyFill="1" applyBorder="1" applyAlignment="1">
      <alignment horizontal="center" vertical="center" wrapText="1"/>
    </xf>
    <xf numFmtId="44" fontId="16" fillId="11" borderId="1" xfId="49" applyFont="1" applyFill="1" applyBorder="1" applyAlignment="1">
      <alignment horizontal="left" vertical="center" wrapText="1"/>
    </xf>
    <xf numFmtId="0" fontId="16" fillId="0" borderId="0" xfId="36" applyFont="1" applyFill="1" applyAlignment="1">
      <alignment horizontal="left" vertical="center" wrapText="1"/>
    </xf>
    <xf numFmtId="174" fontId="16" fillId="11" borderId="1" xfId="36" applyNumberFormat="1" applyFont="1" applyFill="1" applyBorder="1" applyAlignment="1">
      <alignment horizontal="left" vertical="center" wrapText="1"/>
    </xf>
    <xf numFmtId="174" fontId="2" fillId="8" borderId="1" xfId="36" applyNumberFormat="1" applyFont="1" applyFill="1" applyBorder="1" applyAlignment="1">
      <alignment horizontal="center" vertical="center"/>
    </xf>
    <xf numFmtId="0" fontId="2" fillId="0" borderId="1" xfId="36" applyFont="1" applyFill="1" applyBorder="1" applyAlignment="1">
      <alignment horizontal="center" vertical="center" wrapText="1"/>
    </xf>
    <xf numFmtId="0" fontId="2" fillId="0" borderId="0" xfId="36" applyFont="1" applyFill="1" applyAlignment="1">
      <alignment vertical="center" wrapText="1"/>
    </xf>
    <xf numFmtId="0" fontId="2" fillId="0" borderId="1" xfId="35" applyFont="1" applyFill="1" applyBorder="1" applyAlignment="1">
      <alignment horizontal="left" vertical="center" wrapText="1"/>
    </xf>
    <xf numFmtId="15" fontId="16" fillId="0" borderId="1" xfId="22" applyNumberFormat="1" applyFont="1" applyFill="1" applyBorder="1" applyAlignment="1">
      <alignment horizontal="center" vertical="center" wrapText="1"/>
    </xf>
    <xf numFmtId="0" fontId="2" fillId="0" borderId="0" xfId="10" applyFont="1" applyFill="1" applyBorder="1" applyAlignment="1">
      <alignment horizontal="center" vertical="top" wrapText="1"/>
    </xf>
    <xf numFmtId="0" fontId="27" fillId="0" borderId="0" xfId="10" applyFont="1" applyFill="1" applyBorder="1" applyAlignment="1">
      <alignment horizontal="left" vertical="top" wrapText="1"/>
    </xf>
    <xf numFmtId="0" fontId="2" fillId="0" borderId="0" xfId="36" applyFont="1" applyFill="1" applyBorder="1" applyAlignment="1">
      <alignment vertical="center" wrapText="1"/>
    </xf>
    <xf numFmtId="0" fontId="2" fillId="0" borderId="0" xfId="36" quotePrefix="1" applyFont="1" applyFill="1" applyBorder="1" applyAlignment="1">
      <alignment horizontal="center" vertical="center" wrapText="1"/>
    </xf>
    <xf numFmtId="175" fontId="2" fillId="0" borderId="0" xfId="10" applyNumberFormat="1" applyFont="1" applyFill="1" applyBorder="1" applyAlignment="1">
      <alignment horizontal="left" vertical="top" wrapText="1"/>
    </xf>
    <xf numFmtId="0" fontId="2" fillId="0" borderId="0" xfId="36" applyFont="1" applyFill="1" applyBorder="1" applyAlignment="1">
      <alignment horizontal="center" vertical="center" wrapText="1"/>
    </xf>
    <xf numFmtId="0" fontId="2" fillId="0" borderId="0" xfId="36" applyFont="1" applyFill="1" applyBorder="1" applyAlignment="1">
      <alignment horizontal="left" vertical="center" wrapText="1"/>
    </xf>
    <xf numFmtId="0" fontId="9" fillId="0" borderId="0" xfId="45" applyFont="1" applyFill="1" applyAlignment="1">
      <alignment vertical="center"/>
    </xf>
    <xf numFmtId="176" fontId="2" fillId="0" borderId="0" xfId="36" applyNumberFormat="1" applyFont="1" applyFill="1" applyBorder="1" applyAlignment="1">
      <alignment vertical="center" wrapText="1"/>
    </xf>
    <xf numFmtId="0" fontId="20" fillId="10" borderId="6" xfId="36" applyFont="1" applyFill="1" applyBorder="1" applyAlignment="1">
      <alignment horizontal="left" vertical="center"/>
    </xf>
    <xf numFmtId="15" fontId="10" fillId="0" borderId="0" xfId="36" applyNumberFormat="1" applyFont="1" applyFill="1" applyAlignment="1"/>
    <xf numFmtId="15" fontId="2" fillId="0" borderId="1" xfId="36" quotePrefix="1" applyNumberFormat="1" applyFont="1" applyFill="1" applyBorder="1" applyAlignment="1">
      <alignment horizontal="center" vertical="center" wrapText="1"/>
    </xf>
    <xf numFmtId="15" fontId="2" fillId="0" borderId="4" xfId="36" applyNumberFormat="1" applyFont="1" applyFill="1" applyBorder="1" applyAlignment="1">
      <alignment horizontal="center" vertical="center" wrapText="1"/>
    </xf>
    <xf numFmtId="0" fontId="2" fillId="0" borderId="1" xfId="47" applyFont="1" applyFill="1" applyBorder="1" applyAlignment="1">
      <alignment horizontal="center" vertical="center" wrapText="1"/>
    </xf>
    <xf numFmtId="174" fontId="2" fillId="0" borderId="1" xfId="47" applyNumberFormat="1" applyFont="1" applyFill="1" applyBorder="1" applyAlignment="1">
      <alignment horizontal="center" vertical="center" wrapText="1"/>
    </xf>
    <xf numFmtId="0" fontId="24" fillId="0" borderId="12" xfId="36" quotePrefix="1" applyFont="1" applyFill="1" applyBorder="1" applyAlignment="1">
      <alignment horizontal="center" vertical="center" wrapText="1"/>
    </xf>
    <xf numFmtId="0" fontId="24" fillId="0" borderId="13" xfId="36" applyFont="1" applyFill="1" applyBorder="1" applyAlignment="1">
      <alignment horizontal="left" vertical="center" wrapText="1"/>
    </xf>
    <xf numFmtId="175" fontId="2" fillId="0" borderId="3" xfId="36" applyNumberFormat="1" applyFont="1" applyFill="1" applyBorder="1" applyAlignment="1">
      <alignment horizontal="left" vertical="center" wrapText="1"/>
    </xf>
    <xf numFmtId="0" fontId="2" fillId="0" borderId="3" xfId="36" applyFont="1" applyFill="1" applyBorder="1" applyAlignment="1">
      <alignment vertical="center" wrapText="1"/>
    </xf>
    <xf numFmtId="0" fontId="0" fillId="0" borderId="0" xfId="36" applyFont="1" applyFill="1" applyAlignment="1">
      <alignment vertical="center"/>
    </xf>
    <xf numFmtId="175" fontId="2" fillId="0" borderId="1" xfId="36" applyNumberFormat="1" applyFont="1" applyFill="1" applyBorder="1" applyAlignment="1">
      <alignment vertical="center" wrapText="1"/>
    </xf>
    <xf numFmtId="174" fontId="2" fillId="0" borderId="0" xfId="36" applyNumberFormat="1" applyFont="1" applyFill="1" applyBorder="1" applyAlignment="1">
      <alignment horizontal="center" vertical="center" wrapText="1"/>
    </xf>
    <xf numFmtId="174" fontId="24" fillId="0" borderId="1" xfId="36" applyNumberFormat="1" applyFont="1" applyFill="1" applyBorder="1" applyAlignment="1">
      <alignment horizontal="left" vertical="top" wrapText="1"/>
    </xf>
    <xf numFmtId="0" fontId="24" fillId="0" borderId="1" xfId="50" applyFont="1" applyFill="1" applyBorder="1" applyAlignment="1">
      <alignment horizontal="left" vertical="center" wrapText="1"/>
    </xf>
    <xf numFmtId="174" fontId="24" fillId="8" borderId="1" xfId="47" applyNumberFormat="1" applyFont="1" applyFill="1" applyBorder="1" applyAlignment="1">
      <alignment horizontal="center" vertical="center" wrapText="1"/>
    </xf>
    <xf numFmtId="0" fontId="24" fillId="0" borderId="0" xfId="47" applyFont="1" applyFill="1" applyBorder="1" applyAlignment="1">
      <alignment horizontal="center" vertical="center" wrapText="1"/>
    </xf>
    <xf numFmtId="0" fontId="24" fillId="0" borderId="0" xfId="50" applyFont="1" applyFill="1" applyBorder="1" applyAlignment="1">
      <alignment horizontal="left" vertical="center" wrapText="1"/>
    </xf>
    <xf numFmtId="175" fontId="24" fillId="0" borderId="0" xfId="36" applyNumberFormat="1" applyFont="1" applyFill="1" applyBorder="1" applyAlignment="1">
      <alignment horizontal="left" vertical="center" wrapText="1"/>
    </xf>
    <xf numFmtId="0" fontId="22" fillId="0" borderId="0" xfId="36" applyFont="1" applyFill="1" applyBorder="1" applyAlignment="1">
      <alignment vertical="center" wrapText="1"/>
    </xf>
    <xf numFmtId="174" fontId="24" fillId="0" borderId="0" xfId="36" applyNumberFormat="1" applyFont="1" applyFill="1" applyBorder="1" applyAlignment="1">
      <alignment horizontal="left" vertical="top" wrapText="1"/>
    </xf>
    <xf numFmtId="0" fontId="1" fillId="0" borderId="1" xfId="1" applyFill="1" applyBorder="1" applyAlignment="1">
      <alignment horizontal="left" vertical="center"/>
    </xf>
    <xf numFmtId="0" fontId="10" fillId="0" borderId="0" xfId="36" applyFont="1" applyFill="1" applyAlignment="1">
      <alignment vertical="center"/>
    </xf>
    <xf numFmtId="0" fontId="10" fillId="0" borderId="0" xfId="36" applyFont="1" applyFill="1" applyBorder="1" applyAlignment="1"/>
    <xf numFmtId="0" fontId="10" fillId="0" borderId="0" xfId="36" applyFont="1" applyFill="1" applyBorder="1" applyAlignment="1">
      <alignment wrapText="1"/>
    </xf>
    <xf numFmtId="174" fontId="2" fillId="0" borderId="0" xfId="36" applyNumberFormat="1" applyFont="1" applyFill="1" applyBorder="1" applyAlignment="1">
      <alignment horizontal="center" vertical="top" wrapText="1"/>
    </xf>
    <xf numFmtId="0" fontId="2" fillId="0" borderId="0" xfId="36" applyFont="1" applyFill="1" applyBorder="1" applyAlignment="1">
      <alignment vertical="top" wrapText="1"/>
    </xf>
    <xf numFmtId="0" fontId="10" fillId="0" borderId="1" xfId="45" applyFill="1" applyBorder="1" applyAlignment="1">
      <alignment horizontal="center" vertical="center"/>
    </xf>
    <xf numFmtId="0" fontId="2" fillId="0" borderId="1" xfId="35" applyFont="1" applyFill="1" applyBorder="1" applyAlignment="1">
      <alignment vertical="center" wrapText="1"/>
    </xf>
    <xf numFmtId="0" fontId="10" fillId="0" borderId="1" xfId="45" applyFont="1" applyFill="1" applyBorder="1" applyAlignment="1">
      <alignment horizontal="center" vertical="center"/>
    </xf>
    <xf numFmtId="0" fontId="11" fillId="0" borderId="1" xfId="1" applyFont="1" applyFill="1" applyBorder="1"/>
    <xf numFmtId="0" fontId="16" fillId="0" borderId="1" xfId="51" applyFont="1" applyFill="1" applyBorder="1" applyAlignment="1">
      <alignment horizontal="center" vertical="center" wrapText="1"/>
    </xf>
    <xf numFmtId="0" fontId="31" fillId="0" borderId="1" xfId="51" applyFont="1" applyFill="1" applyBorder="1" applyAlignment="1">
      <alignment horizontal="left" vertical="center" wrapText="1"/>
    </xf>
    <xf numFmtId="0" fontId="16" fillId="0" borderId="1" xfId="51" quotePrefix="1" applyFont="1" applyFill="1" applyBorder="1" applyAlignment="1">
      <alignment horizontal="center" vertical="center" wrapText="1"/>
    </xf>
    <xf numFmtId="0" fontId="22" fillId="0" borderId="1" xfId="51" applyFont="1" applyFill="1" applyBorder="1" applyAlignment="1">
      <alignment vertical="center" wrapText="1"/>
    </xf>
    <xf numFmtId="0" fontId="16" fillId="0" borderId="1" xfId="51" applyFont="1" applyFill="1" applyBorder="1" applyAlignment="1">
      <alignment vertical="center" wrapText="1"/>
    </xf>
    <xf numFmtId="15" fontId="16" fillId="0" borderId="1" xfId="51" applyNumberFormat="1" applyFont="1" applyFill="1" applyBorder="1" applyAlignment="1">
      <alignment horizontal="center" vertical="center" wrapText="1"/>
    </xf>
    <xf numFmtId="0" fontId="24" fillId="0" borderId="1" xfId="51" applyFont="1" applyFill="1" applyBorder="1" applyAlignment="1">
      <alignment vertical="center" wrapText="1"/>
    </xf>
    <xf numFmtId="0" fontId="16" fillId="0" borderId="0" xfId="51" applyFont="1" applyFill="1" applyAlignment="1">
      <alignment vertical="center" wrapText="1"/>
    </xf>
    <xf numFmtId="0" fontId="16" fillId="0" borderId="0" xfId="36" applyFont="1" applyFill="1" applyAlignment="1">
      <alignment horizontal="center" vertical="center" wrapText="1"/>
    </xf>
    <xf numFmtId="184" fontId="2" fillId="0" borderId="1" xfId="36" applyNumberFormat="1" applyFont="1" applyFill="1" applyBorder="1" applyAlignment="1">
      <alignment vertical="center" wrapText="1"/>
    </xf>
    <xf numFmtId="0" fontId="25" fillId="0" borderId="1" xfId="36" applyFont="1" applyFill="1" applyBorder="1" applyAlignment="1">
      <alignment vertical="center" wrapText="1"/>
    </xf>
    <xf numFmtId="0" fontId="2" fillId="0" borderId="1" xfId="36" quotePrefix="1" applyFont="1" applyFill="1" applyBorder="1" applyAlignment="1">
      <alignment horizontal="left" vertical="center" wrapText="1"/>
    </xf>
    <xf numFmtId="180" fontId="6" fillId="0" borderId="0" xfId="36" applyNumberFormat="1" applyFont="1" applyFill="1" applyAlignment="1"/>
    <xf numFmtId="185" fontId="6" fillId="0" borderId="0" xfId="36" applyNumberFormat="1" applyFont="1" applyFill="1" applyAlignment="1"/>
    <xf numFmtId="0" fontId="16" fillId="7" borderId="15" xfId="36" applyFont="1" applyFill="1" applyBorder="1" applyAlignment="1">
      <alignment horizontal="center" vertical="center" wrapText="1"/>
    </xf>
    <xf numFmtId="0" fontId="16" fillId="7" borderId="16" xfId="36" applyFont="1" applyFill="1" applyBorder="1" applyAlignment="1">
      <alignment horizontal="center" vertical="center" wrapText="1"/>
    </xf>
    <xf numFmtId="0" fontId="16" fillId="7" borderId="12" xfId="36" applyFont="1" applyFill="1" applyBorder="1" applyAlignment="1">
      <alignment horizontal="center" vertical="center" wrapText="1"/>
    </xf>
    <xf numFmtId="0" fontId="16" fillId="7" borderId="17" xfId="36" applyFont="1" applyFill="1" applyBorder="1" applyAlignment="1">
      <alignment horizontal="center" vertical="center" wrapText="1"/>
    </xf>
    <xf numFmtId="0" fontId="16" fillId="7" borderId="18" xfId="36" applyFont="1" applyFill="1" applyBorder="1" applyAlignment="1">
      <alignment horizontal="center" vertical="center" wrapText="1"/>
    </xf>
    <xf numFmtId="0" fontId="16" fillId="7" borderId="1" xfId="36" applyFont="1" applyFill="1" applyBorder="1" applyAlignment="1">
      <alignment horizontal="center" vertical="center" wrapText="1"/>
    </xf>
    <xf numFmtId="0" fontId="16" fillId="7" borderId="20" xfId="36" applyFont="1" applyFill="1" applyBorder="1" applyAlignment="1">
      <alignment horizontal="center" vertical="center" wrapText="1"/>
    </xf>
    <xf numFmtId="0" fontId="16" fillId="7" borderId="19" xfId="36" applyFont="1" applyFill="1" applyBorder="1" applyAlignment="1">
      <alignment horizontal="center" vertical="center" wrapText="1"/>
    </xf>
    <xf numFmtId="0" fontId="16" fillId="7" borderId="3" xfId="36" applyFont="1" applyFill="1" applyBorder="1" applyAlignment="1">
      <alignment horizontal="center" vertical="center" wrapText="1"/>
    </xf>
    <xf numFmtId="0" fontId="20" fillId="6" borderId="0" xfId="19" applyFont="1" applyFill="1" applyAlignment="1">
      <alignment vertical="top" wrapText="1"/>
    </xf>
    <xf numFmtId="0" fontId="5" fillId="0" borderId="0" xfId="1" applyFont="1" applyFill="1" applyBorder="1"/>
    <xf numFmtId="0" fontId="10" fillId="6" borderId="0" xfId="36" applyFont="1" applyFill="1" applyAlignment="1">
      <alignment wrapText="1"/>
    </xf>
    <xf numFmtId="175" fontId="16" fillId="0" borderId="1" xfId="48" applyNumberFormat="1" applyFont="1" applyFill="1" applyBorder="1" applyAlignment="1">
      <alignment horizontal="center" vertical="center" wrapText="1"/>
    </xf>
    <xf numFmtId="0" fontId="22" fillId="0" borderId="1" xfId="36" applyFont="1" applyFill="1" applyBorder="1" applyAlignment="1">
      <alignment horizontal="center" vertical="center" wrapText="1"/>
    </xf>
    <xf numFmtId="0" fontId="2" fillId="0" borderId="0" xfId="35" applyFont="1" applyFill="1" applyBorder="1" applyAlignment="1">
      <alignment horizontal="center" vertical="center" wrapText="1"/>
    </xf>
    <xf numFmtId="0" fontId="1" fillId="0" borderId="0" xfId="1" applyAlignment="1">
      <alignment wrapText="1"/>
    </xf>
    <xf numFmtId="0" fontId="16" fillId="7" borderId="15" xfId="36" applyFont="1" applyFill="1" applyBorder="1" applyAlignment="1">
      <alignment horizontal="center" vertical="center" wrapText="1"/>
    </xf>
    <xf numFmtId="0" fontId="16" fillId="7" borderId="16" xfId="36" applyFont="1" applyFill="1" applyBorder="1" applyAlignment="1">
      <alignment horizontal="center" vertical="center" wrapText="1"/>
    </xf>
    <xf numFmtId="0" fontId="16" fillId="7" borderId="12" xfId="36" applyFont="1" applyFill="1" applyBorder="1" applyAlignment="1">
      <alignment horizontal="center" vertical="center" wrapText="1"/>
    </xf>
    <xf numFmtId="0" fontId="16" fillId="7" borderId="17" xfId="36" applyFont="1" applyFill="1" applyBorder="1" applyAlignment="1">
      <alignment horizontal="center" vertical="center" wrapText="1"/>
    </xf>
    <xf numFmtId="0" fontId="16" fillId="7" borderId="21" xfId="36" applyFont="1" applyFill="1" applyBorder="1" applyAlignment="1">
      <alignment horizontal="center" vertical="center" wrapText="1"/>
    </xf>
    <xf numFmtId="0" fontId="16" fillId="7" borderId="22" xfId="36" applyFont="1" applyFill="1" applyBorder="1" applyAlignment="1">
      <alignment horizontal="center" vertical="center" wrapText="1"/>
    </xf>
    <xf numFmtId="0" fontId="16" fillId="7" borderId="23" xfId="36" applyFont="1" applyFill="1" applyBorder="1" applyAlignment="1">
      <alignment horizontal="center" vertical="center" wrapText="1"/>
    </xf>
    <xf numFmtId="0" fontId="16" fillId="7" borderId="18" xfId="36" applyFont="1" applyFill="1" applyBorder="1" applyAlignment="1">
      <alignment horizontal="center" vertical="center" wrapText="1"/>
    </xf>
    <xf numFmtId="0" fontId="16" fillId="7" borderId="1" xfId="36" applyFont="1" applyFill="1" applyBorder="1" applyAlignment="1">
      <alignment horizontal="center" vertical="center" wrapText="1"/>
    </xf>
    <xf numFmtId="0" fontId="16" fillId="7" borderId="20" xfId="36" applyFont="1" applyFill="1" applyBorder="1" applyAlignment="1">
      <alignment horizontal="center" vertical="center" wrapText="1"/>
    </xf>
    <xf numFmtId="0" fontId="16" fillId="7" borderId="19" xfId="36" applyFont="1" applyFill="1" applyBorder="1" applyAlignment="1">
      <alignment horizontal="center" vertical="center" wrapText="1"/>
    </xf>
    <xf numFmtId="0" fontId="16" fillId="7" borderId="4" xfId="36" applyFont="1" applyFill="1" applyBorder="1" applyAlignment="1">
      <alignment horizontal="center" vertical="center" wrapText="1"/>
    </xf>
    <xf numFmtId="0" fontId="16" fillId="7" borderId="3" xfId="36" applyFont="1" applyFill="1" applyBorder="1" applyAlignment="1">
      <alignment horizontal="center" vertical="center" wrapText="1"/>
    </xf>
    <xf numFmtId="0" fontId="16" fillId="7" borderId="13" xfId="36" applyFont="1" applyFill="1" applyBorder="1" applyAlignment="1">
      <alignment horizontal="center" vertical="center" wrapText="1"/>
    </xf>
    <xf numFmtId="0" fontId="16" fillId="7" borderId="14" xfId="36" applyFont="1" applyFill="1" applyBorder="1" applyAlignment="1">
      <alignment horizontal="center" vertical="center" wrapText="1"/>
    </xf>
    <xf numFmtId="0" fontId="16" fillId="7" borderId="8" xfId="36" applyFont="1" applyFill="1" applyBorder="1" applyAlignment="1">
      <alignment horizontal="center" vertical="center" wrapText="1"/>
    </xf>
    <xf numFmtId="0" fontId="16" fillId="7" borderId="7" xfId="36" applyFont="1" applyFill="1" applyBorder="1" applyAlignment="1">
      <alignment horizontal="center" vertical="center" wrapText="1"/>
    </xf>
    <xf numFmtId="0" fontId="16" fillId="7" borderId="9" xfId="36" applyFont="1" applyFill="1" applyBorder="1" applyAlignment="1">
      <alignment horizontal="center" vertical="center" wrapText="1"/>
    </xf>
  </cellXfs>
  <cellStyles count="53">
    <cellStyle name="cf1" xfId="24" xr:uid="{00000000-0005-0000-0000-000000000000}"/>
    <cellStyle name="cf2" xfId="25" xr:uid="{00000000-0005-0000-0000-000001000000}"/>
    <cellStyle name="cf3" xfId="26" xr:uid="{00000000-0005-0000-0000-000002000000}"/>
    <cellStyle name="cf4" xfId="27" xr:uid="{00000000-0005-0000-0000-000003000000}"/>
    <cellStyle name="Comma 2" xfId="3" xr:uid="{00000000-0005-0000-0000-000005000000}"/>
    <cellStyle name="Comma 2 2" xfId="12" xr:uid="{00000000-0005-0000-0000-000006000000}"/>
    <cellStyle name="Comma 3" xfId="4" xr:uid="{00000000-0005-0000-0000-000007000000}"/>
    <cellStyle name="Comma 3 2" xfId="13" xr:uid="{00000000-0005-0000-0000-000008000000}"/>
    <cellStyle name="Comma 4" xfId="9" xr:uid="{00000000-0005-0000-0000-000009000000}"/>
    <cellStyle name="Comma 5" xfId="28" xr:uid="{00000000-0005-0000-0000-00000A000000}"/>
    <cellStyle name="Currency 2" xfId="5" xr:uid="{00000000-0005-0000-0000-00000C000000}"/>
    <cellStyle name="Currency 2 2" xfId="14" xr:uid="{00000000-0005-0000-0000-00000D000000}"/>
    <cellStyle name="Currency 2 3" xfId="31" xr:uid="{00000000-0005-0000-0000-00000E000000}"/>
    <cellStyle name="Currency 2 4" xfId="40" xr:uid="{00000000-0005-0000-0000-00000F000000}"/>
    <cellStyle name="Currency 2 5" xfId="49" xr:uid="{00000000-0005-0000-0000-000010000000}"/>
    <cellStyle name="Currency 3" xfId="17" xr:uid="{00000000-0005-0000-0000-000011000000}"/>
    <cellStyle name="Currency 4" xfId="23" xr:uid="{00000000-0005-0000-0000-000012000000}"/>
    <cellStyle name="Currency 5" xfId="48" xr:uid="{00000000-0005-0000-0000-000013000000}"/>
    <cellStyle name="Currency 7" xfId="46" xr:uid="{00000000-0005-0000-0000-000014000000}"/>
    <cellStyle name="Graphics" xfId="29" xr:uid="{00000000-0005-0000-0000-000015000000}"/>
    <cellStyle name="Normal" xfId="0" builtinId="0"/>
    <cellStyle name="Normal 2" xfId="1" xr:uid="{00000000-0005-0000-0000-000018000000}"/>
    <cellStyle name="Normal 2 10" xfId="52" xr:uid="{00000000-0005-0000-0000-000019000000}"/>
    <cellStyle name="Normal 2 2" xfId="2" xr:uid="{00000000-0005-0000-0000-00001A000000}"/>
    <cellStyle name="Normal 2 2 2 2" xfId="10" xr:uid="{00000000-0005-0000-0000-00001B000000}"/>
    <cellStyle name="Normal 2 2 2 2 2" xfId="19" xr:uid="{00000000-0005-0000-0000-00001C000000}"/>
    <cellStyle name="Normal 2 2 2 2 3" xfId="35" xr:uid="{00000000-0005-0000-0000-00001D000000}"/>
    <cellStyle name="Normal 2 2 3" xfId="11" xr:uid="{00000000-0005-0000-0000-00001E000000}"/>
    <cellStyle name="Normal 2 2 3 2" xfId="22" xr:uid="{00000000-0005-0000-0000-00001F000000}"/>
    <cellStyle name="Normal 2 2 3 3" xfId="47" xr:uid="{00000000-0005-0000-0000-000020000000}"/>
    <cellStyle name="Normal 2 3" xfId="30" xr:uid="{00000000-0005-0000-0000-000021000000}"/>
    <cellStyle name="Normal 2 9" xfId="45" xr:uid="{00000000-0005-0000-0000-000022000000}"/>
    <cellStyle name="Normal 3" xfId="7" xr:uid="{00000000-0005-0000-0000-000023000000}"/>
    <cellStyle name="Normal 3 2" xfId="18" xr:uid="{00000000-0005-0000-0000-000024000000}"/>
    <cellStyle name="Normal 3 2 2" xfId="34" xr:uid="{00000000-0005-0000-0000-000025000000}"/>
    <cellStyle name="Normal 3 2 2 2" xfId="36" xr:uid="{00000000-0005-0000-0000-000026000000}"/>
    <cellStyle name="Normal 3 2 2 3" xfId="41" xr:uid="{00000000-0005-0000-0000-000027000000}"/>
    <cellStyle name="Normal 3 2 4" xfId="51" xr:uid="{00000000-0005-0000-0000-000028000000}"/>
    <cellStyle name="Normal 3 3" xfId="37" xr:uid="{00000000-0005-0000-0000-000029000000}"/>
    <cellStyle name="Normal 3 4" xfId="33" xr:uid="{00000000-0005-0000-0000-00002A000000}"/>
    <cellStyle name="Normal 3 5" xfId="39" xr:uid="{00000000-0005-0000-0000-00002B000000}"/>
    <cellStyle name="Normal 4" xfId="8" xr:uid="{00000000-0005-0000-0000-00002C000000}"/>
    <cellStyle name="Normal 5" xfId="20" xr:uid="{00000000-0005-0000-0000-00002D000000}"/>
    <cellStyle name="Normal 5 2" xfId="32" xr:uid="{00000000-0005-0000-0000-00002E000000}"/>
    <cellStyle name="Normal 6" xfId="15" xr:uid="{00000000-0005-0000-0000-00002F000000}"/>
    <cellStyle name="Normal 7" xfId="38" xr:uid="{00000000-0005-0000-0000-000030000000}"/>
    <cellStyle name="Normal 8" xfId="44" xr:uid="{00000000-0005-0000-0000-000031000000}"/>
    <cellStyle name="Normal_PEP 2" xfId="42" xr:uid="{00000000-0005-0000-0000-000032000000}"/>
    <cellStyle name="Normal_PEP 2 2" xfId="21" xr:uid="{00000000-0005-0000-0000-000033000000}"/>
    <cellStyle name="Normal_PEP 2 3 2" xfId="43" xr:uid="{00000000-0005-0000-0000-000034000000}"/>
    <cellStyle name="Normal_PEP 2 4" xfId="50" xr:uid="{00000000-0005-0000-0000-000035000000}"/>
    <cellStyle name="Percent 2" xfId="6" xr:uid="{00000000-0005-0000-0000-000037000000}"/>
    <cellStyle name="Percent 2 2" xfId="16" xr:uid="{00000000-0005-0000-0000-000038000000}"/>
  </cellStyles>
  <dxfs count="2">
    <dxf>
      <font>
        <b/>
        <i val="0"/>
        <color theme="9" tint="-0.24994659260841701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-my.sharepoint.com/Users/Hemai/AppData/Local/Microsoft/Windows/INetCache/IE/Z758NCDI/2451-OC-SU-Semi-Annual%20Report%20d%20d%209%20sept%20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-my.sharepoint.com/personal/shofwijks_iadb_org/Documents/Energy%20projects/Component%201/1C/SU-L1039%20Support%20for%20the%20Implementation%20of%20the%20EBS%20Investment%20Plan%203403OC-SU%20Semi-Annual%20Report%20Template_mm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FO\Procurement\Procurement%20Projects\IDB%20Financed%20Projects\Loan%20II%20-%203403\Procurement%20Plan%20II\SU-L1039_Procurement%20Plan_201808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Instructions"/>
      <sheetName val="Project Information"/>
      <sheetName val="Project Monitoring Main"/>
      <sheetName val="Procurement Plan Details"/>
      <sheetName val="Contract Administration"/>
      <sheetName val="External Audit"/>
      <sheetName val="Risks and Probabilities"/>
      <sheetName val="Risk Assessment Matrix"/>
      <sheetName val="Risk Management Matr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 t="str">
            <v>Development</v>
          </cell>
        </row>
        <row r="38">
          <cell r="D38" t="str">
            <v>Public Management and Governance</v>
          </cell>
        </row>
        <row r="48">
          <cell r="D48" t="str">
            <v>Development</v>
          </cell>
        </row>
        <row r="58">
          <cell r="D58" t="str">
            <v>Macroeconomic and Fiscal Sustainability</v>
          </cell>
        </row>
        <row r="68">
          <cell r="D68" t="str">
            <v>Environmental and Social Sustainability</v>
          </cell>
        </row>
        <row r="78">
          <cell r="D78" t="str">
            <v>Fiduciary</v>
          </cell>
        </row>
        <row r="88">
          <cell r="D88" t="str">
            <v>Fiduciary</v>
          </cell>
        </row>
        <row r="98">
          <cell r="D98" t="str">
            <v>Public Management and Governance</v>
          </cell>
        </row>
      </sheetData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Instructions"/>
      <sheetName val="Project Information"/>
      <sheetName val="Project Monitoring main"/>
      <sheetName val="Procurement Plan"/>
      <sheetName val="Commitment list"/>
      <sheetName val="Contract Administration"/>
      <sheetName val="External Audit"/>
      <sheetName val="Risks and Probabilities"/>
      <sheetName val="Risk Assessment Matrix"/>
      <sheetName val="Risk Management Matrix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>
        <row r="15">
          <cell r="F15">
            <v>1</v>
          </cell>
        </row>
      </sheetData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ed Procurment Pla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54"/>
  <sheetViews>
    <sheetView showGridLines="0" tabSelected="1" zoomScale="60" zoomScaleNormal="60" workbookViewId="0"/>
  </sheetViews>
  <sheetFormatPr defaultColWidth="85" defaultRowHeight="12.75" x14ac:dyDescent="0.2"/>
  <cols>
    <col min="1" max="1" width="22.140625" style="71" customWidth="1"/>
    <col min="2" max="2" width="41.85546875" style="197" customWidth="1"/>
    <col min="3" max="3" width="20.85546875" style="71" customWidth="1"/>
    <col min="4" max="4" width="14.42578125" style="71" customWidth="1"/>
    <col min="5" max="5" width="18.28515625" style="71" customWidth="1"/>
    <col min="6" max="6" width="12.85546875" style="71" customWidth="1"/>
    <col min="7" max="7" width="15.7109375" style="71" customWidth="1"/>
    <col min="8" max="8" width="14.42578125" style="71" customWidth="1"/>
    <col min="9" max="9" width="11" style="71" customWidth="1"/>
    <col min="10" max="10" width="13.7109375" style="71" customWidth="1"/>
    <col min="11" max="11" width="12" style="71" customWidth="1"/>
    <col min="12" max="18" width="16.42578125" style="71" customWidth="1"/>
    <col min="19" max="19" width="20.5703125" style="71" customWidth="1"/>
    <col min="20" max="20" width="16.42578125" style="71" customWidth="1"/>
    <col min="21" max="21" width="45.28515625" style="71" customWidth="1"/>
    <col min="22" max="29" width="16.140625" style="71" customWidth="1"/>
    <col min="30" max="30" width="47.140625" style="71" customWidth="1"/>
    <col min="31" max="31" width="13.140625" style="71" customWidth="1"/>
    <col min="32" max="32" width="11.42578125" style="71" customWidth="1"/>
    <col min="33" max="33" width="17.7109375" style="71" bestFit="1" customWidth="1"/>
    <col min="34" max="34" width="22.42578125" style="71" bestFit="1" customWidth="1"/>
    <col min="35" max="35" width="24" style="71" customWidth="1"/>
    <col min="36" max="36" width="15" style="71" bestFit="1" customWidth="1"/>
    <col min="37" max="37" width="26.7109375" style="71" customWidth="1"/>
    <col min="38" max="16384" width="85" style="71"/>
  </cols>
  <sheetData>
    <row r="1" spans="1:37" ht="18.75" x14ac:dyDescent="0.3">
      <c r="A1" s="67" t="s">
        <v>3</v>
      </c>
      <c r="B1" s="67" t="s">
        <v>23</v>
      </c>
      <c r="C1" s="68"/>
      <c r="D1" s="67"/>
      <c r="E1" s="69"/>
      <c r="F1" s="70"/>
      <c r="G1" s="4"/>
      <c r="H1" s="5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</row>
    <row r="2" spans="1:37" ht="18.75" x14ac:dyDescent="0.3">
      <c r="A2" s="67" t="s">
        <v>24</v>
      </c>
      <c r="B2" s="69"/>
      <c r="C2" s="68"/>
      <c r="D2" s="67"/>
      <c r="E2" s="69"/>
      <c r="F2" s="70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</row>
    <row r="3" spans="1:37" ht="18.75" x14ac:dyDescent="0.3">
      <c r="A3" s="73" t="s">
        <v>25</v>
      </c>
      <c r="B3" s="191"/>
      <c r="C3" s="68"/>
      <c r="D3" s="67"/>
      <c r="E3" s="69"/>
      <c r="F3" s="70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</row>
    <row r="4" spans="1:37" ht="18" x14ac:dyDescent="0.25">
      <c r="A4" s="192" t="s">
        <v>146</v>
      </c>
      <c r="B4" s="77"/>
      <c r="C4" s="75"/>
      <c r="D4" s="76"/>
      <c r="E4" s="77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</row>
    <row r="5" spans="1:37" ht="15.75" x14ac:dyDescent="0.25">
      <c r="A5" s="6"/>
      <c r="B5" s="193"/>
      <c r="C5" s="78"/>
      <c r="D5" s="79"/>
      <c r="E5" s="80"/>
      <c r="F5" s="81"/>
      <c r="G5" s="81"/>
      <c r="H5" s="81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</row>
    <row r="6" spans="1:37" ht="15" x14ac:dyDescent="0.25">
      <c r="A6" s="82"/>
      <c r="B6" s="83"/>
      <c r="C6" s="83"/>
      <c r="D6" s="82"/>
      <c r="E6" s="83"/>
      <c r="F6" s="82"/>
      <c r="G6" s="82"/>
      <c r="H6" s="82"/>
      <c r="I6" s="82"/>
      <c r="J6" s="82"/>
      <c r="K6" s="82"/>
      <c r="L6" s="7" t="s">
        <v>26</v>
      </c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5"/>
      <c r="AB6" s="86"/>
      <c r="AC6" s="86"/>
      <c r="AD6" s="86"/>
      <c r="AE6" s="87"/>
      <c r="AF6" s="74"/>
      <c r="AG6" s="74"/>
      <c r="AH6" s="74"/>
      <c r="AI6" s="74"/>
      <c r="AJ6" s="74"/>
      <c r="AK6" s="74"/>
    </row>
    <row r="7" spans="1:37" ht="26.25" customHeight="1" x14ac:dyDescent="0.25">
      <c r="A7" s="88" t="s">
        <v>27</v>
      </c>
      <c r="B7" s="90"/>
      <c r="C7" s="90"/>
      <c r="D7" s="89"/>
      <c r="E7" s="90"/>
      <c r="F7" s="89"/>
      <c r="G7" s="89"/>
      <c r="H7" s="89"/>
      <c r="I7" s="89"/>
      <c r="J7" s="89"/>
      <c r="K7" s="91"/>
      <c r="L7" s="215" t="s">
        <v>28</v>
      </c>
      <c r="M7" s="214"/>
      <c r="N7" s="213" t="s">
        <v>29</v>
      </c>
      <c r="O7" s="214"/>
      <c r="P7" s="213" t="s">
        <v>30</v>
      </c>
      <c r="Q7" s="214"/>
      <c r="R7" s="213" t="s">
        <v>31</v>
      </c>
      <c r="S7" s="214"/>
      <c r="T7" s="213" t="s">
        <v>32</v>
      </c>
      <c r="U7" s="214"/>
      <c r="V7" s="213" t="s">
        <v>33</v>
      </c>
      <c r="W7" s="214"/>
      <c r="X7" s="213" t="s">
        <v>114</v>
      </c>
      <c r="Y7" s="214"/>
      <c r="Z7" s="213" t="s">
        <v>115</v>
      </c>
      <c r="AA7" s="214"/>
      <c r="AB7" s="209" t="s">
        <v>2</v>
      </c>
      <c r="AC7" s="209" t="s">
        <v>34</v>
      </c>
      <c r="AD7" s="209" t="s">
        <v>1</v>
      </c>
      <c r="AE7" s="87"/>
      <c r="AF7" s="74"/>
      <c r="AG7" s="74"/>
      <c r="AH7" s="74"/>
      <c r="AI7" s="74"/>
      <c r="AJ7" s="74"/>
      <c r="AK7" s="74"/>
    </row>
    <row r="8" spans="1:37" ht="63.75" x14ac:dyDescent="0.25">
      <c r="A8" s="190" t="s">
        <v>35</v>
      </c>
      <c r="B8" s="190" t="s">
        <v>36</v>
      </c>
      <c r="C8" s="190" t="s">
        <v>116</v>
      </c>
      <c r="D8" s="190" t="s">
        <v>38</v>
      </c>
      <c r="E8" s="190" t="s">
        <v>117</v>
      </c>
      <c r="F8" s="190" t="s">
        <v>118</v>
      </c>
      <c r="G8" s="190" t="s">
        <v>40</v>
      </c>
      <c r="H8" s="190" t="s">
        <v>41</v>
      </c>
      <c r="I8" s="190" t="s">
        <v>119</v>
      </c>
      <c r="J8" s="190" t="s">
        <v>42</v>
      </c>
      <c r="K8" s="190" t="s">
        <v>120</v>
      </c>
      <c r="L8" s="9" t="s">
        <v>44</v>
      </c>
      <c r="M8" s="9" t="s">
        <v>45</v>
      </c>
      <c r="N8" s="9" t="s">
        <v>44</v>
      </c>
      <c r="O8" s="9" t="s">
        <v>45</v>
      </c>
      <c r="P8" s="9" t="s">
        <v>44</v>
      </c>
      <c r="Q8" s="9" t="s">
        <v>45</v>
      </c>
      <c r="R8" s="9" t="s">
        <v>44</v>
      </c>
      <c r="S8" s="9" t="s">
        <v>45</v>
      </c>
      <c r="T8" s="9" t="s">
        <v>44</v>
      </c>
      <c r="U8" s="9" t="s">
        <v>45</v>
      </c>
      <c r="V8" s="9" t="s">
        <v>44</v>
      </c>
      <c r="W8" s="9" t="s">
        <v>45</v>
      </c>
      <c r="X8" s="9" t="s">
        <v>44</v>
      </c>
      <c r="Y8" s="9" t="s">
        <v>45</v>
      </c>
      <c r="Z8" s="9" t="s">
        <v>44</v>
      </c>
      <c r="AA8" s="10" t="s">
        <v>45</v>
      </c>
      <c r="AB8" s="210"/>
      <c r="AC8" s="210"/>
      <c r="AD8" s="210"/>
      <c r="AE8" s="87"/>
      <c r="AF8" s="74"/>
      <c r="AG8" s="74"/>
      <c r="AH8" s="74"/>
      <c r="AI8" s="74"/>
      <c r="AJ8" s="74"/>
      <c r="AK8" s="74"/>
    </row>
    <row r="9" spans="1:37" ht="25.5" x14ac:dyDescent="0.2">
      <c r="A9" s="1" t="s">
        <v>7</v>
      </c>
      <c r="B9" s="11" t="s">
        <v>121</v>
      </c>
      <c r="C9" s="13" t="s">
        <v>54</v>
      </c>
      <c r="D9" s="12">
        <v>1</v>
      </c>
      <c r="E9" s="13" t="s">
        <v>55</v>
      </c>
      <c r="F9" s="12" t="s">
        <v>49</v>
      </c>
      <c r="G9" s="194">
        <v>50000</v>
      </c>
      <c r="H9" s="1" t="s">
        <v>7</v>
      </c>
      <c r="I9" s="195" t="s">
        <v>128</v>
      </c>
      <c r="J9" s="124" t="s">
        <v>147</v>
      </c>
      <c r="K9" s="13" t="s">
        <v>50</v>
      </c>
      <c r="L9" s="16" t="s">
        <v>5</v>
      </c>
      <c r="M9" s="16" t="s">
        <v>5</v>
      </c>
      <c r="N9" s="16" t="s">
        <v>5</v>
      </c>
      <c r="O9" s="16" t="s">
        <v>5</v>
      </c>
      <c r="P9" s="16">
        <v>43343</v>
      </c>
      <c r="Q9" s="16"/>
      <c r="R9" s="16">
        <f>P9+21</f>
        <v>43364</v>
      </c>
      <c r="S9" s="16"/>
      <c r="T9" s="16">
        <f>R9+14</f>
        <v>43378</v>
      </c>
      <c r="U9" s="16"/>
      <c r="V9" s="16">
        <f>T9+7</f>
        <v>43385</v>
      </c>
      <c r="W9" s="16"/>
      <c r="X9" s="16">
        <f>V9+7</f>
        <v>43392</v>
      </c>
      <c r="Y9" s="16"/>
      <c r="Z9" s="16">
        <f>X9+30</f>
        <v>43422</v>
      </c>
      <c r="AA9" s="16"/>
      <c r="AB9" s="14"/>
      <c r="AC9" s="14"/>
      <c r="AD9" s="14"/>
      <c r="AE9" s="87"/>
      <c r="AF9" s="87"/>
      <c r="AG9" s="87"/>
      <c r="AH9" s="87"/>
      <c r="AI9" s="87"/>
      <c r="AJ9" s="87"/>
      <c r="AK9" s="87"/>
    </row>
    <row r="10" spans="1:37" ht="38.25" x14ac:dyDescent="0.2">
      <c r="A10" s="1" t="s">
        <v>7</v>
      </c>
      <c r="B10" s="11" t="s">
        <v>122</v>
      </c>
      <c r="C10" s="14" t="s">
        <v>51</v>
      </c>
      <c r="D10" s="12">
        <v>2</v>
      </c>
      <c r="E10" s="13" t="s">
        <v>52</v>
      </c>
      <c r="F10" s="13" t="s">
        <v>49</v>
      </c>
      <c r="G10" s="92">
        <v>2300000</v>
      </c>
      <c r="H10" s="1" t="s">
        <v>7</v>
      </c>
      <c r="I10" s="14" t="s">
        <v>47</v>
      </c>
      <c r="J10" s="93" t="s">
        <v>53</v>
      </c>
      <c r="K10" s="14" t="s">
        <v>50</v>
      </c>
      <c r="L10" s="16">
        <v>43430</v>
      </c>
      <c r="M10" s="16"/>
      <c r="N10" s="17">
        <f>L10+21</f>
        <v>43451</v>
      </c>
      <c r="O10" s="16"/>
      <c r="P10" s="16">
        <f>N10+7</f>
        <v>43458</v>
      </c>
      <c r="Q10" s="16"/>
      <c r="R10" s="16">
        <f>P10+56</f>
        <v>43514</v>
      </c>
      <c r="S10" s="16"/>
      <c r="T10" s="16">
        <f>R10+28</f>
        <v>43542</v>
      </c>
      <c r="U10" s="16"/>
      <c r="V10" s="16">
        <f>T10+21</f>
        <v>43563</v>
      </c>
      <c r="W10" s="16"/>
      <c r="X10" s="16">
        <f>V10+14</f>
        <v>43577</v>
      </c>
      <c r="Y10" s="16"/>
      <c r="Z10" s="16">
        <f>X10+180</f>
        <v>43757</v>
      </c>
      <c r="AA10" s="16"/>
      <c r="AB10" s="14"/>
      <c r="AC10" s="14"/>
      <c r="AD10" s="14"/>
      <c r="AE10" s="87"/>
      <c r="AF10" s="87"/>
      <c r="AG10" s="87"/>
      <c r="AH10" s="87"/>
      <c r="AI10" s="87"/>
      <c r="AJ10" s="87"/>
      <c r="AK10" s="87"/>
    </row>
    <row r="11" spans="1:37" ht="38.25" x14ac:dyDescent="0.2">
      <c r="A11" s="1" t="s">
        <v>66</v>
      </c>
      <c r="B11" s="11" t="s">
        <v>123</v>
      </c>
      <c r="C11" s="14" t="s">
        <v>51</v>
      </c>
      <c r="D11" s="12">
        <v>4</v>
      </c>
      <c r="E11" s="13" t="s">
        <v>52</v>
      </c>
      <c r="F11" s="13" t="s">
        <v>49</v>
      </c>
      <c r="G11" s="92">
        <v>1000000</v>
      </c>
      <c r="H11" s="1" t="s">
        <v>66</v>
      </c>
      <c r="I11" s="14" t="s">
        <v>47</v>
      </c>
      <c r="J11" s="93" t="s">
        <v>56</v>
      </c>
      <c r="K11" s="14" t="s">
        <v>50</v>
      </c>
      <c r="L11" s="16">
        <v>43373</v>
      </c>
      <c r="M11" s="16"/>
      <c r="N11" s="17">
        <f>L11+21</f>
        <v>43394</v>
      </c>
      <c r="O11" s="16"/>
      <c r="P11" s="16">
        <f>N11+7</f>
        <v>43401</v>
      </c>
      <c r="Q11" s="16"/>
      <c r="R11" s="16">
        <f>P11+56</f>
        <v>43457</v>
      </c>
      <c r="S11" s="16"/>
      <c r="T11" s="16">
        <f>R11+28</f>
        <v>43485</v>
      </c>
      <c r="U11" s="16"/>
      <c r="V11" s="16">
        <f>T11+21</f>
        <v>43506</v>
      </c>
      <c r="W11" s="16"/>
      <c r="X11" s="16">
        <f>V11+14</f>
        <v>43520</v>
      </c>
      <c r="Y11" s="16"/>
      <c r="Z11" s="16">
        <f>X11+180</f>
        <v>43700</v>
      </c>
      <c r="AA11" s="16"/>
      <c r="AB11" s="14"/>
      <c r="AC11" s="14"/>
      <c r="AD11" s="14" t="s">
        <v>124</v>
      </c>
      <c r="AE11" s="87"/>
      <c r="AF11" s="87"/>
      <c r="AG11" s="87"/>
      <c r="AH11" s="87"/>
      <c r="AI11" s="87"/>
      <c r="AJ11" s="87"/>
      <c r="AK11" s="87"/>
    </row>
    <row r="12" spans="1:37" ht="25.5" x14ac:dyDescent="0.2">
      <c r="A12" s="1" t="s">
        <v>7</v>
      </c>
      <c r="B12" s="11" t="s">
        <v>148</v>
      </c>
      <c r="C12" s="14" t="s">
        <v>54</v>
      </c>
      <c r="D12" s="12">
        <v>1</v>
      </c>
      <c r="E12" s="13" t="s">
        <v>55</v>
      </c>
      <c r="F12" s="13" t="s">
        <v>49</v>
      </c>
      <c r="G12" s="92">
        <v>25000</v>
      </c>
      <c r="H12" s="1" t="s">
        <v>7</v>
      </c>
      <c r="I12" s="14" t="s">
        <v>47</v>
      </c>
      <c r="J12" s="93" t="s">
        <v>69</v>
      </c>
      <c r="K12" s="14" t="s">
        <v>50</v>
      </c>
      <c r="L12" s="16">
        <v>43343</v>
      </c>
      <c r="M12" s="16"/>
      <c r="N12" s="17">
        <f>L12+21</f>
        <v>43364</v>
      </c>
      <c r="O12" s="16"/>
      <c r="P12" s="16">
        <f>N12+3</f>
        <v>43367</v>
      </c>
      <c r="Q12" s="16"/>
      <c r="R12" s="16">
        <f>P12+35</f>
        <v>43402</v>
      </c>
      <c r="S12" s="16"/>
      <c r="T12" s="16">
        <f>R12+21</f>
        <v>43423</v>
      </c>
      <c r="U12" s="16"/>
      <c r="V12" s="16">
        <f>T12+14</f>
        <v>43437</v>
      </c>
      <c r="W12" s="16"/>
      <c r="X12" s="16">
        <f>V12+14</f>
        <v>43451</v>
      </c>
      <c r="Y12" s="16"/>
      <c r="Z12" s="16">
        <f>X12+180</f>
        <v>43631</v>
      </c>
      <c r="AA12" s="16"/>
      <c r="AB12" s="17"/>
      <c r="AC12" s="16"/>
      <c r="AD12" s="17"/>
      <c r="AE12" s="96"/>
      <c r="AF12" s="96"/>
      <c r="AG12" s="87"/>
      <c r="AH12" s="87"/>
      <c r="AI12" s="87"/>
      <c r="AJ12" s="87"/>
      <c r="AK12" s="87"/>
    </row>
    <row r="13" spans="1:37" ht="15.75" x14ac:dyDescent="0.2">
      <c r="A13" s="97"/>
      <c r="B13" s="28"/>
      <c r="C13" s="8"/>
      <c r="D13" s="52"/>
      <c r="E13" s="25"/>
      <c r="F13" s="25"/>
      <c r="G13" s="98"/>
      <c r="H13" s="97"/>
      <c r="I13" s="8"/>
      <c r="J13" s="20"/>
      <c r="K13" s="8"/>
      <c r="L13" s="99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96"/>
      <c r="AF13" s="96"/>
      <c r="AG13" s="87"/>
      <c r="AH13" s="87"/>
      <c r="AI13" s="87"/>
      <c r="AJ13" s="87"/>
      <c r="AK13" s="87"/>
    </row>
    <row r="14" spans="1:37" ht="15" x14ac:dyDescent="0.25">
      <c r="A14" s="82"/>
      <c r="B14" s="83"/>
      <c r="C14" s="83"/>
      <c r="D14" s="82"/>
      <c r="E14" s="83"/>
      <c r="F14" s="82"/>
      <c r="G14" s="82"/>
      <c r="H14" s="82"/>
      <c r="I14" s="82"/>
      <c r="J14" s="82"/>
      <c r="K14" s="82"/>
      <c r="L14" s="7" t="s">
        <v>26</v>
      </c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5"/>
      <c r="AB14" s="82"/>
      <c r="AC14" s="82"/>
      <c r="AD14" s="82"/>
      <c r="AE14" s="87"/>
      <c r="AF14" s="87"/>
      <c r="AG14" s="87"/>
      <c r="AH14" s="87"/>
      <c r="AI14" s="87"/>
      <c r="AJ14" s="87"/>
      <c r="AK14" s="87"/>
    </row>
    <row r="15" spans="1:37" ht="29.25" customHeight="1" x14ac:dyDescent="0.2">
      <c r="A15" s="88" t="s">
        <v>57</v>
      </c>
      <c r="B15" s="90"/>
      <c r="C15" s="90"/>
      <c r="D15" s="89"/>
      <c r="E15" s="90"/>
      <c r="F15" s="89"/>
      <c r="G15" s="89"/>
      <c r="H15" s="89"/>
      <c r="I15" s="89"/>
      <c r="J15" s="89"/>
      <c r="K15" s="89"/>
      <c r="L15" s="200" t="s">
        <v>28</v>
      </c>
      <c r="M15" s="211"/>
      <c r="N15" s="200" t="s">
        <v>29</v>
      </c>
      <c r="O15" s="211"/>
      <c r="P15" s="200" t="s">
        <v>30</v>
      </c>
      <c r="Q15" s="211"/>
      <c r="R15" s="200" t="s">
        <v>31</v>
      </c>
      <c r="S15" s="211"/>
      <c r="T15" s="200" t="s">
        <v>32</v>
      </c>
      <c r="U15" s="211"/>
      <c r="V15" s="200" t="s">
        <v>58</v>
      </c>
      <c r="W15" s="211"/>
      <c r="X15" s="200" t="s">
        <v>114</v>
      </c>
      <c r="Y15" s="211"/>
      <c r="Z15" s="200" t="s">
        <v>115</v>
      </c>
      <c r="AA15" s="212"/>
      <c r="AB15" s="206" t="s">
        <v>2</v>
      </c>
      <c r="AC15" s="206" t="s">
        <v>59</v>
      </c>
      <c r="AD15" s="206" t="s">
        <v>1</v>
      </c>
      <c r="AE15" s="87"/>
      <c r="AF15" s="87"/>
      <c r="AG15" s="87"/>
      <c r="AH15" s="87"/>
      <c r="AI15" s="87"/>
      <c r="AJ15" s="87"/>
      <c r="AK15" s="87"/>
    </row>
    <row r="16" spans="1:37" ht="63.75" x14ac:dyDescent="0.2">
      <c r="A16" s="182" t="s">
        <v>35</v>
      </c>
      <c r="B16" s="183" t="s">
        <v>36</v>
      </c>
      <c r="C16" s="183" t="s">
        <v>116</v>
      </c>
      <c r="D16" s="183" t="s">
        <v>38</v>
      </c>
      <c r="E16" s="183" t="s">
        <v>117</v>
      </c>
      <c r="F16" s="183" t="s">
        <v>118</v>
      </c>
      <c r="G16" s="183" t="s">
        <v>40</v>
      </c>
      <c r="H16" s="183" t="s">
        <v>41</v>
      </c>
      <c r="I16" s="183" t="s">
        <v>125</v>
      </c>
      <c r="J16" s="183" t="s">
        <v>42</v>
      </c>
      <c r="K16" s="184" t="s">
        <v>120</v>
      </c>
      <c r="L16" s="182" t="s">
        <v>44</v>
      </c>
      <c r="M16" s="182" t="s">
        <v>45</v>
      </c>
      <c r="N16" s="182" t="s">
        <v>44</v>
      </c>
      <c r="O16" s="182" t="s">
        <v>45</v>
      </c>
      <c r="P16" s="182" t="s">
        <v>44</v>
      </c>
      <c r="Q16" s="182" t="s">
        <v>45</v>
      </c>
      <c r="R16" s="182" t="s">
        <v>44</v>
      </c>
      <c r="S16" s="182" t="s">
        <v>45</v>
      </c>
      <c r="T16" s="182" t="s">
        <v>44</v>
      </c>
      <c r="U16" s="182" t="s">
        <v>45</v>
      </c>
      <c r="V16" s="182" t="s">
        <v>44</v>
      </c>
      <c r="W16" s="182" t="s">
        <v>45</v>
      </c>
      <c r="X16" s="182" t="s">
        <v>44</v>
      </c>
      <c r="Y16" s="182" t="s">
        <v>45</v>
      </c>
      <c r="Z16" s="182" t="s">
        <v>44</v>
      </c>
      <c r="AA16" s="185" t="s">
        <v>45</v>
      </c>
      <c r="AB16" s="206"/>
      <c r="AC16" s="206"/>
      <c r="AD16" s="206"/>
      <c r="AE16" s="87"/>
      <c r="AF16" s="87"/>
      <c r="AG16" s="87"/>
      <c r="AH16" s="87"/>
      <c r="AI16" s="87"/>
      <c r="AJ16" s="87"/>
      <c r="AK16" s="87"/>
    </row>
    <row r="17" spans="1:37" ht="25.5" x14ac:dyDescent="0.2">
      <c r="A17" s="108" t="s">
        <v>6</v>
      </c>
      <c r="B17" s="103" t="s">
        <v>12</v>
      </c>
      <c r="C17" s="103" t="s">
        <v>61</v>
      </c>
      <c r="D17" s="108">
        <v>1</v>
      </c>
      <c r="E17" s="93" t="s">
        <v>62</v>
      </c>
      <c r="F17" s="111" t="s">
        <v>49</v>
      </c>
      <c r="G17" s="112">
        <f>1000000+273000</f>
        <v>1273000</v>
      </c>
      <c r="H17" s="108" t="s">
        <v>6</v>
      </c>
      <c r="I17" s="103" t="s">
        <v>47</v>
      </c>
      <c r="J17" s="111" t="s">
        <v>64</v>
      </c>
      <c r="K17" s="111" t="s">
        <v>48</v>
      </c>
      <c r="L17" s="113">
        <v>43017</v>
      </c>
      <c r="M17" s="113">
        <v>43014</v>
      </c>
      <c r="N17" s="113">
        <f>L17+21</f>
        <v>43038</v>
      </c>
      <c r="O17" s="113">
        <v>43041</v>
      </c>
      <c r="P17" s="113">
        <f>N17+5</f>
        <v>43043</v>
      </c>
      <c r="Q17" s="113">
        <v>43048</v>
      </c>
      <c r="R17" s="106">
        <f>P17+90</f>
        <v>43133</v>
      </c>
      <c r="S17" s="105">
        <v>43133</v>
      </c>
      <c r="T17" s="106">
        <f>R17+70+28+20+14+4</f>
        <v>43269</v>
      </c>
      <c r="U17" s="105">
        <v>43269</v>
      </c>
      <c r="V17" s="105">
        <f>T17+29-14</f>
        <v>43284</v>
      </c>
      <c r="W17" s="105">
        <v>43284</v>
      </c>
      <c r="X17" s="106">
        <f>V17+26+28</f>
        <v>43338</v>
      </c>
      <c r="Y17" s="113"/>
      <c r="Z17" s="113">
        <f>X17+365</f>
        <v>43703</v>
      </c>
      <c r="AA17" s="113"/>
      <c r="AB17" s="114"/>
      <c r="AC17" s="111"/>
      <c r="AD17" s="103" t="s">
        <v>65</v>
      </c>
      <c r="AE17" s="107"/>
      <c r="AF17" s="107"/>
      <c r="AG17" s="107"/>
      <c r="AH17" s="107"/>
      <c r="AI17" s="107"/>
      <c r="AJ17" s="107"/>
      <c r="AK17" s="107"/>
    </row>
    <row r="18" spans="1:37" ht="25.5" x14ac:dyDescent="0.2">
      <c r="A18" s="1" t="s">
        <v>17</v>
      </c>
      <c r="B18" s="13" t="s">
        <v>18</v>
      </c>
      <c r="C18" s="118" t="s">
        <v>68</v>
      </c>
      <c r="D18" s="12">
        <v>1</v>
      </c>
      <c r="E18" s="115" t="s">
        <v>67</v>
      </c>
      <c r="F18" s="14" t="s">
        <v>63</v>
      </c>
      <c r="G18" s="24">
        <f>500000+100000+75000</f>
        <v>675000</v>
      </c>
      <c r="H18" s="1" t="s">
        <v>17</v>
      </c>
      <c r="I18" s="14" t="s">
        <v>47</v>
      </c>
      <c r="J18" s="93" t="s">
        <v>69</v>
      </c>
      <c r="K18" s="13" t="s">
        <v>50</v>
      </c>
      <c r="L18" s="95">
        <v>43341</v>
      </c>
      <c r="M18" s="16"/>
      <c r="N18" s="113">
        <f>L18+21</f>
        <v>43362</v>
      </c>
      <c r="O18" s="16"/>
      <c r="P18" s="23">
        <f>N18+3</f>
        <v>43365</v>
      </c>
      <c r="Q18" s="16"/>
      <c r="R18" s="23">
        <f>P18+56</f>
        <v>43421</v>
      </c>
      <c r="S18" s="16"/>
      <c r="T18" s="23">
        <f>R18+21</f>
        <v>43442</v>
      </c>
      <c r="U18" s="16"/>
      <c r="V18" s="23">
        <f>T18+21</f>
        <v>43463</v>
      </c>
      <c r="W18" s="16"/>
      <c r="X18" s="23">
        <f>V18+14</f>
        <v>43477</v>
      </c>
      <c r="Y18" s="16"/>
      <c r="Z18" s="23">
        <f>X18+180</f>
        <v>43657</v>
      </c>
      <c r="AA18" s="119"/>
      <c r="AB18" s="122"/>
      <c r="AC18" s="120"/>
      <c r="AD18" s="118"/>
      <c r="AE18" s="121"/>
      <c r="AF18" s="121"/>
      <c r="AG18" s="121"/>
      <c r="AH18" s="121"/>
      <c r="AI18" s="121"/>
      <c r="AJ18" s="121"/>
      <c r="AK18" s="121"/>
    </row>
    <row r="19" spans="1:37" ht="25.5" x14ac:dyDescent="0.2">
      <c r="A19" s="1" t="s">
        <v>66</v>
      </c>
      <c r="B19" s="15" t="s">
        <v>11</v>
      </c>
      <c r="C19" s="13" t="s">
        <v>68</v>
      </c>
      <c r="D19" s="18">
        <v>1</v>
      </c>
      <c r="E19" s="13" t="s">
        <v>67</v>
      </c>
      <c r="F19" s="14" t="s">
        <v>46</v>
      </c>
      <c r="G19" s="26">
        <f>122000+550000+2350000</f>
        <v>3022000</v>
      </c>
      <c r="H19" s="1" t="s">
        <v>66</v>
      </c>
      <c r="I19" s="14" t="s">
        <v>47</v>
      </c>
      <c r="J19" s="93" t="s">
        <v>70</v>
      </c>
      <c r="K19" s="103" t="s">
        <v>48</v>
      </c>
      <c r="L19" s="16">
        <v>43088</v>
      </c>
      <c r="M19" s="16">
        <v>43102</v>
      </c>
      <c r="N19" s="123">
        <f>L19+21+7</f>
        <v>43116</v>
      </c>
      <c r="O19" s="16">
        <v>43118</v>
      </c>
      <c r="P19" s="23">
        <f>N19+3</f>
        <v>43119</v>
      </c>
      <c r="Q19" s="16">
        <v>43123</v>
      </c>
      <c r="R19" s="117">
        <f>P19+69</f>
        <v>43188</v>
      </c>
      <c r="S19" s="16">
        <v>43188</v>
      </c>
      <c r="T19" s="117">
        <f>R19+21+14+34+14+2</f>
        <v>43273</v>
      </c>
      <c r="U19" s="16">
        <v>43286</v>
      </c>
      <c r="V19" s="117">
        <f>T19+21+6+20+14+6</f>
        <v>43340</v>
      </c>
      <c r="W19" s="16"/>
      <c r="X19" s="23">
        <f>V19+14</f>
        <v>43354</v>
      </c>
      <c r="Y19" s="16"/>
      <c r="Z19" s="23">
        <f>X19+180</f>
        <v>43534</v>
      </c>
      <c r="AA19" s="16"/>
      <c r="AB19" s="27"/>
      <c r="AC19" s="13"/>
      <c r="AD19" s="13"/>
      <c r="AE19" s="121"/>
      <c r="AF19" s="121"/>
      <c r="AG19" s="121"/>
      <c r="AH19" s="121"/>
      <c r="AI19" s="121"/>
      <c r="AJ19" s="121"/>
      <c r="AK19" s="121"/>
    </row>
    <row r="20" spans="1:37" ht="25.5" x14ac:dyDescent="0.2">
      <c r="A20" s="1" t="s">
        <v>66</v>
      </c>
      <c r="B20" s="11" t="s">
        <v>13</v>
      </c>
      <c r="C20" s="126" t="s">
        <v>126</v>
      </c>
      <c r="D20" s="102">
        <v>1</v>
      </c>
      <c r="E20" s="13" t="s">
        <v>67</v>
      </c>
      <c r="F20" s="14" t="s">
        <v>46</v>
      </c>
      <c r="G20" s="26">
        <v>50000</v>
      </c>
      <c r="H20" s="1" t="s">
        <v>66</v>
      </c>
      <c r="I20" s="14" t="s">
        <v>47</v>
      </c>
      <c r="J20" s="93" t="s">
        <v>127</v>
      </c>
      <c r="K20" s="103" t="s">
        <v>48</v>
      </c>
      <c r="L20" s="16">
        <v>43224</v>
      </c>
      <c r="M20" s="16">
        <v>43244</v>
      </c>
      <c r="N20" s="123">
        <f>L20+21+13+7</f>
        <v>43265</v>
      </c>
      <c r="O20" s="16">
        <v>43259</v>
      </c>
      <c r="P20" s="16">
        <f>N20+3</f>
        <v>43268</v>
      </c>
      <c r="Q20" s="127">
        <v>43273</v>
      </c>
      <c r="R20" s="95">
        <f>P20+42+12</f>
        <v>43322</v>
      </c>
      <c r="S20" s="16">
        <v>43322</v>
      </c>
      <c r="T20" s="16">
        <f>R20+21</f>
        <v>43343</v>
      </c>
      <c r="U20" s="16"/>
      <c r="V20" s="16">
        <f>T20+21</f>
        <v>43364</v>
      </c>
      <c r="W20" s="16"/>
      <c r="X20" s="16">
        <f>V20+14</f>
        <v>43378</v>
      </c>
      <c r="Y20" s="16"/>
      <c r="Z20" s="16">
        <f>X20+120</f>
        <v>43498</v>
      </c>
      <c r="AA20" s="16"/>
      <c r="AB20" s="27"/>
      <c r="AC20" s="13"/>
      <c r="AD20" s="13"/>
      <c r="AE20" s="125"/>
      <c r="AF20" s="125"/>
      <c r="AG20" s="125"/>
      <c r="AH20" s="125"/>
      <c r="AI20" s="125"/>
      <c r="AJ20" s="125"/>
      <c r="AK20" s="125"/>
    </row>
    <row r="21" spans="1:37" ht="25.5" x14ac:dyDescent="0.2">
      <c r="A21" s="124" t="s">
        <v>10</v>
      </c>
      <c r="B21" s="3" t="s">
        <v>21</v>
      </c>
      <c r="C21" s="126" t="s">
        <v>54</v>
      </c>
      <c r="D21" s="102">
        <v>1</v>
      </c>
      <c r="E21" s="13" t="s">
        <v>67</v>
      </c>
      <c r="F21" s="14" t="s">
        <v>46</v>
      </c>
      <c r="G21" s="26">
        <v>8000</v>
      </c>
      <c r="H21" s="1" t="s">
        <v>10</v>
      </c>
      <c r="I21" s="94" t="s">
        <v>128</v>
      </c>
      <c r="J21" s="93" t="s">
        <v>129</v>
      </c>
      <c r="K21" s="103" t="s">
        <v>50</v>
      </c>
      <c r="L21" s="16" t="s">
        <v>5</v>
      </c>
      <c r="M21" s="16" t="s">
        <v>5</v>
      </c>
      <c r="N21" s="16" t="s">
        <v>5</v>
      </c>
      <c r="O21" s="16" t="s">
        <v>5</v>
      </c>
      <c r="P21" s="95">
        <v>43341</v>
      </c>
      <c r="Q21" s="16"/>
      <c r="R21" s="16">
        <f>P21+14</f>
        <v>43355</v>
      </c>
      <c r="S21" s="16"/>
      <c r="T21" s="16">
        <f>R21+7</f>
        <v>43362</v>
      </c>
      <c r="U21" s="16"/>
      <c r="V21" s="16">
        <f>T21+7</f>
        <v>43369</v>
      </c>
      <c r="W21" s="16"/>
      <c r="X21" s="16">
        <f>V21+14</f>
        <v>43383</v>
      </c>
      <c r="Y21" s="16"/>
      <c r="Z21" s="16">
        <f>X21+30</f>
        <v>43413</v>
      </c>
      <c r="AA21" s="16"/>
      <c r="AB21" s="27"/>
      <c r="AC21" s="13"/>
      <c r="AD21" s="13"/>
      <c r="AE21" s="125"/>
      <c r="AF21" s="125"/>
      <c r="AG21" s="125"/>
      <c r="AH21" s="125"/>
      <c r="AI21" s="125"/>
      <c r="AJ21" s="125"/>
      <c r="AK21" s="125"/>
    </row>
    <row r="22" spans="1:37" ht="25.5" x14ac:dyDescent="0.2">
      <c r="A22" s="1" t="s">
        <v>7</v>
      </c>
      <c r="B22" s="15" t="s">
        <v>22</v>
      </c>
      <c r="C22" s="13" t="s">
        <v>68</v>
      </c>
      <c r="D22" s="18">
        <v>1</v>
      </c>
      <c r="E22" s="13" t="s">
        <v>67</v>
      </c>
      <c r="F22" s="14" t="s">
        <v>46</v>
      </c>
      <c r="G22" s="26">
        <v>705000</v>
      </c>
      <c r="H22" s="1" t="s">
        <v>7</v>
      </c>
      <c r="I22" s="14" t="s">
        <v>47</v>
      </c>
      <c r="J22" s="93" t="s">
        <v>130</v>
      </c>
      <c r="K22" s="13" t="s">
        <v>50</v>
      </c>
      <c r="L22" s="95">
        <v>43373</v>
      </c>
      <c r="M22" s="16"/>
      <c r="N22" s="113">
        <f>L22+21</f>
        <v>43394</v>
      </c>
      <c r="O22" s="16"/>
      <c r="P22" s="16">
        <f>N22+3</f>
        <v>43397</v>
      </c>
      <c r="Q22" s="16"/>
      <c r="R22" s="16">
        <f>P22+42</f>
        <v>43439</v>
      </c>
      <c r="S22" s="16"/>
      <c r="T22" s="16">
        <f>R22+28</f>
        <v>43467</v>
      </c>
      <c r="U22" s="16"/>
      <c r="V22" s="16">
        <f>T22+21</f>
        <v>43488</v>
      </c>
      <c r="W22" s="16"/>
      <c r="X22" s="16">
        <f>V22+14</f>
        <v>43502</v>
      </c>
      <c r="Y22" s="16"/>
      <c r="Z22" s="16">
        <f>X22+180</f>
        <v>43682</v>
      </c>
      <c r="AA22" s="16"/>
      <c r="AB22" s="27"/>
      <c r="AC22" s="13"/>
      <c r="AD22" s="13"/>
      <c r="AE22" s="121"/>
      <c r="AF22" s="121"/>
      <c r="AG22" s="121"/>
      <c r="AH22" s="121"/>
      <c r="AI22" s="121"/>
      <c r="AJ22" s="121"/>
      <c r="AK22" s="121"/>
    </row>
    <row r="23" spans="1:37" ht="15" x14ac:dyDescent="0.25">
      <c r="A23" s="128"/>
      <c r="B23" s="129"/>
      <c r="C23" s="130"/>
      <c r="D23" s="131"/>
      <c r="E23" s="196"/>
      <c r="F23" s="130"/>
      <c r="G23" s="132"/>
      <c r="H23" s="133"/>
      <c r="I23" s="31"/>
      <c r="J23" s="134"/>
      <c r="K23" s="130"/>
      <c r="L23" s="32"/>
      <c r="M23" s="135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133"/>
      <c r="AB23" s="133"/>
      <c r="AC23" s="136"/>
      <c r="AD23" s="130"/>
      <c r="AE23" s="125"/>
      <c r="AF23" s="125"/>
      <c r="AG23" s="125"/>
      <c r="AH23" s="125"/>
      <c r="AI23" s="125"/>
      <c r="AJ23" s="29"/>
      <c r="AK23" s="29"/>
    </row>
    <row r="24" spans="1:37" ht="15" x14ac:dyDescent="0.25">
      <c r="A24" s="82"/>
      <c r="B24" s="83"/>
      <c r="C24" s="83"/>
      <c r="D24" s="82"/>
      <c r="E24" s="83"/>
      <c r="F24" s="82"/>
      <c r="G24" s="82"/>
      <c r="H24" s="82"/>
      <c r="I24" s="82"/>
      <c r="J24" s="82"/>
      <c r="K24" s="82"/>
      <c r="L24" s="7" t="s">
        <v>26</v>
      </c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5"/>
      <c r="AB24" s="86"/>
      <c r="AC24" s="86"/>
      <c r="AD24" s="86"/>
      <c r="AE24" s="87"/>
      <c r="AF24" s="74"/>
      <c r="AG24" s="74"/>
      <c r="AH24" s="74"/>
      <c r="AI24" s="74"/>
      <c r="AJ24" s="74"/>
      <c r="AK24" s="74"/>
    </row>
    <row r="25" spans="1:37" ht="28.5" customHeight="1" x14ac:dyDescent="0.25">
      <c r="A25" s="137" t="s">
        <v>71</v>
      </c>
      <c r="B25" s="90"/>
      <c r="C25" s="90"/>
      <c r="D25" s="89"/>
      <c r="E25" s="90"/>
      <c r="F25" s="89"/>
      <c r="G25" s="89"/>
      <c r="H25" s="89"/>
      <c r="I25" s="89"/>
      <c r="J25" s="89"/>
      <c r="K25" s="91"/>
      <c r="L25" s="206" t="s">
        <v>28</v>
      </c>
      <c r="M25" s="206"/>
      <c r="N25" s="206" t="s">
        <v>29</v>
      </c>
      <c r="O25" s="206"/>
      <c r="P25" s="206" t="s">
        <v>30</v>
      </c>
      <c r="Q25" s="206"/>
      <c r="R25" s="206" t="s">
        <v>31</v>
      </c>
      <c r="S25" s="206"/>
      <c r="T25" s="206" t="s">
        <v>32</v>
      </c>
      <c r="U25" s="206"/>
      <c r="V25" s="206" t="s">
        <v>33</v>
      </c>
      <c r="W25" s="206"/>
      <c r="X25" s="206" t="s">
        <v>114</v>
      </c>
      <c r="Y25" s="206"/>
      <c r="Z25" s="206" t="s">
        <v>115</v>
      </c>
      <c r="AA25" s="206"/>
      <c r="AB25" s="206" t="s">
        <v>2</v>
      </c>
      <c r="AC25" s="206" t="s">
        <v>34</v>
      </c>
      <c r="AD25" s="209" t="s">
        <v>1</v>
      </c>
      <c r="AE25" s="87"/>
      <c r="AF25" s="74"/>
      <c r="AG25" s="74"/>
      <c r="AH25" s="74"/>
      <c r="AI25" s="138"/>
      <c r="AJ25" s="74"/>
      <c r="AK25" s="138"/>
    </row>
    <row r="26" spans="1:37" ht="63.75" x14ac:dyDescent="0.25">
      <c r="A26" s="190" t="s">
        <v>35</v>
      </c>
      <c r="B26" s="190" t="s">
        <v>36</v>
      </c>
      <c r="C26" s="190" t="s">
        <v>116</v>
      </c>
      <c r="D26" s="190" t="s">
        <v>38</v>
      </c>
      <c r="E26" s="190" t="s">
        <v>117</v>
      </c>
      <c r="F26" s="190" t="s">
        <v>118</v>
      </c>
      <c r="G26" s="190" t="s">
        <v>40</v>
      </c>
      <c r="H26" s="190" t="s">
        <v>41</v>
      </c>
      <c r="I26" s="190" t="s">
        <v>119</v>
      </c>
      <c r="J26" s="190" t="s">
        <v>42</v>
      </c>
      <c r="K26" s="190" t="s">
        <v>120</v>
      </c>
      <c r="L26" s="187" t="s">
        <v>44</v>
      </c>
      <c r="M26" s="187" t="s">
        <v>45</v>
      </c>
      <c r="N26" s="187" t="s">
        <v>44</v>
      </c>
      <c r="O26" s="187" t="s">
        <v>45</v>
      </c>
      <c r="P26" s="187" t="s">
        <v>44</v>
      </c>
      <c r="Q26" s="187" t="s">
        <v>45</v>
      </c>
      <c r="R26" s="187" t="s">
        <v>44</v>
      </c>
      <c r="S26" s="187" t="s">
        <v>45</v>
      </c>
      <c r="T26" s="187" t="s">
        <v>44</v>
      </c>
      <c r="U26" s="187" t="s">
        <v>45</v>
      </c>
      <c r="V26" s="187" t="s">
        <v>44</v>
      </c>
      <c r="W26" s="187" t="s">
        <v>45</v>
      </c>
      <c r="X26" s="187" t="s">
        <v>44</v>
      </c>
      <c r="Y26" s="187" t="s">
        <v>45</v>
      </c>
      <c r="Z26" s="187" t="s">
        <v>44</v>
      </c>
      <c r="AA26" s="187" t="s">
        <v>45</v>
      </c>
      <c r="AB26" s="206"/>
      <c r="AC26" s="206"/>
      <c r="AD26" s="210"/>
      <c r="AE26" s="87"/>
      <c r="AF26" s="74"/>
      <c r="AG26" s="74"/>
      <c r="AH26" s="74"/>
      <c r="AI26" s="74"/>
      <c r="AJ26" s="74"/>
      <c r="AK26" s="74"/>
    </row>
    <row r="27" spans="1:37" ht="25.5" x14ac:dyDescent="0.2">
      <c r="A27" s="34" t="s">
        <v>66</v>
      </c>
      <c r="B27" s="15" t="s">
        <v>131</v>
      </c>
      <c r="C27" s="35" t="s">
        <v>54</v>
      </c>
      <c r="D27" s="143" t="s">
        <v>4</v>
      </c>
      <c r="E27" s="11" t="s">
        <v>55</v>
      </c>
      <c r="F27" s="144" t="s">
        <v>49</v>
      </c>
      <c r="G27" s="145">
        <v>60000</v>
      </c>
      <c r="H27" s="34" t="s">
        <v>66</v>
      </c>
      <c r="I27" s="94" t="s">
        <v>128</v>
      </c>
      <c r="J27" s="115" t="s">
        <v>72</v>
      </c>
      <c r="K27" s="146" t="s">
        <v>50</v>
      </c>
      <c r="L27" s="22" t="s">
        <v>5</v>
      </c>
      <c r="M27" s="22" t="s">
        <v>5</v>
      </c>
      <c r="N27" s="22" t="s">
        <v>5</v>
      </c>
      <c r="O27" s="22" t="s">
        <v>5</v>
      </c>
      <c r="P27" s="36">
        <v>43388</v>
      </c>
      <c r="Q27" s="36"/>
      <c r="R27" s="36">
        <f>P27+21</f>
        <v>43409</v>
      </c>
      <c r="S27" s="36"/>
      <c r="T27" s="36">
        <f>R27+14</f>
        <v>43423</v>
      </c>
      <c r="U27" s="36"/>
      <c r="V27" s="36">
        <f>T27+21</f>
        <v>43444</v>
      </c>
      <c r="W27" s="36"/>
      <c r="X27" s="16">
        <f>V27+14</f>
        <v>43458</v>
      </c>
      <c r="Y27" s="140"/>
      <c r="Z27" s="140">
        <f>X27+180</f>
        <v>43638</v>
      </c>
      <c r="AA27" s="37"/>
      <c r="AB27" s="38"/>
      <c r="AC27" s="39"/>
      <c r="AD27" s="103"/>
      <c r="AE27" s="87"/>
      <c r="AF27" s="87"/>
      <c r="AG27" s="87"/>
      <c r="AH27" s="87"/>
      <c r="AI27" s="87"/>
      <c r="AJ27" s="147"/>
      <c r="AK27" s="147"/>
    </row>
    <row r="28" spans="1:37" ht="25.5" x14ac:dyDescent="0.25">
      <c r="A28" s="141" t="s">
        <v>9</v>
      </c>
      <c r="B28" s="103" t="s">
        <v>14</v>
      </c>
      <c r="C28" s="103" t="s">
        <v>54</v>
      </c>
      <c r="D28" s="102" t="s">
        <v>4</v>
      </c>
      <c r="E28" s="11" t="s">
        <v>55</v>
      </c>
      <c r="F28" s="15" t="s">
        <v>49</v>
      </c>
      <c r="G28" s="148">
        <v>52000</v>
      </c>
      <c r="H28" s="141" t="s">
        <v>9</v>
      </c>
      <c r="I28" s="14" t="s">
        <v>47</v>
      </c>
      <c r="J28" s="93" t="s">
        <v>74</v>
      </c>
      <c r="K28" s="14" t="s">
        <v>48</v>
      </c>
      <c r="L28" s="22">
        <v>43269</v>
      </c>
      <c r="M28" s="142">
        <v>43269</v>
      </c>
      <c r="N28" s="142">
        <f>L28+14</f>
        <v>43283</v>
      </c>
      <c r="O28" s="142">
        <v>43279</v>
      </c>
      <c r="P28" s="142">
        <f>N28+3</f>
        <v>43286</v>
      </c>
      <c r="Q28" s="142">
        <v>43285</v>
      </c>
      <c r="R28" s="142">
        <f>P28+21</f>
        <v>43307</v>
      </c>
      <c r="S28" s="142">
        <v>43301</v>
      </c>
      <c r="T28" s="142">
        <f>R28+21</f>
        <v>43328</v>
      </c>
      <c r="U28" s="142">
        <v>43318</v>
      </c>
      <c r="V28" s="142">
        <f>T28+14</f>
        <v>43342</v>
      </c>
      <c r="W28" s="142"/>
      <c r="X28" s="142">
        <f>V28+14</f>
        <v>43356</v>
      </c>
      <c r="Y28" s="142"/>
      <c r="Z28" s="142">
        <f>X28+365</f>
        <v>43721</v>
      </c>
      <c r="AA28" s="142"/>
      <c r="AB28" s="105"/>
      <c r="AC28" s="74"/>
      <c r="AD28" s="110"/>
      <c r="AE28" s="149"/>
      <c r="AF28" s="149"/>
      <c r="AG28" s="149"/>
      <c r="AH28" s="130"/>
      <c r="AI28" s="130"/>
      <c r="AJ28" s="130"/>
      <c r="AK28" s="130"/>
    </row>
    <row r="29" spans="1:37" ht="38.25" x14ac:dyDescent="0.2">
      <c r="A29" s="33" t="s">
        <v>8</v>
      </c>
      <c r="B29" s="11" t="s">
        <v>19</v>
      </c>
      <c r="C29" s="151" t="s">
        <v>132</v>
      </c>
      <c r="D29" s="19">
        <v>1</v>
      </c>
      <c r="E29" s="11" t="s">
        <v>55</v>
      </c>
      <c r="F29" s="15" t="s">
        <v>49</v>
      </c>
      <c r="G29" s="21">
        <v>8000</v>
      </c>
      <c r="H29" s="33" t="s">
        <v>8</v>
      </c>
      <c r="I29" s="94" t="s">
        <v>128</v>
      </c>
      <c r="J29" s="15" t="s">
        <v>133</v>
      </c>
      <c r="K29" s="14" t="s">
        <v>50</v>
      </c>
      <c r="L29" s="22" t="s">
        <v>5</v>
      </c>
      <c r="M29" s="22" t="s">
        <v>5</v>
      </c>
      <c r="N29" s="22" t="s">
        <v>5</v>
      </c>
      <c r="O29" s="22" t="s">
        <v>5</v>
      </c>
      <c r="P29" s="22" t="s">
        <v>5</v>
      </c>
      <c r="Q29" s="22" t="s">
        <v>5</v>
      </c>
      <c r="R29" s="22" t="s">
        <v>5</v>
      </c>
      <c r="S29" s="22" t="s">
        <v>5</v>
      </c>
      <c r="T29" s="152">
        <v>43272</v>
      </c>
      <c r="U29" s="22">
        <v>43276</v>
      </c>
      <c r="V29" s="152">
        <f>T29+14+4</f>
        <v>43290</v>
      </c>
      <c r="W29" s="22">
        <v>43285</v>
      </c>
      <c r="X29" s="152">
        <f>V29+7+21+21</f>
        <v>43339</v>
      </c>
      <c r="Y29" s="22"/>
      <c r="Z29" s="22">
        <f>X29+180</f>
        <v>43519</v>
      </c>
      <c r="AA29" s="17"/>
      <c r="AB29" s="17"/>
      <c r="AC29" s="17"/>
      <c r="AD29" s="150" t="s">
        <v>134</v>
      </c>
      <c r="AE29" s="125"/>
      <c r="AF29" s="125"/>
      <c r="AG29" s="125"/>
      <c r="AH29" s="125"/>
      <c r="AI29" s="125"/>
      <c r="AJ29" s="125"/>
      <c r="AK29" s="125"/>
    </row>
    <row r="30" spans="1:37" x14ac:dyDescent="0.2">
      <c r="A30" s="153"/>
      <c r="B30" s="28"/>
      <c r="C30" s="154"/>
      <c r="D30" s="30"/>
      <c r="E30" s="28"/>
      <c r="F30" s="20"/>
      <c r="G30" s="155"/>
      <c r="H30" s="153"/>
      <c r="I30" s="156"/>
      <c r="J30" s="20"/>
      <c r="K30" s="8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40"/>
      <c r="AB30" s="40"/>
      <c r="AC30" s="40"/>
      <c r="AD30" s="157"/>
      <c r="AE30" s="125"/>
      <c r="AF30" s="125"/>
      <c r="AG30" s="125"/>
      <c r="AH30" s="125"/>
      <c r="AI30" s="125"/>
      <c r="AJ30" s="125"/>
      <c r="AK30" s="125"/>
    </row>
    <row r="31" spans="1:37" x14ac:dyDescent="0.2">
      <c r="A31" s="153"/>
      <c r="B31" s="28"/>
      <c r="C31" s="154"/>
      <c r="D31" s="30"/>
      <c r="E31" s="28"/>
      <c r="F31" s="20"/>
      <c r="G31" s="155"/>
      <c r="H31" s="153"/>
      <c r="I31" s="156"/>
      <c r="J31" s="20"/>
      <c r="K31" s="8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40"/>
      <c r="AB31" s="40"/>
      <c r="AC31" s="40"/>
      <c r="AD31" s="157"/>
      <c r="AE31" s="125"/>
      <c r="AF31" s="125"/>
      <c r="AG31" s="125"/>
      <c r="AH31" s="125"/>
      <c r="AI31" s="125"/>
      <c r="AJ31" s="125"/>
      <c r="AK31" s="125"/>
    </row>
    <row r="32" spans="1:37" ht="15" x14ac:dyDescent="0.25">
      <c r="A32" s="82"/>
      <c r="B32" s="83"/>
      <c r="C32" s="83"/>
      <c r="D32" s="82"/>
      <c r="E32" s="83"/>
      <c r="F32" s="82"/>
      <c r="G32" s="82"/>
      <c r="H32" s="82"/>
      <c r="I32" s="82"/>
      <c r="J32" s="82"/>
      <c r="K32" s="41" t="s">
        <v>26</v>
      </c>
      <c r="L32" s="189"/>
      <c r="M32" s="189"/>
      <c r="N32" s="189"/>
      <c r="O32" s="189"/>
      <c r="P32" s="189"/>
      <c r="Q32" s="189"/>
      <c r="R32" s="189"/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  <c r="AF32" s="188"/>
      <c r="AG32" s="82"/>
      <c r="AH32" s="82"/>
      <c r="AI32" s="82"/>
      <c r="AJ32" s="82"/>
      <c r="AK32" s="82"/>
    </row>
    <row r="33" spans="1:37" ht="27" customHeight="1" x14ac:dyDescent="0.2">
      <c r="A33" s="42" t="s">
        <v>75</v>
      </c>
      <c r="B33" s="43"/>
      <c r="C33" s="43"/>
      <c r="D33" s="43"/>
      <c r="E33" s="43"/>
      <c r="F33" s="43"/>
      <c r="G33" s="43"/>
      <c r="H33" s="43"/>
      <c r="I33" s="43"/>
      <c r="J33" s="43"/>
      <c r="K33" s="201" t="s">
        <v>135</v>
      </c>
      <c r="L33" s="207"/>
      <c r="M33" s="201" t="s">
        <v>76</v>
      </c>
      <c r="N33" s="207"/>
      <c r="O33" s="201" t="s">
        <v>77</v>
      </c>
      <c r="P33" s="207"/>
      <c r="Q33" s="201" t="s">
        <v>78</v>
      </c>
      <c r="R33" s="207"/>
      <c r="S33" s="201" t="s">
        <v>31</v>
      </c>
      <c r="T33" s="207"/>
      <c r="U33" s="201" t="s">
        <v>79</v>
      </c>
      <c r="V33" s="207"/>
      <c r="W33" s="201" t="s">
        <v>80</v>
      </c>
      <c r="X33" s="207"/>
      <c r="Y33" s="201" t="s">
        <v>81</v>
      </c>
      <c r="Z33" s="207"/>
      <c r="AA33" s="201" t="s">
        <v>82</v>
      </c>
      <c r="AB33" s="207"/>
      <c r="AC33" s="201" t="s">
        <v>114</v>
      </c>
      <c r="AD33" s="207"/>
      <c r="AE33" s="201" t="s">
        <v>115</v>
      </c>
      <c r="AF33" s="208"/>
      <c r="AG33" s="206" t="s">
        <v>83</v>
      </c>
      <c r="AH33" s="206" t="s">
        <v>84</v>
      </c>
      <c r="AI33" s="206" t="s">
        <v>85</v>
      </c>
      <c r="AJ33" s="206" t="s">
        <v>86</v>
      </c>
      <c r="AK33" s="206" t="s">
        <v>1</v>
      </c>
    </row>
    <row r="34" spans="1:37" ht="63.75" x14ac:dyDescent="0.2">
      <c r="A34" s="186" t="s">
        <v>35</v>
      </c>
      <c r="B34" s="186" t="s">
        <v>36</v>
      </c>
      <c r="C34" s="186" t="s">
        <v>116</v>
      </c>
      <c r="D34" s="186" t="s">
        <v>87</v>
      </c>
      <c r="E34" s="186" t="s">
        <v>118</v>
      </c>
      <c r="F34" s="186" t="s">
        <v>40</v>
      </c>
      <c r="G34" s="186" t="s">
        <v>41</v>
      </c>
      <c r="H34" s="186" t="s">
        <v>125</v>
      </c>
      <c r="I34" s="186" t="s">
        <v>120</v>
      </c>
      <c r="J34" s="186" t="s">
        <v>42</v>
      </c>
      <c r="K34" s="182" t="s">
        <v>44</v>
      </c>
      <c r="L34" s="182" t="s">
        <v>45</v>
      </c>
      <c r="M34" s="182" t="s">
        <v>44</v>
      </c>
      <c r="N34" s="182" t="s">
        <v>45</v>
      </c>
      <c r="O34" s="182" t="s">
        <v>44</v>
      </c>
      <c r="P34" s="182" t="s">
        <v>45</v>
      </c>
      <c r="Q34" s="182" t="s">
        <v>44</v>
      </c>
      <c r="R34" s="182" t="s">
        <v>45</v>
      </c>
      <c r="S34" s="182" t="s">
        <v>44</v>
      </c>
      <c r="T34" s="182" t="s">
        <v>45</v>
      </c>
      <c r="U34" s="182" t="s">
        <v>44</v>
      </c>
      <c r="V34" s="182" t="s">
        <v>45</v>
      </c>
      <c r="W34" s="182" t="s">
        <v>44</v>
      </c>
      <c r="X34" s="182" t="s">
        <v>45</v>
      </c>
      <c r="Y34" s="182" t="s">
        <v>44</v>
      </c>
      <c r="Z34" s="182" t="s">
        <v>45</v>
      </c>
      <c r="AA34" s="182" t="s">
        <v>44</v>
      </c>
      <c r="AB34" s="182" t="s">
        <v>45</v>
      </c>
      <c r="AC34" s="182" t="s">
        <v>44</v>
      </c>
      <c r="AD34" s="182" t="s">
        <v>45</v>
      </c>
      <c r="AE34" s="182" t="s">
        <v>44</v>
      </c>
      <c r="AF34" s="185" t="s">
        <v>45</v>
      </c>
      <c r="AG34" s="206"/>
      <c r="AH34" s="206"/>
      <c r="AI34" s="206"/>
      <c r="AJ34" s="206"/>
      <c r="AK34" s="206"/>
    </row>
    <row r="35" spans="1:37" ht="38.25" x14ac:dyDescent="0.2">
      <c r="A35" s="141" t="s">
        <v>9</v>
      </c>
      <c r="B35" s="103" t="s">
        <v>136</v>
      </c>
      <c r="C35" s="2" t="s">
        <v>88</v>
      </c>
      <c r="D35" s="102" t="s">
        <v>4</v>
      </c>
      <c r="E35" s="93" t="s">
        <v>49</v>
      </c>
      <c r="F35" s="116">
        <f>400000+270000</f>
        <v>670000</v>
      </c>
      <c r="G35" s="141" t="s">
        <v>9</v>
      </c>
      <c r="H35" s="101" t="s">
        <v>47</v>
      </c>
      <c r="I35" s="103" t="s">
        <v>50</v>
      </c>
      <c r="J35" s="93" t="s">
        <v>89</v>
      </c>
      <c r="K35" s="105">
        <v>43371</v>
      </c>
      <c r="L35" s="142"/>
      <c r="M35" s="109">
        <f>K35+21</f>
        <v>43392</v>
      </c>
      <c r="N35" s="142"/>
      <c r="O35" s="109">
        <f>M35+21</f>
        <v>43413</v>
      </c>
      <c r="P35" s="142"/>
      <c r="Q35" s="109">
        <f>O35+3</f>
        <v>43416</v>
      </c>
      <c r="R35" s="142"/>
      <c r="S35" s="109">
        <f>Q35+28</f>
        <v>43444</v>
      </c>
      <c r="T35" s="142"/>
      <c r="U35" s="109">
        <f>S35+21</f>
        <v>43465</v>
      </c>
      <c r="V35" s="142"/>
      <c r="W35" s="109">
        <f>U35+21</f>
        <v>43486</v>
      </c>
      <c r="X35" s="142"/>
      <c r="Y35" s="109">
        <f>W35+21</f>
        <v>43507</v>
      </c>
      <c r="Z35" s="105"/>
      <c r="AA35" s="105">
        <f>Y35+14</f>
        <v>43521</v>
      </c>
      <c r="AB35" s="105"/>
      <c r="AC35" s="105">
        <f>AA35+7</f>
        <v>43528</v>
      </c>
      <c r="AD35" s="105"/>
      <c r="AE35" s="109">
        <f>AC35+180</f>
        <v>43708</v>
      </c>
      <c r="AF35" s="105"/>
      <c r="AG35" s="103"/>
      <c r="AH35" s="103"/>
      <c r="AI35" s="103"/>
      <c r="AJ35" s="103"/>
      <c r="AK35" s="103"/>
    </row>
    <row r="36" spans="1:37" ht="38.25" x14ac:dyDescent="0.2">
      <c r="A36" s="141" t="s">
        <v>10</v>
      </c>
      <c r="B36" s="103" t="s">
        <v>15</v>
      </c>
      <c r="C36" s="3" t="s">
        <v>88</v>
      </c>
      <c r="D36" s="102" t="s">
        <v>4</v>
      </c>
      <c r="E36" s="126" t="s">
        <v>49</v>
      </c>
      <c r="F36" s="116">
        <v>160000</v>
      </c>
      <c r="G36" s="141" t="s">
        <v>10</v>
      </c>
      <c r="H36" s="101" t="s">
        <v>47</v>
      </c>
      <c r="I36" s="158" t="s">
        <v>50</v>
      </c>
      <c r="J36" s="93" t="s">
        <v>91</v>
      </c>
      <c r="K36" s="109">
        <v>43419</v>
      </c>
      <c r="L36" s="139"/>
      <c r="M36" s="44">
        <f>K36+14</f>
        <v>43433</v>
      </c>
      <c r="N36" s="45"/>
      <c r="O36" s="109">
        <f>M36+21</f>
        <v>43454</v>
      </c>
      <c r="P36" s="45"/>
      <c r="Q36" s="16">
        <f>O36+7</f>
        <v>43461</v>
      </c>
      <c r="R36" s="16"/>
      <c r="S36" s="16">
        <f>Q36+28</f>
        <v>43489</v>
      </c>
      <c r="T36" s="16"/>
      <c r="U36" s="16">
        <f>S36+21</f>
        <v>43510</v>
      </c>
      <c r="V36" s="16"/>
      <c r="W36" s="109">
        <f>U36+21</f>
        <v>43531</v>
      </c>
      <c r="X36" s="16"/>
      <c r="Y36" s="16">
        <f>W36+14</f>
        <v>43545</v>
      </c>
      <c r="Z36" s="16"/>
      <c r="AA36" s="16">
        <f>Y36+14</f>
        <v>43559</v>
      </c>
      <c r="AB36" s="16"/>
      <c r="AC36" s="105">
        <f>AA36+7</f>
        <v>43566</v>
      </c>
      <c r="AD36" s="46"/>
      <c r="AE36" s="105">
        <f>AC36+180</f>
        <v>43746</v>
      </c>
      <c r="AF36" s="93"/>
      <c r="AG36" s="93"/>
      <c r="AH36" s="93"/>
      <c r="AI36" s="93"/>
      <c r="AJ36" s="47"/>
      <c r="AK36" s="48" t="s">
        <v>90</v>
      </c>
    </row>
    <row r="37" spans="1:37" ht="15" x14ac:dyDescent="0.25">
      <c r="A37" s="51"/>
      <c r="B37" s="28"/>
      <c r="C37" s="52"/>
      <c r="D37" s="52"/>
      <c r="E37" s="8"/>
      <c r="F37" s="53"/>
      <c r="G37" s="51"/>
      <c r="H37" s="8"/>
      <c r="I37" s="8"/>
      <c r="J37" s="8"/>
      <c r="K37" s="54"/>
      <c r="L37" s="52"/>
      <c r="M37" s="54"/>
      <c r="N37" s="52"/>
      <c r="O37" s="54"/>
      <c r="P37" s="52"/>
      <c r="Q37" s="54"/>
      <c r="R37" s="52"/>
      <c r="S37" s="54"/>
      <c r="T37" s="52"/>
      <c r="U37" s="54"/>
      <c r="V37" s="52"/>
      <c r="W37" s="54"/>
      <c r="X37" s="55"/>
      <c r="Y37" s="54" t="s">
        <v>0</v>
      </c>
      <c r="Z37" s="56"/>
      <c r="AA37" s="54"/>
      <c r="AB37" s="57"/>
      <c r="AC37" s="58"/>
      <c r="AD37" s="8"/>
      <c r="AE37" s="87"/>
      <c r="AF37" s="8"/>
      <c r="AG37" s="8"/>
      <c r="AH37" s="8"/>
      <c r="AI37" s="160"/>
      <c r="AJ37" s="160"/>
      <c r="AK37" s="161"/>
    </row>
    <row r="38" spans="1:37" ht="15.75" x14ac:dyDescent="0.2">
      <c r="A38" s="59" t="s">
        <v>92</v>
      </c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1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</row>
    <row r="39" spans="1:37" ht="15.75" x14ac:dyDescent="0.2">
      <c r="A39" s="199" t="s">
        <v>35</v>
      </c>
      <c r="B39" s="199" t="s">
        <v>36</v>
      </c>
      <c r="C39" s="199" t="s">
        <v>37</v>
      </c>
      <c r="D39" s="199" t="s">
        <v>87</v>
      </c>
      <c r="E39" s="199" t="s">
        <v>40</v>
      </c>
      <c r="F39" s="199" t="s">
        <v>93</v>
      </c>
      <c r="G39" s="199" t="s">
        <v>41</v>
      </c>
      <c r="H39" s="199" t="s">
        <v>60</v>
      </c>
      <c r="I39" s="199" t="s">
        <v>43</v>
      </c>
      <c r="J39" s="199" t="s">
        <v>42</v>
      </c>
      <c r="K39" s="199" t="s">
        <v>26</v>
      </c>
      <c r="L39" s="199"/>
      <c r="M39" s="199"/>
      <c r="N39" s="199"/>
      <c r="O39" s="199"/>
      <c r="P39" s="199"/>
      <c r="Q39" s="199" t="s">
        <v>94</v>
      </c>
      <c r="R39" s="199" t="s">
        <v>95</v>
      </c>
      <c r="S39" s="199"/>
      <c r="T39" s="200" t="s">
        <v>96</v>
      </c>
      <c r="U39" s="202" t="s">
        <v>1</v>
      </c>
      <c r="V39" s="198" t="s">
        <v>97</v>
      </c>
      <c r="W39" s="96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</row>
    <row r="40" spans="1:37" x14ac:dyDescent="0.2">
      <c r="A40" s="198"/>
      <c r="B40" s="198"/>
      <c r="C40" s="198"/>
      <c r="D40" s="198"/>
      <c r="E40" s="198"/>
      <c r="F40" s="198"/>
      <c r="G40" s="198"/>
      <c r="H40" s="198"/>
      <c r="I40" s="198"/>
      <c r="J40" s="198"/>
      <c r="K40" s="198" t="s">
        <v>98</v>
      </c>
      <c r="L40" s="198"/>
      <c r="M40" s="198" t="s">
        <v>99</v>
      </c>
      <c r="N40" s="198"/>
      <c r="O40" s="198" t="s">
        <v>100</v>
      </c>
      <c r="P40" s="198"/>
      <c r="Q40" s="198"/>
      <c r="R40" s="198" t="s">
        <v>101</v>
      </c>
      <c r="S40" s="198" t="s">
        <v>102</v>
      </c>
      <c r="T40" s="201"/>
      <c r="U40" s="203"/>
      <c r="V40" s="198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</row>
    <row r="41" spans="1:37" x14ac:dyDescent="0.2">
      <c r="A41" s="198"/>
      <c r="B41" s="198"/>
      <c r="C41" s="198"/>
      <c r="D41" s="198"/>
      <c r="E41" s="198"/>
      <c r="F41" s="205"/>
      <c r="G41" s="198"/>
      <c r="H41" s="198"/>
      <c r="I41" s="198"/>
      <c r="J41" s="198"/>
      <c r="K41" s="182" t="s">
        <v>44</v>
      </c>
      <c r="L41" s="182" t="s">
        <v>45</v>
      </c>
      <c r="M41" s="182" t="s">
        <v>44</v>
      </c>
      <c r="N41" s="182" t="s">
        <v>45</v>
      </c>
      <c r="O41" s="182" t="s">
        <v>44</v>
      </c>
      <c r="P41" s="182" t="s">
        <v>45</v>
      </c>
      <c r="Q41" s="198"/>
      <c r="R41" s="198"/>
      <c r="S41" s="198"/>
      <c r="T41" s="201"/>
      <c r="U41" s="204"/>
      <c r="V41" s="205"/>
      <c r="W41" s="149"/>
      <c r="X41" s="149"/>
      <c r="Y41" s="149"/>
      <c r="Z41" s="149"/>
      <c r="AA41" s="149"/>
      <c r="AB41" s="149"/>
      <c r="AC41" s="149"/>
      <c r="AD41" s="149"/>
      <c r="AE41" s="149"/>
      <c r="AF41" s="162"/>
      <c r="AG41" s="163"/>
      <c r="AH41" s="163"/>
      <c r="AI41" s="163"/>
      <c r="AJ41" s="163"/>
      <c r="AK41" s="163"/>
    </row>
    <row r="42" spans="1:37" ht="38.25" x14ac:dyDescent="0.25">
      <c r="A42" s="124" t="s">
        <v>10</v>
      </c>
      <c r="B42" s="50" t="s">
        <v>16</v>
      </c>
      <c r="C42" s="165" t="s">
        <v>103</v>
      </c>
      <c r="D42" s="18" t="s">
        <v>4</v>
      </c>
      <c r="E42" s="148">
        <v>100000</v>
      </c>
      <c r="F42" s="166">
        <v>1</v>
      </c>
      <c r="G42" s="141" t="s">
        <v>10</v>
      </c>
      <c r="H42" s="101" t="s">
        <v>47</v>
      </c>
      <c r="I42" s="14" t="s">
        <v>50</v>
      </c>
      <c r="J42" s="93" t="s">
        <v>138</v>
      </c>
      <c r="K42" s="105">
        <v>43434</v>
      </c>
      <c r="L42" s="105"/>
      <c r="M42" s="63">
        <v>43495</v>
      </c>
      <c r="N42" s="63"/>
      <c r="O42" s="63">
        <f>M42+(8*30)</f>
        <v>43735</v>
      </c>
      <c r="P42" s="167"/>
      <c r="Q42" s="14"/>
      <c r="R42" s="63"/>
      <c r="S42" s="63"/>
      <c r="T42" s="14"/>
      <c r="U42" s="13" t="s">
        <v>139</v>
      </c>
      <c r="V42" s="14"/>
      <c r="W42" s="87"/>
      <c r="X42" s="87"/>
      <c r="Y42" s="87"/>
      <c r="Z42" s="87"/>
      <c r="AA42" s="87"/>
      <c r="AB42" s="87"/>
      <c r="AC42" s="87"/>
      <c r="AD42" s="87"/>
      <c r="AE42" s="125"/>
      <c r="AF42" s="87"/>
      <c r="AG42" s="87"/>
      <c r="AH42" s="87"/>
      <c r="AI42" s="87"/>
      <c r="AJ42" s="87"/>
      <c r="AK42" s="87"/>
    </row>
    <row r="43" spans="1:37" ht="205.5" customHeight="1" x14ac:dyDescent="0.2">
      <c r="A43" s="49" t="s">
        <v>10</v>
      </c>
      <c r="B43" s="50" t="s">
        <v>104</v>
      </c>
      <c r="C43" s="3" t="s">
        <v>105</v>
      </c>
      <c r="D43" s="12" t="s">
        <v>4</v>
      </c>
      <c r="E43" s="148">
        <v>80000</v>
      </c>
      <c r="F43" s="164">
        <v>1</v>
      </c>
      <c r="G43" s="141" t="s">
        <v>10</v>
      </c>
      <c r="H43" s="101" t="s">
        <v>47</v>
      </c>
      <c r="I43" s="103" t="s">
        <v>50</v>
      </c>
      <c r="J43" s="93" t="s">
        <v>106</v>
      </c>
      <c r="K43" s="142">
        <v>43388</v>
      </c>
      <c r="L43" s="142"/>
      <c r="M43" s="142">
        <f>K43+14</f>
        <v>43402</v>
      </c>
      <c r="N43" s="45"/>
      <c r="O43" s="142">
        <f>M43+180</f>
        <v>43582</v>
      </c>
      <c r="P43" s="45"/>
      <c r="Q43" s="142"/>
      <c r="R43" s="16"/>
      <c r="S43" s="142"/>
      <c r="T43" s="16"/>
      <c r="U43" s="14" t="s">
        <v>140</v>
      </c>
      <c r="V43" s="16"/>
      <c r="W43" s="159"/>
      <c r="X43" s="159"/>
      <c r="Y43" s="159"/>
      <c r="Z43" s="159"/>
      <c r="AA43" s="159"/>
      <c r="AB43" s="159"/>
      <c r="AC43" s="159"/>
      <c r="AD43" s="159"/>
      <c r="AE43" s="159"/>
      <c r="AF43" s="159"/>
      <c r="AG43" s="159"/>
      <c r="AH43" s="159"/>
      <c r="AI43" s="159"/>
      <c r="AJ43" s="159"/>
      <c r="AK43" s="159"/>
    </row>
    <row r="44" spans="1:37" x14ac:dyDescent="0.2">
      <c r="A44" s="168" t="s">
        <v>141</v>
      </c>
      <c r="B44" s="50" t="s">
        <v>142</v>
      </c>
      <c r="C44" s="169" t="s">
        <v>137</v>
      </c>
      <c r="D44" s="170" t="s">
        <v>4</v>
      </c>
      <c r="E44" s="148">
        <v>20000</v>
      </c>
      <c r="F44" s="168">
        <v>1</v>
      </c>
      <c r="G44" s="168" t="s">
        <v>141</v>
      </c>
      <c r="H44" s="171" t="s">
        <v>128</v>
      </c>
      <c r="I44" s="172" t="s">
        <v>50</v>
      </c>
      <c r="J44" s="172" t="s">
        <v>143</v>
      </c>
      <c r="K44" s="173">
        <v>43385</v>
      </c>
      <c r="L44" s="173"/>
      <c r="M44" s="173">
        <f>K44+31</f>
        <v>43416</v>
      </c>
      <c r="N44" s="173"/>
      <c r="O44" s="173">
        <f>M44+180</f>
        <v>43596</v>
      </c>
      <c r="P44" s="168"/>
      <c r="Q44" s="174"/>
      <c r="R44" s="173"/>
      <c r="S44" s="173"/>
      <c r="T44" s="172"/>
      <c r="U44" s="172"/>
      <c r="V44" s="172"/>
      <c r="W44" s="175"/>
      <c r="X44" s="175"/>
      <c r="Y44" s="175"/>
      <c r="Z44" s="175"/>
      <c r="AA44" s="175"/>
      <c r="AB44" s="175"/>
      <c r="AC44" s="175"/>
      <c r="AD44" s="175"/>
      <c r="AE44" s="175"/>
      <c r="AF44" s="175"/>
      <c r="AG44" s="175"/>
      <c r="AH44" s="175"/>
      <c r="AI44" s="175"/>
      <c r="AJ44" s="175"/>
      <c r="AK44" s="175"/>
    </row>
    <row r="45" spans="1:37" x14ac:dyDescent="0.2">
      <c r="A45" s="87"/>
      <c r="B45" s="87"/>
      <c r="C45" s="176"/>
      <c r="D45" s="176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125"/>
      <c r="AF45" s="87"/>
      <c r="AG45" s="87"/>
      <c r="AH45" s="87"/>
      <c r="AI45" s="87"/>
      <c r="AJ45" s="87"/>
      <c r="AK45" s="87"/>
    </row>
    <row r="46" spans="1:37" ht="15.75" x14ac:dyDescent="0.2">
      <c r="A46" s="64" t="s">
        <v>107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6"/>
      <c r="T46" s="96"/>
      <c r="U46" s="96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</row>
    <row r="47" spans="1:37" x14ac:dyDescent="0.2">
      <c r="A47" s="198" t="s">
        <v>35</v>
      </c>
      <c r="B47" s="198" t="s">
        <v>36</v>
      </c>
      <c r="C47" s="198" t="s">
        <v>37</v>
      </c>
      <c r="D47" s="198" t="s">
        <v>87</v>
      </c>
      <c r="E47" s="198" t="s">
        <v>39</v>
      </c>
      <c r="F47" s="198" t="s">
        <v>40</v>
      </c>
      <c r="G47" s="198" t="s">
        <v>41</v>
      </c>
      <c r="H47" s="198" t="s">
        <v>60</v>
      </c>
      <c r="I47" s="198" t="s">
        <v>43</v>
      </c>
      <c r="J47" s="198" t="s">
        <v>42</v>
      </c>
      <c r="K47" s="198" t="s">
        <v>26</v>
      </c>
      <c r="L47" s="198"/>
      <c r="M47" s="198"/>
      <c r="N47" s="198"/>
      <c r="O47" s="198"/>
      <c r="P47" s="198"/>
      <c r="Q47" s="198" t="s">
        <v>108</v>
      </c>
      <c r="R47" s="198" t="s">
        <v>97</v>
      </c>
      <c r="S47" s="198" t="s">
        <v>1</v>
      </c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</row>
    <row r="48" spans="1:37" x14ac:dyDescent="0.2">
      <c r="A48" s="198"/>
      <c r="B48" s="198"/>
      <c r="C48" s="198"/>
      <c r="D48" s="198"/>
      <c r="E48" s="198"/>
      <c r="F48" s="198"/>
      <c r="G48" s="198"/>
      <c r="H48" s="198"/>
      <c r="I48" s="198"/>
      <c r="J48" s="198"/>
      <c r="K48" s="198" t="s">
        <v>109</v>
      </c>
      <c r="L48" s="198"/>
      <c r="M48" s="198" t="s">
        <v>110</v>
      </c>
      <c r="N48" s="198"/>
      <c r="O48" s="198" t="s">
        <v>100</v>
      </c>
      <c r="P48" s="198"/>
      <c r="Q48" s="198"/>
      <c r="R48" s="198"/>
      <c r="S48" s="198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</row>
    <row r="49" spans="1:37" x14ac:dyDescent="0.2">
      <c r="A49" s="198"/>
      <c r="B49" s="198"/>
      <c r="C49" s="198"/>
      <c r="D49" s="198"/>
      <c r="E49" s="198"/>
      <c r="F49" s="198"/>
      <c r="G49" s="198"/>
      <c r="H49" s="198"/>
      <c r="I49" s="198"/>
      <c r="J49" s="198"/>
      <c r="K49" s="182" t="s">
        <v>44</v>
      </c>
      <c r="L49" s="182" t="s">
        <v>45</v>
      </c>
      <c r="M49" s="182" t="s">
        <v>44</v>
      </c>
      <c r="N49" s="182" t="s">
        <v>45</v>
      </c>
      <c r="O49" s="182" t="s">
        <v>44</v>
      </c>
      <c r="P49" s="182" t="s">
        <v>45</v>
      </c>
      <c r="Q49" s="198"/>
      <c r="R49" s="198"/>
      <c r="S49" s="198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</row>
    <row r="50" spans="1:37" ht="254.25" customHeight="1" x14ac:dyDescent="0.2">
      <c r="A50" s="141" t="s">
        <v>10</v>
      </c>
      <c r="B50" s="2" t="s">
        <v>20</v>
      </c>
      <c r="C50" s="124" t="s">
        <v>73</v>
      </c>
      <c r="D50" s="102" t="s">
        <v>4</v>
      </c>
      <c r="E50" s="124" t="s">
        <v>49</v>
      </c>
      <c r="F50" s="177">
        <v>12500</v>
      </c>
      <c r="G50" s="104" t="s">
        <v>10</v>
      </c>
      <c r="H50" s="178" t="s">
        <v>128</v>
      </c>
      <c r="I50" s="11" t="s">
        <v>50</v>
      </c>
      <c r="J50" s="179" t="s">
        <v>144</v>
      </c>
      <c r="K50" s="124" t="s">
        <v>5</v>
      </c>
      <c r="L50" s="124" t="s">
        <v>5</v>
      </c>
      <c r="M50" s="124" t="s">
        <v>5</v>
      </c>
      <c r="N50" s="124" t="s">
        <v>5</v>
      </c>
      <c r="O50" s="139">
        <v>43436</v>
      </c>
      <c r="P50" s="103"/>
      <c r="Q50" s="103"/>
      <c r="R50" s="103"/>
      <c r="S50" s="103" t="s">
        <v>145</v>
      </c>
      <c r="T50" s="125"/>
      <c r="U50" s="125"/>
      <c r="V50" s="125"/>
      <c r="W50" s="125"/>
      <c r="X50" s="125"/>
      <c r="Y50" s="125"/>
      <c r="Z50" s="125"/>
      <c r="AA50" s="125"/>
      <c r="AB50" s="125"/>
      <c r="AC50" s="125"/>
      <c r="AD50" s="125"/>
      <c r="AE50" s="125"/>
      <c r="AF50" s="125"/>
      <c r="AG50" s="125"/>
      <c r="AH50" s="125"/>
      <c r="AI50" s="125"/>
      <c r="AJ50" s="125"/>
      <c r="AK50" s="125"/>
    </row>
    <row r="51" spans="1:37" ht="15" x14ac:dyDescent="0.25">
      <c r="A51" s="74"/>
      <c r="B51" s="77"/>
      <c r="C51" s="75"/>
      <c r="D51" s="76"/>
      <c r="E51" s="77"/>
      <c r="F51" s="180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</row>
    <row r="52" spans="1:37" ht="15" x14ac:dyDescent="0.25">
      <c r="A52" s="74" t="s">
        <v>111</v>
      </c>
      <c r="B52" s="77" t="s">
        <v>112</v>
      </c>
      <c r="C52" s="75"/>
      <c r="D52" s="76"/>
      <c r="E52" s="77"/>
      <c r="F52" s="180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</row>
    <row r="53" spans="1:37" ht="15" x14ac:dyDescent="0.25">
      <c r="A53" s="74" t="s">
        <v>5</v>
      </c>
      <c r="B53" s="77" t="s">
        <v>113</v>
      </c>
      <c r="C53" s="75"/>
      <c r="D53" s="76"/>
      <c r="E53" s="77"/>
      <c r="F53" s="180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</row>
    <row r="54" spans="1:37" ht="15" x14ac:dyDescent="0.25">
      <c r="A54" s="74"/>
      <c r="B54" s="77"/>
      <c r="C54" s="75"/>
      <c r="D54" s="76"/>
      <c r="E54" s="77"/>
      <c r="F54" s="181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</row>
  </sheetData>
  <mergeCells count="87">
    <mergeCell ref="V7:W7"/>
    <mergeCell ref="L7:M7"/>
    <mergeCell ref="N7:O7"/>
    <mergeCell ref="P7:Q7"/>
    <mergeCell ref="R7:S7"/>
    <mergeCell ref="T7:U7"/>
    <mergeCell ref="L15:M15"/>
    <mergeCell ref="N15:O15"/>
    <mergeCell ref="P15:Q15"/>
    <mergeCell ref="R15:S15"/>
    <mergeCell ref="T15:U15"/>
    <mergeCell ref="AC15:AC16"/>
    <mergeCell ref="AD15:AD16"/>
    <mergeCell ref="X7:Y7"/>
    <mergeCell ref="Z7:AA7"/>
    <mergeCell ref="AB7:AB8"/>
    <mergeCell ref="AC7:AC8"/>
    <mergeCell ref="AD7:AD8"/>
    <mergeCell ref="V25:W25"/>
    <mergeCell ref="V15:W15"/>
    <mergeCell ref="X15:Y15"/>
    <mergeCell ref="Z15:AA15"/>
    <mergeCell ref="AB15:AB16"/>
    <mergeCell ref="L25:M25"/>
    <mergeCell ref="N25:O25"/>
    <mergeCell ref="P25:Q25"/>
    <mergeCell ref="R25:S25"/>
    <mergeCell ref="T25:U25"/>
    <mergeCell ref="K33:L33"/>
    <mergeCell ref="M33:N33"/>
    <mergeCell ref="O33:P33"/>
    <mergeCell ref="Q33:R33"/>
    <mergeCell ref="S33:T33"/>
    <mergeCell ref="AE33:AF33"/>
    <mergeCell ref="X25:Y25"/>
    <mergeCell ref="Z25:AA25"/>
    <mergeCell ref="AB25:AB26"/>
    <mergeCell ref="AC25:AC26"/>
    <mergeCell ref="AD25:AD26"/>
    <mergeCell ref="U33:V33"/>
    <mergeCell ref="W33:X33"/>
    <mergeCell ref="Y33:Z33"/>
    <mergeCell ref="AA33:AB33"/>
    <mergeCell ref="AC33:AD33"/>
    <mergeCell ref="A39:A41"/>
    <mergeCell ref="B39:B41"/>
    <mergeCell ref="C39:C41"/>
    <mergeCell ref="D39:D41"/>
    <mergeCell ref="E39:E41"/>
    <mergeCell ref="AG33:AG34"/>
    <mergeCell ref="AH33:AH34"/>
    <mergeCell ref="AI33:AI34"/>
    <mergeCell ref="AJ33:AJ34"/>
    <mergeCell ref="AK33:AK34"/>
    <mergeCell ref="V39:V41"/>
    <mergeCell ref="K40:L40"/>
    <mergeCell ref="M40:N40"/>
    <mergeCell ref="O40:P40"/>
    <mergeCell ref="R40:R41"/>
    <mergeCell ref="S40:S41"/>
    <mergeCell ref="K39:P39"/>
    <mergeCell ref="F47:F49"/>
    <mergeCell ref="Q39:Q41"/>
    <mergeCell ref="R39:S39"/>
    <mergeCell ref="T39:T41"/>
    <mergeCell ref="U39:U41"/>
    <mergeCell ref="F39:F41"/>
    <mergeCell ref="G39:G41"/>
    <mergeCell ref="H39:H41"/>
    <mergeCell ref="I39:I41"/>
    <mergeCell ref="J39:J41"/>
    <mergeCell ref="A47:A49"/>
    <mergeCell ref="B47:B49"/>
    <mergeCell ref="C47:C49"/>
    <mergeCell ref="D47:D49"/>
    <mergeCell ref="E47:E49"/>
    <mergeCell ref="G47:G49"/>
    <mergeCell ref="H47:H49"/>
    <mergeCell ref="I47:I49"/>
    <mergeCell ref="J47:J49"/>
    <mergeCell ref="K47:P47"/>
    <mergeCell ref="R47:R49"/>
    <mergeCell ref="S47:S49"/>
    <mergeCell ref="K48:L48"/>
    <mergeCell ref="M48:N48"/>
    <mergeCell ref="O48:P48"/>
    <mergeCell ref="Q47:Q49"/>
  </mergeCells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E695FD85-0948-4F22-AC2F-4DC55329AE21}">
            <xm:f>'\CFO\Procurement\Procurement Projects\IDB Financed Projects\Loan II - 3403\Procurement Plan II\[SU-L1039_Procurement Plan_20180816.xlsx]Detailed Procurment Plan'!#REF!-TODAY()&lt;0</xm:f>
            <x14:dxf>
              <font>
                <b/>
                <i val="0"/>
                <color rgb="FFFF0000"/>
              </font>
            </x14:dxf>
          </x14:cfRule>
          <x14:cfRule type="expression" priority="2" id="{72877A94-6A4A-47A0-9600-0CCB0A49DC6B}">
            <xm:f>'\CFO\Procurement\Procurement Projects\IDB Financed Projects\Loan II - 3403\Procurement Plan II\[SU-L1039_Procurement Plan_20180816.xlsx]Detailed Procurment Plan'!#REF!-TODAY()&lt;1</xm:f>
            <x14:dxf>
              <font>
                <b/>
                <i val="0"/>
                <color theme="9" tint="-0.24994659260841701"/>
              </font>
            </x14:dxf>
          </x14:cfRule>
          <xm:sqref>B27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D4223D9F0726A489CA28295F8386C61" ma:contentTypeVersion="161" ma:contentTypeDescription="A content type to manage public (operations) IDB documents" ma:contentTypeScope="" ma:versionID="197cc911865c5331b712b877f5caf6b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93536fb96eda05761a5525b4c0fac3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SU-L1039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Plan</TermName>
          <TermId xmlns="http://schemas.microsoft.com/office/infopath/2007/PartnerControls">37ebb4f7-eb23-48d3-8efe-6bfd14035730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Suriname</TermName>
          <TermId xmlns="http://schemas.microsoft.com/office/infopath/2007/PartnerControls">78f391d2-6a9c-4a90-96e5-b3c0fdf8e7da</TermId>
        </TermInfo>
      </Terms>
    </ic46d7e087fd4a108fb86518ca413cc6>
    <IDBDocs_x0020_Number xmlns="cdc7663a-08f0-4737-9e8c-148ce897a09c" xsi:nil="true"/>
    <Division_x0020_or_x0020_Unit xmlns="cdc7663a-08f0-4737-9e8c-148ce897a09c">CCB/CSU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3403/OC-SU;</Approval_x0020_Number>
    <Phase xmlns="cdc7663a-08f0-4737-9e8c-148ce897a09c" xsi:nil="true"/>
    <Document_x0020_Author xmlns="cdc7663a-08f0-4737-9e8c-148ce897a09c">Hofwijks, Steven Romeo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SECTOR REHABILITATION AND EFFICIENCY</TermName>
          <TermId xmlns="http://schemas.microsoft.com/office/infopath/2007/PartnerControls">bc14044a-5020-4002-b61d-5f3750c96619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24</Value>
      <Value>95</Value>
      <Value>25</Value>
      <Value>7</Value>
      <Value>22</Value>
      <Value>41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>pp</Identifier>
    <Project_x0020_Number xmlns="cdc7663a-08f0-4737-9e8c-148ce897a09c">SU-L1039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>R0002824256</Record_x0020_Number>
    <_dlc_DocId xmlns="cdc7663a-08f0-4737-9e8c-148ce897a09c">EZSHARE-21084884-207</_dlc_DocId>
    <_dlc_DocIdUrl xmlns="cdc7663a-08f0-4737-9e8c-148ce897a09c">
      <Url>https://idbg.sharepoint.com/teams/EZ-SU-LON/SU-L1039/_layouts/15/DocIdRedir.aspx?ID=EZSHARE-21084884-207</Url>
      <Description>EZSHARE-21084884-207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C0B8F67A-73CB-44F7-B334-892E23632D24}"/>
</file>

<file path=customXml/itemProps2.xml><?xml version="1.0" encoding="utf-8"?>
<ds:datastoreItem xmlns:ds="http://schemas.openxmlformats.org/officeDocument/2006/customXml" ds:itemID="{DA5D23EF-1428-4562-8BB2-1ADA87FDAF1A}"/>
</file>

<file path=customXml/itemProps3.xml><?xml version="1.0" encoding="utf-8"?>
<ds:datastoreItem xmlns:ds="http://schemas.openxmlformats.org/officeDocument/2006/customXml" ds:itemID="{9687F845-1335-4449-9E06-3ADD49A9AF4A}"/>
</file>

<file path=customXml/itemProps4.xml><?xml version="1.0" encoding="utf-8"?>
<ds:datastoreItem xmlns:ds="http://schemas.openxmlformats.org/officeDocument/2006/customXml" ds:itemID="{2E947AC1-86EC-4C36-B8E6-DD447ABC0E53}"/>
</file>

<file path=customXml/itemProps5.xml><?xml version="1.0" encoding="utf-8"?>
<ds:datastoreItem xmlns:ds="http://schemas.openxmlformats.org/officeDocument/2006/customXml" ds:itemID="{B7F70158-2B07-47AC-800C-05DC4245968A}"/>
</file>

<file path=customXml/itemProps6.xml><?xml version="1.0" encoding="utf-8"?>
<ds:datastoreItem xmlns:ds="http://schemas.openxmlformats.org/officeDocument/2006/customXml" ds:itemID="{40206F06-BD03-4262-9895-ECCA599E7E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Procurement Plan</vt:lpstr>
      <vt:lpstr>Sheet1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Inter-American Development Bank</dc:creator>
  <cp:keywords/>
  <cp:lastModifiedBy>Hofwijks, Steven Romeo</cp:lastModifiedBy>
  <cp:lastPrinted>2014-07-25T17:37:45Z</cp:lastPrinted>
  <dcterms:created xsi:type="dcterms:W3CDTF">2014-07-22T17:43:08Z</dcterms:created>
  <dcterms:modified xsi:type="dcterms:W3CDTF">2018-09-06T02:14:48Z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>95;#Procurement Plan|37ebb4f7-eb23-48d3-8efe-6bfd14035730</vt:lpwstr>
  </property>
  <property fmtid="{D5CDD505-2E9C-101B-9397-08002B2CF9AE}" pid="6" name="Sub-Sector">
    <vt:lpwstr>41;#ENERGY SECTOR REHABILITATION AND EFFICIENCY|bc14044a-5020-4002-b61d-5f3750c96619</vt:lpwstr>
  </property>
  <property fmtid="{D5CDD505-2E9C-101B-9397-08002B2CF9AE}" pid="7" name="Fund IDB">
    <vt:lpwstr>24;#ORC|c028a4b2-ad8b-4cf4-9cac-a2ae6a778e23</vt:lpwstr>
  </property>
  <property fmtid="{D5CDD505-2E9C-101B-9397-08002B2CF9AE}" pid="8" name="Country">
    <vt:lpwstr>22;#Suriname|78f391d2-6a9c-4a90-96e5-b3c0fdf8e7da</vt:lpwstr>
  </property>
  <property fmtid="{D5CDD505-2E9C-101B-9397-08002B2CF9AE}" pid="9" name="Sector IDB">
    <vt:lpwstr>25;#ENERGY|4fed196a-cd0b-4970-87de-42da17f9b203</vt:lpwstr>
  </property>
  <property fmtid="{D5CDD505-2E9C-101B-9397-08002B2CF9AE}" pid="10" name="Function Operations IDB">
    <vt:lpwstr>7;#Goods and Services|5bfebf1b-9f1f-4411-b1dd-4c19b807b799</vt:lpwstr>
  </property>
  <property fmtid="{D5CDD505-2E9C-101B-9397-08002B2CF9AE}" pid="11" name="_dlc_DocIdItemGuid">
    <vt:lpwstr>616895e9-1089-47ad-b8b1-d8816b2d6764</vt:lpwstr>
  </property>
  <property fmtid="{D5CDD505-2E9C-101B-9397-08002B2CF9AE}" pid="12" name="ContentTypeId">
    <vt:lpwstr>0x0101001A458A224826124E8B45B1D613300CFC00ED4223D9F0726A489CA28295F8386C61</vt:lpwstr>
  </property>
</Properties>
</file>