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10.xml" ContentType="application/vnd.openxmlformats-officedocument.spreadsheetml.worksheet+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001"/>
  <workbookPr defaultThemeVersion="124226"/>
  <mc:AlternateContent xmlns:mc="http://schemas.openxmlformats.org/markup-compatibility/2006">
    <mc:Choice Requires="x15">
      <x15ac:absPath xmlns:x15ac="http://schemas.microsoft.com/office/spreadsheetml/2010/11/ac" url="https://idbg.sharepoint.com/teams/EZ-BH-LON/BH-L1045/15 LifeCycle Milestones/Draft Area/Project Profile - PP/"/>
    </mc:Choice>
  </mc:AlternateContent>
  <xr:revisionPtr revIDLastSave="1" documentId="BC1C83481329C3B1DD55FDE16784086F9B8859B0" xr6:coauthVersionLast="28" xr6:coauthVersionMax="28" xr10:uidLastSave="{CA2F2322-4347-40BA-AFAA-284C1A0B8582}"/>
  <bookViews>
    <workbookView xWindow="0" yWindow="0" windowWidth="25200" windowHeight="11760" tabRatio="819" xr2:uid="{00000000-000D-0000-FFFF-FFFF00000000}"/>
  </bookViews>
  <sheets>
    <sheet name="Summary (I, II, III) " sheetId="6" r:id="rId1"/>
    <sheet name="Resumen (I, II, III)" sheetId="9" r:id="rId2"/>
    <sheet name="DEM (Strategic Priorities)" sheetId="5" r:id="rId3"/>
    <sheet name="Prioridades Estrategicas" sheetId="14" state="hidden" r:id="rId4"/>
    <sheet name="DEM (Evaluability)" sheetId="7" r:id="rId5"/>
    <sheet name="DEM ( Risk)" sheetId="8" r:id="rId6"/>
    <sheet name="DEM (Additionality)" sheetId="11" r:id="rId7"/>
    <sheet name="Adicionalidad" sheetId="15" state="hidden" r:id="rId8"/>
    <sheet name="Listas desplegables" sheetId="12" state="hidden" r:id="rId9"/>
    <sheet name="Jerarquia" sheetId="13" state="hidden" r:id="rId10"/>
  </sheets>
  <definedNames>
    <definedName name="OLE_LINK5" localSheetId="7">Adicionalidad!#REF!</definedName>
    <definedName name="OLE_LINK5" localSheetId="5">'DEM ( Risk)'!#REF!</definedName>
    <definedName name="OLE_LINK5" localSheetId="6">'DEM (Additionality)'!#REF!</definedName>
    <definedName name="OLE_LINK5" localSheetId="4">'DEM (Evaluability)'!#REF!</definedName>
    <definedName name="OLE_LINK5" localSheetId="2">'DEM (Strategic Priorities)'!#REF!</definedName>
    <definedName name="OLE_LINK5" localSheetId="3">'Prioridades Estrategicas'!#REF!</definedName>
    <definedName name="_xlnm.Print_Area" localSheetId="4">'DEM (Evaluability)'!$A$1:$S$97</definedName>
  </definedNames>
  <calcPr calcId="171027"/>
</workbook>
</file>

<file path=xl/calcChain.xml><?xml version="1.0" encoding="utf-8"?>
<calcChain xmlns="http://schemas.openxmlformats.org/spreadsheetml/2006/main">
  <c r="D16" i="5" l="1"/>
  <c r="C10" i="9" l="1"/>
  <c r="C10" i="6"/>
  <c r="C42" i="9"/>
  <c r="C41" i="9"/>
  <c r="C40" i="9"/>
  <c r="C39" i="9"/>
  <c r="C38" i="9"/>
  <c r="G13" i="7"/>
  <c r="G14" i="7"/>
  <c r="G15" i="7"/>
  <c r="G16" i="7"/>
  <c r="G17" i="7"/>
  <c r="G18" i="7"/>
  <c r="G20" i="7"/>
  <c r="G21" i="7"/>
  <c r="G22" i="7"/>
  <c r="G23" i="7"/>
  <c r="G19" i="7"/>
  <c r="B16" i="6" s="1"/>
  <c r="G26" i="7"/>
  <c r="G25" i="7"/>
  <c r="G34" i="7"/>
  <c r="G35" i="7"/>
  <c r="G36" i="7"/>
  <c r="G37" i="7"/>
  <c r="G38" i="7"/>
  <c r="G33" i="7"/>
  <c r="G24" i="7" s="1"/>
  <c r="G40" i="7"/>
  <c r="G41" i="7"/>
  <c r="G42" i="7"/>
  <c r="G39" i="7" s="1"/>
  <c r="G43" i="7"/>
  <c r="G44" i="7"/>
  <c r="G48" i="7"/>
  <c r="G49" i="7"/>
  <c r="G50" i="7"/>
  <c r="G47" i="7" s="1"/>
  <c r="G51" i="7"/>
  <c r="G52" i="7"/>
  <c r="G54" i="7"/>
  <c r="G53" i="7" s="1"/>
  <c r="G55" i="7"/>
  <c r="G56" i="7"/>
  <c r="G57" i="7"/>
  <c r="G58" i="7"/>
  <c r="G59" i="7"/>
  <c r="G61" i="7"/>
  <c r="G60" i="7" s="1"/>
  <c r="G62" i="7"/>
  <c r="G63" i="7"/>
  <c r="G64" i="7"/>
  <c r="G65" i="7"/>
  <c r="G66" i="7"/>
  <c r="G71" i="7"/>
  <c r="G70" i="7" s="1"/>
  <c r="G72" i="7"/>
  <c r="G73" i="7"/>
  <c r="G74" i="7"/>
  <c r="G75" i="7"/>
  <c r="G76" i="7"/>
  <c r="G77" i="7"/>
  <c r="G80" i="7"/>
  <c r="G79" i="7" s="1"/>
  <c r="G81" i="7"/>
  <c r="G82" i="7"/>
  <c r="G85" i="7"/>
  <c r="G84" i="7" s="1"/>
  <c r="G86" i="7"/>
  <c r="G87" i="7"/>
  <c r="G88" i="7"/>
  <c r="G89" i="7"/>
  <c r="G91" i="7"/>
  <c r="G90" i="7" s="1"/>
  <c r="G92" i="7"/>
  <c r="G93" i="7"/>
  <c r="G94" i="7"/>
  <c r="G95" i="7"/>
  <c r="F22" i="7"/>
  <c r="G67" i="7"/>
  <c r="C9" i="6"/>
  <c r="D44" i="14"/>
  <c r="E44" i="14"/>
  <c r="F44" i="14" s="1"/>
  <c r="G44" i="14" s="1"/>
  <c r="H44" i="14" s="1"/>
  <c r="D45" i="14"/>
  <c r="E45" i="14"/>
  <c r="F45" i="14" s="1"/>
  <c r="G45" i="14" s="1"/>
  <c r="D46" i="14"/>
  <c r="E46" i="14"/>
  <c r="I46" i="14" s="1"/>
  <c r="D47" i="14"/>
  <c r="E47" i="14"/>
  <c r="F47" i="14" s="1"/>
  <c r="G47" i="14" s="1"/>
  <c r="D48" i="14"/>
  <c r="E48" i="14"/>
  <c r="F48" i="14" s="1"/>
  <c r="G48" i="14" s="1"/>
  <c r="J48" i="14" s="1"/>
  <c r="D49" i="14"/>
  <c r="E49" i="14"/>
  <c r="D50" i="14"/>
  <c r="E50" i="14"/>
  <c r="I50" i="14" s="1"/>
  <c r="D51" i="14"/>
  <c r="E51" i="14"/>
  <c r="F51" i="14" s="1"/>
  <c r="G51" i="14" s="1"/>
  <c r="J51" i="14" s="1"/>
  <c r="D52" i="14"/>
  <c r="E52" i="14"/>
  <c r="I52" i="14" s="1"/>
  <c r="D53" i="14"/>
  <c r="E53" i="14"/>
  <c r="F53" i="14" s="1"/>
  <c r="G53" i="14" s="1"/>
  <c r="D54" i="14"/>
  <c r="E54" i="14"/>
  <c r="D55" i="14"/>
  <c r="E55" i="14"/>
  <c r="F55" i="14" s="1"/>
  <c r="G55" i="14" s="1"/>
  <c r="D56" i="14"/>
  <c r="E56" i="14"/>
  <c r="D57" i="14"/>
  <c r="E57" i="14"/>
  <c r="D58" i="14"/>
  <c r="E58" i="14"/>
  <c r="F58" i="14" s="1"/>
  <c r="G58" i="14" s="1"/>
  <c r="D59" i="14"/>
  <c r="E59" i="14"/>
  <c r="F59" i="14" s="1"/>
  <c r="G59" i="14" s="1"/>
  <c r="D60" i="14"/>
  <c r="E60" i="14"/>
  <c r="I60" i="14" s="1"/>
  <c r="D61" i="14"/>
  <c r="E61" i="14"/>
  <c r="D62" i="14"/>
  <c r="E62" i="14"/>
  <c r="I62" i="14" s="1"/>
  <c r="D63" i="14"/>
  <c r="E63" i="14"/>
  <c r="I63" i="14" s="1"/>
  <c r="D64" i="14"/>
  <c r="E64" i="14"/>
  <c r="D65" i="14"/>
  <c r="E65" i="14"/>
  <c r="F65" i="14" s="1"/>
  <c r="G65" i="14" s="1"/>
  <c r="J65" i="14" s="1"/>
  <c r="D66" i="14"/>
  <c r="E66" i="14"/>
  <c r="I66" i="14" s="1"/>
  <c r="I65" i="14"/>
  <c r="I47" i="5"/>
  <c r="I48" i="5"/>
  <c r="I49" i="5"/>
  <c r="I50" i="5"/>
  <c r="I51" i="5"/>
  <c r="I52" i="5"/>
  <c r="I53" i="5"/>
  <c r="I54" i="5"/>
  <c r="I55" i="5"/>
  <c r="I56" i="5"/>
  <c r="I57" i="5"/>
  <c r="I58" i="5"/>
  <c r="I59" i="5"/>
  <c r="I60" i="5"/>
  <c r="I61" i="5"/>
  <c r="I62" i="5"/>
  <c r="I63" i="5"/>
  <c r="I64" i="5"/>
  <c r="I65" i="5"/>
  <c r="I66" i="5"/>
  <c r="I67" i="5"/>
  <c r="I68" i="5"/>
  <c r="I69" i="5"/>
  <c r="G62" i="5"/>
  <c r="H62" i="5" s="1"/>
  <c r="G69" i="5"/>
  <c r="H69" i="5" s="1"/>
  <c r="F47" i="5"/>
  <c r="G47" i="5" s="1"/>
  <c r="F48" i="5"/>
  <c r="G48" i="5"/>
  <c r="H48" i="5" s="1"/>
  <c r="F49" i="5"/>
  <c r="G49" i="5" s="1"/>
  <c r="F50" i="5"/>
  <c r="G50" i="5" s="1"/>
  <c r="F51" i="5"/>
  <c r="G51" i="5" s="1"/>
  <c r="F52" i="5"/>
  <c r="G52" i="5" s="1"/>
  <c r="F53" i="5"/>
  <c r="G53" i="5" s="1"/>
  <c r="F54" i="5"/>
  <c r="G54" i="5"/>
  <c r="J54" i="5" s="1"/>
  <c r="F55" i="5"/>
  <c r="G55" i="5" s="1"/>
  <c r="F56" i="5"/>
  <c r="G56" i="5" s="1"/>
  <c r="F57" i="5"/>
  <c r="G57" i="5" s="1"/>
  <c r="F58" i="5"/>
  <c r="G58" i="5" s="1"/>
  <c r="F59" i="5"/>
  <c r="G59" i="5" s="1"/>
  <c r="F60" i="5"/>
  <c r="G60" i="5" s="1"/>
  <c r="F61" i="5"/>
  <c r="G61" i="5" s="1"/>
  <c r="F62" i="5"/>
  <c r="F63" i="5"/>
  <c r="G63" i="5" s="1"/>
  <c r="F64" i="5"/>
  <c r="G64" i="5" s="1"/>
  <c r="F65" i="5"/>
  <c r="G65" i="5" s="1"/>
  <c r="H65" i="5" s="1"/>
  <c r="F66" i="5"/>
  <c r="G66" i="5" s="1"/>
  <c r="H66" i="5" s="1"/>
  <c r="F67" i="5"/>
  <c r="G67" i="5" s="1"/>
  <c r="F68" i="5"/>
  <c r="G68" i="5" s="1"/>
  <c r="F69" i="5"/>
  <c r="H54" i="5"/>
  <c r="J62" i="5"/>
  <c r="F15" i="5"/>
  <c r="G15" i="5" s="1"/>
  <c r="D11" i="14"/>
  <c r="F11" i="14" s="1"/>
  <c r="G11" i="14" s="1"/>
  <c r="H11" i="14" s="1"/>
  <c r="D12" i="14"/>
  <c r="F12" i="14" s="1"/>
  <c r="G12" i="14" s="1"/>
  <c r="D13" i="14"/>
  <c r="F13" i="14" s="1"/>
  <c r="G13" i="14" s="1"/>
  <c r="D17" i="14"/>
  <c r="F17" i="14" s="1"/>
  <c r="G17" i="14" s="1"/>
  <c r="D19" i="14"/>
  <c r="F19" i="14" s="1"/>
  <c r="G19" i="14" s="1"/>
  <c r="J19" i="14" s="1"/>
  <c r="E19" i="14"/>
  <c r="I19" i="14" s="1"/>
  <c r="D20" i="14"/>
  <c r="F20" i="14" s="1"/>
  <c r="G20" i="14" s="1"/>
  <c r="J20" i="14" s="1"/>
  <c r="E20" i="14"/>
  <c r="I20" i="14" s="1"/>
  <c r="D21" i="14"/>
  <c r="E21" i="14"/>
  <c r="F21" i="14" s="1"/>
  <c r="G21" i="14" s="1"/>
  <c r="D22" i="14"/>
  <c r="E22" i="14"/>
  <c r="I22" i="14" s="1"/>
  <c r="D23" i="14"/>
  <c r="E23" i="14"/>
  <c r="F23" i="14" s="1"/>
  <c r="G23" i="14" s="1"/>
  <c r="H23" i="14" s="1"/>
  <c r="D24" i="14"/>
  <c r="F24" i="14" s="1"/>
  <c r="G24" i="14" s="1"/>
  <c r="H24" i="14" s="1"/>
  <c r="E24" i="14"/>
  <c r="I24" i="14" s="1"/>
  <c r="D25" i="14"/>
  <c r="F25" i="14" s="1"/>
  <c r="G25" i="14" s="1"/>
  <c r="E25" i="14"/>
  <c r="I25" i="14" s="1"/>
  <c r="D26" i="14"/>
  <c r="E26" i="14"/>
  <c r="F26" i="14" s="1"/>
  <c r="G26" i="14" s="1"/>
  <c r="D27" i="14"/>
  <c r="E27" i="14"/>
  <c r="I27" i="14" s="1"/>
  <c r="D28" i="14"/>
  <c r="E28" i="14"/>
  <c r="F28" i="14" s="1"/>
  <c r="G28" i="14" s="1"/>
  <c r="J28" i="14" s="1"/>
  <c r="D29" i="14"/>
  <c r="E29" i="14"/>
  <c r="F29" i="14" s="1"/>
  <c r="G29" i="14" s="1"/>
  <c r="D30" i="14"/>
  <c r="E30" i="14"/>
  <c r="D31" i="14"/>
  <c r="E31" i="14"/>
  <c r="I31" i="14" s="1"/>
  <c r="D32" i="14"/>
  <c r="E32" i="14"/>
  <c r="I32" i="14" s="1"/>
  <c r="D33" i="14"/>
  <c r="E33" i="14"/>
  <c r="F33" i="14" s="1"/>
  <c r="G33" i="14" s="1"/>
  <c r="I33" i="14"/>
  <c r="D34" i="14"/>
  <c r="E34" i="14"/>
  <c r="F34" i="14" s="1"/>
  <c r="G34" i="14" s="1"/>
  <c r="D35" i="14"/>
  <c r="E35" i="14"/>
  <c r="F35" i="14" s="1"/>
  <c r="G35" i="14" s="1"/>
  <c r="D36" i="14"/>
  <c r="E36" i="14"/>
  <c r="F36" i="14" s="1"/>
  <c r="G36" i="14" s="1"/>
  <c r="D37" i="14"/>
  <c r="E37" i="14"/>
  <c r="F37" i="14" s="1"/>
  <c r="G37" i="14" s="1"/>
  <c r="D38" i="14"/>
  <c r="E38" i="14"/>
  <c r="I38" i="14" s="1"/>
  <c r="D39" i="14"/>
  <c r="E39" i="14"/>
  <c r="I39" i="14" s="1"/>
  <c r="D40" i="14"/>
  <c r="E40" i="14"/>
  <c r="F40" i="14" s="1"/>
  <c r="G40" i="14" s="1"/>
  <c r="H40" i="14" s="1"/>
  <c r="D41" i="14"/>
  <c r="E41" i="14"/>
  <c r="I41" i="14" s="1"/>
  <c r="D42" i="14"/>
  <c r="E42" i="14"/>
  <c r="I42" i="14" s="1"/>
  <c r="D43" i="14"/>
  <c r="E43" i="14"/>
  <c r="I43" i="14" s="1"/>
  <c r="F45" i="5"/>
  <c r="G45" i="5"/>
  <c r="J45" i="5" s="1"/>
  <c r="F44" i="5"/>
  <c r="G44" i="5" s="1"/>
  <c r="F43" i="5"/>
  <c r="G43" i="5" s="1"/>
  <c r="F42" i="5"/>
  <c r="G42" i="5" s="1"/>
  <c r="F41" i="5"/>
  <c r="G41" i="5"/>
  <c r="H41" i="5" s="1"/>
  <c r="F40" i="5"/>
  <c r="G40" i="5" s="1"/>
  <c r="F39" i="5"/>
  <c r="G39" i="5" s="1"/>
  <c r="H39" i="5" s="1"/>
  <c r="F38" i="5"/>
  <c r="G38" i="5"/>
  <c r="J38" i="5" s="1"/>
  <c r="F37" i="5"/>
  <c r="G37" i="5" s="1"/>
  <c r="F36" i="5"/>
  <c r="G36" i="5"/>
  <c r="F35" i="5"/>
  <c r="G35" i="5" s="1"/>
  <c r="F34" i="5"/>
  <c r="G34" i="5" s="1"/>
  <c r="F33" i="5"/>
  <c r="G33" i="5" s="1"/>
  <c r="F32" i="5"/>
  <c r="G32" i="5"/>
  <c r="F31" i="5"/>
  <c r="G31" i="5" s="1"/>
  <c r="F30" i="5"/>
  <c r="G30" i="5" s="1"/>
  <c r="F29" i="5"/>
  <c r="G29" i="5"/>
  <c r="J29" i="5" s="1"/>
  <c r="H29" i="5"/>
  <c r="I29" i="5"/>
  <c r="F28" i="5"/>
  <c r="G28" i="5"/>
  <c r="H28" i="5" s="1"/>
  <c r="F25" i="5"/>
  <c r="G25" i="5" s="1"/>
  <c r="F24" i="5"/>
  <c r="G24" i="5" s="1"/>
  <c r="F23" i="5"/>
  <c r="G23" i="5"/>
  <c r="J23" i="5" s="1"/>
  <c r="I23" i="5"/>
  <c r="D16" i="14"/>
  <c r="F16" i="14" s="1"/>
  <c r="G16" i="14" s="1"/>
  <c r="H16" i="14" s="1"/>
  <c r="B8" i="6"/>
  <c r="B8" i="9" s="1"/>
  <c r="F11" i="5"/>
  <c r="G11" i="5" s="1"/>
  <c r="F12" i="5"/>
  <c r="G12" i="5" s="1"/>
  <c r="F13" i="5"/>
  <c r="G13" i="5" s="1"/>
  <c r="F19" i="5"/>
  <c r="G19" i="5" s="1"/>
  <c r="F26" i="5"/>
  <c r="G26" i="5"/>
  <c r="F27" i="5"/>
  <c r="G27" i="5" s="1"/>
  <c r="I36" i="5"/>
  <c r="I42" i="5"/>
  <c r="I45" i="5"/>
  <c r="F21" i="5"/>
  <c r="G21" i="5" s="1"/>
  <c r="H21" i="5" s="1"/>
  <c r="F22" i="5"/>
  <c r="G22" i="5" s="1"/>
  <c r="I25" i="5"/>
  <c r="I22" i="5"/>
  <c r="I24" i="5"/>
  <c r="I26" i="5"/>
  <c r="I27" i="5"/>
  <c r="I28" i="5"/>
  <c r="I30" i="5"/>
  <c r="I31" i="5"/>
  <c r="I32" i="5"/>
  <c r="I33" i="5"/>
  <c r="I34" i="5"/>
  <c r="I35" i="5"/>
  <c r="I37" i="5"/>
  <c r="I38" i="5"/>
  <c r="I39" i="5"/>
  <c r="I40" i="5"/>
  <c r="I41" i="5"/>
  <c r="I43" i="5"/>
  <c r="I44" i="5"/>
  <c r="I21" i="5"/>
  <c r="E14" i="11"/>
  <c r="F14" i="11" s="1"/>
  <c r="D15" i="15"/>
  <c r="E15" i="15" s="1"/>
  <c r="D16" i="15"/>
  <c r="E16" i="15" s="1"/>
  <c r="D17" i="15"/>
  <c r="E17" i="15"/>
  <c r="H17" i="15"/>
  <c r="D18" i="15"/>
  <c r="E18" i="15" s="1"/>
  <c r="D19" i="15"/>
  <c r="D21" i="15"/>
  <c r="E21" i="15"/>
  <c r="G21" i="15" s="1"/>
  <c r="F21" i="15"/>
  <c r="H21" i="15"/>
  <c r="D22" i="15"/>
  <c r="E22" i="15"/>
  <c r="H22" i="15"/>
  <c r="D23" i="15"/>
  <c r="H23" i="15" s="1"/>
  <c r="D25" i="15"/>
  <c r="D26" i="15"/>
  <c r="D29" i="15"/>
  <c r="D31" i="15"/>
  <c r="D32" i="15"/>
  <c r="E32" i="15"/>
  <c r="F32" i="15"/>
  <c r="G32" i="15"/>
  <c r="D33" i="15"/>
  <c r="D34" i="15"/>
  <c r="D35" i="15"/>
  <c r="D36" i="15"/>
  <c r="D37" i="15"/>
  <c r="D38" i="15"/>
  <c r="D39" i="15"/>
  <c r="E30" i="11"/>
  <c r="D30" i="15" s="1"/>
  <c r="E28" i="11"/>
  <c r="F28" i="11"/>
  <c r="G28" i="11" s="1"/>
  <c r="H28" i="11" s="1"/>
  <c r="D28" i="15"/>
  <c r="E28" i="15" s="1"/>
  <c r="H28" i="15"/>
  <c r="E24" i="11"/>
  <c r="E20" i="11"/>
  <c r="B28" i="6"/>
  <c r="B28" i="9" s="1"/>
  <c r="K46" i="15"/>
  <c r="K45" i="15"/>
  <c r="K41" i="15"/>
  <c r="K43" i="15" s="1"/>
  <c r="K40" i="15"/>
  <c r="K39" i="15"/>
  <c r="E33" i="15"/>
  <c r="F33" i="15" s="1"/>
  <c r="G33" i="15" s="1"/>
  <c r="E19" i="15"/>
  <c r="G19" i="15" s="1"/>
  <c r="F19" i="15"/>
  <c r="H19" i="15"/>
  <c r="C11" i="9"/>
  <c r="B10" i="9"/>
  <c r="B10" i="6"/>
  <c r="H18" i="15"/>
  <c r="H32" i="15"/>
  <c r="H33" i="15"/>
  <c r="C11" i="6"/>
  <c r="C9" i="9"/>
  <c r="B9" i="9"/>
  <c r="B9" i="6"/>
  <c r="C41" i="6"/>
  <c r="C42" i="6"/>
  <c r="C39" i="6"/>
  <c r="C40" i="6"/>
  <c r="C38" i="6"/>
  <c r="F32" i="11"/>
  <c r="F33" i="11"/>
  <c r="G33" i="11"/>
  <c r="H33" i="11"/>
  <c r="F21" i="11"/>
  <c r="G21" i="11" s="1"/>
  <c r="H21" i="11" s="1"/>
  <c r="F22" i="11"/>
  <c r="F23" i="11"/>
  <c r="F15" i="11"/>
  <c r="G15" i="11" s="1"/>
  <c r="F16" i="11"/>
  <c r="G16" i="11"/>
  <c r="H16" i="11"/>
  <c r="I16" i="11" s="1"/>
  <c r="F17" i="11"/>
  <c r="G17" i="11" s="1"/>
  <c r="H17" i="11" s="1"/>
  <c r="F18" i="11"/>
  <c r="G18" i="11" s="1"/>
  <c r="H18" i="11" s="1"/>
  <c r="F19" i="11"/>
  <c r="G19" i="11" s="1"/>
  <c r="H19" i="11" s="1"/>
  <c r="I28" i="11"/>
  <c r="G32" i="11"/>
  <c r="H32" i="11" s="1"/>
  <c r="I32" i="11"/>
  <c r="I33" i="11"/>
  <c r="F24" i="11"/>
  <c r="I24" i="11"/>
  <c r="I21" i="11"/>
  <c r="I22" i="11"/>
  <c r="G23" i="11"/>
  <c r="H23" i="11" s="1"/>
  <c r="I23" i="11"/>
  <c r="I19" i="11"/>
  <c r="I18" i="11"/>
  <c r="I17" i="11"/>
  <c r="L46" i="11"/>
  <c r="L45" i="11"/>
  <c r="L41" i="11"/>
  <c r="L40" i="11"/>
  <c r="L43" i="11" s="1"/>
  <c r="L39" i="11"/>
  <c r="B32" i="6"/>
  <c r="B32" i="9" s="1"/>
  <c r="B29" i="6"/>
  <c r="B42" i="9"/>
  <c r="B41" i="9"/>
  <c r="B40" i="9"/>
  <c r="B39" i="9"/>
  <c r="B38" i="9"/>
  <c r="B31" i="9"/>
  <c r="B30" i="9"/>
  <c r="B29" i="9"/>
  <c r="B31" i="6"/>
  <c r="B30" i="6"/>
  <c r="B38" i="6"/>
  <c r="B39" i="6"/>
  <c r="B40" i="6"/>
  <c r="B41" i="6"/>
  <c r="B42" i="6"/>
  <c r="D24" i="15"/>
  <c r="E24" i="15" s="1"/>
  <c r="D20" i="15"/>
  <c r="E20" i="15" s="1"/>
  <c r="F20" i="11"/>
  <c r="G20" i="11" s="1"/>
  <c r="H20" i="11" s="1"/>
  <c r="I20" i="11"/>
  <c r="J20" i="11" s="1"/>
  <c r="H24" i="15"/>
  <c r="E27" i="11"/>
  <c r="D27" i="15" s="1"/>
  <c r="F27" i="14"/>
  <c r="G27" i="14" s="1"/>
  <c r="F43" i="14"/>
  <c r="G43" i="14" s="1"/>
  <c r="H43" i="14" s="1"/>
  <c r="J41" i="5"/>
  <c r="H38" i="5"/>
  <c r="H36" i="5"/>
  <c r="J36" i="5"/>
  <c r="H32" i="5"/>
  <c r="J32" i="5"/>
  <c r="H26" i="5"/>
  <c r="J26" i="5"/>
  <c r="F16" i="5"/>
  <c r="G16" i="5" s="1"/>
  <c r="D15" i="14"/>
  <c r="F15" i="14" s="1"/>
  <c r="G15" i="14" s="1"/>
  <c r="H15" i="14" s="1"/>
  <c r="B36" i="9"/>
  <c r="G16" i="15" l="1"/>
  <c r="H16" i="15" s="1"/>
  <c r="F16" i="15"/>
  <c r="H15" i="11"/>
  <c r="I15" i="11" s="1"/>
  <c r="D14" i="15"/>
  <c r="B35" i="6"/>
  <c r="G12" i="7"/>
  <c r="B15" i="9" s="1"/>
  <c r="H12" i="5"/>
  <c r="I12" i="5"/>
  <c r="K20" i="11"/>
  <c r="M20" i="11" s="1"/>
  <c r="H30" i="15"/>
  <c r="E30" i="15"/>
  <c r="H60" i="5"/>
  <c r="J60" i="5"/>
  <c r="G11" i="7"/>
  <c r="B15" i="6"/>
  <c r="F28" i="15"/>
  <c r="G28" i="15" s="1"/>
  <c r="F18" i="15"/>
  <c r="G18" i="15" s="1"/>
  <c r="G14" i="11"/>
  <c r="H14" i="11" s="1"/>
  <c r="I14" i="11" s="1"/>
  <c r="J14" i="11" s="1"/>
  <c r="K14" i="11" s="1"/>
  <c r="J25" i="5"/>
  <c r="H25" i="5"/>
  <c r="J34" i="5"/>
  <c r="H34" i="5"/>
  <c r="J43" i="5"/>
  <c r="H43" i="5"/>
  <c r="G46" i="7"/>
  <c r="H47" i="7"/>
  <c r="B17" i="9"/>
  <c r="B17" i="6"/>
  <c r="F20" i="15"/>
  <c r="G20" i="15" s="1"/>
  <c r="B25" i="6"/>
  <c r="B25" i="9"/>
  <c r="G24" i="15"/>
  <c r="F24" i="15"/>
  <c r="F15" i="15"/>
  <c r="G15" i="15" s="1"/>
  <c r="H15" i="15" s="1"/>
  <c r="G83" i="7"/>
  <c r="G78" i="7" s="1"/>
  <c r="H56" i="5"/>
  <c r="J56" i="5"/>
  <c r="I28" i="15"/>
  <c r="I30" i="11"/>
  <c r="J28" i="11" s="1"/>
  <c r="B36" i="6"/>
  <c r="B16" i="9"/>
  <c r="H20" i="15"/>
  <c r="I20" i="15" s="1"/>
  <c r="I36" i="14"/>
  <c r="E13" i="11"/>
  <c r="G22" i="11"/>
  <c r="H22" i="11" s="1"/>
  <c r="G24" i="11"/>
  <c r="H24" i="11" s="1"/>
  <c r="F30" i="11"/>
  <c r="E23" i="15"/>
  <c r="F22" i="15"/>
  <c r="G22" i="15" s="1"/>
  <c r="F17" i="15"/>
  <c r="G17" i="15" s="1"/>
  <c r="H23" i="5"/>
  <c r="H45" i="5"/>
  <c r="J48" i="5"/>
  <c r="F38" i="14"/>
  <c r="G38" i="14" s="1"/>
  <c r="H30" i="5"/>
  <c r="J30" i="5"/>
  <c r="H33" i="5"/>
  <c r="J33" i="5"/>
  <c r="J61" i="5"/>
  <c r="H61" i="5"/>
  <c r="J59" i="5"/>
  <c r="H59" i="5"/>
  <c r="H50" i="5"/>
  <c r="J50" i="5"/>
  <c r="J27" i="5"/>
  <c r="H27" i="5"/>
  <c r="H13" i="5"/>
  <c r="I13" i="5"/>
  <c r="J31" i="5"/>
  <c r="H31" i="5"/>
  <c r="H37" i="5"/>
  <c r="J37" i="5"/>
  <c r="J42" i="5"/>
  <c r="H42" i="5"/>
  <c r="J68" i="5"/>
  <c r="H68" i="5"/>
  <c r="J64" i="5"/>
  <c r="H64" i="5"/>
  <c r="H58" i="5"/>
  <c r="J58" i="5"/>
  <c r="H53" i="5"/>
  <c r="J53" i="5"/>
  <c r="J49" i="5"/>
  <c r="H49" i="5"/>
  <c r="H47" i="5"/>
  <c r="J47" i="5"/>
  <c r="H35" i="5"/>
  <c r="J35" i="5"/>
  <c r="H40" i="5"/>
  <c r="J40" i="5"/>
  <c r="J67" i="5"/>
  <c r="H67" i="5"/>
  <c r="J63" i="5"/>
  <c r="H63" i="5"/>
  <c r="J57" i="5"/>
  <c r="H57" i="5"/>
  <c r="H55" i="5"/>
  <c r="J55" i="5"/>
  <c r="J52" i="5"/>
  <c r="H52" i="5"/>
  <c r="J22" i="5"/>
  <c r="H22" i="5"/>
  <c r="H24" i="5"/>
  <c r="J24" i="5"/>
  <c r="H44" i="5"/>
  <c r="J44" i="5"/>
  <c r="J51" i="5"/>
  <c r="H51" i="5"/>
  <c r="J66" i="5"/>
  <c r="J21" i="5"/>
  <c r="I21" i="14"/>
  <c r="J69" i="5"/>
  <c r="J65" i="5"/>
  <c r="J28" i="5"/>
  <c r="J39" i="5"/>
  <c r="J40" i="14"/>
  <c r="F66" i="14"/>
  <c r="G66" i="14" s="1"/>
  <c r="H66" i="14" s="1"/>
  <c r="F42" i="14"/>
  <c r="G42" i="14" s="1"/>
  <c r="H42" i="14" s="1"/>
  <c r="I44" i="14"/>
  <c r="J44" i="14" s="1"/>
  <c r="I58" i="14"/>
  <c r="J25" i="14"/>
  <c r="H25" i="14"/>
  <c r="J33" i="14"/>
  <c r="H33" i="14"/>
  <c r="I35" i="14"/>
  <c r="I23" i="14"/>
  <c r="F32" i="14"/>
  <c r="G32" i="14" s="1"/>
  <c r="H32" i="14" s="1"/>
  <c r="F60" i="14"/>
  <c r="G60" i="14" s="1"/>
  <c r="I53" i="14"/>
  <c r="I37" i="14"/>
  <c r="H19" i="5"/>
  <c r="I19" i="5"/>
  <c r="I16" i="14"/>
  <c r="I11" i="5"/>
  <c r="H11" i="5"/>
  <c r="H16" i="5"/>
  <c r="I16" i="5" s="1"/>
  <c r="H15" i="5"/>
  <c r="I15" i="5" s="1"/>
  <c r="J35" i="14"/>
  <c r="H35" i="14"/>
  <c r="J38" i="14"/>
  <c r="H38" i="14"/>
  <c r="I17" i="14"/>
  <c r="H17" i="14"/>
  <c r="J37" i="14"/>
  <c r="H37" i="14"/>
  <c r="I13" i="14"/>
  <c r="H13" i="14"/>
  <c r="I28" i="14"/>
  <c r="H48" i="14"/>
  <c r="I34" i="14"/>
  <c r="I40" i="14"/>
  <c r="F22" i="14"/>
  <c r="G22" i="14" s="1"/>
  <c r="J22" i="14" s="1"/>
  <c r="I59" i="14"/>
  <c r="I47" i="14"/>
  <c r="I51" i="14"/>
  <c r="F63" i="14"/>
  <c r="G63" i="14" s="1"/>
  <c r="F62" i="14"/>
  <c r="G62" i="14" s="1"/>
  <c r="J62" i="14" s="1"/>
  <c r="F50" i="14"/>
  <c r="G50" i="14" s="1"/>
  <c r="H50" i="14" s="1"/>
  <c r="F46" i="14"/>
  <c r="G46" i="14" s="1"/>
  <c r="H46" i="14" s="1"/>
  <c r="I45" i="14"/>
  <c r="F39" i="14"/>
  <c r="G39" i="14" s="1"/>
  <c r="H39" i="14" s="1"/>
  <c r="J42" i="14"/>
  <c r="I48" i="14"/>
  <c r="I55" i="14"/>
  <c r="F52" i="14"/>
  <c r="G52" i="14" s="1"/>
  <c r="H52" i="14" s="1"/>
  <c r="H26" i="14"/>
  <c r="J26" i="14"/>
  <c r="H21" i="14"/>
  <c r="J21" i="14"/>
  <c r="J27" i="14"/>
  <c r="H27" i="14"/>
  <c r="I56" i="14"/>
  <c r="F56" i="14"/>
  <c r="G56" i="14" s="1"/>
  <c r="J53" i="14"/>
  <c r="H53" i="14"/>
  <c r="J46" i="14"/>
  <c r="I11" i="14"/>
  <c r="J24" i="14"/>
  <c r="F41" i="14"/>
  <c r="G41" i="14" s="1"/>
  <c r="F61" i="14"/>
  <c r="G61" i="14" s="1"/>
  <c r="I61" i="14"/>
  <c r="J58" i="14"/>
  <c r="H58" i="14"/>
  <c r="I54" i="14"/>
  <c r="F54" i="14"/>
  <c r="G54" i="14" s="1"/>
  <c r="F49" i="14"/>
  <c r="G49" i="14" s="1"/>
  <c r="I49" i="14"/>
  <c r="J47" i="14"/>
  <c r="H47" i="14"/>
  <c r="I15" i="14"/>
  <c r="J43" i="14"/>
  <c r="H12" i="14"/>
  <c r="I12" i="14" s="1"/>
  <c r="H19" i="14"/>
  <c r="J23" i="14"/>
  <c r="H36" i="14"/>
  <c r="J36" i="14"/>
  <c r="H34" i="14"/>
  <c r="J34" i="14"/>
  <c r="F30" i="14"/>
  <c r="G30" i="14" s="1"/>
  <c r="I30" i="14"/>
  <c r="H51" i="14"/>
  <c r="H59" i="14"/>
  <c r="J59" i="14"/>
  <c r="F57" i="14"/>
  <c r="G57" i="14" s="1"/>
  <c r="I57" i="14"/>
  <c r="J55" i="14"/>
  <c r="H55" i="14"/>
  <c r="I29" i="14"/>
  <c r="H28" i="14"/>
  <c r="I26" i="14"/>
  <c r="J52" i="14"/>
  <c r="I64" i="14"/>
  <c r="F64" i="14"/>
  <c r="G64" i="14" s="1"/>
  <c r="H29" i="14"/>
  <c r="J29" i="14"/>
  <c r="H20" i="14"/>
  <c r="F31" i="14"/>
  <c r="G31" i="14" s="1"/>
  <c r="J45" i="14"/>
  <c r="H45" i="14"/>
  <c r="H65" i="14"/>
  <c r="E14" i="15" l="1"/>
  <c r="F14" i="15" s="1"/>
  <c r="G14" i="15" s="1"/>
  <c r="H14" i="15" s="1"/>
  <c r="I14" i="15" s="1"/>
  <c r="K28" i="11"/>
  <c r="M28" i="11" s="1"/>
  <c r="C36" i="6" s="1"/>
  <c r="L28" i="11"/>
  <c r="J28" i="15"/>
  <c r="L28" i="15" s="1"/>
  <c r="C36" i="9" s="1"/>
  <c r="K46" i="5"/>
  <c r="E12" i="11"/>
  <c r="D12" i="15" s="1"/>
  <c r="D13" i="15"/>
  <c r="B35" i="9"/>
  <c r="G30" i="15"/>
  <c r="F30" i="15"/>
  <c r="J20" i="15"/>
  <c r="L20" i="15" s="1"/>
  <c r="K20" i="15"/>
  <c r="G69" i="7"/>
  <c r="B26" i="9"/>
  <c r="B26" i="6"/>
  <c r="H30" i="11"/>
  <c r="G30" i="11"/>
  <c r="B21" i="6"/>
  <c r="B21" i="9"/>
  <c r="B19" i="6"/>
  <c r="B22" i="9"/>
  <c r="B20" i="6"/>
  <c r="B23" i="9"/>
  <c r="B22" i="6"/>
  <c r="B20" i="9"/>
  <c r="B19" i="9"/>
  <c r="B23" i="6"/>
  <c r="B14" i="9"/>
  <c r="B14" i="6"/>
  <c r="B18" i="6"/>
  <c r="B18" i="9"/>
  <c r="F23" i="15"/>
  <c r="G23" i="15" s="1"/>
  <c r="L14" i="11"/>
  <c r="M14" i="11" s="1"/>
  <c r="N14" i="11" s="1"/>
  <c r="C35" i="6" s="1"/>
  <c r="L20" i="11"/>
  <c r="K20" i="5"/>
  <c r="B7" i="6" s="1"/>
  <c r="J50" i="14"/>
  <c r="J39" i="14"/>
  <c r="J66" i="14"/>
  <c r="J32" i="14"/>
  <c r="J60" i="14"/>
  <c r="H60" i="14"/>
  <c r="H62" i="14"/>
  <c r="J11" i="5"/>
  <c r="B6" i="6" s="1"/>
  <c r="H63" i="14"/>
  <c r="J63" i="14"/>
  <c r="H22" i="14"/>
  <c r="J31" i="14"/>
  <c r="H31" i="14"/>
  <c r="J30" i="14"/>
  <c r="H30" i="14"/>
  <c r="J61" i="14"/>
  <c r="H61" i="14"/>
  <c r="J56" i="14"/>
  <c r="H56" i="14"/>
  <c r="J41" i="14"/>
  <c r="H41" i="14"/>
  <c r="J57" i="14"/>
  <c r="H57" i="14"/>
  <c r="J49" i="14"/>
  <c r="H49" i="14"/>
  <c r="H54" i="14"/>
  <c r="J54" i="14"/>
  <c r="J11" i="14"/>
  <c r="B6" i="9" s="1"/>
  <c r="J64" i="14"/>
  <c r="H64" i="14"/>
  <c r="J14" i="15" l="1"/>
  <c r="B24" i="9"/>
  <c r="B24" i="6"/>
  <c r="B13" i="6" s="1"/>
  <c r="B12" i="6" s="1"/>
  <c r="B13" i="9"/>
  <c r="B12" i="9" s="1"/>
  <c r="K28" i="15"/>
  <c r="B5" i="6"/>
  <c r="B5" i="9" s="1"/>
  <c r="K18" i="14"/>
  <c r="B7" i="9" s="1"/>
  <c r="L14" i="15" l="1"/>
  <c r="M14" i="15" s="1"/>
  <c r="C35" i="9" s="1"/>
  <c r="K14" i="15"/>
</calcChain>
</file>

<file path=xl/sharedStrings.xml><?xml version="1.0" encoding="utf-8"?>
<sst xmlns="http://schemas.openxmlformats.org/spreadsheetml/2006/main" count="517" uniqueCount="416">
  <si>
    <t xml:space="preserve">       Evaluation aspects required to be defined at project design</t>
  </si>
  <si>
    <t xml:space="preserve">         Accounting and Reporting</t>
  </si>
  <si>
    <t>I. Monitoring</t>
  </si>
  <si>
    <t>Section 5. Monitoring &amp; Evaluation – Area Rating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</si>
  <si>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</si>
  <si>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</si>
  <si>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</si>
  <si>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</si>
  <si>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</si>
  <si>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</si>
  <si>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</si>
  <si>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</si>
  <si>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Budget</t>
  </si>
  <si>
    <t xml:space="preserve">Section 3. Program Logic </t>
  </si>
  <si>
    <t>The intended beneficiary population is clearly identified (households, localities, firms, users, or overall population)</t>
  </si>
  <si>
    <t>Yes/No</t>
  </si>
  <si>
    <t>Program Diagnosis</t>
  </si>
  <si>
    <t xml:space="preserve">Results Matrix Quality </t>
  </si>
  <si>
    <t xml:space="preserve">General </t>
  </si>
  <si>
    <t>Mitigation Measures</t>
  </si>
  <si>
    <t>Section 7. Additionality</t>
  </si>
  <si>
    <t>Section 6. Risk Management</t>
  </si>
  <si>
    <t>Score</t>
  </si>
  <si>
    <t>Development Effectiveness Matrix</t>
  </si>
  <si>
    <t>Criterion</t>
  </si>
  <si>
    <t>Summary</t>
  </si>
  <si>
    <t>Information &amp; References</t>
  </si>
  <si>
    <t>II. Development Outcomes - Evaluability</t>
  </si>
  <si>
    <t>3. Evidence-based Assessment &amp; Solution</t>
  </si>
  <si>
    <t xml:space="preserve">       Instructions:</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</si>
  <si>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</si>
  <si>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</si>
  <si>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</si>
  <si>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</si>
  <si>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</si>
  <si>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</si>
  <si>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</si>
  <si>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</si>
  <si>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</si>
  <si>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</si>
  <si>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</si>
  <si>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</si>
  <si>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</si>
  <si>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</si>
  <si>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</si>
  <si>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</si>
  <si>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</si>
  <si>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</si>
  <si>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</si>
  <si>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</si>
  <si>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</si>
  <si>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</si>
  <si>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</si>
  <si>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Total project costs are grouped by each expected output</t>
  </si>
  <si>
    <t>Costs for each output have annual expected amounts</t>
  </si>
  <si>
    <t>The project has an evaluation plan in accordance to the Bank's guidelines for DEM of SG operations</t>
  </si>
  <si>
    <t xml:space="preserve">       Method used to evaluate results</t>
  </si>
  <si>
    <t>Provide reference to how this is achieved</t>
  </si>
  <si>
    <t>See "Guidelines for  the Development Effectiveness Matrix for Sovereign Operations, Part III" for more detailed instructions</t>
  </si>
  <si>
    <t xml:space="preserve">Methodology to measure incremental benefits Ex post (at completion) </t>
  </si>
  <si>
    <t>Power analysis was performed to ensure that meaningful impacts will be detected</t>
    <phoneticPr fontId="0" type="noConversion"/>
  </si>
  <si>
    <t>Labor</t>
  </si>
  <si>
    <t>Environment</t>
  </si>
  <si>
    <t>Cost-Benefit Analysis (CBA)</t>
  </si>
  <si>
    <t>Cost-Effectiveness (CEA)</t>
  </si>
  <si>
    <t xml:space="preserve">5. Monitoring and Evaluation </t>
  </si>
  <si>
    <t>The economic benefits are adequately identified and quantified.</t>
  </si>
  <si>
    <t xml:space="preserve">All real resource costs generated by the project during its life are included in the calculation.  </t>
  </si>
  <si>
    <t>Assumptions used in the analysis are reasonable and clearly spelled out.</t>
  </si>
  <si>
    <t>Sensitivity analysis is performed and includes all key variables that could affect project costs, benefits and assumptions.</t>
  </si>
  <si>
    <t>All available alternatives are considered.</t>
  </si>
  <si>
    <t>Key outcomes are adequately identified.</t>
  </si>
  <si>
    <t>The economic costs of each alternative are adequately estimated.</t>
  </si>
  <si>
    <t>Reasonable  assumptions are used in the analysis.</t>
  </si>
  <si>
    <t>Sensitivity analysis is performed and includes all key variables that could affect the costs of the alternatives and the assumptions.</t>
  </si>
  <si>
    <t>Section 4. Economic Analysis</t>
  </si>
  <si>
    <t xml:space="preserve">II. Evaluation </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</si>
  <si>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</si>
  <si>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</si>
  <si>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</si>
  <si>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</si>
  <si>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</si>
  <si>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</si>
  <si>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</si>
  <si>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</si>
  <si>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II. Resultados de desarrollo - Evaluabilidad</t>
  </si>
  <si>
    <t>3. Evaluación basada en pruebas y solución</t>
  </si>
  <si>
    <t>4. Análisis económico ex ante</t>
  </si>
  <si>
    <t>5. Evaluación y seguimiento</t>
  </si>
  <si>
    <t>Clasificación de los riesgos ambientales y sociales</t>
  </si>
  <si>
    <t>Igualdad de género</t>
  </si>
  <si>
    <t>Trabajo</t>
  </si>
  <si>
    <t>Medio ambiente</t>
  </si>
  <si>
    <t xml:space="preserve">     Antes de la aprobación se brindó a la entidad del sector público asistencia técnica adicional (por encima de la preparación de proyecto) para aumentar las probabilidades de éxito del proyecto</t>
  </si>
  <si>
    <t xml:space="preserve">     La evaluación de impacto ex post del proyecto arrojará pruebas empíricas para cerrar las brechas de conocimiento en el sector, que fueron identificadas en el documento de proyecto o el plan de evaluación.</t>
  </si>
  <si>
    <t>Impact of the program</t>
  </si>
  <si>
    <t>Specify Overall risk rate: High, Medium or Low</t>
  </si>
  <si>
    <t>III. Matriz de seguimiento de riesgos y mitigación</t>
  </si>
  <si>
    <t>IV. Función del BID - Adicionalidad</t>
  </si>
  <si>
    <t>IV. IDB´s Role - Additionality</t>
  </si>
  <si>
    <t>III. Risks &amp; Mitigation Monitoring Matrix</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</si>
  <si>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</si>
  <si>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</si>
  <si>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</si>
  <si>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</si>
  <si>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</si>
  <si>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</si>
  <si>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</si>
  <si>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</si>
  <si>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Sensitivity analysis is performed and includes all key variables that could affect net benefits and assumptions.</t>
  </si>
  <si>
    <t>Sensitivity analysis is based on simulations from the economic model.</t>
  </si>
  <si>
    <t>General Economic Analysis (GEA) -Only for PBLs and PBPs-</t>
  </si>
  <si>
    <t>Vertical Logic</t>
  </si>
  <si>
    <t>Outcomes</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</si>
  <si>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</si>
  <si>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</si>
  <si>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</si>
  <si>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</si>
  <si>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</si>
  <si>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</si>
  <si>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</si>
  <si>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</si>
  <si>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</si>
  <si>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</si>
  <si>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</si>
  <si>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</si>
  <si>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</si>
  <si>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</si>
  <si>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</si>
  <si>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</si>
  <si>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</si>
  <si>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The ex-post impact evaluation of the project will produce evidence to close knowledge gaps in the sector that were identified in the project document and/or in the evaluation plan</t>
  </si>
  <si>
    <t>Relevance of this project to country development challenges (If not aligned to country strategy or country program)</t>
  </si>
  <si>
    <t>Non-Fiduciary</t>
  </si>
  <si>
    <t>The Bank and borrower have agreed to use the results matrix and the activities defined in the PMR  to monitor the operation</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</si>
  <si>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</si>
  <si>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</si>
  <si>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</si>
  <si>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</si>
  <si>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</si>
  <si>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</si>
  <si>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</si>
  <si>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</si>
  <si>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</si>
  <si>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</si>
  <si>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Identified and Quantified Benefits</t>
  </si>
  <si>
    <t xml:space="preserve">     4.3 Identified and Quantified Costs</t>
  </si>
  <si>
    <t xml:space="preserve">     4.4 Reasonable Assumptions</t>
  </si>
  <si>
    <t xml:space="preserve">     4.5 Sensitivity Analysis</t>
  </si>
  <si>
    <t xml:space="preserve">     4.1 The program has an ERR/NPV, a Cost-Effectiveness Analysis or a General Economic Analysis</t>
  </si>
  <si>
    <t xml:space="preserve">     4.2 Beneficios Identificados y Cuantificados</t>
  </si>
  <si>
    <t xml:space="preserve">     4.3 Costos Identificados y Cuantificados</t>
  </si>
  <si>
    <t xml:space="preserve">     4.4 Supuestos Razonables</t>
  </si>
  <si>
    <t xml:space="preserve">     4.5 Análisis de Sensibilidad</t>
  </si>
  <si>
    <t>Ex-post Cost-Benefit Analysis</t>
  </si>
  <si>
    <t>Ex-post Cost-Effectiveness Analysis</t>
  </si>
  <si>
    <t>Before-After or With-Without Comparison (no attribution)</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</si>
  <si>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</si>
  <si>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 xml:space="preserve">      4.1 El programa tiene una TIR/VPN, Análisis Costo-Efectividad o Análisis Económico General</t>
  </si>
  <si>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</si>
  <si>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</si>
  <si>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</si>
  <si>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</si>
  <si>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</si>
  <si>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</si>
  <si>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</si>
  <si>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</si>
  <si>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</si>
  <si>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</si>
  <si>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</si>
  <si>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</si>
  <si>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</si>
  <si>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</si>
  <si>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</si>
  <si>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</si>
  <si>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</si>
  <si>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</si>
  <si>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</si>
  <si>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</si>
  <si>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</si>
  <si>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</si>
  <si>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</si>
  <si>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</si>
  <si>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</si>
  <si>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</si>
  <si>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</si>
  <si>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</si>
  <si>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</si>
  <si>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</si>
  <si>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</si>
  <si>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</si>
  <si>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</si>
  <si>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</si>
  <si>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</si>
  <si>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</si>
  <si>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</si>
  <si>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</si>
  <si>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</si>
  <si>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</si>
  <si>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</si>
  <si>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</si>
  <si>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</si>
  <si>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</si>
  <si>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</si>
  <si>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The project has an ERR and/or NPV for its main components.</t>
  </si>
  <si>
    <t>The project has a cost-effectiveness analysis for its main components.</t>
  </si>
  <si>
    <t>Random Assignment</t>
  </si>
  <si>
    <t xml:space="preserve"> Yes/No</t>
  </si>
  <si>
    <t>The intervention is aligned with an objective of the Country Strategy Results Matrix</t>
  </si>
  <si>
    <t>A valid comparison/control group has been identified.</t>
  </si>
  <si>
    <t xml:space="preserve">Timelines are defined to design survey tools/collect baseline/follow up surveys (or conditions to effectively access and use administrative data have been identified and met). </t>
  </si>
  <si>
    <t>Non-Experimental Methods (Difference-in-Differences, Propensity Score Matching, Regression Discontinuity, Synthetic Control Method, Instrumental Variables, Simulation Model, or other approaches that allow attribution)</t>
  </si>
  <si>
    <t>The information that needs to be collected (survey questionnaire or available administrative data) and other variables of interest are specified</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</si>
  <si>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</si>
  <si>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</si>
  <si>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</si>
  <si>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The dimension of the proposed solution is related to the objective of the project and its magnitude</t>
  </si>
  <si>
    <t xml:space="preserve">Output indicators have annual targets </t>
  </si>
  <si>
    <t>The evaluation plan has an allocated budget</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</si>
  <si>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</si>
  <si>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</si>
  <si>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</si>
  <si>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</si>
  <si>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</si>
  <si>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</si>
  <si>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</si>
  <si>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Country Development Results Indicators</t>
  </si>
  <si>
    <t>Alignment</t>
  </si>
  <si>
    <t>Contribution</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</si>
  <si>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</si>
  <si>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</si>
  <si>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</si>
  <si>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</si>
  <si>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</si>
  <si>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</si>
  <si>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</si>
  <si>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</si>
  <si>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</si>
  <si>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</si>
  <si>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</si>
  <si>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</si>
  <si>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</si>
  <si>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</si>
  <si>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</si>
  <si>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</si>
  <si>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</si>
  <si>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</si>
  <si>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</si>
  <si>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</si>
  <si>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</si>
  <si>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</si>
  <si>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</si>
  <si>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</si>
  <si>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</si>
  <si>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Mitigation measures have SMART indicators for tracking their implementation</t>
  </si>
  <si>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</si>
  <si>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</si>
  <si>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</si>
  <si>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</si>
  <si>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</si>
  <si>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</si>
  <si>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t xml:space="preserve">     Retos Regionales y Temas Transversales</t>
  </si>
  <si>
    <t xml:space="preserve">     Indicadores de desarrollo de países</t>
  </si>
  <si>
    <t>Nota: (*) Indica contribución al Indicador de Desarrollo de Países correspondiente.</t>
  </si>
  <si>
    <t>Temas transversales</t>
  </si>
  <si>
    <t>Alineación</t>
  </si>
  <si>
    <t>Contribución</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</si>
  <si>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</si>
  <si>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</si>
  <si>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</si>
  <si>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</si>
  <si>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</si>
  <si>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</si>
  <si>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</si>
  <si>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</si>
  <si>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</si>
  <si>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</si>
  <si>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</si>
  <si>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</si>
  <si>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</si>
  <si>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</si>
  <si>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</si>
  <si>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</si>
  <si>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</si>
  <si>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</si>
  <si>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</si>
  <si>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</si>
  <si>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</si>
  <si>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</si>
  <si>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</si>
  <si>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</si>
  <si>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</si>
  <si>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</si>
  <si>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</si>
  <si>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</si>
  <si>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</si>
  <si>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</si>
  <si>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</si>
  <si>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</si>
  <si>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</si>
  <si>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</si>
  <si>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</si>
  <si>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</si>
  <si>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y Estado de Derecho</t>
  </si>
  <si>
    <t>I. Corporate and Country Priorities</t>
  </si>
  <si>
    <t>1. IDB Development Objectives</t>
  </si>
  <si>
    <t>2. Country Development Objectives</t>
  </si>
  <si>
    <t>I. Prioridades corporativas y del país</t>
  </si>
  <si>
    <t xml:space="preserve">1. Objetivos de desarrollo del BID </t>
  </si>
  <si>
    <t>2. Objetivos de desarrollo del país</t>
  </si>
  <si>
    <t>Empirical evidence of the main determinants of the problems  is provided</t>
  </si>
  <si>
    <t>The POD and results matrix cleary state medium or long term impacts</t>
  </si>
  <si>
    <t>The results matrix has a clear vertical logic. Each level logically contributes to the next higher level</t>
  </si>
  <si>
    <t>All indicators identified for the impact of the program are SMART</t>
  </si>
  <si>
    <t>The results matrix includes ex ante data of the state of the indicators chosen to monitor and evaluate the outcome of the project</t>
  </si>
  <si>
    <t>The results matrix includes a predetermined quantitative level of outcome (change) that is expected within a specified timeframe</t>
  </si>
  <si>
    <t>The desired improvements (effects) as a result of the project are clearly stated</t>
  </si>
  <si>
    <t>All indicators identified for each outcome are SMART</t>
  </si>
  <si>
    <t>The results matrix or the monitoring and evaluation plan of the project includes a defined source of data or a clear data collection plan for each outcome indicator</t>
  </si>
  <si>
    <t>Project deliverables are clearly specified</t>
  </si>
  <si>
    <t xml:space="preserve">All indicators identified for each output are SMART </t>
  </si>
  <si>
    <t>The results matrix includes ex ante data of the state of the indicators chosen to monitor and evaluate the outputs of the project</t>
  </si>
  <si>
    <t>The results matrix includes a predetermined quantitative level of output (change) that is expected within a specified timeframe</t>
  </si>
  <si>
    <t>The results matrix or the monitoring and evaluation plan of the project includes a defined source of data or a clear data collection plan for each output indicator</t>
  </si>
  <si>
    <t>The economic benefits – direct and indirect -  that result from the implementation of the policy conditions included in the Policy Matrix for the entire program are adequately identified and for the most significant policy reforms, quantified</t>
  </si>
  <si>
    <t>All relevant - direct and indirect - costs to economic agents  that result from the implementation of the policy conditions included in the Policy Matrix for the entire program are adequately identified and quantified for the most significant policy reforms proposed</t>
  </si>
  <si>
    <t>The definition of the counterfactual was done at the appropriate level (groups, organizations or individuals)</t>
  </si>
  <si>
    <t>The number of waves of data collection and the timing for data collection have been determined (or detailed characteristics of available administrative data that will be used have been specified)</t>
  </si>
  <si>
    <t>Ensure that the source, or means for collecting data (for outcomes, outputs and activities) actually exist, either with the executing agency or/and with the IDB</t>
  </si>
  <si>
    <t>Monitoring mechanisms have been budgeted</t>
  </si>
  <si>
    <t>The sum of the total planned costs for all outputs is equivalent to the total project amount (including counterpart) detailed in the Loan Proposal</t>
  </si>
  <si>
    <t>The above mentioned economic rationale is based on an economic model which is presented and specified in the Annex</t>
  </si>
  <si>
    <t>The General Economic Analysis Annex includes the economic rationale behind the proposed policy reforms for the entire program</t>
  </si>
  <si>
    <t>Información y referencias</t>
  </si>
  <si>
    <t>Fill in with the impact evaluation method and include a description of knowledge gaps as well as the evidence the evaluation is expected to generate with respect to them.</t>
  </si>
  <si>
    <t>Mencione la metodología de evaluación de impacto y describa las brechas de conocimiento, así como la evidencia que se espera que la evaluación genere en relación a éstas.</t>
  </si>
  <si>
    <t>Escriba la justificación para esta adicionalidad en español</t>
  </si>
  <si>
    <t>The Country Strategy (CS or CSU) objective to which the project is aligned has been identified</t>
  </si>
  <si>
    <t>Strategic Alignment</t>
  </si>
  <si>
    <t>Section 1. IDB Development Objectives</t>
  </si>
  <si>
    <t>Section 2. Country Development Objectives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</si>
  <si>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</si>
  <si>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</si>
  <si>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</si>
  <si>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</si>
  <si>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</si>
  <si>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</si>
  <si>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</si>
  <si>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</si>
  <si>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</si>
  <si>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</si>
  <si>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</si>
  <si>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</si>
  <si>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</si>
  <si>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</si>
  <si>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</si>
  <si>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</si>
  <si>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</si>
  <si>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</si>
  <si>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</si>
  <si>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</si>
  <si>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</si>
  <si>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</si>
  <si>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</si>
  <si>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</si>
  <si>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</si>
  <si>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</si>
  <si>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</si>
  <si>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</si>
  <si>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</si>
  <si>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</si>
  <si>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</si>
  <si>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</si>
  <si>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</si>
  <si>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</si>
  <si>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</si>
  <si>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</si>
  <si>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</si>
  <si>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</si>
  <si>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</si>
  <si>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</si>
  <si>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</si>
  <si>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</si>
  <si>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</si>
  <si>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</si>
  <si>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</si>
  <si>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</si>
  <si>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</si>
  <si>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Environmental and Social Category</t>
  </si>
  <si>
    <t>Price Comparison</t>
  </si>
  <si>
    <t xml:space="preserve">               Partial National Competitive Bidding</t>
  </si>
  <si>
    <t xml:space="preserve">               Advanced National Competitive Bidding</t>
  </si>
  <si>
    <t xml:space="preserve">         External Control</t>
  </si>
  <si>
    <t xml:space="preserve">        Information System</t>
  </si>
  <si>
    <t xml:space="preserve">        Contracting Individual Consultant</t>
  </si>
  <si>
    <t xml:space="preserve">        National Public Bidding</t>
  </si>
  <si>
    <t xml:space="preserve">               Licitación pública nacional parcial</t>
  </si>
  <si>
    <t xml:space="preserve">               Licitación pública nacional avanzada</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</si>
  <si>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</si>
  <si>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SPD-QRR</t>
  </si>
  <si>
    <t>Team Response</t>
  </si>
  <si>
    <t>SPD-OPC</t>
  </si>
  <si>
    <t>Specify Environmental and Social Category: A, B, C, B.13</t>
  </si>
  <si>
    <t>Provide justification for this additionality</t>
  </si>
  <si>
    <t xml:space="preserve"> Development Effectiveness Matrix for Sovereign Guaranteed Operations - 2017</t>
  </si>
  <si>
    <t>Part I  - Strategic Priorities</t>
  </si>
  <si>
    <t>Climate Change</t>
  </si>
  <si>
    <t>Environmental Sustainability</t>
  </si>
  <si>
    <t>Country Development Results Indicators (main list)</t>
  </si>
  <si>
    <t>Country Development Results Indicators (auxiliary list)</t>
  </si>
  <si>
    <t>Pending Approval</t>
  </si>
  <si>
    <t>1.2 To strengthen institutional capacity for digital government.</t>
  </si>
  <si>
    <t>BH-O0001</t>
  </si>
  <si>
    <t>See paragraphs 2.1, 2.2, 2.3</t>
  </si>
  <si>
    <t>See paragraph 2.9</t>
  </si>
  <si>
    <t>See paragrapghs 2.4 - 2.7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</si>
</sst>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0000"/>
    <numFmt numFmtId="167" formatCode="0.0%"/>
  </numFmts>
  <fonts count="37"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b/>
      <sz val="12"/>
      <color theme="0"/>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theme="0" tint="-0.14999847407452621"/>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88">
    <xf numFmtId="0" fontId="0" fillId="0" borderId="0" xfId="0"/>
    <xf numFmtId="165" fontId="7"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2" fillId="0" borderId="0" xfId="0" applyFont="1" applyFill="1" applyBorder="1" applyAlignment="1">
      <alignment vertical="center" wrapText="1"/>
    </xf>
    <xf numFmtId="9" fontId="12" fillId="0" borderId="0" xfId="0" applyNumberFormat="1" applyFont="1" applyFill="1" applyBorder="1" applyAlignment="1">
      <alignment vertical="center" wrapText="1"/>
    </xf>
    <xf numFmtId="165" fontId="13" fillId="0" borderId="0" xfId="0" applyNumberFormat="1" applyFont="1" applyFill="1" applyBorder="1" applyAlignment="1">
      <alignment vertical="center" wrapText="1"/>
    </xf>
    <xf numFmtId="165" fontId="13" fillId="0" borderId="0" xfId="0" applyNumberFormat="1" applyFont="1" applyFill="1" applyBorder="1" applyAlignment="1">
      <alignment horizontal="right" vertical="center" wrapText="1" inden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6" fillId="13" borderId="7" xfId="0" applyFont="1" applyFill="1" applyBorder="1" applyAlignment="1">
      <alignment vertical="center" wrapText="1"/>
    </xf>
    <xf numFmtId="0" fontId="16" fillId="13" borderId="8" xfId="0" applyFont="1" applyFill="1" applyBorder="1" applyAlignment="1">
      <alignment horizontal="center" vertical="center"/>
    </xf>
    <xf numFmtId="0" fontId="16"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7" fillId="11" borderId="4" xfId="0" applyFont="1" applyFill="1" applyBorder="1" applyAlignment="1">
      <alignment vertical="center" wrapText="1"/>
    </xf>
    <xf numFmtId="0" fontId="3" fillId="0" borderId="0" xfId="0" applyFont="1"/>
    <xf numFmtId="0" fontId="16" fillId="27" borderId="10" xfId="0" applyFont="1" applyFill="1" applyBorder="1" applyAlignment="1">
      <alignment vertical="center" wrapText="1"/>
    </xf>
    <xf numFmtId="0" fontId="16" fillId="27" borderId="32" xfId="0" applyFont="1" applyFill="1" applyBorder="1" applyAlignment="1">
      <alignment vertical="center" wrapText="1"/>
    </xf>
    <xf numFmtId="0" fontId="16" fillId="27" borderId="33" xfId="0" applyFont="1" applyFill="1" applyBorder="1" applyAlignment="1">
      <alignment vertical="center" wrapText="1"/>
    </xf>
    <xf numFmtId="0" fontId="16" fillId="27" borderId="34" xfId="0" applyFont="1" applyFill="1" applyBorder="1" applyAlignment="1">
      <alignment horizontal="center" vertical="center" wrapText="1"/>
    </xf>
    <xf numFmtId="0" fontId="10" fillId="14" borderId="7" xfId="0" applyFont="1" applyFill="1" applyBorder="1" applyAlignment="1">
      <alignment vertical="center" wrapText="1"/>
    </xf>
    <xf numFmtId="0" fontId="17"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8" fillId="14" borderId="10" xfId="0" applyFont="1" applyFill="1" applyBorder="1" applyAlignment="1">
      <alignment horizontal="center" vertical="center" wrapText="1"/>
    </xf>
    <xf numFmtId="0" fontId="7" fillId="0" borderId="5" xfId="0" applyFont="1" applyFill="1" applyBorder="1" applyAlignment="1" applyProtection="1">
      <alignment horizontal="center" vertical="center" wrapText="1"/>
      <protection locked="0"/>
    </xf>
    <xf numFmtId="0" fontId="18" fillId="13" borderId="6" xfId="0" applyFont="1" applyFill="1" applyBorder="1" applyAlignment="1">
      <alignment vertical="center" wrapText="1"/>
    </xf>
    <xf numFmtId="0" fontId="8" fillId="13" borderId="8" xfId="0" applyFont="1" applyFill="1" applyBorder="1" applyAlignment="1">
      <alignment horizontal="center" vertical="center"/>
    </xf>
    <xf numFmtId="0" fontId="18"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7"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7" fillId="0" borderId="0" xfId="0" applyFont="1" applyBorder="1" applyAlignment="1">
      <alignment horizontal="center" vertical="center" wrapText="1"/>
    </xf>
    <xf numFmtId="0" fontId="3" fillId="0" borderId="0" xfId="0" applyFont="1" applyAlignment="1">
      <alignment wrapText="1"/>
    </xf>
    <xf numFmtId="0" fontId="7" fillId="22" borderId="10" xfId="0" applyFont="1" applyFill="1" applyBorder="1" applyAlignment="1">
      <alignment vertical="center" wrapText="1"/>
    </xf>
    <xf numFmtId="0" fontId="21"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20" fillId="9" borderId="10" xfId="0" applyFont="1" applyFill="1" applyBorder="1" applyAlignment="1">
      <alignment vertical="center" wrapText="1"/>
    </xf>
    <xf numFmtId="0" fontId="7" fillId="22"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1"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1"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6"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16"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17"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2" fillId="0" borderId="13" xfId="0" applyFont="1" applyFill="1" applyBorder="1" applyAlignment="1" applyProtection="1">
      <alignment horizontal="center" vertical="center" wrapText="1"/>
      <protection locked="0"/>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6" fillId="14" borderId="7" xfId="0" applyFont="1" applyFill="1" applyBorder="1" applyAlignment="1">
      <alignment vertical="center" wrapText="1"/>
    </xf>
    <xf numFmtId="0" fontId="16" fillId="14" borderId="8" xfId="0" applyFont="1" applyFill="1" applyBorder="1" applyAlignment="1">
      <alignment vertical="center" wrapText="1"/>
    </xf>
    <xf numFmtId="0" fontId="16" fillId="14" borderId="8" xfId="0" applyFont="1" applyFill="1" applyBorder="1" applyAlignment="1">
      <alignment horizontal="center" vertical="center" wrapText="1"/>
    </xf>
    <xf numFmtId="9" fontId="16" fillId="14" borderId="8" xfId="0" applyNumberFormat="1" applyFont="1" applyFill="1" applyBorder="1" applyAlignment="1" applyProtection="1">
      <alignment vertical="center" wrapText="1"/>
    </xf>
    <xf numFmtId="165" fontId="16" fillId="14" borderId="9" xfId="0" applyNumberFormat="1" applyFont="1" applyFill="1" applyBorder="1" applyAlignment="1" applyProtection="1">
      <alignment horizontal="right" vertical="center" wrapText="1"/>
    </xf>
    <xf numFmtId="0" fontId="16" fillId="11" borderId="10" xfId="0" applyFont="1" applyFill="1" applyBorder="1" applyAlignment="1">
      <alignment vertical="center" wrapText="1"/>
    </xf>
    <xf numFmtId="0" fontId="16" fillId="11" borderId="4" xfId="0" applyFont="1" applyFill="1" applyBorder="1" applyAlignment="1">
      <alignment horizontal="center" vertical="center" wrapText="1"/>
    </xf>
    <xf numFmtId="9" fontId="27" fillId="11" borderId="4" xfId="0" applyNumberFormat="1" applyFont="1" applyFill="1" applyBorder="1" applyAlignment="1" applyProtection="1">
      <alignment vertical="center" wrapText="1"/>
    </xf>
    <xf numFmtId="165" fontId="28" fillId="11" borderId="4" xfId="0" applyNumberFormat="1" applyFont="1" applyFill="1" applyBorder="1" applyAlignment="1" applyProtection="1">
      <alignment vertical="center" wrapText="1"/>
    </xf>
    <xf numFmtId="165" fontId="27"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2" fillId="0" borderId="4" xfId="0" applyFont="1" applyBorder="1" applyAlignment="1" applyProtection="1">
      <alignment horizontal="center" vertical="center" wrapText="1"/>
      <protection locked="0"/>
    </xf>
    <xf numFmtId="9" fontId="12" fillId="0" borderId="4" xfId="0" applyNumberFormat="1" applyFont="1" applyFill="1" applyBorder="1" applyAlignment="1" applyProtection="1">
      <alignment vertical="center" wrapText="1"/>
    </xf>
    <xf numFmtId="165" fontId="3" fillId="0" borderId="4" xfId="8" applyNumberFormat="1" applyFont="1" applyBorder="1" applyAlignment="1" applyProtection="1">
      <alignment vertical="center" wrapText="1"/>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165" fontId="13" fillId="0" borderId="4" xfId="0" applyNumberFormat="1" applyFont="1" applyFill="1" applyBorder="1" applyAlignment="1" applyProtection="1">
      <alignment vertical="center" wrapText="1"/>
    </xf>
    <xf numFmtId="165" fontId="24" fillId="0" borderId="11" xfId="9" applyNumberFormat="1" applyFont="1" applyFill="1" applyBorder="1" applyAlignment="1" applyProtection="1">
      <alignment horizontal="right" vertical="center" wrapText="1"/>
    </xf>
    <xf numFmtId="0" fontId="29" fillId="0" borderId="4" xfId="0" applyFont="1" applyBorder="1" applyAlignment="1" applyProtection="1">
      <alignment horizontal="center" vertical="center" wrapText="1"/>
      <protection locked="0"/>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9" fontId="12" fillId="24" borderId="4" xfId="0" applyNumberFormat="1" applyFont="1" applyFill="1" applyBorder="1" applyAlignment="1" applyProtection="1">
      <alignment vertical="center" wrapText="1"/>
    </xf>
    <xf numFmtId="2" fontId="12" fillId="10" borderId="4" xfId="0" applyNumberFormat="1" applyFont="1" applyFill="1" applyBorder="1" applyAlignment="1" applyProtection="1">
      <alignment vertical="center" wrapText="1"/>
    </xf>
    <xf numFmtId="165" fontId="12" fillId="10" borderId="11" xfId="0" applyNumberFormat="1" applyFont="1" applyFill="1" applyBorder="1" applyAlignment="1" applyProtection="1">
      <alignment horizontal="right" vertical="center" wrapText="1"/>
    </xf>
    <xf numFmtId="2" fontId="13" fillId="0" borderId="4" xfId="0" applyNumberFormat="1" applyFont="1" applyBorder="1" applyAlignment="1" applyProtection="1">
      <alignment vertical="center" wrapText="1"/>
    </xf>
    <xf numFmtId="0" fontId="11" fillId="24" borderId="4" xfId="0" applyFont="1" applyFill="1" applyBorder="1" applyAlignment="1">
      <alignment horizontal="center" vertical="center" wrapText="1"/>
    </xf>
    <xf numFmtId="0" fontId="11" fillId="25" borderId="4" xfId="0" applyFont="1" applyFill="1" applyBorder="1" applyAlignment="1" applyProtection="1">
      <alignment horizontal="center" vertical="center" wrapText="1"/>
    </xf>
    <xf numFmtId="0" fontId="22" fillId="25" borderId="11" xfId="0" applyFont="1" applyFill="1" applyBorder="1" applyAlignment="1" applyProtection="1">
      <alignment horizontal="center" vertical="center" wrapText="1"/>
    </xf>
    <xf numFmtId="0" fontId="12"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13" fillId="23" borderId="10" xfId="0" applyFont="1" applyFill="1" applyBorder="1" applyAlignment="1">
      <alignment vertical="center" wrapText="1"/>
    </xf>
    <xf numFmtId="2" fontId="24" fillId="10" borderId="4" xfId="0" applyNumberFormat="1" applyFont="1" applyFill="1" applyBorder="1" applyAlignment="1" applyProtection="1">
      <alignment vertical="center" wrapText="1"/>
    </xf>
    <xf numFmtId="164" fontId="13" fillId="0" borderId="4" xfId="0" applyNumberFormat="1" applyFont="1" applyFill="1" applyBorder="1" applyAlignment="1" applyProtection="1">
      <alignment vertical="center" wrapText="1"/>
    </xf>
    <xf numFmtId="9" fontId="12" fillId="10" borderId="4" xfId="0" applyNumberFormat="1" applyFont="1" applyFill="1" applyBorder="1" applyAlignment="1" applyProtection="1">
      <alignment vertical="center" wrapText="1"/>
    </xf>
    <xf numFmtId="0" fontId="13" fillId="23" borderId="12" xfId="0" applyFont="1" applyFill="1" applyBorder="1" applyAlignment="1">
      <alignment vertical="center" wrapText="1"/>
    </xf>
    <xf numFmtId="0" fontId="13" fillId="0" borderId="5" xfId="0" applyFont="1" applyBorder="1" applyAlignment="1" applyProtection="1">
      <alignment vertical="center" wrapText="1"/>
      <protection locked="0"/>
    </xf>
    <xf numFmtId="0" fontId="12" fillId="0" borderId="5" xfId="0" applyFont="1" applyBorder="1" applyAlignment="1" applyProtection="1">
      <alignment horizontal="center" vertical="center" wrapText="1"/>
      <protection locked="0"/>
    </xf>
    <xf numFmtId="9" fontId="12" fillId="0" borderId="5" xfId="0" applyNumberFormat="1" applyFont="1" applyFill="1" applyBorder="1" applyAlignment="1" applyProtection="1">
      <alignment vertical="center" wrapText="1"/>
    </xf>
    <xf numFmtId="164" fontId="13" fillId="0" borderId="5" xfId="0" applyNumberFormat="1" applyFont="1" applyFill="1" applyBorder="1" applyAlignment="1" applyProtection="1">
      <alignment vertical="center" wrapText="1"/>
    </xf>
    <xf numFmtId="165" fontId="12" fillId="0" borderId="13" xfId="9" applyNumberFormat="1" applyFont="1" applyFill="1" applyBorder="1" applyAlignment="1" applyProtection="1">
      <alignment horizontal="right" vertical="center" wrapText="1"/>
    </xf>
    <xf numFmtId="0" fontId="12" fillId="0" borderId="0" xfId="0" applyFont="1" applyFill="1" applyBorder="1" applyAlignment="1">
      <alignment horizontal="center" vertical="center" wrapText="1"/>
    </xf>
    <xf numFmtId="0" fontId="30" fillId="18" borderId="7" xfId="0" applyFont="1" applyFill="1" applyBorder="1" applyAlignment="1">
      <alignment vertical="center" wrapText="1"/>
    </xf>
    <xf numFmtId="0" fontId="30" fillId="19" borderId="10" xfId="0" applyFont="1" applyFill="1" applyBorder="1" applyAlignment="1">
      <alignment vertical="center" wrapText="1"/>
    </xf>
    <xf numFmtId="0" fontId="30" fillId="19" borderId="4" xfId="0" applyFont="1" applyFill="1" applyBorder="1" applyAlignment="1">
      <alignment vertical="center" wrapText="1"/>
    </xf>
    <xf numFmtId="9" fontId="16" fillId="11" borderId="4" xfId="0" applyNumberFormat="1" applyFont="1" applyFill="1" applyBorder="1" applyAlignment="1" applyProtection="1">
      <alignment horizontal="center" vertical="center" wrapText="1"/>
    </xf>
    <xf numFmtId="165" fontId="16" fillId="11" borderId="4" xfId="0" applyNumberFormat="1" applyFont="1" applyFill="1" applyBorder="1" applyAlignment="1" applyProtection="1">
      <alignment horizontal="center" vertical="center" wrapText="1"/>
    </xf>
    <xf numFmtId="165" fontId="16" fillId="11" borderId="11" xfId="0" applyNumberFormat="1" applyFont="1" applyFill="1" applyBorder="1" applyAlignment="1" applyProtection="1">
      <alignment horizontal="right" vertical="center" wrapText="1"/>
    </xf>
    <xf numFmtId="9" fontId="12" fillId="0" borderId="4" xfId="0" applyNumberFormat="1" applyFont="1" applyFill="1" applyBorder="1" applyAlignment="1" applyProtection="1">
      <alignment horizontal="center" vertical="center" wrapText="1"/>
    </xf>
    <xf numFmtId="165" fontId="3" fillId="0" borderId="4" xfId="8" applyNumberFormat="1" applyFont="1" applyFill="1" applyBorder="1" applyAlignment="1" applyProtection="1">
      <alignment horizontal="center" vertical="center"/>
    </xf>
    <xf numFmtId="165" fontId="12" fillId="0" borderId="11" xfId="9" applyNumberFormat="1" applyFont="1" applyFill="1" applyBorder="1" applyAlignment="1" applyProtection="1">
      <alignment horizontal="right" vertical="center"/>
    </xf>
    <xf numFmtId="0" fontId="16" fillId="11" borderId="4" xfId="0" applyFont="1" applyFill="1" applyBorder="1" applyAlignment="1" applyProtection="1">
      <alignment horizontal="center" vertical="center" wrapText="1"/>
    </xf>
    <xf numFmtId="9" fontId="12" fillId="0" borderId="0" xfId="0" applyNumberFormat="1" applyFont="1" applyFill="1" applyBorder="1" applyAlignment="1" applyProtection="1">
      <alignment horizontal="center" vertical="center" wrapText="1"/>
    </xf>
    <xf numFmtId="165" fontId="13" fillId="0" borderId="0" xfId="0" applyNumberFormat="1" applyFont="1" applyFill="1" applyBorder="1" applyAlignment="1" applyProtection="1">
      <alignment horizontal="center" vertical="center"/>
    </xf>
    <xf numFmtId="165" fontId="16" fillId="14" borderId="8" xfId="0" applyNumberFormat="1" applyFont="1" applyFill="1" applyBorder="1" applyAlignment="1" applyProtection="1">
      <alignment vertical="center" wrapText="1"/>
    </xf>
    <xf numFmtId="9" fontId="16" fillId="19" borderId="4" xfId="0" applyNumberFormat="1" applyFont="1" applyFill="1" applyBorder="1" applyAlignment="1" applyProtection="1">
      <alignment vertical="center" wrapText="1"/>
    </xf>
    <xf numFmtId="165" fontId="16" fillId="19" borderId="4" xfId="0" applyNumberFormat="1" applyFont="1" applyFill="1" applyBorder="1" applyAlignment="1" applyProtection="1">
      <alignment vertical="center" wrapText="1"/>
    </xf>
    <xf numFmtId="0" fontId="13" fillId="0" borderId="4" xfId="0" applyFont="1" applyBorder="1" applyAlignment="1" applyProtection="1">
      <alignment horizontal="center" vertical="center" wrapText="1"/>
      <protection locked="0"/>
    </xf>
    <xf numFmtId="165" fontId="12" fillId="10" borderId="4" xfId="0" applyNumberFormat="1" applyFont="1" applyFill="1" applyBorder="1" applyAlignment="1" applyProtection="1">
      <alignment vertical="center" wrapText="1"/>
    </xf>
    <xf numFmtId="0" fontId="3" fillId="0" borderId="0" xfId="0" applyFont="1" applyFill="1" applyBorder="1" applyAlignment="1" applyProtection="1">
      <alignment vertical="center"/>
      <protection locked="0"/>
    </xf>
    <xf numFmtId="9" fontId="12" fillId="17" borderId="4" xfId="0" applyNumberFormat="1" applyFont="1" applyFill="1" applyBorder="1" applyAlignment="1" applyProtection="1">
      <alignment vertical="center" wrapText="1"/>
    </xf>
    <xf numFmtId="0" fontId="12" fillId="10" borderId="10" xfId="8" applyFont="1" applyFill="1" applyBorder="1" applyAlignment="1">
      <alignment vertical="center" wrapText="1"/>
    </xf>
    <xf numFmtId="0" fontId="12" fillId="10" borderId="4" xfId="8" applyFont="1" applyFill="1" applyBorder="1" applyAlignment="1">
      <alignment horizontal="center" vertical="center" wrapText="1"/>
    </xf>
    <xf numFmtId="165" fontId="12" fillId="10" borderId="4" xfId="8" applyNumberFormat="1" applyFont="1" applyFill="1" applyBorder="1" applyAlignment="1" applyProtection="1">
      <alignment vertical="center" wrapText="1"/>
    </xf>
    <xf numFmtId="165" fontId="12" fillId="10" borderId="11" xfId="8" applyNumberFormat="1" applyFont="1" applyFill="1" applyBorder="1" applyAlignment="1" applyProtection="1">
      <alignment horizontal="righ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9" fontId="12" fillId="16" borderId="4" xfId="8" applyNumberFormat="1" applyFont="1" applyFill="1" applyBorder="1" applyAlignment="1" applyProtection="1">
      <alignment vertical="center" wrapText="1"/>
    </xf>
    <xf numFmtId="165" fontId="12" fillId="16" borderId="4" xfId="8" applyNumberFormat="1" applyFont="1" applyFill="1" applyBorder="1" applyAlignment="1" applyProtection="1">
      <alignment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4" xfId="8" applyFont="1" applyBorder="1" applyAlignment="1" applyProtection="1">
      <alignment horizontal="center" vertical="center" wrapText="1"/>
      <protection locked="0"/>
    </xf>
    <xf numFmtId="0" fontId="13" fillId="0" borderId="12" xfId="0" applyFont="1" applyBorder="1" applyAlignment="1">
      <alignment vertical="center" wrapText="1"/>
    </xf>
    <xf numFmtId="0" fontId="13" fillId="0" borderId="5" xfId="0" applyFont="1" applyBorder="1" applyAlignment="1" applyProtection="1">
      <alignment horizontal="center" vertical="center" wrapText="1"/>
      <protection locked="0"/>
    </xf>
    <xf numFmtId="9" fontId="12" fillId="17" borderId="5" xfId="0" applyNumberFormat="1" applyFont="1" applyFill="1" applyBorder="1" applyAlignment="1" applyProtection="1">
      <alignment vertical="center" wrapText="1"/>
    </xf>
    <xf numFmtId="165" fontId="13" fillId="0" borderId="5" xfId="0" applyNumberFormat="1" applyFont="1" applyFill="1" applyBorder="1" applyAlignment="1" applyProtection="1">
      <alignment vertical="center" wrapText="1"/>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6" borderId="0" xfId="0" applyFont="1" applyFill="1" applyAlignment="1">
      <alignment vertical="center"/>
    </xf>
    <xf numFmtId="0" fontId="15" fillId="0" borderId="0" xfId="0" applyFont="1" applyBorder="1" applyAlignment="1">
      <alignment vertical="center"/>
    </xf>
    <xf numFmtId="0" fontId="13" fillId="26"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7"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13" fillId="0" borderId="10" xfId="0" applyFont="1" applyFill="1" applyBorder="1" applyAlignment="1" applyProtection="1">
      <alignment vertical="center"/>
      <protection locked="0"/>
    </xf>
    <xf numFmtId="0" fontId="13" fillId="0" borderId="11" xfId="0" applyFont="1" applyFill="1" applyBorder="1" applyAlignment="1" applyProtection="1">
      <alignment vertical="center"/>
      <protection locked="0"/>
    </xf>
    <xf numFmtId="0" fontId="13" fillId="0" borderId="12" xfId="0" applyFont="1" applyFill="1" applyBorder="1" applyAlignment="1" applyProtection="1">
      <alignment vertical="center"/>
      <protection locked="0"/>
    </xf>
    <xf numFmtId="0" fontId="13" fillId="0" borderId="13" xfId="0" applyFont="1" applyFill="1" applyBorder="1" applyAlignment="1" applyProtection="1">
      <alignment vertical="center"/>
      <protection locked="0"/>
    </xf>
    <xf numFmtId="0" fontId="17"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6" fillId="27" borderId="4" xfId="0" applyFont="1" applyFill="1" applyBorder="1" applyAlignment="1">
      <alignment vertical="center" wrapText="1"/>
    </xf>
    <xf numFmtId="2" fontId="16" fillId="27"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0" xfId="0" applyFont="1" applyBorder="1" applyAlignment="1" applyProtection="1">
      <alignment vertical="center"/>
      <protection locked="0"/>
    </xf>
    <xf numFmtId="0" fontId="3" fillId="0" borderId="11" xfId="0" applyFont="1" applyBorder="1" applyAlignment="1" applyProtection="1">
      <alignment vertical="center"/>
      <protection locked="0"/>
    </xf>
    <xf numFmtId="0" fontId="16" fillId="11" borderId="11" xfId="0" applyFont="1" applyFill="1" applyBorder="1" applyAlignment="1">
      <alignment vertical="center" wrapText="1"/>
    </xf>
    <xf numFmtId="0" fontId="3" fillId="0" borderId="12" xfId="0" applyFont="1" applyBorder="1" applyAlignment="1" applyProtection="1">
      <alignment vertical="center"/>
      <protection locked="0"/>
    </xf>
    <xf numFmtId="0" fontId="3" fillId="0" borderId="13" xfId="0" applyFont="1" applyBorder="1" applyAlignment="1" applyProtection="1">
      <alignment vertical="center"/>
      <protection locked="0"/>
    </xf>
    <xf numFmtId="0" fontId="16" fillId="14" borderId="10" xfId="0" applyFont="1" applyFill="1" applyBorder="1" applyAlignment="1">
      <alignment vertical="center" wrapText="1"/>
    </xf>
    <xf numFmtId="0" fontId="24" fillId="0" borderId="10" xfId="0" applyFont="1" applyFill="1" applyBorder="1" applyAlignment="1">
      <alignment vertical="center" wrapText="1"/>
    </xf>
    <xf numFmtId="0" fontId="13"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3" fillId="0" borderId="14" xfId="0" applyFont="1" applyFill="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6" fillId="14" borderId="11" xfId="0" applyFont="1" applyFill="1" applyBorder="1" applyAlignment="1">
      <alignment vertical="center" wrapText="1"/>
    </xf>
    <xf numFmtId="0" fontId="24"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6" fillId="14" borderId="4" xfId="0" applyFont="1" applyFill="1" applyBorder="1" applyAlignment="1">
      <alignment horizontal="center" vertical="center" wrapText="1"/>
    </xf>
    <xf numFmtId="9" fontId="16" fillId="14" borderId="4" xfId="0" applyNumberFormat="1" applyFont="1" applyFill="1" applyBorder="1" applyAlignment="1" applyProtection="1">
      <alignment vertical="center" wrapText="1"/>
    </xf>
    <xf numFmtId="165" fontId="23" fillId="14" borderId="4" xfId="0" applyNumberFormat="1" applyFont="1" applyFill="1" applyBorder="1" applyAlignment="1" applyProtection="1">
      <alignment vertical="center" wrapText="1"/>
    </xf>
    <xf numFmtId="165" fontId="16" fillId="14" borderId="11" xfId="0" applyNumberFormat="1" applyFont="1" applyFill="1" applyBorder="1" applyAlignment="1" applyProtection="1">
      <alignment horizontal="right" vertical="center" wrapText="1"/>
    </xf>
    <xf numFmtId="0" fontId="3" fillId="0" borderId="19" xfId="0" applyFont="1" applyFill="1" applyBorder="1" applyAlignment="1" applyProtection="1">
      <alignment vertical="center"/>
      <protection locked="0"/>
    </xf>
    <xf numFmtId="0" fontId="3" fillId="0" borderId="19" xfId="0" applyFont="1" applyFill="1" applyBorder="1" applyAlignment="1">
      <alignment vertical="center"/>
    </xf>
    <xf numFmtId="9" fontId="3" fillId="0" borderId="19" xfId="0" applyNumberFormat="1" applyFont="1" applyFill="1" applyBorder="1" applyAlignment="1" applyProtection="1">
      <alignment vertical="center"/>
      <protection locked="0"/>
    </xf>
    <xf numFmtId="164" fontId="3" fillId="0" borderId="19" xfId="0" applyNumberFormat="1" applyFont="1" applyFill="1" applyBorder="1" applyAlignment="1" applyProtection="1">
      <alignment vertical="center"/>
      <protection locked="0"/>
    </xf>
    <xf numFmtId="0" fontId="3" fillId="0" borderId="19" xfId="0" applyFont="1" applyBorder="1" applyAlignment="1" applyProtection="1">
      <alignment vertical="center"/>
      <protection locked="0"/>
    </xf>
    <xf numFmtId="0" fontId="3" fillId="26" borderId="19" xfId="0" applyFont="1" applyFill="1" applyBorder="1" applyAlignment="1" applyProtection="1">
      <alignment vertical="center"/>
      <protection locked="0"/>
    </xf>
    <xf numFmtId="0" fontId="16" fillId="11" borderId="10"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3" fillId="0" borderId="10" xfId="0" applyFont="1" applyFill="1" applyBorder="1" applyAlignment="1" applyProtection="1">
      <alignment vertical="center"/>
      <protection locked="0"/>
    </xf>
    <xf numFmtId="0" fontId="3" fillId="0" borderId="11" xfId="0" applyFont="1" applyFill="1" applyBorder="1" applyAlignment="1" applyProtection="1">
      <alignment vertical="center"/>
      <protection locked="0"/>
    </xf>
    <xf numFmtId="164" fontId="3" fillId="0" borderId="11" xfId="0" applyNumberFormat="1" applyFont="1" applyFill="1" applyBorder="1" applyAlignment="1" applyProtection="1">
      <alignment horizontal="right" vertical="center"/>
      <protection locked="0"/>
    </xf>
    <xf numFmtId="166" fontId="3" fillId="0" borderId="11" xfId="0" applyNumberFormat="1" applyFont="1" applyFill="1" applyBorder="1" applyAlignment="1" applyProtection="1">
      <alignment vertical="center"/>
      <protection locked="0"/>
    </xf>
    <xf numFmtId="165" fontId="13" fillId="0" borderId="10" xfId="0" applyNumberFormat="1" applyFont="1" applyFill="1" applyBorder="1" applyAlignment="1" applyProtection="1">
      <alignment vertical="center" wrapText="1"/>
      <protection locked="0"/>
    </xf>
    <xf numFmtId="0" fontId="3" fillId="12" borderId="10" xfId="0" applyFont="1" applyFill="1" applyBorder="1" applyAlignment="1" applyProtection="1">
      <alignment vertical="center"/>
      <protection locked="0"/>
    </xf>
    <xf numFmtId="0" fontId="3" fillId="12" borderId="11" xfId="0" applyFont="1" applyFill="1" applyBorder="1" applyAlignment="1" applyProtection="1">
      <alignment vertical="center"/>
      <protection locked="0"/>
    </xf>
    <xf numFmtId="0" fontId="12" fillId="10" borderId="10" xfId="8" applyFont="1" applyFill="1" applyBorder="1" applyAlignment="1">
      <alignment horizontal="center" vertical="center" wrapText="1"/>
    </xf>
    <xf numFmtId="0" fontId="12" fillId="10" borderId="11" xfId="8" applyFont="1" applyFill="1" applyBorder="1" applyAlignment="1">
      <alignment horizontal="center" vertical="center" wrapText="1"/>
    </xf>
    <xf numFmtId="0" fontId="12" fillId="16" borderId="10" xfId="8" applyFont="1" applyFill="1" applyBorder="1" applyAlignment="1">
      <alignment horizontal="center" vertical="center" wrapText="1"/>
    </xf>
    <xf numFmtId="0" fontId="12" fillId="16" borderId="11" xfId="8" applyFont="1" applyFill="1" applyBorder="1" applyAlignment="1">
      <alignment horizontal="center" vertical="center" wrapText="1"/>
    </xf>
    <xf numFmtId="0" fontId="8" fillId="11" borderId="10" xfId="0" applyFont="1" applyFill="1" applyBorder="1" applyAlignment="1">
      <alignment horizontal="center" vertical="center" wrapText="1"/>
    </xf>
    <xf numFmtId="0" fontId="8" fillId="11" borderId="11" xfId="0" applyFont="1" applyFill="1" applyBorder="1" applyAlignment="1">
      <alignment horizontal="center"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3" fillId="0" borderId="0" xfId="0" applyFont="1" applyBorder="1" applyAlignment="1" applyProtection="1">
      <alignment vertical="center"/>
      <protection locked="0"/>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2" xfId="0" applyFont="1" applyFill="1" applyBorder="1" applyAlignment="1" applyProtection="1">
      <alignment vertical="center"/>
      <protection locked="0"/>
    </xf>
    <xf numFmtId="0" fontId="3" fillId="0" borderId="13" xfId="0" applyFont="1" applyFill="1" applyBorder="1" applyAlignment="1" applyProtection="1">
      <alignment vertical="center"/>
      <protection locked="0"/>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8" fillId="14" borderId="7" xfId="0" applyFont="1" applyFill="1" applyBorder="1" applyAlignment="1">
      <alignment horizontal="center" vertical="center" wrapText="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6" fillId="14" borderId="39" xfId="0" applyFont="1" applyFill="1" applyBorder="1" applyAlignment="1">
      <alignment horizontal="center" vertical="center" wrapText="1"/>
    </xf>
    <xf numFmtId="165" fontId="16" fillId="14" borderId="41" xfId="0" applyNumberFormat="1" applyFont="1" applyFill="1" applyBorder="1" applyAlignment="1" applyProtection="1">
      <alignment horizontal="right" vertical="center" wrapText="1"/>
    </xf>
    <xf numFmtId="0" fontId="3" fillId="0" borderId="24" xfId="0" applyFont="1" applyFill="1" applyBorder="1" applyAlignment="1" applyProtection="1">
      <alignment vertical="center"/>
      <protection locked="0"/>
    </xf>
    <xf numFmtId="0" fontId="30" fillId="18" borderId="40" xfId="0" applyFont="1" applyFill="1" applyBorder="1" applyAlignment="1">
      <alignment vertical="center" wrapText="1"/>
    </xf>
    <xf numFmtId="0" fontId="30" fillId="18" borderId="41" xfId="0" applyFont="1" applyFill="1" applyBorder="1" applyAlignment="1">
      <alignment vertical="center" wrapText="1"/>
    </xf>
    <xf numFmtId="165" fontId="12" fillId="0" borderId="0" xfId="9" applyNumberFormat="1" applyFont="1" applyFill="1" applyBorder="1" applyAlignment="1" applyProtection="1">
      <alignment horizontal="right" vertical="center"/>
    </xf>
    <xf numFmtId="166" fontId="3" fillId="0" borderId="0" xfId="0" applyNumberFormat="1" applyFont="1" applyFill="1" applyBorder="1" applyAlignment="1" applyProtection="1">
      <alignment vertical="center"/>
      <protection locked="0"/>
    </xf>
    <xf numFmtId="0" fontId="3" fillId="0" borderId="25" xfId="0" applyFont="1" applyFill="1" applyBorder="1" applyAlignment="1" applyProtection="1">
      <alignment vertical="center"/>
      <protection locked="0"/>
    </xf>
    <xf numFmtId="0" fontId="30" fillId="18" borderId="9" xfId="0" applyFont="1" applyFill="1" applyBorder="1" applyAlignment="1">
      <alignment vertical="center" wrapText="1"/>
    </xf>
    <xf numFmtId="0" fontId="3" fillId="0" borderId="18" xfId="0" applyFont="1" applyFill="1" applyBorder="1" applyAlignment="1" applyProtection="1">
      <alignment vertical="center"/>
      <protection locked="0"/>
    </xf>
    <xf numFmtId="9" fontId="12" fillId="0" borderId="5" xfId="0" applyNumberFormat="1" applyFont="1" applyFill="1" applyBorder="1" applyAlignment="1" applyProtection="1">
      <alignment horizontal="center" vertical="center" wrapText="1"/>
    </xf>
    <xf numFmtId="165" fontId="3" fillId="0" borderId="5" xfId="8" applyNumberFormat="1" applyFont="1" applyFill="1" applyBorder="1" applyAlignment="1" applyProtection="1">
      <alignment horizontal="center" vertical="center"/>
    </xf>
    <xf numFmtId="165" fontId="12" fillId="0" borderId="13" xfId="9" applyNumberFormat="1" applyFont="1" applyFill="1" applyBorder="1" applyAlignment="1" applyProtection="1">
      <alignment horizontal="right" vertical="center"/>
    </xf>
    <xf numFmtId="166" fontId="3" fillId="0" borderId="13" xfId="0" applyNumberFormat="1" applyFont="1" applyFill="1" applyBorder="1" applyAlignment="1" applyProtection="1">
      <alignment vertical="center"/>
      <protection locked="0"/>
    </xf>
    <xf numFmtId="0" fontId="30" fillId="18" borderId="39" xfId="0" applyFont="1" applyFill="1" applyBorder="1" applyAlignment="1">
      <alignment vertical="center" wrapText="1"/>
    </xf>
    <xf numFmtId="9" fontId="16" fillId="14" borderId="39" xfId="0" applyNumberFormat="1" applyFont="1" applyFill="1" applyBorder="1" applyAlignment="1" applyProtection="1">
      <alignment horizontal="center" vertical="center" wrapText="1"/>
    </xf>
    <xf numFmtId="165" fontId="16" fillId="14" borderId="39" xfId="0" applyNumberFormat="1" applyFont="1" applyFill="1" applyBorder="1" applyAlignment="1" applyProtection="1">
      <alignment horizontal="center" vertical="center" wrapText="1"/>
    </xf>
    <xf numFmtId="0" fontId="13" fillId="0" borderId="14" xfId="0" applyFont="1" applyFill="1" applyBorder="1" applyAlignment="1">
      <alignment vertical="center" wrapText="1"/>
    </xf>
    <xf numFmtId="0" fontId="12" fillId="0" borderId="14" xfId="0" applyFont="1" applyFill="1" applyBorder="1" applyAlignment="1">
      <alignment horizontal="center" vertical="center" wrapText="1"/>
    </xf>
    <xf numFmtId="9" fontId="12" fillId="0" borderId="14" xfId="0" applyNumberFormat="1" applyFont="1" applyFill="1" applyBorder="1" applyAlignment="1" applyProtection="1">
      <alignment vertical="center" wrapText="1"/>
    </xf>
    <xf numFmtId="2" fontId="13" fillId="0" borderId="14" xfId="0" applyNumberFormat="1" applyFont="1" applyFill="1" applyBorder="1" applyAlignment="1" applyProtection="1">
      <alignment vertical="center" wrapText="1"/>
    </xf>
    <xf numFmtId="165" fontId="13" fillId="0" borderId="14"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hidden="1"/>
    </xf>
    <xf numFmtId="0" fontId="3" fillId="26" borderId="4" xfId="0" applyFont="1" applyFill="1" applyBorder="1" applyAlignment="1" applyProtection="1">
      <alignment vertical="center"/>
      <protection hidden="1"/>
    </xf>
    <xf numFmtId="0" fontId="3" fillId="26" borderId="4" xfId="0" applyFont="1" applyFill="1" applyBorder="1" applyAlignment="1">
      <alignment vertical="center"/>
    </xf>
    <xf numFmtId="0" fontId="16" fillId="13" borderId="8" xfId="0" applyFont="1" applyFill="1" applyBorder="1" applyAlignment="1">
      <alignment horizontal="center" vertical="center" wrapText="1"/>
    </xf>
    <xf numFmtId="0" fontId="13" fillId="0" borderId="8" xfId="0" applyFont="1" applyFill="1" applyBorder="1" applyAlignment="1" applyProtection="1">
      <alignment vertical="center"/>
      <protection hidden="1"/>
    </xf>
    <xf numFmtId="0" fontId="13" fillId="0" borderId="8" xfId="0" applyFont="1" applyBorder="1" applyAlignment="1" applyProtection="1">
      <alignment vertical="center"/>
      <protection hidden="1"/>
    </xf>
    <xf numFmtId="0" fontId="33" fillId="0" borderId="10" xfId="0" applyFont="1" applyFill="1" applyBorder="1" applyAlignment="1">
      <alignment vertical="center" wrapText="1"/>
    </xf>
    <xf numFmtId="0" fontId="3" fillId="26" borderId="5" xfId="0" applyFont="1" applyFill="1" applyBorder="1" applyAlignment="1" applyProtection="1">
      <alignment vertical="center"/>
      <protection hidden="1"/>
    </xf>
    <xf numFmtId="0" fontId="3" fillId="26" borderId="5" xfId="0" applyFont="1" applyFill="1" applyBorder="1" applyAlignment="1">
      <alignment vertical="center"/>
    </xf>
    <xf numFmtId="0" fontId="13"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6" borderId="30" xfId="0" applyFont="1" applyFill="1" applyBorder="1" applyAlignment="1" applyProtection="1">
      <alignment vertical="center"/>
      <protection hidden="1"/>
    </xf>
    <xf numFmtId="0" fontId="3" fillId="26" borderId="30" xfId="0" applyFont="1" applyFill="1" applyBorder="1" applyAlignment="1">
      <alignment vertical="center"/>
    </xf>
    <xf numFmtId="0" fontId="3" fillId="26" borderId="38" xfId="0" applyFont="1" applyFill="1" applyBorder="1" applyAlignment="1" applyProtection="1">
      <alignment vertical="center"/>
      <protection hidden="1"/>
    </xf>
    <xf numFmtId="0" fontId="13" fillId="0" borderId="10" xfId="0" applyFont="1" applyFill="1" applyBorder="1" applyAlignment="1">
      <alignment horizontal="left" vertical="center" wrapText="1" indent="2"/>
    </xf>
    <xf numFmtId="0" fontId="34" fillId="9" borderId="10" xfId="0" applyFont="1" applyFill="1" applyBorder="1" applyAlignment="1">
      <alignment vertical="center" wrapText="1"/>
    </xf>
    <xf numFmtId="0" fontId="8" fillId="14" borderId="10" xfId="0" applyFont="1" applyFill="1" applyBorder="1" applyAlignment="1">
      <alignment horizontal="center" vertical="center" wrapText="1"/>
    </xf>
    <xf numFmtId="0" fontId="8" fillId="14" borderId="11" xfId="0" applyFont="1" applyFill="1" applyBorder="1" applyAlignment="1">
      <alignment horizontal="center" vertical="center" wrapText="1"/>
    </xf>
    <xf numFmtId="0" fontId="20" fillId="9" borderId="10" xfId="0" applyFont="1" applyFill="1" applyBorder="1" applyAlignment="1" applyProtection="1">
      <alignment vertical="center" wrapText="1"/>
      <protection hidden="1"/>
    </xf>
    <xf numFmtId="165" fontId="7" fillId="9" borderId="4" xfId="0" applyNumberFormat="1" applyFont="1" applyFill="1" applyBorder="1" applyAlignment="1" applyProtection="1">
      <alignment horizontal="center" vertical="center" wrapText="1"/>
      <protection hidden="1"/>
    </xf>
    <xf numFmtId="0" fontId="8" fillId="9" borderId="4" xfId="0" applyFont="1" applyFill="1" applyBorder="1" applyAlignment="1" applyProtection="1">
      <alignment horizontal="center" vertical="center" wrapText="1"/>
      <protection hidden="1"/>
    </xf>
    <xf numFmtId="0" fontId="8" fillId="9" borderId="11" xfId="0"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5"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2" borderId="30" xfId="0" applyNumberFormat="1" applyFont="1" applyFill="1" applyBorder="1" applyAlignment="1" applyProtection="1">
      <alignment horizontal="center" vertical="center" wrapText="1"/>
      <protection hidden="1"/>
    </xf>
    <xf numFmtId="165" fontId="7" fillId="22" borderId="19" xfId="0" applyNumberFormat="1" applyFont="1" applyFill="1" applyBorder="1" applyAlignment="1" applyProtection="1">
      <alignment horizontal="center" vertical="center" wrapText="1"/>
      <protection hidden="1"/>
    </xf>
    <xf numFmtId="165" fontId="7" fillId="22" borderId="28" xfId="0" applyNumberFormat="1" applyFont="1" applyFill="1" applyBorder="1" applyAlignment="1" applyProtection="1">
      <alignment horizontal="center" vertical="center" wrapText="1"/>
      <protection hidden="1"/>
    </xf>
    <xf numFmtId="0" fontId="35" fillId="9" borderId="30" xfId="0" applyNumberFormat="1" applyFont="1" applyFill="1" applyBorder="1" applyAlignment="1" applyProtection="1">
      <alignment horizontal="center" vertical="center" wrapText="1"/>
      <protection hidden="1"/>
    </xf>
    <xf numFmtId="0" fontId="35" fillId="9" borderId="19" xfId="0" applyNumberFormat="1" applyFont="1" applyFill="1" applyBorder="1" applyAlignment="1" applyProtection="1">
      <alignment horizontal="center" vertical="center" wrapText="1"/>
      <protection hidden="1"/>
    </xf>
    <xf numFmtId="0" fontId="35" fillId="9" borderId="28" xfId="0" applyNumberFormat="1" applyFont="1" applyFill="1" applyBorder="1" applyAlignment="1" applyProtection="1">
      <alignment horizontal="center" vertical="center" wrapText="1"/>
      <protection hidden="1"/>
    </xf>
    <xf numFmtId="0" fontId="3" fillId="0" borderId="0" xfId="0" applyFont="1" applyFill="1" applyBorder="1" applyAlignment="1">
      <alignment horizontal="left" vertical="center" wrapText="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0" fontId="19"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1" fontId="7" fillId="0" borderId="5" xfId="0" applyNumberFormat="1" applyFont="1" applyFill="1" applyBorder="1" applyAlignment="1" applyProtection="1">
      <alignment horizontal="left" vertical="center" wrapText="1"/>
      <protection locked="0" hidden="1"/>
    </xf>
    <xf numFmtId="1" fontId="7" fillId="0" borderId="13" xfId="0" applyNumberFormat="1" applyFont="1" applyFill="1" applyBorder="1" applyAlignment="1" applyProtection="1">
      <alignment horizontal="left" vertical="center" wrapText="1"/>
      <protection locked="0" hidden="1"/>
    </xf>
    <xf numFmtId="165" fontId="7" fillId="22" borderId="4" xfId="0" applyNumberFormat="1" applyFont="1" applyFill="1" applyBorder="1" applyAlignment="1" applyProtection="1">
      <alignment horizontal="center" vertical="center" wrapText="1"/>
      <protection hidden="1"/>
    </xf>
    <xf numFmtId="165" fontId="7" fillId="22" borderId="11" xfId="0" applyNumberFormat="1" applyFont="1" applyFill="1" applyBorder="1" applyAlignment="1" applyProtection="1">
      <alignment horizontal="center" vertical="center" wrapText="1"/>
      <protection hidden="1"/>
    </xf>
    <xf numFmtId="165" fontId="22" fillId="0" borderId="4" xfId="0" applyNumberFormat="1" applyFont="1" applyFill="1" applyBorder="1" applyAlignment="1" applyProtection="1">
      <alignment horizontal="center" vertical="center" wrapText="1"/>
      <protection hidden="1"/>
    </xf>
    <xf numFmtId="165" fontId="22" fillId="0" borderId="11" xfId="0" applyNumberFormat="1" applyFont="1" applyFill="1" applyBorder="1" applyAlignment="1" applyProtection="1">
      <alignment horizontal="center" vertical="center" wrapText="1"/>
      <protection hidden="1"/>
    </xf>
    <xf numFmtId="1" fontId="21" fillId="0" borderId="4" xfId="0" applyNumberFormat="1" applyFont="1" applyFill="1" applyBorder="1" applyAlignment="1" applyProtection="1">
      <alignment horizontal="center" vertical="center" wrapText="1"/>
      <protection locked="0"/>
    </xf>
    <xf numFmtId="1" fontId="21" fillId="0" borderId="11" xfId="0" applyNumberFormat="1" applyFont="1" applyFill="1" applyBorder="1" applyAlignment="1" applyProtection="1">
      <alignment horizontal="center" vertical="center" wrapText="1"/>
      <protection locked="0"/>
    </xf>
    <xf numFmtId="0" fontId="20" fillId="9" borderId="10"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20" fillId="9" borderId="11" xfId="0" applyFont="1" applyFill="1" applyBorder="1" applyAlignment="1">
      <alignment horizontal="left" vertical="center" wrapText="1"/>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165" fontId="21" fillId="0" borderId="30" xfId="0" applyNumberFormat="1" applyFont="1" applyFill="1" applyBorder="1" applyAlignment="1" applyProtection="1">
      <alignment horizontal="left" vertical="center" wrapText="1"/>
      <protection hidden="1"/>
    </xf>
    <xf numFmtId="165" fontId="21" fillId="0" borderId="19" xfId="0" applyNumberFormat="1" applyFont="1" applyFill="1" applyBorder="1" applyAlignment="1" applyProtection="1">
      <alignment horizontal="left" vertical="center" wrapText="1"/>
      <protection hidden="1"/>
    </xf>
    <xf numFmtId="165" fontId="21" fillId="0" borderId="28" xfId="0" applyNumberFormat="1" applyFont="1" applyFill="1" applyBorder="1" applyAlignment="1" applyProtection="1">
      <alignment horizontal="left" vertical="center" wrapText="1"/>
      <protection hidden="1"/>
    </xf>
    <xf numFmtId="0" fontId="7" fillId="22" borderId="4" xfId="0" applyFont="1" applyFill="1" applyBorder="1" applyAlignment="1" applyProtection="1">
      <alignment horizontal="center" vertical="center" wrapText="1"/>
      <protection hidden="1"/>
    </xf>
    <xf numFmtId="0" fontId="7" fillId="22" borderId="11" xfId="0" applyFont="1" applyFill="1" applyBorder="1" applyAlignment="1" applyProtection="1">
      <alignment horizontal="center" vertical="center" wrapText="1"/>
      <protection hidden="1"/>
    </xf>
    <xf numFmtId="9" fontId="21" fillId="0" borderId="4" xfId="0" applyNumberFormat="1" applyFont="1" applyFill="1" applyBorder="1" applyAlignment="1" applyProtection="1">
      <alignment horizontal="left" vertical="center" wrapText="1"/>
      <protection locked="0" hidden="1"/>
    </xf>
    <xf numFmtId="9" fontId="21" fillId="0" borderId="11" xfId="0" applyNumberFormat="1" applyFont="1" applyFill="1" applyBorder="1" applyAlignment="1" applyProtection="1">
      <alignment horizontal="left" vertical="center" wrapText="1"/>
      <protection locked="0" hidden="1"/>
    </xf>
    <xf numFmtId="9" fontId="21" fillId="0" borderId="4" xfId="0" applyNumberFormat="1" applyFont="1" applyFill="1" applyBorder="1" applyAlignment="1" applyProtection="1">
      <alignment horizontal="left" vertical="center" wrapText="1"/>
      <protection hidden="1"/>
    </xf>
    <xf numFmtId="9" fontId="21"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locked="0" hidden="1"/>
    </xf>
    <xf numFmtId="9" fontId="21" fillId="0" borderId="28" xfId="0" applyNumberFormat="1" applyFont="1" applyFill="1" applyBorder="1" applyAlignment="1" applyProtection="1">
      <alignment horizontal="left" vertical="center" wrapText="1"/>
      <protection locked="0" hidden="1"/>
    </xf>
    <xf numFmtId="0" fontId="18" fillId="20" borderId="7" xfId="0" applyFont="1" applyFill="1" applyBorder="1" applyAlignment="1">
      <alignment horizontal="center" vertical="center" wrapText="1"/>
    </xf>
    <xf numFmtId="0" fontId="18" fillId="20" borderId="8" xfId="0" applyFont="1" applyFill="1" applyBorder="1" applyAlignment="1">
      <alignment horizontal="center" vertical="center" wrapText="1"/>
    </xf>
    <xf numFmtId="0" fontId="18" fillId="20" borderId="9" xfId="0" applyFont="1" applyFill="1" applyBorder="1" applyAlignment="1">
      <alignment horizontal="center" vertical="center" wrapText="1"/>
    </xf>
    <xf numFmtId="0" fontId="18" fillId="20" borderId="10" xfId="0" applyFont="1" applyFill="1" applyBorder="1" applyAlignment="1">
      <alignment horizontal="center" vertical="center" wrapText="1"/>
    </xf>
    <xf numFmtId="0" fontId="18" fillId="20" borderId="4" xfId="0" applyFont="1" applyFill="1" applyBorder="1" applyAlignment="1">
      <alignment horizontal="center" vertical="center" wrapText="1"/>
    </xf>
    <xf numFmtId="0" fontId="18" fillId="20" borderId="11" xfId="0" applyFont="1" applyFill="1" applyBorder="1" applyAlignment="1">
      <alignment horizontal="center" vertical="center" wrapText="1"/>
    </xf>
    <xf numFmtId="165" fontId="7" fillId="9" borderId="30" xfId="0" applyNumberFormat="1" applyFont="1" applyFill="1" applyBorder="1" applyAlignment="1" applyProtection="1">
      <alignment horizontal="center" vertical="center" wrapText="1"/>
      <protection hidden="1"/>
    </xf>
    <xf numFmtId="165" fontId="7" fillId="9" borderId="19" xfId="0" applyNumberFormat="1" applyFont="1" applyFill="1" applyBorder="1" applyAlignment="1" applyProtection="1">
      <alignment horizontal="center" vertical="center" wrapText="1"/>
      <protection hidden="1"/>
    </xf>
    <xf numFmtId="165" fontId="7" fillId="9" borderId="28" xfId="0" applyNumberFormat="1" applyFont="1" applyFill="1" applyBorder="1" applyAlignment="1" applyProtection="1">
      <alignment horizontal="center" vertical="center" wrapText="1"/>
      <protection hidden="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hidden="1"/>
    </xf>
    <xf numFmtId="9" fontId="21" fillId="0" borderId="28" xfId="0" applyNumberFormat="1" applyFont="1" applyFill="1" applyBorder="1" applyAlignment="1" applyProtection="1">
      <alignment horizontal="left" vertical="center" wrapText="1"/>
      <protection hidden="1"/>
    </xf>
    <xf numFmtId="0" fontId="36" fillId="9" borderId="30" xfId="0" applyNumberFormat="1" applyFont="1" applyFill="1" applyBorder="1" applyAlignment="1" applyProtection="1">
      <alignment horizontal="center" vertical="center" wrapText="1"/>
      <protection hidden="1"/>
    </xf>
    <xf numFmtId="0" fontId="36" fillId="9" borderId="19" xfId="0" applyNumberFormat="1" applyFont="1" applyFill="1" applyBorder="1" applyAlignment="1" applyProtection="1">
      <alignment horizontal="center" vertical="center" wrapText="1"/>
      <protection hidden="1"/>
    </xf>
    <xf numFmtId="0" fontId="36" fillId="9"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1" borderId="4" xfId="0" applyNumberFormat="1" applyFont="1" applyFill="1" applyBorder="1" applyAlignment="1" applyProtection="1">
      <alignment horizontal="left" vertical="center" wrapText="1"/>
      <protection locked="0" hidden="1"/>
    </xf>
    <xf numFmtId="1" fontId="7" fillId="21" borderId="11" xfId="0" applyNumberFormat="1" applyFont="1" applyFill="1" applyBorder="1" applyAlignment="1" applyProtection="1">
      <alignment horizontal="left" vertical="center" wrapText="1"/>
      <protection locked="0" hidden="1"/>
    </xf>
    <xf numFmtId="0" fontId="19"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6" fillId="9" borderId="10" xfId="0" applyFont="1" applyFill="1" applyBorder="1" applyAlignment="1">
      <alignment horizontal="left" vertical="center" wrapText="1"/>
    </xf>
    <xf numFmtId="0" fontId="26" fillId="9" borderId="4" xfId="0" applyFont="1" applyFill="1" applyBorder="1" applyAlignment="1">
      <alignment horizontal="left" vertical="center" wrapText="1"/>
    </xf>
    <xf numFmtId="0" fontId="26"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16" xfId="0" applyFont="1" applyBorder="1" applyAlignment="1">
      <alignment horizontal="left" vertical="center" wrapText="1"/>
    </xf>
    <xf numFmtId="0" fontId="16" fillId="13" borderId="22" xfId="0" applyFont="1" applyFill="1" applyBorder="1" applyAlignment="1">
      <alignment horizontal="center" vertical="center"/>
    </xf>
    <xf numFmtId="0" fontId="16" fillId="13" borderId="24" xfId="0" applyFont="1" applyFill="1" applyBorder="1" applyAlignment="1">
      <alignment horizontal="center" vertical="center"/>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6" xfId="0" applyFont="1" applyBorder="1" applyAlignment="1">
      <alignment horizontal="left" vertical="center" wrapText="1"/>
    </xf>
    <xf numFmtId="0" fontId="13" fillId="26" borderId="14" xfId="0" applyFont="1" applyFill="1" applyBorder="1" applyAlignment="1">
      <alignment horizontal="left" vertical="center" wrapText="1"/>
    </xf>
    <xf numFmtId="0" fontId="13" fillId="26" borderId="21" xfId="0" applyFont="1" applyFill="1" applyBorder="1" applyAlignment="1">
      <alignment horizontal="left" vertical="center" wrapText="1"/>
    </xf>
    <xf numFmtId="0" fontId="13" fillId="26" borderId="18" xfId="0" applyFont="1" applyFill="1" applyBorder="1" applyAlignment="1">
      <alignment horizontal="left" vertical="center" wrapText="1"/>
    </xf>
    <xf numFmtId="0" fontId="13" fillId="26" borderId="29" xfId="0" applyFont="1" applyFill="1" applyBorder="1" applyAlignment="1">
      <alignment horizontal="left" vertical="center" wrapText="1"/>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8" fillId="13" borderId="3" xfId="0" applyFont="1" applyFill="1" applyBorder="1" applyAlignment="1">
      <alignment horizontal="center" vertical="center"/>
    </xf>
    <xf numFmtId="0" fontId="8" fillId="13" borderId="0" xfId="0" applyFont="1" applyFill="1" applyBorder="1" applyAlignment="1">
      <alignment horizontal="center" vertical="center"/>
    </xf>
    <xf numFmtId="0" fontId="8" fillId="13" borderId="22" xfId="0" applyFont="1" applyFill="1" applyBorder="1" applyAlignment="1">
      <alignment horizontal="center" vertical="center"/>
    </xf>
    <xf numFmtId="0" fontId="8" fillId="13" borderId="24" xfId="0" applyFont="1" applyFill="1" applyBorder="1" applyAlignment="1">
      <alignment horizontal="center" vertical="center"/>
    </xf>
    <xf numFmtId="0" fontId="16" fillId="13" borderId="7" xfId="0" applyFont="1" applyFill="1" applyBorder="1" applyAlignment="1">
      <alignment horizontal="center" vertical="center" wrapText="1"/>
    </xf>
    <xf numFmtId="0" fontId="13" fillId="0" borderId="10" xfId="0" applyFont="1" applyBorder="1" applyAlignment="1">
      <alignment horizontal="center" vertical="center" wrapText="1"/>
    </xf>
    <xf numFmtId="0" fontId="16" fillId="13" borderId="8"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19" xfId="0" applyFont="1" applyBorder="1" applyAlignment="1">
      <alignment vertical="center"/>
    </xf>
    <xf numFmtId="0" fontId="13" fillId="0" borderId="28" xfId="0" applyFont="1" applyBorder="1" applyAlignment="1">
      <alignment vertical="center"/>
    </xf>
    <xf numFmtId="0" fontId="13" fillId="0" borderId="18" xfId="0" applyFont="1" applyBorder="1" applyAlignment="1">
      <alignment vertical="center" wrapText="1"/>
    </xf>
    <xf numFmtId="0" fontId="13" fillId="0" borderId="29" xfId="0" applyFont="1" applyBorder="1" applyAlignment="1">
      <alignment vertical="center" wrapText="1"/>
    </xf>
    <xf numFmtId="0" fontId="3" fillId="0" borderId="4" xfId="0" applyFont="1" applyBorder="1" applyAlignment="1">
      <alignment horizontal="center" vertical="center" wrapText="1"/>
    </xf>
    <xf numFmtId="0" fontId="16" fillId="13" borderId="8" xfId="0" applyFont="1" applyFill="1" applyBorder="1" applyAlignment="1" applyProtection="1">
      <alignment horizontal="center" vertical="center" wrapText="1"/>
    </xf>
    <xf numFmtId="0" fontId="27" fillId="13" borderId="8" xfId="0" applyFont="1" applyFill="1" applyBorder="1" applyAlignment="1" applyProtection="1">
      <alignment horizontal="center" vertical="center" wrapText="1"/>
    </xf>
    <xf numFmtId="0" fontId="27" fillId="13" borderId="9" xfId="0" applyFont="1" applyFill="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11" xfId="0" applyFont="1" applyBorder="1" applyAlignment="1" applyProtection="1">
      <alignment horizontal="center" vertical="center" wrapText="1"/>
    </xf>
    <xf numFmtId="0" fontId="8" fillId="13" borderId="43" xfId="0" applyFont="1" applyFill="1" applyBorder="1" applyAlignment="1">
      <alignment horizontal="center" vertical="center"/>
    </xf>
    <xf numFmtId="0" fontId="14" fillId="0" borderId="0" xfId="0" applyFont="1" applyBorder="1" applyAlignment="1">
      <alignment horizontal="center"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3" fillId="0" borderId="24" xfId="0" applyFont="1" applyBorder="1" applyAlignment="1">
      <alignment vertical="center"/>
    </xf>
    <xf numFmtId="0" fontId="8" fillId="14" borderId="11" xfId="0" applyFont="1" applyFill="1" applyBorder="1" applyAlignment="1">
      <alignment horizontal="center" vertical="center" wrapText="1"/>
    </xf>
    <xf numFmtId="0" fontId="15" fillId="0" borderId="26" xfId="0" applyFont="1" applyBorder="1" applyAlignment="1">
      <alignment vertical="center"/>
    </xf>
    <xf numFmtId="0" fontId="13" fillId="0" borderId="27" xfId="0" applyFont="1" applyBorder="1" applyAlignment="1">
      <alignment vertical="center"/>
    </xf>
    <xf numFmtId="0" fontId="8" fillId="14"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5"/>
  <sheetViews>
    <sheetView tabSelected="1" view="pageLayout" zoomScale="80" zoomScaleNormal="80" zoomScalePageLayoutView="80" workbookViewId="0">
      <selection activeCell="B7" sqref="B7:D7"/>
    </sheetView>
  </sheetViews>
  <sheetFormatPr defaultColWidth="9.140625" defaultRowHeight="12.75" x14ac:dyDescent="0.2"/>
  <cols>
    <col min="1" max="1" width="84.5703125" style="97" customWidth="1"/>
    <col min="2" max="2" width="24.7109375" style="97" customWidth="1"/>
    <col min="3" max="4" width="29.42578125" style="97" customWidth="1"/>
    <col min="5" max="16384" width="9.140625" style="97"/>
  </cols>
  <sheetData>
    <row r="1" spans="1:4" ht="13.5" customHeight="1" thickBot="1" x14ac:dyDescent="0.25">
      <c r="A1" s="96"/>
      <c r="B1" s="96"/>
      <c r="C1" s="96"/>
    </row>
    <row r="2" spans="1:4" ht="25.5" customHeight="1" x14ac:dyDescent="0.2">
      <c r="A2" s="405" t="s">
        <v>23</v>
      </c>
      <c r="B2" s="406"/>
      <c r="C2" s="406"/>
      <c r="D2" s="407"/>
    </row>
    <row r="3" spans="1:4" ht="18" customHeight="1" x14ac:dyDescent="0.2">
      <c r="A3" s="408" t="s">
        <v>25</v>
      </c>
      <c r="B3" s="409"/>
      <c r="C3" s="409"/>
      <c r="D3" s="410"/>
    </row>
    <row r="4" spans="1:4" ht="15" customHeight="1" x14ac:dyDescent="0.2">
      <c r="A4" s="388" t="s">
        <v>304</v>
      </c>
      <c r="B4" s="389"/>
      <c r="C4" s="389"/>
      <c r="D4" s="390"/>
    </row>
    <row r="5" spans="1:4" ht="18" customHeight="1" x14ac:dyDescent="0.2">
      <c r="A5" s="98" t="s">
        <v>305</v>
      </c>
      <c r="B5" s="397" t="str">
        <f>IF(OR(B6&lt;&gt;"",B7&lt;&gt;""),"Yes","No")</f>
        <v>Yes</v>
      </c>
      <c r="C5" s="397"/>
      <c r="D5" s="398"/>
    </row>
    <row r="6" spans="1:4" ht="120" customHeight="1" x14ac:dyDescent="0.2">
      <c r="A6" s="99" t="s">
        <v>260</v>
      </c>
      <c r="B6" s="394" t="str">
        <f>'DEM (Strategic Priorities)'!J11</f>
        <v xml:space="preserve">-Social Inclusion and Equality
-Productivity and Innovation
-Institutional Capacity and the Rule of Law
</v>
      </c>
      <c r="C6" s="395"/>
      <c r="D6" s="396"/>
    </row>
    <row r="7" spans="1:4" ht="120" customHeight="1" x14ac:dyDescent="0.2">
      <c r="A7" s="14" t="s">
        <v>226</v>
      </c>
      <c r="B7" s="394" t="str">
        <f>'DEM (Strategic Priorities)'!K20</f>
        <v/>
      </c>
      <c r="C7" s="395"/>
      <c r="D7" s="396"/>
    </row>
    <row r="8" spans="1:4" ht="15" customHeight="1" x14ac:dyDescent="0.2">
      <c r="A8" s="98" t="s">
        <v>306</v>
      </c>
      <c r="B8" s="397" t="str">
        <f>IF(OR('DEM (Strategic Priorities)'!$D$73="Yes",'DEM (Strategic Priorities)'!D76="Yes"),"Yes","No")</f>
        <v>Yes</v>
      </c>
      <c r="C8" s="397"/>
      <c r="D8" s="398"/>
    </row>
    <row r="9" spans="1:4" ht="60" customHeight="1" x14ac:dyDescent="0.2">
      <c r="A9" s="14" t="s">
        <v>7</v>
      </c>
      <c r="B9" s="110" t="str">
        <f>IF('DEM (Strategic Priorities)'!D73="Yes",'DEM (Strategic Priorities)'!C73,"")</f>
        <v>Pending Approval</v>
      </c>
      <c r="C9" s="399" t="str">
        <f>IF('DEM (Strategic Priorities)'!D73="Yes",'DEM (Strategic Priorities)'!C74,"")</f>
        <v>1.2 To strengthen institutional capacity for digital government.</v>
      </c>
      <c r="D9" s="400"/>
    </row>
    <row r="10" spans="1:4" ht="60" customHeight="1" x14ac:dyDescent="0.2">
      <c r="A10" s="14" t="s">
        <v>8</v>
      </c>
      <c r="B10" s="110" t="str">
        <f>IF('DEM (Strategic Priorities)'!D76="Yes",'DEM (Strategic Priorities)'!C76,"")</f>
        <v>BH-O0001</v>
      </c>
      <c r="C10" s="401" t="str">
        <f>IF('DEM (Strategic Priorities)'!D76="Yes","The intervention is included in the 2017 Operational Program.","The intervention is not included in the 2017 Operational Program.")</f>
        <v>The intervention is included in the 2017 Operational Program.</v>
      </c>
      <c r="D10" s="402"/>
    </row>
    <row r="11" spans="1:4" ht="60" customHeight="1" x14ac:dyDescent="0.2">
      <c r="A11" s="244" t="s">
        <v>132</v>
      </c>
      <c r="B11" s="100"/>
      <c r="C11" s="403" t="str">
        <f>IF('DEM (Strategic Priorities)'!D78="Yes",'DEM (Strategic Priorities)'!C78,"")</f>
        <v/>
      </c>
      <c r="D11" s="404"/>
    </row>
    <row r="12" spans="1:4" ht="15" customHeight="1" x14ac:dyDescent="0.2">
      <c r="A12" s="352" t="s">
        <v>27</v>
      </c>
      <c r="B12" s="368" t="str">
        <f>IF(B13&gt;=6.95,"Evaluable", IF(B13&gt;=5,"Partially Evaluable", "Not Evaluable"))</f>
        <v>Not Evaluable</v>
      </c>
      <c r="C12" s="369"/>
      <c r="D12" s="370"/>
    </row>
    <row r="13" spans="1:4" hidden="1" x14ac:dyDescent="0.2">
      <c r="A13" s="355"/>
      <c r="B13" s="356">
        <f>AVERAGE(B14,B18,B24)</f>
        <v>1.4000000000000001</v>
      </c>
      <c r="C13" s="357"/>
      <c r="D13" s="358">
        <v>10</v>
      </c>
    </row>
    <row r="14" spans="1:4" ht="15" customHeight="1" x14ac:dyDescent="0.2">
      <c r="A14" s="98" t="s">
        <v>28</v>
      </c>
      <c r="B14" s="365">
        <f>'DEM (Evaluability)'!G11</f>
        <v>4.2</v>
      </c>
      <c r="C14" s="366"/>
      <c r="D14" s="367"/>
    </row>
    <row r="15" spans="1:4" ht="15" customHeight="1" x14ac:dyDescent="0.2">
      <c r="A15" s="14" t="s">
        <v>115</v>
      </c>
      <c r="B15" s="1">
        <f>'DEM (Evaluability)'!G12</f>
        <v>3</v>
      </c>
      <c r="C15" s="363"/>
      <c r="D15" s="364"/>
    </row>
    <row r="16" spans="1:4" ht="15" customHeight="1" x14ac:dyDescent="0.2">
      <c r="A16" s="14" t="s">
        <v>116</v>
      </c>
      <c r="B16" s="1">
        <f>'DEM (Evaluability)'!G19</f>
        <v>1.2</v>
      </c>
      <c r="C16" s="363"/>
      <c r="D16" s="364"/>
    </row>
    <row r="17" spans="1:4" ht="15" customHeight="1" x14ac:dyDescent="0.2">
      <c r="A17" s="14" t="s">
        <v>117</v>
      </c>
      <c r="B17" s="1">
        <f>'DEM (Evaluability)'!G24</f>
        <v>0</v>
      </c>
      <c r="C17" s="363"/>
      <c r="D17" s="364"/>
    </row>
    <row r="18" spans="1:4" ht="15" customHeight="1" x14ac:dyDescent="0.2">
      <c r="A18" s="98" t="s">
        <v>4</v>
      </c>
      <c r="B18" s="365">
        <f>'DEM (Evaluability)'!G46</f>
        <v>0</v>
      </c>
      <c r="C18" s="366"/>
      <c r="D18" s="367"/>
    </row>
    <row r="19" spans="1:4" ht="31.5" customHeight="1" x14ac:dyDescent="0.2">
      <c r="A19" s="14" t="s">
        <v>149</v>
      </c>
      <c r="B19" s="1">
        <f>IF('DEM (Evaluability)'!H47=1,'DEM (Evaluability)'!G48,IF('DEM (Evaluability)'!H47=2,'DEM (Evaluability)'!G54,IF('DEM (Evaluability)'!H47=3,('DEM (Evaluability)'!G61+'DEM (Evaluability)'!G62),0)))</f>
        <v>0</v>
      </c>
      <c r="C19" s="363"/>
      <c r="D19" s="364"/>
    </row>
    <row r="20" spans="1:4" ht="15" customHeight="1" x14ac:dyDescent="0.2">
      <c r="A20" s="14" t="s">
        <v>145</v>
      </c>
      <c r="B20" s="1">
        <f>IF('DEM (Evaluability)'!H47=1,'DEM (Evaluability)'!G49,IF('DEM (Evaluability)'!H47=2,('DEM (Evaluability)'!G55+'DEM (Evaluability)'!G56),IF('DEM (Evaluability)'!H47=3,'DEM (Evaluability)'!G63)))</f>
        <v>0</v>
      </c>
      <c r="C20" s="363"/>
      <c r="D20" s="364"/>
    </row>
    <row r="21" spans="1:4" ht="15" customHeight="1" x14ac:dyDescent="0.2">
      <c r="A21" s="14" t="s">
        <v>146</v>
      </c>
      <c r="B21" s="1">
        <f>IF('DEM (Evaluability)'!H47=1,'DEM (Evaluability)'!G50,IF('DEM (Evaluability)'!H47=2,'DEM (Evaluability)'!G57,IF('DEM (Evaluability)'!H47=3,'DEM (Evaluability)'!G64)))</f>
        <v>0</v>
      </c>
      <c r="C21" s="363"/>
      <c r="D21" s="364"/>
    </row>
    <row r="22" spans="1:4" ht="15" customHeight="1" x14ac:dyDescent="0.2">
      <c r="A22" s="14" t="s">
        <v>147</v>
      </c>
      <c r="B22" s="1">
        <f>IF('DEM (Evaluability)'!H47=1,'DEM (Evaluability)'!G51,IF('DEM (Evaluability)'!H47=2,'DEM (Evaluability)'!G58,IF('DEM (Evaluability)'!H47=3,'DEM (Evaluability)'!G65)))</f>
        <v>0</v>
      </c>
      <c r="C22" s="363"/>
      <c r="D22" s="364"/>
    </row>
    <row r="23" spans="1:4" ht="15" customHeight="1" x14ac:dyDescent="0.2">
      <c r="A23" s="14" t="s">
        <v>148</v>
      </c>
      <c r="B23" s="1">
        <f>IF('DEM (Evaluability)'!H47=1,'DEM (Evaluability)'!G52,IF('DEM (Evaluability)'!H47=2,'DEM (Evaluability)'!G59,IF('DEM (Evaluability)'!H47=3,('DEM (Evaluability)'!G66+'DEM (Evaluability)'!G67),0)))</f>
        <v>0</v>
      </c>
      <c r="C23" s="363"/>
      <c r="D23" s="364"/>
    </row>
    <row r="24" spans="1:4" ht="15" customHeight="1" x14ac:dyDescent="0.2">
      <c r="A24" s="98" t="s">
        <v>65</v>
      </c>
      <c r="B24" s="365">
        <f>'DEM (Evaluability)'!G69</f>
        <v>0</v>
      </c>
      <c r="C24" s="366"/>
      <c r="D24" s="367"/>
    </row>
    <row r="25" spans="1:4" ht="15" customHeight="1" x14ac:dyDescent="0.2">
      <c r="A25" s="14" t="s">
        <v>118</v>
      </c>
      <c r="B25" s="1">
        <f>'DEM (Evaluability)'!G70</f>
        <v>0</v>
      </c>
      <c r="C25" s="363"/>
      <c r="D25" s="364"/>
    </row>
    <row r="26" spans="1:4" ht="15" customHeight="1" x14ac:dyDescent="0.2">
      <c r="A26" s="14" t="s">
        <v>119</v>
      </c>
      <c r="B26" s="1">
        <f>'DEM (Evaluability)'!G78</f>
        <v>0</v>
      </c>
      <c r="C26" s="363"/>
      <c r="D26" s="364"/>
    </row>
    <row r="27" spans="1:4" ht="15" customHeight="1" x14ac:dyDescent="0.2">
      <c r="A27" s="388" t="s">
        <v>100</v>
      </c>
      <c r="B27" s="389"/>
      <c r="C27" s="389"/>
      <c r="D27" s="390"/>
    </row>
    <row r="28" spans="1:4" ht="15" customHeight="1" x14ac:dyDescent="0.2">
      <c r="A28" s="102" t="s">
        <v>79</v>
      </c>
      <c r="B28" s="382" t="str">
        <f>IF('DEM ( Risk)'!D12&lt;&gt;"",'DEM ( Risk)'!D12,"Specify risk rate on risk tab")</f>
        <v>Medium</v>
      </c>
      <c r="C28" s="382"/>
      <c r="D28" s="383"/>
    </row>
    <row r="29" spans="1:4" ht="15" customHeight="1" x14ac:dyDescent="0.2">
      <c r="A29" s="103" t="s">
        <v>106</v>
      </c>
      <c r="B29" s="384" t="str">
        <f>IF(AND('DEM ( Risk)'!D15="yes", 'DEM ( Risk)'!D16="yes"), "Yes", "")</f>
        <v/>
      </c>
      <c r="C29" s="384"/>
      <c r="D29" s="385"/>
    </row>
    <row r="30" spans="1:4" ht="15" customHeight="1" x14ac:dyDescent="0.2">
      <c r="A30" s="103" t="s">
        <v>107</v>
      </c>
      <c r="B30" s="391" t="str">
        <f>IF('DEM ( Risk)'!D18="yes", "Yes", "")</f>
        <v/>
      </c>
      <c r="C30" s="392"/>
      <c r="D30" s="393"/>
    </row>
    <row r="31" spans="1:4" ht="15" customHeight="1" x14ac:dyDescent="0.2">
      <c r="A31" s="103" t="s">
        <v>33</v>
      </c>
      <c r="B31" s="391" t="str">
        <f>IF('DEM ( Risk)'!D19="yes", "Yes", "")</f>
        <v/>
      </c>
      <c r="C31" s="392"/>
      <c r="D31" s="393"/>
    </row>
    <row r="32" spans="1:4" ht="15" customHeight="1" x14ac:dyDescent="0.2">
      <c r="A32" s="102" t="s">
        <v>38</v>
      </c>
      <c r="B32" s="382" t="str">
        <f>IF('DEM ( Risk)'!D13&lt;&gt;"",'DEM ( Risk)'!D13,"Specify risk classification on risk tab")</f>
        <v>C</v>
      </c>
      <c r="C32" s="382"/>
      <c r="D32" s="383"/>
    </row>
    <row r="33" spans="1:4" ht="15" customHeight="1" x14ac:dyDescent="0.2">
      <c r="A33" s="388" t="s">
        <v>99</v>
      </c>
      <c r="B33" s="389"/>
      <c r="C33" s="389"/>
      <c r="D33" s="390"/>
    </row>
    <row r="34" spans="1:4" ht="15" customHeight="1" x14ac:dyDescent="0.2">
      <c r="A34" s="14" t="s">
        <v>130</v>
      </c>
      <c r="B34" s="104"/>
      <c r="C34" s="386"/>
      <c r="D34" s="387"/>
    </row>
    <row r="35" spans="1:4" ht="70.150000000000006" customHeight="1" x14ac:dyDescent="0.2">
      <c r="A35" s="105" t="s">
        <v>201</v>
      </c>
      <c r="B35" s="359" t="str">
        <f>IF('DEM (Additionality)'!E14="Yes","Yes","")</f>
        <v>Yes</v>
      </c>
      <c r="C35" s="372" t="str">
        <f>'DEM (Additionality)'!N14</f>
        <v xml:space="preserve">Financial Management: Budget, Treasury.
</v>
      </c>
      <c r="D35" s="373"/>
    </row>
    <row r="36" spans="1:4" ht="70.150000000000006" customHeight="1" x14ac:dyDescent="0.2">
      <c r="A36" s="105" t="s">
        <v>133</v>
      </c>
      <c r="B36" s="359" t="str">
        <f>IF('DEM (Additionality)'!E27="yes", "Yes","")</f>
        <v/>
      </c>
      <c r="C36" s="372" t="str">
        <f>'DEM (Additionality)'!M28</f>
        <v/>
      </c>
      <c r="D36" s="373"/>
    </row>
    <row r="37" spans="1:4" ht="44.25" customHeight="1" x14ac:dyDescent="0.2">
      <c r="A37" s="14" t="s">
        <v>213</v>
      </c>
      <c r="B37" s="104"/>
      <c r="C37" s="374"/>
      <c r="D37" s="375"/>
    </row>
    <row r="38" spans="1:4" ht="60.6" customHeight="1" x14ac:dyDescent="0.2">
      <c r="A38" s="105" t="s">
        <v>78</v>
      </c>
      <c r="B38" s="359" t="str">
        <f>IF('DEM (Additionality)'!E35="yes", "Yes","")</f>
        <v/>
      </c>
      <c r="C38" s="378" t="str">
        <f>IF('DEM (Additionality)'!E35="Yes",'DEM (Additionality)'!C35,"")</f>
        <v/>
      </c>
      <c r="D38" s="379"/>
    </row>
    <row r="39" spans="1:4" ht="60.6" customHeight="1" x14ac:dyDescent="0.2">
      <c r="A39" s="105" t="s">
        <v>61</v>
      </c>
      <c r="B39" s="359" t="str">
        <f>IF('DEM (Additionality)'!E36="yes", "Yes","")</f>
        <v/>
      </c>
      <c r="C39" s="378" t="str">
        <f>IF('DEM (Additionality)'!E36="Yes",'DEM (Additionality)'!C36,"")</f>
        <v/>
      </c>
      <c r="D39" s="379"/>
    </row>
    <row r="40" spans="1:4" ht="60.6" customHeight="1" x14ac:dyDescent="0.2">
      <c r="A40" s="105" t="s">
        <v>62</v>
      </c>
      <c r="B40" s="359" t="str">
        <f>IF('DEM (Additionality)'!E37="yes", "Yes","")</f>
        <v/>
      </c>
      <c r="C40" s="378" t="str">
        <f>IF('DEM (Additionality)'!E37="Yes",'DEM (Additionality)'!C37,"")</f>
        <v/>
      </c>
      <c r="D40" s="379"/>
    </row>
    <row r="41" spans="1:4" ht="80.45" customHeight="1" x14ac:dyDescent="0.2">
      <c r="A41" s="14" t="s">
        <v>128</v>
      </c>
      <c r="B41" s="359" t="str">
        <f>IF('DEM (Additionality)'!E38="yes", "Yes","")</f>
        <v/>
      </c>
      <c r="C41" s="378" t="str">
        <f>IF('DEM (Additionality)'!E38="Yes",'DEM (Additionality)'!C38,"")</f>
        <v/>
      </c>
      <c r="D41" s="379"/>
    </row>
    <row r="42" spans="1:4" ht="80.45" customHeight="1" thickBot="1" x14ac:dyDescent="0.25">
      <c r="A42" s="106" t="s">
        <v>131</v>
      </c>
      <c r="B42" s="360" t="str">
        <f>IF('DEM (Additionality)'!E39="yes", "Yes","")</f>
        <v/>
      </c>
      <c r="C42" s="380" t="str">
        <f>IF('DEM (Additionality)'!E39="Yes",'DEM (Additionality)'!C39,"")</f>
        <v/>
      </c>
      <c r="D42" s="381"/>
    </row>
    <row r="43" spans="1:4" s="219" customFormat="1" ht="25.5" customHeight="1" x14ac:dyDescent="0.2">
      <c r="A43" s="371" t="s">
        <v>258</v>
      </c>
      <c r="B43" s="371"/>
      <c r="C43" s="371"/>
      <c r="D43" s="371"/>
    </row>
    <row r="44" spans="1:4" ht="13.5" customHeight="1" x14ac:dyDescent="0.2">
      <c r="A44" s="371"/>
      <c r="B44" s="371"/>
      <c r="C44" s="371"/>
      <c r="D44" s="371"/>
    </row>
    <row r="45" spans="1:4" ht="300" customHeight="1" x14ac:dyDescent="0.2">
      <c r="A45" s="376" t="s">
        <v>257</v>
      </c>
      <c r="B45" s="377"/>
      <c r="C45" s="377"/>
      <c r="D45" s="377"/>
    </row>
  </sheetData>
  <sheetProtection password="DA7B" sheet="1" objects="1" scenarios="1"/>
  <mergeCells count="43">
    <mergeCell ref="A2:D2"/>
    <mergeCell ref="A3:D3"/>
    <mergeCell ref="B5:D5"/>
    <mergeCell ref="B6:D6"/>
    <mergeCell ref="A4:D4"/>
    <mergeCell ref="B7:D7"/>
    <mergeCell ref="B8:D8"/>
    <mergeCell ref="C9:D9"/>
    <mergeCell ref="C10:D10"/>
    <mergeCell ref="C11:D11"/>
    <mergeCell ref="B28:D28"/>
    <mergeCell ref="B29:D29"/>
    <mergeCell ref="C34:D34"/>
    <mergeCell ref="A27:D27"/>
    <mergeCell ref="A33:D33"/>
    <mergeCell ref="B30:D30"/>
    <mergeCell ref="B31:D31"/>
    <mergeCell ref="B32:D32"/>
    <mergeCell ref="A43:D43"/>
    <mergeCell ref="C35:D35"/>
    <mergeCell ref="C37:D37"/>
    <mergeCell ref="A45:D45"/>
    <mergeCell ref="C38:D38"/>
    <mergeCell ref="C39:D39"/>
    <mergeCell ref="C40:D40"/>
    <mergeCell ref="C41:D41"/>
    <mergeCell ref="C42:D42"/>
    <mergeCell ref="C36:D36"/>
    <mergeCell ref="A44:D44"/>
    <mergeCell ref="B12:D12"/>
    <mergeCell ref="B14:D14"/>
    <mergeCell ref="B15:D15"/>
    <mergeCell ref="B16:D16"/>
    <mergeCell ref="B17:D17"/>
    <mergeCell ref="B23:D23"/>
    <mergeCell ref="B24:D24"/>
    <mergeCell ref="B25:D25"/>
    <mergeCell ref="B26:D26"/>
    <mergeCell ref="B18:D18"/>
    <mergeCell ref="B19:D19"/>
    <mergeCell ref="B20:D20"/>
    <mergeCell ref="B21:D21"/>
    <mergeCell ref="B22:D22"/>
  </mergeCells>
  <printOptions horizontalCentered="1"/>
  <pageMargins left="0.7" right="0.7" top="0.75" bottom="0.75" header="0.3" footer="0.3"/>
  <pageSetup scale="40" orientation="portrait" r:id="rId1"/>
  <headerFooter>
    <oddHeader>&amp;RAnnex I - BH-L1045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2.75" x14ac:dyDescent="0.2"/>
  <cols>
    <col min="1" max="1" width="21.7109375" customWidth="1"/>
  </cols>
  <sheetData>
    <row r="1" spans="1:2" x14ac:dyDescent="0.2">
      <c r="A1" t="s">
        <v>168</v>
      </c>
    </row>
    <row r="2" spans="1:2" ht="13.5" thickBot="1" x14ac:dyDescent="0.25"/>
    <row r="3" spans="1:2" ht="15" x14ac:dyDescent="0.2">
      <c r="A3" t="s">
        <v>169</v>
      </c>
      <c r="B3" s="41"/>
    </row>
    <row r="4" spans="1:2" ht="15" x14ac:dyDescent="0.2">
      <c r="A4" t="s">
        <v>170</v>
      </c>
      <c r="B4" s="64"/>
    </row>
    <row r="6" spans="1:2" x14ac:dyDescent="0.2">
      <c r="A6" t="s">
        <v>171</v>
      </c>
      <c r="B6" s="44"/>
    </row>
    <row r="7" spans="1:2" x14ac:dyDescent="0.2">
      <c r="A7" t="s">
        <v>172</v>
      </c>
      <c r="B7" s="62"/>
    </row>
    <row r="8" spans="1:2" x14ac:dyDescent="0.2">
      <c r="A8" t="s">
        <v>173</v>
      </c>
      <c r="B8" s="10"/>
    </row>
    <row r="10" spans="1:2" ht="15" x14ac:dyDescent="0.2">
      <c r="A10" t="s">
        <v>174</v>
      </c>
      <c r="B10" s="38"/>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6"/>
  <sheetViews>
    <sheetView view="pageLayout" zoomScale="80" zoomScaleNormal="80" zoomScalePageLayoutView="80" workbookViewId="0">
      <selection activeCell="B7" sqref="B7:D7"/>
    </sheetView>
  </sheetViews>
  <sheetFormatPr defaultColWidth="9.140625" defaultRowHeight="12.75" x14ac:dyDescent="0.2"/>
  <cols>
    <col min="1" max="1" width="82.42578125" style="97" customWidth="1"/>
    <col min="2" max="2" width="24.7109375" style="97" customWidth="1"/>
    <col min="3" max="4" width="29.85546875" style="97" customWidth="1"/>
    <col min="5" max="5" width="9.140625" style="97"/>
    <col min="6" max="6" width="11.5703125" style="97" customWidth="1"/>
    <col min="7" max="16384" width="9.140625" style="97"/>
  </cols>
  <sheetData>
    <row r="1" spans="1:6" ht="13.5" customHeight="1" thickBot="1" x14ac:dyDescent="0.25">
      <c r="A1" s="96"/>
      <c r="B1" s="96"/>
      <c r="C1" s="96"/>
    </row>
    <row r="2" spans="1:6" ht="25.5" customHeight="1" x14ac:dyDescent="0.2">
      <c r="A2" s="405" t="s">
        <v>80</v>
      </c>
      <c r="B2" s="406"/>
      <c r="C2" s="406"/>
      <c r="D2" s="407"/>
    </row>
    <row r="3" spans="1:6" ht="18" customHeight="1" x14ac:dyDescent="0.2">
      <c r="A3" s="408" t="s">
        <v>81</v>
      </c>
      <c r="B3" s="409"/>
      <c r="C3" s="409"/>
      <c r="D3" s="410"/>
    </row>
    <row r="4" spans="1:6" ht="19.5" customHeight="1" x14ac:dyDescent="0.2">
      <c r="A4" s="388" t="s">
        <v>307</v>
      </c>
      <c r="B4" s="389"/>
      <c r="C4" s="389"/>
      <c r="D4" s="390"/>
    </row>
    <row r="5" spans="1:6" ht="15" customHeight="1" x14ac:dyDescent="0.2">
      <c r="A5" s="98" t="s">
        <v>308</v>
      </c>
      <c r="B5" s="397" t="str">
        <f>IF('Summary (I, II, III) '!B5:D5="Yes","Sí","No")</f>
        <v>Sí</v>
      </c>
      <c r="C5" s="397"/>
      <c r="D5" s="398"/>
    </row>
    <row r="6" spans="1:6" ht="120" customHeight="1" x14ac:dyDescent="0.2">
      <c r="A6" s="99" t="s">
        <v>261</v>
      </c>
      <c r="B6" s="416" t="str">
        <f>'Prioridades Estrategicas'!J11</f>
        <v xml:space="preserve">-Inclusión Social e Igualdad
-Productividad e Innovación
-Capacidad Institucional y Estado de Derecho
</v>
      </c>
      <c r="C6" s="416"/>
      <c r="D6" s="417"/>
      <c r="F6" s="109"/>
    </row>
    <row r="7" spans="1:6" ht="120" customHeight="1" x14ac:dyDescent="0.2">
      <c r="A7" s="14" t="s">
        <v>262</v>
      </c>
      <c r="B7" s="416" t="str">
        <f>'Prioridades Estrategicas'!K18</f>
        <v/>
      </c>
      <c r="C7" s="416"/>
      <c r="D7" s="417"/>
    </row>
    <row r="8" spans="1:6" ht="15" customHeight="1" x14ac:dyDescent="0.2">
      <c r="A8" s="98" t="s">
        <v>309</v>
      </c>
      <c r="B8" s="397" t="str">
        <f>IF('Summary (I, II, III) '!B8:D8="Yes","Sí","No")</f>
        <v>Sí</v>
      </c>
      <c r="C8" s="397"/>
      <c r="D8" s="398"/>
    </row>
    <row r="9" spans="1:6" ht="60" customHeight="1" x14ac:dyDescent="0.2">
      <c r="A9" s="14" t="s">
        <v>82</v>
      </c>
      <c r="B9" s="110" t="str">
        <f>IF('DEM (Strategic Priorities)'!D73="Yes",'DEM (Strategic Priorities)'!C73,"")</f>
        <v>Pending Approval</v>
      </c>
      <c r="C9" s="403" t="str">
        <f>IF('DEM (Strategic Priorities)'!D73="Yes",'DEM (Strategic Priorities)'!C74,"")</f>
        <v>1.2 To strengthen institutional capacity for digital government.</v>
      </c>
      <c r="D9" s="404"/>
    </row>
    <row r="10" spans="1:6" ht="60" customHeight="1" x14ac:dyDescent="0.2">
      <c r="A10" s="14" t="s">
        <v>83</v>
      </c>
      <c r="B10" s="110" t="str">
        <f>IF('DEM (Strategic Priorities)'!D76="Yes",'DEM (Strategic Priorities)'!C76,"")</f>
        <v>BH-O0001</v>
      </c>
      <c r="C10" s="418" t="str">
        <f>IF('DEM (Strategic Priorities)'!D76="Yes","La intervención está incluida en el Programa de Operaciones de 2017.","La intervención no está incluida en el Programa de Operaciones de 2017.")</f>
        <v>La intervención está incluida en el Programa de Operaciones de 2017.</v>
      </c>
      <c r="D10" s="419"/>
    </row>
    <row r="11" spans="1:6" ht="60" customHeight="1" x14ac:dyDescent="0.2">
      <c r="A11" s="14" t="s">
        <v>84</v>
      </c>
      <c r="B11" s="100"/>
      <c r="C11" s="399" t="str">
        <f>IF('DEM (Strategic Priorities)'!D78="Yes",'DEM (Strategic Priorities)'!C78,"")</f>
        <v/>
      </c>
      <c r="D11" s="400"/>
    </row>
    <row r="12" spans="1:6" ht="19.5" customHeight="1" x14ac:dyDescent="0.2">
      <c r="A12" s="352" t="s">
        <v>85</v>
      </c>
      <c r="B12" s="420" t="str">
        <f>IF(B13&gt;=6.95,"Evaluable", IF(B13&gt;=5,"Parcialmente Evaluable", "No Evaluable"))</f>
        <v>No Evaluable</v>
      </c>
      <c r="C12" s="421"/>
      <c r="D12" s="422"/>
    </row>
    <row r="13" spans="1:6" ht="15" hidden="1" customHeight="1" x14ac:dyDescent="0.2">
      <c r="A13" s="101"/>
      <c r="B13" s="411">
        <f>AVERAGE(B14, B18,B24)</f>
        <v>1.4000000000000001</v>
      </c>
      <c r="C13" s="412"/>
      <c r="D13" s="413"/>
    </row>
    <row r="14" spans="1:6" ht="15" customHeight="1" x14ac:dyDescent="0.2">
      <c r="A14" s="98" t="s">
        <v>86</v>
      </c>
      <c r="B14" s="365">
        <f>'DEM (Evaluability)'!G11</f>
        <v>4.2</v>
      </c>
      <c r="C14" s="366"/>
      <c r="D14" s="367"/>
      <c r="E14" s="111"/>
    </row>
    <row r="15" spans="1:6" ht="15" customHeight="1" x14ac:dyDescent="0.2">
      <c r="A15" s="14" t="s">
        <v>135</v>
      </c>
      <c r="B15" s="1">
        <f>'DEM (Evaluability)'!G12</f>
        <v>3</v>
      </c>
      <c r="C15" s="363"/>
      <c r="D15" s="364"/>
      <c r="E15" s="111"/>
    </row>
    <row r="16" spans="1:6" ht="15" customHeight="1" x14ac:dyDescent="0.2">
      <c r="A16" s="14" t="s">
        <v>136</v>
      </c>
      <c r="B16" s="1">
        <f>'DEM (Evaluability)'!G19</f>
        <v>1.2</v>
      </c>
      <c r="C16" s="363"/>
      <c r="D16" s="364"/>
      <c r="E16" s="111"/>
    </row>
    <row r="17" spans="1:5" ht="15" customHeight="1" x14ac:dyDescent="0.2">
      <c r="A17" s="14" t="s">
        <v>137</v>
      </c>
      <c r="B17" s="1">
        <f>'DEM (Evaluability)'!G24</f>
        <v>0</v>
      </c>
      <c r="C17" s="363"/>
      <c r="D17" s="364"/>
      <c r="E17" s="111"/>
    </row>
    <row r="18" spans="1:5" ht="15" customHeight="1" x14ac:dyDescent="0.2">
      <c r="A18" s="98" t="s">
        <v>87</v>
      </c>
      <c r="B18" s="365">
        <f>'DEM (Evaluability)'!G46</f>
        <v>0</v>
      </c>
      <c r="C18" s="366"/>
      <c r="D18" s="367"/>
    </row>
    <row r="19" spans="1:5" ht="25.5" x14ac:dyDescent="0.2">
      <c r="A19" s="14" t="s">
        <v>158</v>
      </c>
      <c r="B19" s="1">
        <f>IF('DEM (Evaluability)'!H47=1,'DEM (Evaluability)'!G48,IF('DEM (Evaluability)'!H47=2,'DEM (Evaluability)'!G54,IF('DEM (Evaluability)'!H47=3,('DEM (Evaluability)'!G61+'DEM (Evaluability)'!G62),0)))</f>
        <v>0</v>
      </c>
      <c r="C19" s="363"/>
      <c r="D19" s="364"/>
    </row>
    <row r="20" spans="1:5" ht="15" customHeight="1" x14ac:dyDescent="0.2">
      <c r="A20" s="14" t="s">
        <v>150</v>
      </c>
      <c r="B20" s="1">
        <f>IF('DEM (Evaluability)'!H47=1,'DEM (Evaluability)'!G49,IF('DEM (Evaluability)'!H47=2,('DEM (Evaluability)'!G55+'DEM (Evaluability)'!G56),IF('DEM (Evaluability)'!H47=3,'DEM (Evaluability)'!G63)))</f>
        <v>0</v>
      </c>
      <c r="C20" s="363"/>
      <c r="D20" s="364"/>
    </row>
    <row r="21" spans="1:5" ht="15" customHeight="1" x14ac:dyDescent="0.2">
      <c r="A21" s="14" t="s">
        <v>151</v>
      </c>
      <c r="B21" s="1">
        <f>IF('DEM (Evaluability)'!H47=1,'DEM (Evaluability)'!G50,IF('DEM (Evaluability)'!H47=2,'DEM (Evaluability)'!G57,IF('DEM (Evaluability)'!H47=3,'DEM (Evaluability)'!G64)))</f>
        <v>0</v>
      </c>
      <c r="C21" s="363"/>
      <c r="D21" s="364"/>
    </row>
    <row r="22" spans="1:5" ht="15" customHeight="1" x14ac:dyDescent="0.2">
      <c r="A22" s="14" t="s">
        <v>152</v>
      </c>
      <c r="B22" s="1">
        <f>IF('DEM (Evaluability)'!H47=1,'DEM (Evaluability)'!G51,IF('DEM (Evaluability)'!H47=2,'DEM (Evaluability)'!G58,IF('DEM (Evaluability)'!H47=3,'DEM (Evaluability)'!G65)))</f>
        <v>0</v>
      </c>
      <c r="C22" s="363"/>
      <c r="D22" s="364"/>
    </row>
    <row r="23" spans="1:5" ht="15" customHeight="1" x14ac:dyDescent="0.2">
      <c r="A23" s="14" t="s">
        <v>153</v>
      </c>
      <c r="B23" s="1">
        <f>IF('DEM (Evaluability)'!H47=1,'DEM (Evaluability)'!G52,IF('DEM (Evaluability)'!H47=2,'DEM (Evaluability)'!G59,IF('DEM (Evaluability)'!H47=3,('DEM (Evaluability)'!G66+'DEM (Evaluability)'!G67),0)))</f>
        <v>0</v>
      </c>
      <c r="C23" s="363"/>
      <c r="D23" s="364"/>
    </row>
    <row r="24" spans="1:5" ht="15" customHeight="1" x14ac:dyDescent="0.2">
      <c r="A24" s="98" t="s">
        <v>88</v>
      </c>
      <c r="B24" s="365">
        <f>'DEM (Evaluability)'!G69</f>
        <v>0</v>
      </c>
      <c r="C24" s="366"/>
      <c r="D24" s="367"/>
    </row>
    <row r="25" spans="1:5" ht="15" customHeight="1" x14ac:dyDescent="0.2">
      <c r="A25" s="14" t="s">
        <v>138</v>
      </c>
      <c r="B25" s="1">
        <f>'DEM (Evaluability)'!G70</f>
        <v>0</v>
      </c>
      <c r="C25" s="363"/>
      <c r="D25" s="364"/>
    </row>
    <row r="26" spans="1:5" ht="15" customHeight="1" x14ac:dyDescent="0.2">
      <c r="A26" s="14" t="s">
        <v>139</v>
      </c>
      <c r="B26" s="1">
        <f>'DEM (Evaluability)'!G78</f>
        <v>0</v>
      </c>
      <c r="C26" s="363"/>
      <c r="D26" s="364"/>
    </row>
    <row r="27" spans="1:5" ht="19.5" customHeight="1" x14ac:dyDescent="0.2">
      <c r="A27" s="388" t="s">
        <v>97</v>
      </c>
      <c r="B27" s="389"/>
      <c r="C27" s="389"/>
      <c r="D27" s="390"/>
    </row>
    <row r="28" spans="1:5" ht="15" customHeight="1" x14ac:dyDescent="0.2">
      <c r="A28" s="102" t="s">
        <v>215</v>
      </c>
      <c r="B28" s="382" t="str">
        <f>IF('Summary (I, II, III) '!B28:D28="LOW","Bajo",IF('Summary (I, II, III) '!B28:D28="MEDIUM","Medio",IF('Summary (I, II, III) '!B28:D28="HIGH","Alto","Specify risk rate on risk tab")))</f>
        <v>Medio</v>
      </c>
      <c r="C28" s="382"/>
      <c r="D28" s="383"/>
    </row>
    <row r="29" spans="1:5" x14ac:dyDescent="0.2">
      <c r="A29" s="103" t="s">
        <v>104</v>
      </c>
      <c r="B29" s="391" t="str">
        <f>IF(AND('DEM ( Risk)'!D15="yes", 'DEM ( Risk)'!D16="yes"), "Sí", "")</f>
        <v/>
      </c>
      <c r="C29" s="414"/>
      <c r="D29" s="415"/>
    </row>
    <row r="30" spans="1:5" x14ac:dyDescent="0.2">
      <c r="A30" s="103" t="s">
        <v>108</v>
      </c>
      <c r="B30" s="391" t="str">
        <f>IF('DEM ( Risk)'!D18="yes", "Sí", "")</f>
        <v/>
      </c>
      <c r="C30" s="414"/>
      <c r="D30" s="415"/>
    </row>
    <row r="31" spans="1:5" ht="25.5" x14ac:dyDescent="0.2">
      <c r="A31" s="103" t="s">
        <v>105</v>
      </c>
      <c r="B31" s="391" t="str">
        <f>IF('DEM ( Risk)'!D19="yes", "Sí", "")</f>
        <v/>
      </c>
      <c r="C31" s="414"/>
      <c r="D31" s="415"/>
    </row>
    <row r="32" spans="1:5" ht="15" customHeight="1" x14ac:dyDescent="0.2">
      <c r="A32" s="102" t="s">
        <v>89</v>
      </c>
      <c r="B32" s="382" t="str">
        <f>'Summary (I, II, III) '!B32:D32</f>
        <v>C</v>
      </c>
      <c r="C32" s="382"/>
      <c r="D32" s="383"/>
    </row>
    <row r="33" spans="1:4" ht="19.5" customHeight="1" x14ac:dyDescent="0.2">
      <c r="A33" s="432" t="s">
        <v>98</v>
      </c>
      <c r="B33" s="433"/>
      <c r="C33" s="433"/>
      <c r="D33" s="434"/>
    </row>
    <row r="34" spans="1:4" ht="15.75" customHeight="1" x14ac:dyDescent="0.2">
      <c r="A34" s="14" t="s">
        <v>141</v>
      </c>
      <c r="B34" s="104"/>
      <c r="C34" s="424"/>
      <c r="D34" s="425"/>
    </row>
    <row r="35" spans="1:4" ht="70.900000000000006" customHeight="1" x14ac:dyDescent="0.2">
      <c r="A35" s="105" t="s">
        <v>202</v>
      </c>
      <c r="B35" s="359" t="str">
        <f>IF('DEM (Additionality)'!E13="yes", "Sí", "")</f>
        <v>Sí</v>
      </c>
      <c r="C35" s="435" t="str">
        <f>Adicionalidad!M14</f>
        <v xml:space="preserve">Administración financiera: Presupuesto, Tesorería.
</v>
      </c>
      <c r="D35" s="436"/>
    </row>
    <row r="36" spans="1:4" ht="70.900000000000006" customHeight="1" x14ac:dyDescent="0.2">
      <c r="A36" s="105" t="s">
        <v>140</v>
      </c>
      <c r="B36" s="359" t="str">
        <f>IF('DEM (Additionality)'!E27="yes", "Sí", "")</f>
        <v/>
      </c>
      <c r="C36" s="426" t="str">
        <f>Adicionalidad!L28</f>
        <v/>
      </c>
      <c r="D36" s="427"/>
    </row>
    <row r="37" spans="1:4" ht="44.25" customHeight="1" x14ac:dyDescent="0.2">
      <c r="A37" s="14" t="s">
        <v>214</v>
      </c>
      <c r="B37" s="104"/>
      <c r="C37" s="426"/>
      <c r="D37" s="427"/>
    </row>
    <row r="38" spans="1:4" ht="60" customHeight="1" x14ac:dyDescent="0.2">
      <c r="A38" s="105" t="s">
        <v>90</v>
      </c>
      <c r="B38" s="359" t="str">
        <f>IF('DEM (Additionality)'!E35="yes", "Sí", "")</f>
        <v/>
      </c>
      <c r="C38" s="378" t="str">
        <f>IF('DEM (Additionality)'!E35="Yes",'DEM (Additionality)'!C35,"")</f>
        <v/>
      </c>
      <c r="D38" s="379"/>
    </row>
    <row r="39" spans="1:4" ht="60" customHeight="1" x14ac:dyDescent="0.2">
      <c r="A39" s="105" t="s">
        <v>91</v>
      </c>
      <c r="B39" s="359" t="str">
        <f>IF('DEM (Additionality)'!E36="yes", "Sí", "")</f>
        <v/>
      </c>
      <c r="C39" s="378" t="str">
        <f>IF('DEM (Additionality)'!E36="Yes",'DEM (Additionality)'!C36,"")</f>
        <v/>
      </c>
      <c r="D39" s="379"/>
    </row>
    <row r="40" spans="1:4" ht="60" customHeight="1" x14ac:dyDescent="0.2">
      <c r="A40" s="105" t="s">
        <v>92</v>
      </c>
      <c r="B40" s="359" t="str">
        <f>IF('DEM (Additionality)'!E37="yes", "Sí", "")</f>
        <v/>
      </c>
      <c r="C40" s="378" t="str">
        <f>IF('DEM (Additionality)'!E37="Yes",'DEM (Additionality)'!C37,"")</f>
        <v/>
      </c>
      <c r="D40" s="379"/>
    </row>
    <row r="41" spans="1:4" ht="80.45" customHeight="1" x14ac:dyDescent="0.2">
      <c r="A41" s="14" t="s">
        <v>93</v>
      </c>
      <c r="B41" s="359" t="str">
        <f>IF('DEM (Additionality)'!E38="yes", "Sí", "")</f>
        <v/>
      </c>
      <c r="C41" s="428" t="str">
        <f>IF('DEM (Additionality)'!E38="Yes",'DEM (Additionality)'!C38,"")</f>
        <v/>
      </c>
      <c r="D41" s="429"/>
    </row>
    <row r="42" spans="1:4" ht="80.45" customHeight="1" thickBot="1" x14ac:dyDescent="0.25">
      <c r="A42" s="106" t="s">
        <v>94</v>
      </c>
      <c r="B42" s="360" t="str">
        <f>IF('DEM (Additionality)'!E39="yes", "Sí", "")</f>
        <v/>
      </c>
      <c r="C42" s="380" t="str">
        <f>IF('DEM (Additionality)'!E39="Yes",'DEM (Additionality)'!C39,"")</f>
        <v/>
      </c>
      <c r="D42" s="381"/>
    </row>
    <row r="43" spans="1:4" s="219" customFormat="1" ht="24.75" customHeight="1" x14ac:dyDescent="0.2">
      <c r="A43" s="437" t="s">
        <v>263</v>
      </c>
      <c r="B43" s="437"/>
      <c r="C43" s="437"/>
      <c r="D43" s="437"/>
    </row>
    <row r="44" spans="1:4" x14ac:dyDescent="0.2">
      <c r="A44" s="107"/>
      <c r="B44" s="108"/>
      <c r="C44" s="108"/>
    </row>
    <row r="45" spans="1:4" ht="300" customHeight="1" x14ac:dyDescent="0.2">
      <c r="A45" s="430" t="s">
        <v>220</v>
      </c>
      <c r="B45" s="431"/>
      <c r="C45" s="431"/>
      <c r="D45" s="431"/>
    </row>
    <row r="46" spans="1:4" x14ac:dyDescent="0.2">
      <c r="A46" s="423"/>
      <c r="B46" s="423"/>
      <c r="C46" s="423"/>
      <c r="D46" s="423"/>
    </row>
  </sheetData>
  <sheetProtection password="DA7B" sheet="1" objects="1" scenarios="1"/>
  <mergeCells count="44">
    <mergeCell ref="A46:D46"/>
    <mergeCell ref="B32:D32"/>
    <mergeCell ref="C34:D34"/>
    <mergeCell ref="C36:D36"/>
    <mergeCell ref="C37:D37"/>
    <mergeCell ref="C38:D38"/>
    <mergeCell ref="C39:D39"/>
    <mergeCell ref="C40:D40"/>
    <mergeCell ref="C41:D41"/>
    <mergeCell ref="C42:D42"/>
    <mergeCell ref="A45:D45"/>
    <mergeCell ref="A33:D33"/>
    <mergeCell ref="C35:D35"/>
    <mergeCell ref="A43:D43"/>
    <mergeCell ref="B29:D29"/>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2:D12"/>
    <mergeCell ref="B13:D13"/>
    <mergeCell ref="B14:D14"/>
    <mergeCell ref="B15:D15"/>
    <mergeCell ref="B16:D16"/>
    <mergeCell ref="B17:D17"/>
    <mergeCell ref="B23:D23"/>
    <mergeCell ref="B24:D24"/>
    <mergeCell ref="B25:D25"/>
    <mergeCell ref="B26:D26"/>
    <mergeCell ref="B18:D18"/>
    <mergeCell ref="B19:D19"/>
    <mergeCell ref="B20:D20"/>
    <mergeCell ref="B21:D21"/>
    <mergeCell ref="B22:D22"/>
  </mergeCells>
  <pageMargins left="0.7" right="0.7" top="0.75" bottom="0.75" header="0.3" footer="0.3"/>
  <pageSetup scale="39" orientation="portrait" r:id="rId1"/>
  <headerFooter>
    <oddHeader>&amp;RAnexo I - BH-L1045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78"/>
  <sheetViews>
    <sheetView topLeftCell="A55" zoomScale="70" zoomScaleNormal="70" workbookViewId="0">
      <selection activeCell="C76" sqref="C76"/>
    </sheetView>
  </sheetViews>
  <sheetFormatPr defaultColWidth="9.140625" defaultRowHeight="12.75" outlineLevelRow="1" x14ac:dyDescent="0.2"/>
  <cols>
    <col min="1" max="1" width="0.28515625" style="2" customWidth="1"/>
    <col min="2" max="2" width="107.28515625" style="5" customWidth="1"/>
    <col min="3" max="3" width="34.140625" style="2" customWidth="1"/>
    <col min="4" max="4" width="27.42578125" style="20" customWidth="1"/>
    <col min="5" max="5" width="25.28515625" style="20" customWidth="1"/>
    <col min="6" max="6" width="9.140625" style="51" hidden="1" customWidth="1"/>
    <col min="7" max="8" width="9.140625" style="52" hidden="1" customWidth="1"/>
    <col min="9" max="9" width="32.42578125" style="52" hidden="1" customWidth="1"/>
    <col min="10" max="10" width="21.5703125" style="52" hidden="1" customWidth="1"/>
    <col min="11" max="11" width="9.140625" style="52" hidden="1" customWidth="1"/>
    <col min="12" max="14" width="26.28515625" style="52" customWidth="1"/>
    <col min="15" max="18" width="9.140625" style="52"/>
    <col min="19" max="16384" width="9.140625" style="2"/>
  </cols>
  <sheetData>
    <row r="2" spans="1:18" ht="18" x14ac:dyDescent="0.2">
      <c r="B2" s="441" t="s">
        <v>404</v>
      </c>
      <c r="C2" s="441"/>
      <c r="D2" s="441"/>
      <c r="E2" s="217"/>
    </row>
    <row r="3" spans="1:18" ht="20.25" customHeight="1" thickBot="1" x14ac:dyDescent="0.25">
      <c r="B3" s="442" t="s">
        <v>405</v>
      </c>
      <c r="C3" s="442"/>
      <c r="D3" s="442"/>
      <c r="E3" s="218"/>
    </row>
    <row r="4" spans="1:18" ht="18" x14ac:dyDescent="0.2">
      <c r="A4" s="443" t="s">
        <v>29</v>
      </c>
      <c r="B4" s="444"/>
      <c r="C4" s="444"/>
      <c r="D4" s="444"/>
      <c r="E4" s="445"/>
    </row>
    <row r="5" spans="1:18" ht="34.5" customHeight="1" x14ac:dyDescent="0.2">
      <c r="A5" s="22"/>
      <c r="B5" s="446" t="s">
        <v>341</v>
      </c>
      <c r="C5" s="446"/>
      <c r="D5" s="446"/>
      <c r="E5" s="447"/>
    </row>
    <row r="6" spans="1:18" ht="162.75" customHeight="1" thickBot="1" x14ac:dyDescent="0.25">
      <c r="A6" s="28"/>
      <c r="B6" s="448" t="s">
        <v>398</v>
      </c>
      <c r="C6" s="448"/>
      <c r="D6" s="448"/>
      <c r="E6" s="449"/>
    </row>
    <row r="7" spans="1:18" ht="27" customHeight="1" thickBot="1" x14ac:dyDescent="0.25">
      <c r="B7" s="438"/>
      <c r="C7" s="438"/>
      <c r="D7" s="438"/>
      <c r="E7" s="438"/>
    </row>
    <row r="8" spans="1:18" ht="15" x14ac:dyDescent="0.2">
      <c r="B8" s="41" t="s">
        <v>24</v>
      </c>
      <c r="C8" s="340" t="s">
        <v>26</v>
      </c>
      <c r="D8" s="340" t="s">
        <v>15</v>
      </c>
      <c r="E8" s="340" t="s">
        <v>15</v>
      </c>
      <c r="F8" s="341"/>
      <c r="G8" s="342"/>
      <c r="H8" s="342"/>
      <c r="I8" s="342"/>
      <c r="J8" s="342"/>
      <c r="K8" s="346"/>
      <c r="L8" s="439" t="s">
        <v>177</v>
      </c>
      <c r="M8" s="440"/>
      <c r="N8" s="440"/>
    </row>
    <row r="9" spans="1:18" s="6" customFormat="1" ht="15.75" customHeight="1" x14ac:dyDescent="0.2">
      <c r="B9" s="114" t="s">
        <v>339</v>
      </c>
      <c r="C9" s="245"/>
      <c r="D9" s="245"/>
      <c r="E9" s="245"/>
      <c r="F9" s="337"/>
      <c r="G9" s="337"/>
      <c r="H9" s="337"/>
      <c r="I9" s="337"/>
      <c r="J9" s="337"/>
      <c r="K9" s="347"/>
      <c r="L9" s="76" t="s">
        <v>399</v>
      </c>
      <c r="M9" s="268" t="s">
        <v>400</v>
      </c>
      <c r="N9" s="354" t="s">
        <v>401</v>
      </c>
      <c r="O9" s="51"/>
      <c r="P9" s="51"/>
      <c r="Q9" s="51"/>
      <c r="R9" s="51"/>
    </row>
    <row r="10" spans="1:18" s="6" customFormat="1" ht="15.75" customHeight="1" x14ac:dyDescent="0.2">
      <c r="B10" s="18" t="s">
        <v>259</v>
      </c>
      <c r="C10" s="62"/>
      <c r="D10" s="83" t="s">
        <v>338</v>
      </c>
      <c r="E10" s="83"/>
      <c r="F10" s="338"/>
      <c r="G10" s="338"/>
      <c r="H10" s="338"/>
      <c r="I10" s="338"/>
      <c r="J10" s="338"/>
      <c r="K10" s="348"/>
      <c r="L10" s="301"/>
      <c r="M10" s="302"/>
      <c r="N10" s="302"/>
      <c r="O10" s="51"/>
      <c r="P10" s="51"/>
      <c r="Q10" s="51"/>
      <c r="R10" s="51"/>
    </row>
    <row r="11" spans="1:18" s="6" customFormat="1" ht="15.75" customHeight="1" x14ac:dyDescent="0.2">
      <c r="B11" s="12" t="s">
        <v>293</v>
      </c>
      <c r="C11" s="242"/>
      <c r="D11" s="241" t="s">
        <v>159</v>
      </c>
      <c r="E11" s="243"/>
      <c r="F11" s="338">
        <f t="shared" ref="F11" si="0">IF(D11="Yes",1,0)</f>
        <v>1</v>
      </c>
      <c r="G11" s="338" t="str">
        <f>IF(F11&lt;&gt;0,B11,"")</f>
        <v>Social Inclusion and Equality</v>
      </c>
      <c r="H11" s="338" t="str">
        <f>IF(G11&lt;&gt;"","-","")</f>
        <v>-</v>
      </c>
      <c r="I11" s="338" t="str">
        <f>IF(G11&lt;&gt;"",CONCATENATE(H11,G11,CHAR(10)),"")</f>
        <v xml:space="preserve">-Social Inclusion and Equality
</v>
      </c>
      <c r="J11" s="338" t="str">
        <f>CONCATENATE(I11,I12,I13,I15,I16,I19)</f>
        <v xml:space="preserve">-Social Inclusion and Equality
-Productivity and Innovation
-Institutional Capacity and the Rule of Law
</v>
      </c>
      <c r="K11" s="348"/>
      <c r="L11" s="290"/>
      <c r="M11" s="291"/>
      <c r="N11" s="291"/>
      <c r="O11" s="51"/>
      <c r="P11" s="51"/>
      <c r="Q11" s="51"/>
      <c r="R11" s="51"/>
    </row>
    <row r="12" spans="1:18" s="6" customFormat="1" ht="15.75" customHeight="1" outlineLevel="1" x14ac:dyDescent="0.2">
      <c r="B12" s="12" t="s">
        <v>294</v>
      </c>
      <c r="C12" s="242"/>
      <c r="D12" s="241" t="s">
        <v>159</v>
      </c>
      <c r="E12" s="243"/>
      <c r="F12" s="338">
        <f t="shared" ref="F12:F13" si="1">IF(D12="Yes",1,0)</f>
        <v>1</v>
      </c>
      <c r="G12" s="338" t="str">
        <f>IF(F12&lt;&gt;0,B12,"")</f>
        <v>Productivity and Innovation</v>
      </c>
      <c r="H12" s="338" t="str">
        <f>IF(G12&lt;&gt;"","-","")</f>
        <v>-</v>
      </c>
      <c r="I12" s="338" t="str">
        <f>IF(G12&lt;&gt;"",CONCATENATE(H12,G12,CHAR(10)),"")</f>
        <v xml:space="preserve">-Productivity and Innovation
</v>
      </c>
      <c r="J12" s="338"/>
      <c r="K12" s="348"/>
      <c r="L12" s="290"/>
      <c r="M12" s="291"/>
      <c r="N12" s="291"/>
      <c r="O12" s="51"/>
      <c r="P12" s="51"/>
      <c r="Q12" s="51"/>
      <c r="R12" s="51"/>
    </row>
    <row r="13" spans="1:18" s="6" customFormat="1" ht="15.75" customHeight="1" x14ac:dyDescent="0.2">
      <c r="B13" s="12" t="s">
        <v>295</v>
      </c>
      <c r="C13" s="242"/>
      <c r="D13" s="241"/>
      <c r="E13" s="243"/>
      <c r="F13" s="338">
        <f t="shared" si="1"/>
        <v>0</v>
      </c>
      <c r="G13" s="338" t="str">
        <f>IF(F13&lt;&gt;0,B13,"")</f>
        <v/>
      </c>
      <c r="H13" s="338" t="str">
        <f>IF(G13&lt;&gt;"","-","")</f>
        <v/>
      </c>
      <c r="I13" s="338" t="str">
        <f>IF(G13&lt;&gt;"",CONCATENATE(H13,G13,CHAR(10)),"")</f>
        <v/>
      </c>
      <c r="J13" s="338"/>
      <c r="K13" s="348"/>
      <c r="L13" s="290"/>
      <c r="M13" s="291"/>
      <c r="N13" s="291"/>
      <c r="O13" s="51"/>
      <c r="P13" s="51"/>
      <c r="Q13" s="51"/>
      <c r="R13" s="51"/>
    </row>
    <row r="14" spans="1:18" s="6" customFormat="1" ht="15.75" customHeight="1" x14ac:dyDescent="0.2">
      <c r="B14" s="18" t="s">
        <v>255</v>
      </c>
      <c r="C14" s="62"/>
      <c r="D14" s="83" t="s">
        <v>338</v>
      </c>
      <c r="E14" s="83"/>
      <c r="F14" s="338"/>
      <c r="G14" s="338"/>
      <c r="H14" s="338"/>
      <c r="I14" s="338"/>
      <c r="J14" s="338"/>
      <c r="K14" s="348"/>
      <c r="L14" s="301"/>
      <c r="M14" s="302"/>
      <c r="N14" s="302"/>
      <c r="O14" s="51"/>
      <c r="P14" s="51"/>
      <c r="Q14" s="51"/>
      <c r="R14" s="51"/>
    </row>
    <row r="15" spans="1:18" s="6" customFormat="1" ht="15.75" customHeight="1" outlineLevel="1" x14ac:dyDescent="0.2">
      <c r="B15" s="12" t="s">
        <v>296</v>
      </c>
      <c r="C15" s="10"/>
      <c r="D15" s="241"/>
      <c r="E15" s="243"/>
      <c r="F15" s="338">
        <f t="shared" ref="F15:F19" si="2">IF(D15="Yes",1,0)</f>
        <v>0</v>
      </c>
      <c r="G15" s="338" t="str">
        <f t="shared" ref="G15:G19" si="3">IF(F15&lt;&gt;0,B15,"")</f>
        <v/>
      </c>
      <c r="H15" s="338" t="str">
        <f t="shared" ref="H15:H19" si="4">IF(G15&lt;&gt;"","-","")</f>
        <v/>
      </c>
      <c r="I15" s="338" t="str">
        <f t="shared" ref="I15:I19" si="5">IF(G15&lt;&gt;"",CONCATENATE(H15,G15,CHAR(10)),"")</f>
        <v/>
      </c>
      <c r="J15" s="338"/>
      <c r="K15" s="348"/>
      <c r="L15" s="290"/>
      <c r="M15" s="291"/>
      <c r="N15" s="291"/>
      <c r="O15" s="51"/>
      <c r="P15" s="51"/>
      <c r="Q15" s="51"/>
      <c r="R15" s="51"/>
    </row>
    <row r="16" spans="1:18" s="6" customFormat="1" ht="15.75" customHeight="1" x14ac:dyDescent="0.2">
      <c r="B16" s="12" t="s">
        <v>256</v>
      </c>
      <c r="C16" s="10"/>
      <c r="D16" s="362" t="str">
        <f>IF(OR(D17="Yes",D18="Yes"),"Yes","")</f>
        <v/>
      </c>
      <c r="E16" s="243"/>
      <c r="F16" s="338">
        <f t="shared" si="2"/>
        <v>0</v>
      </c>
      <c r="G16" s="338" t="str">
        <f t="shared" si="3"/>
        <v/>
      </c>
      <c r="H16" s="338" t="str">
        <f t="shared" si="4"/>
        <v/>
      </c>
      <c r="I16" s="338" t="str">
        <f t="shared" si="5"/>
        <v/>
      </c>
      <c r="J16" s="338"/>
      <c r="K16" s="348"/>
      <c r="L16" s="290"/>
      <c r="M16" s="291"/>
      <c r="N16" s="291"/>
      <c r="O16" s="51"/>
      <c r="P16" s="51"/>
      <c r="Q16" s="51"/>
      <c r="R16" s="51"/>
    </row>
    <row r="17" spans="2:18" s="6" customFormat="1" ht="15.75" customHeight="1" x14ac:dyDescent="0.2">
      <c r="B17" s="14" t="s">
        <v>406</v>
      </c>
      <c r="C17" s="361"/>
      <c r="D17" s="238"/>
      <c r="E17" s="243"/>
      <c r="F17" s="338"/>
      <c r="G17" s="338"/>
      <c r="H17" s="338"/>
      <c r="I17" s="338"/>
      <c r="J17" s="338"/>
      <c r="K17" s="348"/>
      <c r="L17" s="290"/>
      <c r="M17" s="291"/>
      <c r="N17" s="291"/>
      <c r="O17" s="51"/>
      <c r="P17" s="51"/>
      <c r="Q17" s="51"/>
      <c r="R17" s="51"/>
    </row>
    <row r="18" spans="2:18" s="6" customFormat="1" ht="15.75" customHeight="1" x14ac:dyDescent="0.2">
      <c r="B18" s="14" t="s">
        <v>407</v>
      </c>
      <c r="C18" s="361"/>
      <c r="D18" s="238"/>
      <c r="E18" s="243"/>
      <c r="F18" s="338"/>
      <c r="G18" s="338"/>
      <c r="H18" s="338"/>
      <c r="I18" s="338"/>
      <c r="J18" s="338"/>
      <c r="K18" s="348"/>
      <c r="L18" s="290"/>
      <c r="M18" s="291"/>
      <c r="N18" s="291"/>
      <c r="O18" s="51"/>
      <c r="P18" s="51"/>
      <c r="Q18" s="51"/>
      <c r="R18" s="51"/>
    </row>
    <row r="19" spans="2:18" s="6" customFormat="1" ht="15.75" customHeight="1" outlineLevel="1" x14ac:dyDescent="0.2">
      <c r="B19" s="12" t="s">
        <v>297</v>
      </c>
      <c r="C19" s="242"/>
      <c r="D19" s="241" t="s">
        <v>159</v>
      </c>
      <c r="E19" s="243"/>
      <c r="F19" s="338">
        <f t="shared" si="2"/>
        <v>1</v>
      </c>
      <c r="G19" s="338" t="str">
        <f t="shared" si="3"/>
        <v>Institutional Capacity and the Rule of Law</v>
      </c>
      <c r="H19" s="338" t="str">
        <f t="shared" si="4"/>
        <v>-</v>
      </c>
      <c r="I19" s="338" t="str">
        <f t="shared" si="5"/>
        <v xml:space="preserve">-Institutional Capacity and the Rule of Law
</v>
      </c>
      <c r="J19" s="338"/>
      <c r="K19" s="348"/>
      <c r="L19" s="290"/>
      <c r="M19" s="291"/>
      <c r="N19" s="291"/>
      <c r="O19" s="51"/>
      <c r="P19" s="51"/>
      <c r="Q19" s="51"/>
      <c r="R19" s="51"/>
    </row>
    <row r="20" spans="2:18" s="6" customFormat="1" ht="15.75" customHeight="1" x14ac:dyDescent="0.2">
      <c r="B20" s="18" t="s">
        <v>408</v>
      </c>
      <c r="C20" s="82"/>
      <c r="D20" s="83" t="s">
        <v>227</v>
      </c>
      <c r="E20" s="83" t="s">
        <v>228</v>
      </c>
      <c r="F20" s="338"/>
      <c r="G20" s="338"/>
      <c r="H20" s="338"/>
      <c r="I20" s="338"/>
      <c r="J20" s="338"/>
      <c r="K20" s="348" t="str">
        <f>CONCATENATE(J21,J22,J23,J24,J25,J26,J27,J28,J29,J30,J31,J32,J33,J34,J35,J36,J37,J38,J39,J40,J41,J42,J43,J44,J45,J47,J48,J49,J50,J51,J52,J53,J54,J55,J56,J57,J58,J59,J60,J61,J62,J63,J64,J65,J66,J67,J68,J69)</f>
        <v/>
      </c>
      <c r="L20" s="301"/>
      <c r="M20" s="302"/>
      <c r="N20" s="302"/>
      <c r="O20" s="51"/>
      <c r="P20" s="51"/>
      <c r="Q20" s="51"/>
      <c r="R20" s="51"/>
    </row>
    <row r="21" spans="2:18" s="6" customFormat="1" ht="17.100000000000001" customHeight="1" outlineLevel="1" x14ac:dyDescent="0.2">
      <c r="B21" s="14" t="s">
        <v>231</v>
      </c>
      <c r="C21" s="50"/>
      <c r="D21" s="50"/>
      <c r="E21" s="166"/>
      <c r="F21" s="338">
        <f t="shared" ref="F21:F27" si="6">IF(D21="Yes",1,0)</f>
        <v>0</v>
      </c>
      <c r="G21" s="338" t="str">
        <f>IF(F21=1,B21,"")</f>
        <v/>
      </c>
      <c r="H21" s="338" t="str">
        <f t="shared" ref="H21:H69" si="7">IF(G21&lt;&gt;"","-","")</f>
        <v/>
      </c>
      <c r="I21" s="339" t="str">
        <f>IF(E21="Yes","*","")</f>
        <v/>
      </c>
      <c r="J21" s="338" t="str">
        <f t="shared" ref="J21:J24" si="8">IF(G21&lt;&gt;"",CONCATENATE(H21,G21,I21,CHAR(10)),"")</f>
        <v/>
      </c>
      <c r="K21" s="349"/>
      <c r="L21" s="290"/>
      <c r="M21" s="291"/>
      <c r="N21" s="291"/>
      <c r="O21" s="51"/>
      <c r="P21" s="51"/>
      <c r="Q21" s="51"/>
      <c r="R21" s="51"/>
    </row>
    <row r="22" spans="2:18" s="6" customFormat="1" ht="17.100000000000001" customHeight="1" outlineLevel="1" x14ac:dyDescent="0.2">
      <c r="B22" s="14" t="s">
        <v>229</v>
      </c>
      <c r="C22" s="50"/>
      <c r="D22" s="50"/>
      <c r="E22" s="166"/>
      <c r="F22" s="338">
        <f t="shared" si="6"/>
        <v>0</v>
      </c>
      <c r="G22" s="338" t="str">
        <f t="shared" ref="G22:G69" si="9">IF(F22=1,B22,"")</f>
        <v/>
      </c>
      <c r="H22" s="338" t="str">
        <f t="shared" si="7"/>
        <v/>
      </c>
      <c r="I22" s="339" t="str">
        <f t="shared" ref="I22:I69" si="10">IF(E22="Yes","*","")</f>
        <v/>
      </c>
      <c r="J22" s="338" t="str">
        <f t="shared" si="8"/>
        <v/>
      </c>
      <c r="K22" s="348"/>
      <c r="L22" s="290"/>
      <c r="M22" s="291"/>
      <c r="N22" s="291"/>
      <c r="O22" s="51"/>
      <c r="P22" s="51"/>
      <c r="Q22" s="51"/>
      <c r="R22" s="51"/>
    </row>
    <row r="23" spans="2:18" s="6" customFormat="1" ht="17.100000000000001" customHeight="1" outlineLevel="1" x14ac:dyDescent="0.2">
      <c r="B23" s="14" t="s">
        <v>232</v>
      </c>
      <c r="C23" s="50"/>
      <c r="D23" s="166"/>
      <c r="E23" s="50"/>
      <c r="F23" s="338">
        <f>IF(E23="Yes",1,0)</f>
        <v>0</v>
      </c>
      <c r="G23" s="338" t="str">
        <f t="shared" si="9"/>
        <v/>
      </c>
      <c r="H23" s="338" t="str">
        <f t="shared" si="7"/>
        <v/>
      </c>
      <c r="I23" s="339" t="str">
        <f t="shared" si="10"/>
        <v/>
      </c>
      <c r="J23" s="338" t="str">
        <f t="shared" si="8"/>
        <v/>
      </c>
      <c r="K23" s="348"/>
      <c r="L23" s="290"/>
      <c r="M23" s="291"/>
      <c r="N23" s="291"/>
      <c r="O23" s="51"/>
      <c r="P23" s="51"/>
      <c r="Q23" s="51"/>
      <c r="R23" s="51"/>
    </row>
    <row r="24" spans="2:18" s="6" customFormat="1" ht="17.100000000000001" customHeight="1" outlineLevel="1" x14ac:dyDescent="0.2">
      <c r="B24" s="14" t="s">
        <v>233</v>
      </c>
      <c r="C24" s="50"/>
      <c r="D24" s="166"/>
      <c r="E24" s="50"/>
      <c r="F24" s="338">
        <f t="shared" ref="F24:F25" si="11">IF(E24="Yes",1,0)</f>
        <v>0</v>
      </c>
      <c r="G24" s="338" t="str">
        <f t="shared" si="9"/>
        <v/>
      </c>
      <c r="H24" s="338" t="str">
        <f t="shared" si="7"/>
        <v/>
      </c>
      <c r="I24" s="339" t="str">
        <f t="shared" si="10"/>
        <v/>
      </c>
      <c r="J24" s="338" t="str">
        <f t="shared" si="8"/>
        <v/>
      </c>
      <c r="K24" s="348"/>
      <c r="L24" s="290"/>
      <c r="M24" s="291"/>
      <c r="N24" s="291"/>
      <c r="O24" s="51"/>
      <c r="P24" s="51"/>
      <c r="Q24" s="51"/>
      <c r="R24" s="51"/>
    </row>
    <row r="25" spans="2:18" s="6" customFormat="1" ht="17.100000000000001" customHeight="1" outlineLevel="1" x14ac:dyDescent="0.2">
      <c r="B25" s="14" t="s">
        <v>234</v>
      </c>
      <c r="C25" s="50"/>
      <c r="D25" s="166"/>
      <c r="E25" s="50"/>
      <c r="F25" s="338">
        <f t="shared" si="11"/>
        <v>0</v>
      </c>
      <c r="G25" s="338" t="str">
        <f t="shared" si="9"/>
        <v/>
      </c>
      <c r="H25" s="338" t="str">
        <f t="shared" si="7"/>
        <v/>
      </c>
      <c r="I25" s="339" t="str">
        <f t="shared" si="10"/>
        <v/>
      </c>
      <c r="J25" s="338" t="str">
        <f>IF(G25&lt;&gt;"",CONCATENATE(H25,G25,I25,CHAR(10)),"")</f>
        <v/>
      </c>
      <c r="K25" s="348"/>
      <c r="L25" s="290"/>
      <c r="M25" s="291"/>
      <c r="N25" s="291"/>
      <c r="O25" s="51"/>
      <c r="P25" s="51"/>
      <c r="Q25" s="51"/>
      <c r="R25" s="51"/>
    </row>
    <row r="26" spans="2:18" s="6" customFormat="1" ht="17.100000000000001" customHeight="1" outlineLevel="1" x14ac:dyDescent="0.2">
      <c r="B26" s="14" t="s">
        <v>235</v>
      </c>
      <c r="C26" s="50"/>
      <c r="D26" s="50"/>
      <c r="E26" s="166"/>
      <c r="F26" s="338">
        <f t="shared" si="6"/>
        <v>0</v>
      </c>
      <c r="G26" s="338" t="str">
        <f t="shared" si="9"/>
        <v/>
      </c>
      <c r="H26" s="338" t="str">
        <f t="shared" si="7"/>
        <v/>
      </c>
      <c r="I26" s="339" t="str">
        <f t="shared" si="10"/>
        <v/>
      </c>
      <c r="J26" s="338" t="str">
        <f t="shared" ref="J26:J69" si="12">IF(G26&lt;&gt;"",CONCATENATE(H26,G26,I26,CHAR(10)),"")</f>
        <v/>
      </c>
      <c r="K26" s="348"/>
      <c r="L26" s="290"/>
      <c r="M26" s="291"/>
      <c r="N26" s="291"/>
      <c r="O26" s="51"/>
      <c r="P26" s="51"/>
      <c r="Q26" s="51"/>
      <c r="R26" s="51"/>
    </row>
    <row r="27" spans="2:18" s="6" customFormat="1" ht="17.100000000000001" customHeight="1" outlineLevel="1" x14ac:dyDescent="0.2">
      <c r="B27" s="14" t="s">
        <v>236</v>
      </c>
      <c r="C27" s="50"/>
      <c r="D27" s="50"/>
      <c r="E27" s="166"/>
      <c r="F27" s="338">
        <f t="shared" si="6"/>
        <v>0</v>
      </c>
      <c r="G27" s="338" t="str">
        <f t="shared" si="9"/>
        <v/>
      </c>
      <c r="H27" s="338" t="str">
        <f t="shared" si="7"/>
        <v/>
      </c>
      <c r="I27" s="339" t="str">
        <f t="shared" si="10"/>
        <v/>
      </c>
      <c r="J27" s="338" t="str">
        <f t="shared" si="12"/>
        <v/>
      </c>
      <c r="K27" s="348"/>
      <c r="L27" s="290"/>
      <c r="M27" s="291"/>
      <c r="N27" s="291"/>
      <c r="O27" s="51"/>
      <c r="P27" s="51"/>
      <c r="Q27" s="51"/>
      <c r="R27" s="51"/>
    </row>
    <row r="28" spans="2:18" s="6" customFormat="1" ht="17.100000000000001" customHeight="1" outlineLevel="1" x14ac:dyDescent="0.2">
      <c r="B28" s="14" t="s">
        <v>230</v>
      </c>
      <c r="C28" s="50"/>
      <c r="D28" s="166"/>
      <c r="E28" s="50"/>
      <c r="F28" s="338">
        <f t="shared" ref="F28:F69" si="13">IF(E28="Yes",1,0)</f>
        <v>0</v>
      </c>
      <c r="G28" s="338" t="str">
        <f t="shared" si="9"/>
        <v/>
      </c>
      <c r="H28" s="338" t="str">
        <f t="shared" si="7"/>
        <v/>
      </c>
      <c r="I28" s="339" t="str">
        <f t="shared" si="10"/>
        <v/>
      </c>
      <c r="J28" s="338" t="str">
        <f t="shared" si="12"/>
        <v/>
      </c>
      <c r="K28" s="348"/>
      <c r="L28" s="290"/>
      <c r="M28" s="291"/>
      <c r="N28" s="291"/>
      <c r="O28" s="51"/>
      <c r="P28" s="51"/>
      <c r="Q28" s="51"/>
      <c r="R28" s="51"/>
    </row>
    <row r="29" spans="2:18" s="6" customFormat="1" ht="17.100000000000001" customHeight="1" outlineLevel="1" x14ac:dyDescent="0.2">
      <c r="B29" s="14" t="s">
        <v>237</v>
      </c>
      <c r="C29" s="50"/>
      <c r="D29" s="166"/>
      <c r="E29" s="50"/>
      <c r="F29" s="338">
        <f t="shared" si="13"/>
        <v>0</v>
      </c>
      <c r="G29" s="338" t="str">
        <f t="shared" si="9"/>
        <v/>
      </c>
      <c r="H29" s="338" t="str">
        <f t="shared" si="7"/>
        <v/>
      </c>
      <c r="I29" s="339" t="str">
        <f t="shared" si="10"/>
        <v/>
      </c>
      <c r="J29" s="338" t="str">
        <f t="shared" si="12"/>
        <v/>
      </c>
      <c r="K29" s="348"/>
      <c r="L29" s="290"/>
      <c r="M29" s="291"/>
      <c r="N29" s="291"/>
      <c r="O29" s="51"/>
      <c r="P29" s="51"/>
      <c r="Q29" s="51"/>
      <c r="R29" s="51"/>
    </row>
    <row r="30" spans="2:18" s="6" customFormat="1" ht="17.100000000000001" customHeight="1" outlineLevel="1" x14ac:dyDescent="0.2">
      <c r="B30" s="14" t="s">
        <v>238</v>
      </c>
      <c r="C30" s="50"/>
      <c r="D30" s="166"/>
      <c r="E30" s="50"/>
      <c r="F30" s="338">
        <f t="shared" si="13"/>
        <v>0</v>
      </c>
      <c r="G30" s="338" t="str">
        <f t="shared" si="9"/>
        <v/>
      </c>
      <c r="H30" s="338" t="str">
        <f t="shared" si="7"/>
        <v/>
      </c>
      <c r="I30" s="339" t="str">
        <f t="shared" si="10"/>
        <v/>
      </c>
      <c r="J30" s="338" t="str">
        <f t="shared" si="12"/>
        <v/>
      </c>
      <c r="K30" s="348"/>
      <c r="L30" s="290"/>
      <c r="M30" s="291"/>
      <c r="N30" s="291"/>
      <c r="O30" s="51"/>
      <c r="P30" s="51"/>
      <c r="Q30" s="51"/>
      <c r="R30" s="51"/>
    </row>
    <row r="31" spans="2:18" s="6" customFormat="1" ht="17.100000000000001" customHeight="1" outlineLevel="1" x14ac:dyDescent="0.2">
      <c r="B31" s="14" t="s">
        <v>239</v>
      </c>
      <c r="C31" s="50"/>
      <c r="D31" s="166"/>
      <c r="E31" s="50"/>
      <c r="F31" s="338">
        <f t="shared" si="13"/>
        <v>0</v>
      </c>
      <c r="G31" s="338" t="str">
        <f t="shared" si="9"/>
        <v/>
      </c>
      <c r="H31" s="338" t="str">
        <f t="shared" si="7"/>
        <v/>
      </c>
      <c r="I31" s="339" t="str">
        <f t="shared" si="10"/>
        <v/>
      </c>
      <c r="J31" s="338" t="str">
        <f t="shared" si="12"/>
        <v/>
      </c>
      <c r="K31" s="348"/>
      <c r="L31" s="290"/>
      <c r="M31" s="291"/>
      <c r="N31" s="291"/>
      <c r="O31" s="51"/>
      <c r="P31" s="51"/>
      <c r="Q31" s="51"/>
      <c r="R31" s="51"/>
    </row>
    <row r="32" spans="2:18" s="6" customFormat="1" ht="17.100000000000001" customHeight="1" outlineLevel="1" x14ac:dyDescent="0.2">
      <c r="B32" s="14" t="s">
        <v>240</v>
      </c>
      <c r="C32" s="50"/>
      <c r="D32" s="166"/>
      <c r="E32" s="50"/>
      <c r="F32" s="338">
        <f t="shared" si="13"/>
        <v>0</v>
      </c>
      <c r="G32" s="338" t="str">
        <f t="shared" si="9"/>
        <v/>
      </c>
      <c r="H32" s="338" t="str">
        <f t="shared" si="7"/>
        <v/>
      </c>
      <c r="I32" s="339" t="str">
        <f t="shared" si="10"/>
        <v/>
      </c>
      <c r="J32" s="338" t="str">
        <f t="shared" si="12"/>
        <v/>
      </c>
      <c r="K32" s="348"/>
      <c r="L32" s="290"/>
      <c r="M32" s="291"/>
      <c r="N32" s="291"/>
      <c r="O32" s="51"/>
      <c r="P32" s="51"/>
      <c r="Q32" s="51"/>
      <c r="R32" s="51"/>
    </row>
    <row r="33" spans="2:18" s="6" customFormat="1" ht="17.100000000000001" customHeight="1" outlineLevel="1" x14ac:dyDescent="0.2">
      <c r="B33" s="14" t="s">
        <v>241</v>
      </c>
      <c r="C33" s="50"/>
      <c r="D33" s="166"/>
      <c r="E33" s="50"/>
      <c r="F33" s="338">
        <f t="shared" si="13"/>
        <v>0</v>
      </c>
      <c r="G33" s="338" t="str">
        <f t="shared" si="9"/>
        <v/>
      </c>
      <c r="H33" s="338" t="str">
        <f t="shared" si="7"/>
        <v/>
      </c>
      <c r="I33" s="339" t="str">
        <f t="shared" si="10"/>
        <v/>
      </c>
      <c r="J33" s="338" t="str">
        <f t="shared" si="12"/>
        <v/>
      </c>
      <c r="K33" s="348"/>
      <c r="L33" s="290"/>
      <c r="M33" s="291"/>
      <c r="N33" s="291"/>
      <c r="O33" s="51"/>
      <c r="P33" s="51"/>
      <c r="Q33" s="51"/>
      <c r="R33" s="51"/>
    </row>
    <row r="34" spans="2:18" s="6" customFormat="1" ht="17.100000000000001" customHeight="1" outlineLevel="1" x14ac:dyDescent="0.2">
      <c r="B34" s="14" t="s">
        <v>242</v>
      </c>
      <c r="C34" s="50"/>
      <c r="D34" s="166"/>
      <c r="E34" s="50"/>
      <c r="F34" s="338">
        <f t="shared" si="13"/>
        <v>0</v>
      </c>
      <c r="G34" s="338" t="str">
        <f t="shared" si="9"/>
        <v/>
      </c>
      <c r="H34" s="338" t="str">
        <f t="shared" si="7"/>
        <v/>
      </c>
      <c r="I34" s="339" t="str">
        <f t="shared" si="10"/>
        <v/>
      </c>
      <c r="J34" s="338" t="str">
        <f t="shared" si="12"/>
        <v/>
      </c>
      <c r="K34" s="348"/>
      <c r="L34" s="290"/>
      <c r="M34" s="291"/>
      <c r="N34" s="291"/>
      <c r="O34" s="51"/>
      <c r="P34" s="51"/>
      <c r="Q34" s="51"/>
      <c r="R34" s="51"/>
    </row>
    <row r="35" spans="2:18" s="6" customFormat="1" ht="17.100000000000001" customHeight="1" outlineLevel="1" x14ac:dyDescent="0.2">
      <c r="B35" s="14" t="s">
        <v>243</v>
      </c>
      <c r="C35" s="50"/>
      <c r="D35" s="166"/>
      <c r="E35" s="50"/>
      <c r="F35" s="338">
        <f t="shared" si="13"/>
        <v>0</v>
      </c>
      <c r="G35" s="338" t="str">
        <f t="shared" si="9"/>
        <v/>
      </c>
      <c r="H35" s="338" t="str">
        <f t="shared" si="7"/>
        <v/>
      </c>
      <c r="I35" s="339" t="str">
        <f t="shared" si="10"/>
        <v/>
      </c>
      <c r="J35" s="338" t="str">
        <f t="shared" si="12"/>
        <v/>
      </c>
      <c r="K35" s="348"/>
      <c r="L35" s="290"/>
      <c r="M35" s="291"/>
      <c r="N35" s="291"/>
      <c r="O35" s="51"/>
      <c r="P35" s="51"/>
      <c r="Q35" s="51"/>
      <c r="R35" s="51"/>
    </row>
    <row r="36" spans="2:18" s="6" customFormat="1" ht="17.100000000000001" customHeight="1" outlineLevel="1" x14ac:dyDescent="0.2">
      <c r="B36" s="14" t="s">
        <v>244</v>
      </c>
      <c r="C36" s="50"/>
      <c r="D36" s="166"/>
      <c r="E36" s="50"/>
      <c r="F36" s="338">
        <f t="shared" si="13"/>
        <v>0</v>
      </c>
      <c r="G36" s="338" t="str">
        <f t="shared" si="9"/>
        <v/>
      </c>
      <c r="H36" s="338" t="str">
        <f t="shared" si="7"/>
        <v/>
      </c>
      <c r="I36" s="339" t="str">
        <f t="shared" si="10"/>
        <v/>
      </c>
      <c r="J36" s="338" t="str">
        <f t="shared" si="12"/>
        <v/>
      </c>
      <c r="K36" s="348"/>
      <c r="L36" s="290"/>
      <c r="M36" s="291"/>
      <c r="N36" s="291"/>
      <c r="O36" s="51"/>
      <c r="P36" s="51"/>
      <c r="Q36" s="51"/>
      <c r="R36" s="51"/>
    </row>
    <row r="37" spans="2:18" s="6" customFormat="1" ht="17.100000000000001" customHeight="1" outlineLevel="1" x14ac:dyDescent="0.2">
      <c r="B37" s="14" t="s">
        <v>245</v>
      </c>
      <c r="C37" s="50"/>
      <c r="D37" s="166"/>
      <c r="E37" s="50"/>
      <c r="F37" s="338">
        <f t="shared" si="13"/>
        <v>0</v>
      </c>
      <c r="G37" s="338" t="str">
        <f t="shared" si="9"/>
        <v/>
      </c>
      <c r="H37" s="338" t="str">
        <f t="shared" si="7"/>
        <v/>
      </c>
      <c r="I37" s="339" t="str">
        <f t="shared" si="10"/>
        <v/>
      </c>
      <c r="J37" s="338" t="str">
        <f t="shared" si="12"/>
        <v/>
      </c>
      <c r="K37" s="348"/>
      <c r="L37" s="290"/>
      <c r="M37" s="291"/>
      <c r="N37" s="291"/>
      <c r="O37" s="51"/>
      <c r="P37" s="51"/>
      <c r="Q37" s="51"/>
      <c r="R37" s="51"/>
    </row>
    <row r="38" spans="2:18" s="6" customFormat="1" ht="17.100000000000001" customHeight="1" outlineLevel="1" x14ac:dyDescent="0.2">
      <c r="B38" s="14" t="s">
        <v>246</v>
      </c>
      <c r="C38" s="50"/>
      <c r="D38" s="166"/>
      <c r="E38" s="50"/>
      <c r="F38" s="338">
        <f t="shared" si="13"/>
        <v>0</v>
      </c>
      <c r="G38" s="338" t="str">
        <f t="shared" si="9"/>
        <v/>
      </c>
      <c r="H38" s="338" t="str">
        <f t="shared" si="7"/>
        <v/>
      </c>
      <c r="I38" s="339" t="str">
        <f t="shared" si="10"/>
        <v/>
      </c>
      <c r="J38" s="338" t="str">
        <f t="shared" si="12"/>
        <v/>
      </c>
      <c r="K38" s="348"/>
      <c r="L38" s="290"/>
      <c r="M38" s="291"/>
      <c r="N38" s="291"/>
      <c r="O38" s="51"/>
      <c r="P38" s="51"/>
      <c r="Q38" s="51"/>
      <c r="R38" s="51"/>
    </row>
    <row r="39" spans="2:18" s="6" customFormat="1" ht="17.100000000000001" customHeight="1" x14ac:dyDescent="0.2">
      <c r="B39" s="14" t="s">
        <v>247</v>
      </c>
      <c r="C39" s="50"/>
      <c r="D39" s="166"/>
      <c r="E39" s="50"/>
      <c r="F39" s="338">
        <f t="shared" si="13"/>
        <v>0</v>
      </c>
      <c r="G39" s="338" t="str">
        <f t="shared" si="9"/>
        <v/>
      </c>
      <c r="H39" s="338" t="str">
        <f t="shared" si="7"/>
        <v/>
      </c>
      <c r="I39" s="339" t="str">
        <f t="shared" si="10"/>
        <v/>
      </c>
      <c r="J39" s="338" t="str">
        <f t="shared" si="12"/>
        <v/>
      </c>
      <c r="K39" s="348"/>
      <c r="L39" s="290"/>
      <c r="M39" s="291"/>
      <c r="N39" s="291"/>
      <c r="O39" s="51"/>
      <c r="P39" s="51"/>
      <c r="Q39" s="51"/>
      <c r="R39" s="51"/>
    </row>
    <row r="40" spans="2:18" s="6" customFormat="1" ht="17.100000000000001" customHeight="1" outlineLevel="1" x14ac:dyDescent="0.2">
      <c r="B40" s="14" t="s">
        <v>248</v>
      </c>
      <c r="C40" s="50"/>
      <c r="D40" s="166"/>
      <c r="E40" s="50"/>
      <c r="F40" s="338">
        <f t="shared" si="13"/>
        <v>0</v>
      </c>
      <c r="G40" s="338" t="str">
        <f t="shared" si="9"/>
        <v/>
      </c>
      <c r="H40" s="338" t="str">
        <f t="shared" si="7"/>
        <v/>
      </c>
      <c r="I40" s="339" t="str">
        <f t="shared" si="10"/>
        <v/>
      </c>
      <c r="J40" s="338" t="str">
        <f t="shared" si="12"/>
        <v/>
      </c>
      <c r="K40" s="348"/>
      <c r="L40" s="290"/>
      <c r="M40" s="291"/>
      <c r="N40" s="291"/>
      <c r="O40" s="51"/>
      <c r="P40" s="51"/>
      <c r="Q40" s="51"/>
      <c r="R40" s="51"/>
    </row>
    <row r="41" spans="2:18" s="6" customFormat="1" ht="17.100000000000001" customHeight="1" outlineLevel="1" x14ac:dyDescent="0.2">
      <c r="B41" s="14" t="s">
        <v>249</v>
      </c>
      <c r="C41" s="50"/>
      <c r="D41" s="166"/>
      <c r="E41" s="50"/>
      <c r="F41" s="338">
        <f t="shared" si="13"/>
        <v>0</v>
      </c>
      <c r="G41" s="338" t="str">
        <f t="shared" si="9"/>
        <v/>
      </c>
      <c r="H41" s="338" t="str">
        <f t="shared" si="7"/>
        <v/>
      </c>
      <c r="I41" s="339" t="str">
        <f t="shared" si="10"/>
        <v/>
      </c>
      <c r="J41" s="338" t="str">
        <f t="shared" si="12"/>
        <v/>
      </c>
      <c r="K41" s="348"/>
      <c r="L41" s="290"/>
      <c r="M41" s="291"/>
      <c r="N41" s="291"/>
      <c r="O41" s="51"/>
      <c r="P41" s="51"/>
      <c r="Q41" s="51"/>
      <c r="R41" s="51"/>
    </row>
    <row r="42" spans="2:18" s="6" customFormat="1" ht="17.100000000000001" customHeight="1" outlineLevel="1" x14ac:dyDescent="0.2">
      <c r="B42" s="14" t="s">
        <v>250</v>
      </c>
      <c r="C42" s="50"/>
      <c r="D42" s="166"/>
      <c r="E42" s="50"/>
      <c r="F42" s="338">
        <f t="shared" si="13"/>
        <v>0</v>
      </c>
      <c r="G42" s="338" t="str">
        <f t="shared" si="9"/>
        <v/>
      </c>
      <c r="H42" s="338" t="str">
        <f t="shared" si="7"/>
        <v/>
      </c>
      <c r="I42" s="339" t="str">
        <f t="shared" si="10"/>
        <v/>
      </c>
      <c r="J42" s="338" t="str">
        <f t="shared" si="12"/>
        <v/>
      </c>
      <c r="K42" s="348"/>
      <c r="L42" s="290"/>
      <c r="M42" s="291"/>
      <c r="N42" s="291"/>
      <c r="O42" s="51"/>
      <c r="P42" s="51"/>
      <c r="Q42" s="51"/>
      <c r="R42" s="51"/>
    </row>
    <row r="43" spans="2:18" s="6" customFormat="1" ht="17.100000000000001" customHeight="1" outlineLevel="1" x14ac:dyDescent="0.2">
      <c r="B43" s="14" t="s">
        <v>251</v>
      </c>
      <c r="C43" s="50"/>
      <c r="D43" s="166"/>
      <c r="E43" s="50"/>
      <c r="F43" s="338">
        <f t="shared" si="13"/>
        <v>0</v>
      </c>
      <c r="G43" s="338" t="str">
        <f t="shared" si="9"/>
        <v/>
      </c>
      <c r="H43" s="338" t="str">
        <f t="shared" si="7"/>
        <v/>
      </c>
      <c r="I43" s="339" t="str">
        <f t="shared" si="10"/>
        <v/>
      </c>
      <c r="J43" s="338" t="str">
        <f t="shared" si="12"/>
        <v/>
      </c>
      <c r="K43" s="348"/>
      <c r="L43" s="290"/>
      <c r="M43" s="291"/>
      <c r="N43" s="291"/>
      <c r="O43" s="51"/>
      <c r="P43" s="51"/>
      <c r="Q43" s="51"/>
      <c r="R43" s="51"/>
    </row>
    <row r="44" spans="2:18" s="6" customFormat="1" ht="17.100000000000001" customHeight="1" outlineLevel="1" x14ac:dyDescent="0.2">
      <c r="B44" s="14" t="s">
        <v>252</v>
      </c>
      <c r="C44" s="50"/>
      <c r="D44" s="166"/>
      <c r="E44" s="50"/>
      <c r="F44" s="338">
        <f t="shared" si="13"/>
        <v>0</v>
      </c>
      <c r="G44" s="338" t="str">
        <f t="shared" si="9"/>
        <v/>
      </c>
      <c r="H44" s="338" t="str">
        <f t="shared" si="7"/>
        <v/>
      </c>
      <c r="I44" s="339" t="str">
        <f t="shared" si="10"/>
        <v/>
      </c>
      <c r="J44" s="338" t="str">
        <f t="shared" si="12"/>
        <v/>
      </c>
      <c r="K44" s="348"/>
      <c r="L44" s="290"/>
      <c r="M44" s="291"/>
      <c r="N44" s="291"/>
      <c r="O44" s="51"/>
      <c r="P44" s="51"/>
      <c r="Q44" s="51"/>
      <c r="R44" s="51"/>
    </row>
    <row r="45" spans="2:18" s="6" customFormat="1" ht="33" customHeight="1" outlineLevel="1" x14ac:dyDescent="0.2">
      <c r="B45" s="14" t="s">
        <v>253</v>
      </c>
      <c r="C45" s="50"/>
      <c r="D45" s="166"/>
      <c r="E45" s="50"/>
      <c r="F45" s="338">
        <f t="shared" si="13"/>
        <v>0</v>
      </c>
      <c r="G45" s="338" t="str">
        <f t="shared" si="9"/>
        <v/>
      </c>
      <c r="H45" s="338" t="str">
        <f t="shared" si="7"/>
        <v/>
      </c>
      <c r="I45" s="339" t="str">
        <f t="shared" si="10"/>
        <v/>
      </c>
      <c r="J45" s="338" t="str">
        <f t="shared" si="12"/>
        <v/>
      </c>
      <c r="K45" s="348"/>
      <c r="L45" s="290"/>
      <c r="M45" s="291"/>
      <c r="N45" s="291"/>
      <c r="O45" s="51"/>
      <c r="P45" s="51"/>
      <c r="Q45" s="51"/>
      <c r="R45" s="51"/>
    </row>
    <row r="46" spans="2:18" s="6" customFormat="1" outlineLevel="1" x14ac:dyDescent="0.2">
      <c r="B46" s="18" t="s">
        <v>409</v>
      </c>
      <c r="C46" s="82"/>
      <c r="D46" s="83" t="s">
        <v>227</v>
      </c>
      <c r="E46" s="83" t="s">
        <v>228</v>
      </c>
      <c r="F46" s="338"/>
      <c r="G46" s="338"/>
      <c r="H46" s="338"/>
      <c r="I46" s="338"/>
      <c r="J46" s="338"/>
      <c r="K46" s="348" t="str">
        <f>CONCATENATE(J47,J48,J49,J50,J51,J52,J53,J54,J55,J56,J57,J58,J59,J60,J61,J62,J63,J64,J65,J66,J67,J68,J69,J70,J71,J73,J74,J75,J76,J77,J78,J79,J80,J81,J82,J83,J84,J85,J86,J87,J88,J89,J90,J91,J92,J93,J94,J95)</f>
        <v/>
      </c>
      <c r="L46" s="301"/>
      <c r="M46" s="302"/>
      <c r="N46" s="302"/>
      <c r="O46" s="51"/>
      <c r="P46" s="51"/>
      <c r="Q46" s="51"/>
      <c r="R46" s="51"/>
    </row>
    <row r="47" spans="2:18" s="6" customFormat="1" ht="17.100000000000001" customHeight="1" outlineLevel="1" x14ac:dyDescent="0.2">
      <c r="B47" s="14" t="s">
        <v>342</v>
      </c>
      <c r="C47" s="50"/>
      <c r="D47" s="166"/>
      <c r="E47" s="50"/>
      <c r="F47" s="338">
        <f t="shared" si="13"/>
        <v>0</v>
      </c>
      <c r="G47" s="338" t="str">
        <f t="shared" si="9"/>
        <v/>
      </c>
      <c r="H47" s="338" t="str">
        <f t="shared" si="7"/>
        <v/>
      </c>
      <c r="I47" s="339" t="str">
        <f t="shared" si="10"/>
        <v/>
      </c>
      <c r="J47" s="338" t="str">
        <f t="shared" si="12"/>
        <v/>
      </c>
      <c r="K47" s="348"/>
      <c r="L47" s="290"/>
      <c r="M47" s="291"/>
      <c r="N47" s="291"/>
      <c r="O47" s="51"/>
      <c r="P47" s="51"/>
      <c r="Q47" s="51"/>
      <c r="R47" s="51"/>
    </row>
    <row r="48" spans="2:18" s="6" customFormat="1" ht="17.100000000000001" customHeight="1" outlineLevel="1" x14ac:dyDescent="0.2">
      <c r="B48" s="14" t="s">
        <v>343</v>
      </c>
      <c r="C48" s="50"/>
      <c r="D48" s="166"/>
      <c r="E48" s="50"/>
      <c r="F48" s="338">
        <f t="shared" si="13"/>
        <v>0</v>
      </c>
      <c r="G48" s="338" t="str">
        <f t="shared" si="9"/>
        <v/>
      </c>
      <c r="H48" s="338" t="str">
        <f t="shared" si="7"/>
        <v/>
      </c>
      <c r="I48" s="339" t="str">
        <f t="shared" si="10"/>
        <v/>
      </c>
      <c r="J48" s="338" t="str">
        <f t="shared" si="12"/>
        <v/>
      </c>
      <c r="K48" s="348"/>
      <c r="L48" s="290"/>
      <c r="M48" s="291"/>
      <c r="N48" s="291"/>
      <c r="O48" s="51"/>
      <c r="P48" s="51"/>
      <c r="Q48" s="51"/>
      <c r="R48" s="51"/>
    </row>
    <row r="49" spans="2:18" s="6" customFormat="1" ht="17.100000000000001" customHeight="1" outlineLevel="1" x14ac:dyDescent="0.2">
      <c r="B49" s="14" t="s">
        <v>344</v>
      </c>
      <c r="C49" s="50"/>
      <c r="D49" s="166"/>
      <c r="E49" s="50"/>
      <c r="F49" s="338">
        <f t="shared" si="13"/>
        <v>0</v>
      </c>
      <c r="G49" s="338" t="str">
        <f t="shared" si="9"/>
        <v/>
      </c>
      <c r="H49" s="338" t="str">
        <f t="shared" si="7"/>
        <v/>
      </c>
      <c r="I49" s="339" t="str">
        <f t="shared" si="10"/>
        <v/>
      </c>
      <c r="J49" s="338" t="str">
        <f t="shared" si="12"/>
        <v/>
      </c>
      <c r="K49" s="348"/>
      <c r="L49" s="290"/>
      <c r="M49" s="291"/>
      <c r="N49" s="291"/>
      <c r="O49" s="51"/>
      <c r="P49" s="51"/>
      <c r="Q49" s="51"/>
      <c r="R49" s="51"/>
    </row>
    <row r="50" spans="2:18" s="6" customFormat="1" ht="17.100000000000001" customHeight="1" outlineLevel="1" x14ac:dyDescent="0.2">
      <c r="B50" s="14" t="s">
        <v>345</v>
      </c>
      <c r="C50" s="50"/>
      <c r="D50" s="166"/>
      <c r="E50" s="50"/>
      <c r="F50" s="338">
        <f t="shared" si="13"/>
        <v>0</v>
      </c>
      <c r="G50" s="338" t="str">
        <f t="shared" si="9"/>
        <v/>
      </c>
      <c r="H50" s="338" t="str">
        <f t="shared" si="7"/>
        <v/>
      </c>
      <c r="I50" s="339" t="str">
        <f t="shared" si="10"/>
        <v/>
      </c>
      <c r="J50" s="338" t="str">
        <f t="shared" si="12"/>
        <v/>
      </c>
      <c r="K50" s="348"/>
      <c r="L50" s="290"/>
      <c r="M50" s="291"/>
      <c r="N50" s="291"/>
      <c r="O50" s="51"/>
      <c r="P50" s="51"/>
      <c r="Q50" s="51"/>
      <c r="R50" s="51"/>
    </row>
    <row r="51" spans="2:18" s="6" customFormat="1" ht="17.100000000000001" customHeight="1" outlineLevel="1" x14ac:dyDescent="0.2">
      <c r="B51" s="14" t="s">
        <v>346</v>
      </c>
      <c r="C51" s="50"/>
      <c r="D51" s="166"/>
      <c r="E51" s="50"/>
      <c r="F51" s="338">
        <f t="shared" si="13"/>
        <v>0</v>
      </c>
      <c r="G51" s="338" t="str">
        <f t="shared" si="9"/>
        <v/>
      </c>
      <c r="H51" s="338" t="str">
        <f t="shared" si="7"/>
        <v/>
      </c>
      <c r="I51" s="339" t="str">
        <f t="shared" si="10"/>
        <v/>
      </c>
      <c r="J51" s="338" t="str">
        <f t="shared" si="12"/>
        <v/>
      </c>
      <c r="K51" s="348"/>
      <c r="L51" s="290"/>
      <c r="M51" s="291"/>
      <c r="N51" s="291"/>
      <c r="O51" s="51"/>
      <c r="P51" s="51"/>
      <c r="Q51" s="51"/>
      <c r="R51" s="51"/>
    </row>
    <row r="52" spans="2:18" s="6" customFormat="1" ht="17.100000000000001" customHeight="1" outlineLevel="1" x14ac:dyDescent="0.2">
      <c r="B52" s="14" t="s">
        <v>347</v>
      </c>
      <c r="C52" s="50"/>
      <c r="D52" s="166"/>
      <c r="E52" s="50"/>
      <c r="F52" s="338">
        <f t="shared" si="13"/>
        <v>0</v>
      </c>
      <c r="G52" s="338" t="str">
        <f t="shared" si="9"/>
        <v/>
      </c>
      <c r="H52" s="338" t="str">
        <f t="shared" si="7"/>
        <v/>
      </c>
      <c r="I52" s="339" t="str">
        <f t="shared" si="10"/>
        <v/>
      </c>
      <c r="J52" s="338" t="str">
        <f t="shared" si="12"/>
        <v/>
      </c>
      <c r="K52" s="348"/>
      <c r="L52" s="290"/>
      <c r="M52" s="291"/>
      <c r="N52" s="291"/>
      <c r="O52" s="51"/>
      <c r="P52" s="51"/>
      <c r="Q52" s="51"/>
      <c r="R52" s="51"/>
    </row>
    <row r="53" spans="2:18" s="6" customFormat="1" ht="17.100000000000001" customHeight="1" outlineLevel="1" x14ac:dyDescent="0.2">
      <c r="B53" s="14" t="s">
        <v>348</v>
      </c>
      <c r="C53" s="50"/>
      <c r="D53" s="166"/>
      <c r="E53" s="50"/>
      <c r="F53" s="338">
        <f t="shared" si="13"/>
        <v>0</v>
      </c>
      <c r="G53" s="338" t="str">
        <f t="shared" si="9"/>
        <v/>
      </c>
      <c r="H53" s="338" t="str">
        <f t="shared" si="7"/>
        <v/>
      </c>
      <c r="I53" s="339" t="str">
        <f t="shared" si="10"/>
        <v/>
      </c>
      <c r="J53" s="338" t="str">
        <f t="shared" si="12"/>
        <v/>
      </c>
      <c r="K53" s="348"/>
      <c r="L53" s="290"/>
      <c r="M53" s="291"/>
      <c r="N53" s="291"/>
      <c r="O53" s="51"/>
      <c r="P53" s="51"/>
      <c r="Q53" s="51"/>
      <c r="R53" s="51"/>
    </row>
    <row r="54" spans="2:18" s="6" customFormat="1" ht="17.100000000000001" customHeight="1" outlineLevel="1" x14ac:dyDescent="0.2">
      <c r="B54" s="14" t="s">
        <v>349</v>
      </c>
      <c r="C54" s="50"/>
      <c r="D54" s="166"/>
      <c r="E54" s="50"/>
      <c r="F54" s="338">
        <f t="shared" si="13"/>
        <v>0</v>
      </c>
      <c r="G54" s="338" t="str">
        <f t="shared" si="9"/>
        <v/>
      </c>
      <c r="H54" s="338" t="str">
        <f t="shared" si="7"/>
        <v/>
      </c>
      <c r="I54" s="339" t="str">
        <f t="shared" si="10"/>
        <v/>
      </c>
      <c r="J54" s="338" t="str">
        <f t="shared" si="12"/>
        <v/>
      </c>
      <c r="K54" s="348"/>
      <c r="L54" s="290"/>
      <c r="M54" s="291"/>
      <c r="N54" s="291"/>
      <c r="O54" s="51"/>
      <c r="P54" s="51"/>
      <c r="Q54" s="51"/>
      <c r="R54" s="51"/>
    </row>
    <row r="55" spans="2:18" s="6" customFormat="1" ht="17.100000000000001" customHeight="1" outlineLevel="1" x14ac:dyDescent="0.2">
      <c r="B55" s="14" t="s">
        <v>350</v>
      </c>
      <c r="C55" s="50"/>
      <c r="D55" s="166"/>
      <c r="E55" s="50"/>
      <c r="F55" s="338">
        <f t="shared" si="13"/>
        <v>0</v>
      </c>
      <c r="G55" s="338" t="str">
        <f t="shared" si="9"/>
        <v/>
      </c>
      <c r="H55" s="338" t="str">
        <f t="shared" si="7"/>
        <v/>
      </c>
      <c r="I55" s="339" t="str">
        <f t="shared" si="10"/>
        <v/>
      </c>
      <c r="J55" s="338" t="str">
        <f t="shared" si="12"/>
        <v/>
      </c>
      <c r="K55" s="348"/>
      <c r="L55" s="290"/>
      <c r="M55" s="291"/>
      <c r="N55" s="291"/>
      <c r="O55" s="51"/>
      <c r="P55" s="51"/>
      <c r="Q55" s="51"/>
      <c r="R55" s="51"/>
    </row>
    <row r="56" spans="2:18" s="6" customFormat="1" ht="17.100000000000001" customHeight="1" outlineLevel="1" x14ac:dyDescent="0.2">
      <c r="B56" s="14" t="s">
        <v>351</v>
      </c>
      <c r="C56" s="50"/>
      <c r="D56" s="166"/>
      <c r="E56" s="50"/>
      <c r="F56" s="338">
        <f t="shared" si="13"/>
        <v>0</v>
      </c>
      <c r="G56" s="338" t="str">
        <f t="shared" si="9"/>
        <v/>
      </c>
      <c r="H56" s="338" t="str">
        <f t="shared" si="7"/>
        <v/>
      </c>
      <c r="I56" s="339" t="str">
        <f t="shared" si="10"/>
        <v/>
      </c>
      <c r="J56" s="338" t="str">
        <f t="shared" si="12"/>
        <v/>
      </c>
      <c r="K56" s="348"/>
      <c r="L56" s="290"/>
      <c r="M56" s="291"/>
      <c r="N56" s="291"/>
      <c r="O56" s="51"/>
      <c r="P56" s="51"/>
      <c r="Q56" s="51"/>
      <c r="R56" s="51"/>
    </row>
    <row r="57" spans="2:18" s="6" customFormat="1" ht="17.100000000000001" customHeight="1" outlineLevel="1" x14ac:dyDescent="0.2">
      <c r="B57" s="14" t="s">
        <v>352</v>
      </c>
      <c r="C57" s="50"/>
      <c r="D57" s="166"/>
      <c r="E57" s="50"/>
      <c r="F57" s="338">
        <f t="shared" si="13"/>
        <v>0</v>
      </c>
      <c r="G57" s="338" t="str">
        <f t="shared" si="9"/>
        <v/>
      </c>
      <c r="H57" s="338" t="str">
        <f t="shared" si="7"/>
        <v/>
      </c>
      <c r="I57" s="339" t="str">
        <f t="shared" si="10"/>
        <v/>
      </c>
      <c r="J57" s="338" t="str">
        <f t="shared" si="12"/>
        <v/>
      </c>
      <c r="K57" s="348"/>
      <c r="L57" s="290"/>
      <c r="M57" s="291"/>
      <c r="N57" s="291"/>
      <c r="O57" s="51"/>
      <c r="P57" s="51"/>
      <c r="Q57" s="51"/>
      <c r="R57" s="51"/>
    </row>
    <row r="58" spans="2:18" s="6" customFormat="1" ht="17.100000000000001" customHeight="1" outlineLevel="1" x14ac:dyDescent="0.2">
      <c r="B58" s="14" t="s">
        <v>353</v>
      </c>
      <c r="C58" s="50"/>
      <c r="D58" s="166"/>
      <c r="E58" s="50"/>
      <c r="F58" s="338">
        <f t="shared" si="13"/>
        <v>0</v>
      </c>
      <c r="G58" s="338" t="str">
        <f t="shared" si="9"/>
        <v/>
      </c>
      <c r="H58" s="338" t="str">
        <f t="shared" si="7"/>
        <v/>
      </c>
      <c r="I58" s="339" t="str">
        <f t="shared" si="10"/>
        <v/>
      </c>
      <c r="J58" s="338" t="str">
        <f t="shared" si="12"/>
        <v/>
      </c>
      <c r="K58" s="348"/>
      <c r="L58" s="290"/>
      <c r="M58" s="291"/>
      <c r="N58" s="291"/>
      <c r="O58" s="51"/>
      <c r="P58" s="51"/>
      <c r="Q58" s="51"/>
      <c r="R58" s="51"/>
    </row>
    <row r="59" spans="2:18" s="6" customFormat="1" ht="17.100000000000001" customHeight="1" outlineLevel="1" x14ac:dyDescent="0.2">
      <c r="B59" s="14" t="s">
        <v>354</v>
      </c>
      <c r="C59" s="50"/>
      <c r="D59" s="166"/>
      <c r="E59" s="50"/>
      <c r="F59" s="338">
        <f t="shared" si="13"/>
        <v>0</v>
      </c>
      <c r="G59" s="338" t="str">
        <f t="shared" si="9"/>
        <v/>
      </c>
      <c r="H59" s="338" t="str">
        <f t="shared" si="7"/>
        <v/>
      </c>
      <c r="I59" s="339" t="str">
        <f t="shared" si="10"/>
        <v/>
      </c>
      <c r="J59" s="338" t="str">
        <f t="shared" si="12"/>
        <v/>
      </c>
      <c r="K59" s="348"/>
      <c r="L59" s="290"/>
      <c r="M59" s="291"/>
      <c r="N59" s="291"/>
      <c r="O59" s="51"/>
      <c r="P59" s="51"/>
      <c r="Q59" s="51"/>
      <c r="R59" s="51"/>
    </row>
    <row r="60" spans="2:18" s="6" customFormat="1" ht="17.100000000000001" customHeight="1" outlineLevel="1" x14ac:dyDescent="0.2">
      <c r="B60" s="14" t="s">
        <v>355</v>
      </c>
      <c r="C60" s="50"/>
      <c r="D60" s="166"/>
      <c r="E60" s="50"/>
      <c r="F60" s="338">
        <f t="shared" si="13"/>
        <v>0</v>
      </c>
      <c r="G60" s="338" t="str">
        <f t="shared" si="9"/>
        <v/>
      </c>
      <c r="H60" s="338" t="str">
        <f t="shared" si="7"/>
        <v/>
      </c>
      <c r="I60" s="339" t="str">
        <f t="shared" si="10"/>
        <v/>
      </c>
      <c r="J60" s="338" t="str">
        <f t="shared" si="12"/>
        <v/>
      </c>
      <c r="K60" s="348"/>
      <c r="L60" s="290"/>
      <c r="M60" s="291"/>
      <c r="N60" s="291"/>
      <c r="O60" s="51"/>
      <c r="P60" s="51"/>
      <c r="Q60" s="51"/>
      <c r="R60" s="51"/>
    </row>
    <row r="61" spans="2:18" s="6" customFormat="1" ht="17.100000000000001" customHeight="1" outlineLevel="1" x14ac:dyDescent="0.2">
      <c r="B61" s="14" t="s">
        <v>356</v>
      </c>
      <c r="C61" s="50"/>
      <c r="D61" s="166"/>
      <c r="E61" s="50"/>
      <c r="F61" s="338">
        <f t="shared" si="13"/>
        <v>0</v>
      </c>
      <c r="G61" s="338" t="str">
        <f t="shared" si="9"/>
        <v/>
      </c>
      <c r="H61" s="338" t="str">
        <f t="shared" si="7"/>
        <v/>
      </c>
      <c r="I61" s="339" t="str">
        <f t="shared" si="10"/>
        <v/>
      </c>
      <c r="J61" s="338" t="str">
        <f t="shared" si="12"/>
        <v/>
      </c>
      <c r="K61" s="348"/>
      <c r="L61" s="290"/>
      <c r="M61" s="291"/>
      <c r="N61" s="291"/>
      <c r="O61" s="51"/>
      <c r="P61" s="51"/>
      <c r="Q61" s="51"/>
      <c r="R61" s="51"/>
    </row>
    <row r="62" spans="2:18" s="6" customFormat="1" ht="28.5" customHeight="1" outlineLevel="1" x14ac:dyDescent="0.2">
      <c r="B62" s="14" t="s">
        <v>357</v>
      </c>
      <c r="C62" s="50"/>
      <c r="D62" s="166"/>
      <c r="E62" s="50"/>
      <c r="F62" s="338">
        <f t="shared" si="13"/>
        <v>0</v>
      </c>
      <c r="G62" s="338" t="str">
        <f t="shared" si="9"/>
        <v/>
      </c>
      <c r="H62" s="338" t="str">
        <f t="shared" si="7"/>
        <v/>
      </c>
      <c r="I62" s="339" t="str">
        <f t="shared" si="10"/>
        <v/>
      </c>
      <c r="J62" s="338" t="str">
        <f t="shared" si="12"/>
        <v/>
      </c>
      <c r="K62" s="348"/>
      <c r="L62" s="290"/>
      <c r="M62" s="291"/>
      <c r="N62" s="291"/>
      <c r="O62" s="51"/>
      <c r="P62" s="51"/>
      <c r="Q62" s="51"/>
      <c r="R62" s="51"/>
    </row>
    <row r="63" spans="2:18" s="6" customFormat="1" ht="17.100000000000001" customHeight="1" outlineLevel="1" x14ac:dyDescent="0.2">
      <c r="B63" s="14" t="s">
        <v>358</v>
      </c>
      <c r="C63" s="50"/>
      <c r="D63" s="166"/>
      <c r="E63" s="50"/>
      <c r="F63" s="338">
        <f t="shared" si="13"/>
        <v>0</v>
      </c>
      <c r="G63" s="338" t="str">
        <f t="shared" si="9"/>
        <v/>
      </c>
      <c r="H63" s="338" t="str">
        <f t="shared" si="7"/>
        <v/>
      </c>
      <c r="I63" s="339" t="str">
        <f t="shared" si="10"/>
        <v/>
      </c>
      <c r="J63" s="338" t="str">
        <f t="shared" si="12"/>
        <v/>
      </c>
      <c r="K63" s="348"/>
      <c r="L63" s="290"/>
      <c r="M63" s="291"/>
      <c r="N63" s="291"/>
      <c r="O63" s="51"/>
      <c r="P63" s="51"/>
      <c r="Q63" s="51"/>
      <c r="R63" s="51"/>
    </row>
    <row r="64" spans="2:18" s="6" customFormat="1" ht="28.5" customHeight="1" outlineLevel="1" x14ac:dyDescent="0.2">
      <c r="B64" s="14" t="s">
        <v>359</v>
      </c>
      <c r="C64" s="50"/>
      <c r="D64" s="166"/>
      <c r="E64" s="50"/>
      <c r="F64" s="338">
        <f t="shared" si="13"/>
        <v>0</v>
      </c>
      <c r="G64" s="338" t="str">
        <f t="shared" si="9"/>
        <v/>
      </c>
      <c r="H64" s="338" t="str">
        <f t="shared" si="7"/>
        <v/>
      </c>
      <c r="I64" s="339" t="str">
        <f t="shared" si="10"/>
        <v/>
      </c>
      <c r="J64" s="338" t="str">
        <f t="shared" si="12"/>
        <v/>
      </c>
      <c r="K64" s="348"/>
      <c r="L64" s="290"/>
      <c r="M64" s="291"/>
      <c r="N64" s="291"/>
      <c r="O64" s="51"/>
      <c r="P64" s="51"/>
      <c r="Q64" s="51"/>
      <c r="R64" s="51"/>
    </row>
    <row r="65" spans="1:18" s="6" customFormat="1" ht="17.100000000000001" customHeight="1" outlineLevel="1" x14ac:dyDescent="0.2">
      <c r="B65" s="14" t="s">
        <v>360</v>
      </c>
      <c r="C65" s="50"/>
      <c r="D65" s="166"/>
      <c r="E65" s="50"/>
      <c r="F65" s="338">
        <f t="shared" si="13"/>
        <v>0</v>
      </c>
      <c r="G65" s="338" t="str">
        <f t="shared" si="9"/>
        <v/>
      </c>
      <c r="H65" s="338" t="str">
        <f t="shared" si="7"/>
        <v/>
      </c>
      <c r="I65" s="339" t="str">
        <f t="shared" si="10"/>
        <v/>
      </c>
      <c r="J65" s="338" t="str">
        <f t="shared" si="12"/>
        <v/>
      </c>
      <c r="K65" s="348"/>
      <c r="L65" s="290"/>
      <c r="M65" s="291"/>
      <c r="N65" s="291"/>
      <c r="O65" s="51"/>
      <c r="P65" s="51"/>
      <c r="Q65" s="51"/>
      <c r="R65" s="51"/>
    </row>
    <row r="66" spans="1:18" s="6" customFormat="1" ht="17.100000000000001" customHeight="1" outlineLevel="1" x14ac:dyDescent="0.2">
      <c r="B66" s="14" t="s">
        <v>361</v>
      </c>
      <c r="C66" s="50"/>
      <c r="D66" s="166"/>
      <c r="E66" s="50"/>
      <c r="F66" s="338">
        <f t="shared" si="13"/>
        <v>0</v>
      </c>
      <c r="G66" s="338" t="str">
        <f t="shared" si="9"/>
        <v/>
      </c>
      <c r="H66" s="338" t="str">
        <f t="shared" si="7"/>
        <v/>
      </c>
      <c r="I66" s="339" t="str">
        <f t="shared" si="10"/>
        <v/>
      </c>
      <c r="J66" s="338" t="str">
        <f t="shared" si="12"/>
        <v/>
      </c>
      <c r="K66" s="348"/>
      <c r="L66" s="290"/>
      <c r="M66" s="291"/>
      <c r="N66" s="291"/>
      <c r="O66" s="51"/>
      <c r="P66" s="51"/>
      <c r="Q66" s="51"/>
      <c r="R66" s="51"/>
    </row>
    <row r="67" spans="1:18" s="6" customFormat="1" ht="17.100000000000001" customHeight="1" outlineLevel="1" x14ac:dyDescent="0.2">
      <c r="B67" s="14" t="s">
        <v>362</v>
      </c>
      <c r="C67" s="50"/>
      <c r="D67" s="166"/>
      <c r="E67" s="50"/>
      <c r="F67" s="338">
        <f t="shared" si="13"/>
        <v>0</v>
      </c>
      <c r="G67" s="338" t="str">
        <f t="shared" si="9"/>
        <v/>
      </c>
      <c r="H67" s="338" t="str">
        <f t="shared" si="7"/>
        <v/>
      </c>
      <c r="I67" s="339" t="str">
        <f t="shared" si="10"/>
        <v/>
      </c>
      <c r="J67" s="338" t="str">
        <f t="shared" si="12"/>
        <v/>
      </c>
      <c r="K67" s="348"/>
      <c r="L67" s="290"/>
      <c r="M67" s="291"/>
      <c r="N67" s="291"/>
      <c r="O67" s="51"/>
      <c r="P67" s="51"/>
      <c r="Q67" s="51"/>
      <c r="R67" s="51"/>
    </row>
    <row r="68" spans="1:18" s="6" customFormat="1" ht="17.100000000000001" customHeight="1" outlineLevel="1" x14ac:dyDescent="0.2">
      <c r="B68" s="14" t="s">
        <v>363</v>
      </c>
      <c r="C68" s="50"/>
      <c r="D68" s="166"/>
      <c r="E68" s="50"/>
      <c r="F68" s="338">
        <f t="shared" si="13"/>
        <v>0</v>
      </c>
      <c r="G68" s="338" t="str">
        <f t="shared" si="9"/>
        <v/>
      </c>
      <c r="H68" s="338" t="str">
        <f t="shared" si="7"/>
        <v/>
      </c>
      <c r="I68" s="339" t="str">
        <f t="shared" si="10"/>
        <v/>
      </c>
      <c r="J68" s="338" t="str">
        <f t="shared" si="12"/>
        <v/>
      </c>
      <c r="K68" s="348"/>
      <c r="L68" s="290"/>
      <c r="M68" s="291"/>
      <c r="N68" s="291"/>
      <c r="O68" s="51"/>
      <c r="P68" s="51"/>
      <c r="Q68" s="51"/>
      <c r="R68" s="51"/>
    </row>
    <row r="69" spans="1:18" s="6" customFormat="1" ht="17.100000000000001" customHeight="1" outlineLevel="1" thickBot="1" x14ac:dyDescent="0.25">
      <c r="B69" s="106" t="s">
        <v>364</v>
      </c>
      <c r="C69" s="306"/>
      <c r="D69" s="307"/>
      <c r="E69" s="306"/>
      <c r="F69" s="344">
        <f t="shared" si="13"/>
        <v>0</v>
      </c>
      <c r="G69" s="344" t="str">
        <f t="shared" si="9"/>
        <v/>
      </c>
      <c r="H69" s="344" t="str">
        <f t="shared" si="7"/>
        <v/>
      </c>
      <c r="I69" s="345" t="str">
        <f t="shared" si="10"/>
        <v/>
      </c>
      <c r="J69" s="344" t="str">
        <f t="shared" si="12"/>
        <v/>
      </c>
      <c r="K69" s="350"/>
      <c r="L69" s="308"/>
      <c r="M69" s="309"/>
      <c r="N69" s="309"/>
      <c r="O69" s="51"/>
      <c r="P69" s="51"/>
      <c r="Q69" s="51"/>
      <c r="R69" s="51"/>
    </row>
    <row r="70" spans="1:18" ht="15.75" customHeight="1" thickBot="1" x14ac:dyDescent="0.25">
      <c r="B70" s="21"/>
      <c r="C70" s="4"/>
      <c r="D70" s="246"/>
      <c r="E70" s="246"/>
      <c r="F70" s="303"/>
      <c r="G70" s="304"/>
      <c r="H70" s="304"/>
      <c r="I70" s="304"/>
      <c r="J70" s="304"/>
      <c r="K70" s="304"/>
      <c r="L70" s="305"/>
      <c r="M70" s="305"/>
      <c r="N70" s="305"/>
    </row>
    <row r="71" spans="1:18" ht="15.75" customHeight="1" x14ac:dyDescent="0.2">
      <c r="B71" s="17" t="s">
        <v>340</v>
      </c>
      <c r="C71" s="84"/>
      <c r="D71" s="85"/>
      <c r="E71" s="85"/>
      <c r="F71" s="310"/>
      <c r="G71" s="311"/>
      <c r="H71" s="311"/>
      <c r="I71" s="311"/>
      <c r="J71" s="311"/>
      <c r="K71" s="311"/>
      <c r="L71" s="312"/>
      <c r="M71" s="70"/>
      <c r="N71" s="70"/>
    </row>
    <row r="72" spans="1:18" s="6" customFormat="1" ht="15.75" customHeight="1" x14ac:dyDescent="0.2">
      <c r="A72" s="2"/>
      <c r="B72" s="18" t="s">
        <v>5</v>
      </c>
      <c r="C72" s="15"/>
      <c r="D72" s="73"/>
      <c r="E72" s="73"/>
      <c r="F72" s="303"/>
      <c r="G72" s="304"/>
      <c r="H72" s="304"/>
      <c r="I72" s="304"/>
      <c r="J72" s="304"/>
      <c r="K72" s="304"/>
      <c r="L72" s="301"/>
      <c r="M72" s="302"/>
      <c r="N72" s="302"/>
      <c r="O72" s="51"/>
      <c r="P72" s="51"/>
      <c r="Q72" s="51"/>
      <c r="R72" s="51"/>
    </row>
    <row r="73" spans="1:18" s="6" customFormat="1" ht="35.25" customHeight="1" x14ac:dyDescent="0.2">
      <c r="B73" s="13" t="s">
        <v>208</v>
      </c>
      <c r="C73" s="49" t="s">
        <v>410</v>
      </c>
      <c r="D73" s="74" t="s">
        <v>159</v>
      </c>
      <c r="E73" s="166"/>
      <c r="F73" s="303"/>
      <c r="G73" s="304"/>
      <c r="H73" s="304"/>
      <c r="I73" s="304"/>
      <c r="J73" s="304"/>
      <c r="K73" s="304"/>
      <c r="L73" s="257"/>
      <c r="M73" s="258"/>
      <c r="N73" s="258"/>
      <c r="O73" s="51"/>
      <c r="P73" s="51"/>
      <c r="Q73" s="51"/>
      <c r="R73" s="51"/>
    </row>
    <row r="74" spans="1:18" s="6" customFormat="1" ht="43.5" customHeight="1" x14ac:dyDescent="0.2">
      <c r="B74" s="13" t="s">
        <v>337</v>
      </c>
      <c r="C74" s="49" t="s">
        <v>411</v>
      </c>
      <c r="D74" s="74" t="s">
        <v>159</v>
      </c>
      <c r="E74" s="166"/>
      <c r="F74" s="303"/>
      <c r="G74" s="304"/>
      <c r="H74" s="304"/>
      <c r="I74" s="304"/>
      <c r="J74" s="304"/>
      <c r="K74" s="304"/>
      <c r="L74" s="257"/>
      <c r="M74" s="258"/>
      <c r="N74" s="258"/>
      <c r="O74" s="51"/>
      <c r="P74" s="51"/>
      <c r="Q74" s="51"/>
      <c r="R74" s="51"/>
    </row>
    <row r="75" spans="1:18" s="6" customFormat="1" ht="24" customHeight="1" x14ac:dyDescent="0.2">
      <c r="A75" s="2"/>
      <c r="B75" s="86" t="s">
        <v>6</v>
      </c>
      <c r="C75" s="15"/>
      <c r="D75" s="73"/>
      <c r="E75" s="73"/>
      <c r="F75" s="303"/>
      <c r="G75" s="304"/>
      <c r="H75" s="304"/>
      <c r="I75" s="304"/>
      <c r="J75" s="304"/>
      <c r="K75" s="304"/>
      <c r="L75" s="301"/>
      <c r="M75" s="302"/>
      <c r="N75" s="302"/>
      <c r="O75" s="51"/>
      <c r="P75" s="51"/>
      <c r="Q75" s="51"/>
      <c r="R75" s="51"/>
    </row>
    <row r="76" spans="1:18" s="6" customFormat="1" ht="28.5" customHeight="1" x14ac:dyDescent="0.2">
      <c r="A76" s="2"/>
      <c r="B76" s="16" t="s">
        <v>35</v>
      </c>
      <c r="C76" s="49" t="s">
        <v>412</v>
      </c>
      <c r="D76" s="74" t="s">
        <v>159</v>
      </c>
      <c r="E76" s="166"/>
      <c r="F76" s="303"/>
      <c r="G76" s="304"/>
      <c r="H76" s="304"/>
      <c r="I76" s="304"/>
      <c r="J76" s="304"/>
      <c r="K76" s="304"/>
      <c r="L76" s="257"/>
      <c r="M76" s="258"/>
      <c r="N76" s="258"/>
      <c r="O76" s="51"/>
      <c r="P76" s="51"/>
      <c r="Q76" s="51"/>
      <c r="R76" s="51"/>
    </row>
    <row r="77" spans="1:18" s="6" customFormat="1" ht="24" customHeight="1" x14ac:dyDescent="0.2">
      <c r="A77" s="2"/>
      <c r="B77" s="18" t="s">
        <v>203</v>
      </c>
      <c r="C77" s="15"/>
      <c r="D77" s="73"/>
      <c r="E77" s="73"/>
      <c r="F77" s="303"/>
      <c r="G77" s="304"/>
      <c r="H77" s="304"/>
      <c r="I77" s="304"/>
      <c r="J77" s="304"/>
      <c r="K77" s="304"/>
      <c r="L77" s="301"/>
      <c r="M77" s="302"/>
      <c r="N77" s="302"/>
      <c r="O77" s="51"/>
      <c r="P77" s="51"/>
      <c r="Q77" s="51"/>
      <c r="R77" s="51"/>
    </row>
    <row r="78" spans="1:18" s="6" customFormat="1" ht="28.5" customHeight="1" thickBot="1" x14ac:dyDescent="0.25">
      <c r="A78" s="2"/>
      <c r="B78" s="45" t="s">
        <v>36</v>
      </c>
      <c r="C78" s="48" t="s">
        <v>44</v>
      </c>
      <c r="D78" s="77"/>
      <c r="E78" s="307"/>
      <c r="F78" s="313"/>
      <c r="G78" s="314"/>
      <c r="H78" s="314"/>
      <c r="I78" s="314"/>
      <c r="J78" s="314"/>
      <c r="K78" s="314"/>
      <c r="L78" s="260"/>
      <c r="M78" s="261"/>
      <c r="N78" s="261"/>
      <c r="O78" s="51"/>
      <c r="P78" s="51"/>
      <c r="Q78" s="51"/>
      <c r="R78" s="51"/>
    </row>
  </sheetData>
  <sheetProtection algorithmName="SHA-512" hashValue="PAQ9y0FlV9Xi4Kr05aPWCUFb9rvbjtCdTJRSaNQbOzYVwYg9hphlz6VhXyg4Rw3TRYj9DjZr5TTEK+UE9rGDPw==" saltValue="5pZO3mLMgNz/H3o0hyh9cA==" spinCount="100000" sheet="1" objects="1" scenarios="1" formatCells="0" formatColumns="0" formatRows="0" selectLockedCells="1"/>
  <mergeCells count="7">
    <mergeCell ref="B7:E7"/>
    <mergeCell ref="L8:N8"/>
    <mergeCell ref="B2:D2"/>
    <mergeCell ref="B3:D3"/>
    <mergeCell ref="A4:E4"/>
    <mergeCell ref="B5:E5"/>
    <mergeCell ref="B6:E6"/>
  </mergeCells>
  <pageMargins left="0.4765625" right="1.036875" top="1.08" bottom="0.91" header="0.5" footer="0.5"/>
  <pageSetup scale="68"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D78:E78 D76:E76 D73:E74 D17:D19 E12 D11:D13 D35:D38 D21:D33 D15 E16:E18 E22:E45 D40:D45 D47:E69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78"/>
  <sheetViews>
    <sheetView topLeftCell="A6"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5" customWidth="1"/>
    <col min="3" max="3" width="34.140625" style="2" customWidth="1"/>
    <col min="4" max="5" width="25.28515625" style="20" customWidth="1"/>
    <col min="6" max="6" width="9.140625" style="51" hidden="1" customWidth="1"/>
    <col min="7" max="8" width="9.140625" style="52" hidden="1" customWidth="1"/>
    <col min="9" max="9" width="32.42578125" style="52" hidden="1" customWidth="1"/>
    <col min="10" max="10" width="21.5703125" style="52" hidden="1" customWidth="1"/>
    <col min="11" max="11" width="9.140625" style="52" hidden="1" customWidth="1"/>
    <col min="12" max="16384" width="9.140625" style="2"/>
  </cols>
  <sheetData>
    <row r="2" spans="1:11" ht="18" x14ac:dyDescent="0.2">
      <c r="B2" s="441" t="s">
        <v>176</v>
      </c>
      <c r="C2" s="441"/>
      <c r="D2" s="441"/>
      <c r="E2" s="220"/>
    </row>
    <row r="3" spans="1:11" ht="20.25" customHeight="1" thickBot="1" x14ac:dyDescent="0.25">
      <c r="B3" s="452" t="s">
        <v>41</v>
      </c>
      <c r="C3" s="452"/>
      <c r="D3" s="452"/>
      <c r="E3" s="221"/>
    </row>
    <row r="4" spans="1:11" ht="18" x14ac:dyDescent="0.2">
      <c r="A4" s="453" t="s">
        <v>29</v>
      </c>
      <c r="B4" s="454"/>
      <c r="C4" s="454"/>
      <c r="D4" s="455"/>
      <c r="E4" s="226"/>
    </row>
    <row r="5" spans="1:11" ht="30.75" customHeight="1" x14ac:dyDescent="0.2">
      <c r="A5" s="7">
        <v>1</v>
      </c>
      <c r="B5" s="456" t="s">
        <v>39</v>
      </c>
      <c r="C5" s="456"/>
      <c r="D5" s="457"/>
      <c r="E5" s="133"/>
    </row>
    <row r="6" spans="1:11" ht="75.75" customHeight="1" thickBot="1" x14ac:dyDescent="0.25">
      <c r="A6" s="28"/>
      <c r="B6" s="450" t="s">
        <v>157</v>
      </c>
      <c r="C6" s="450"/>
      <c r="D6" s="451"/>
      <c r="E6" s="227"/>
    </row>
    <row r="7" spans="1:11" ht="27" customHeight="1" thickBot="1" x14ac:dyDescent="0.25">
      <c r="C7" s="5"/>
      <c r="D7" s="19"/>
      <c r="E7" s="19"/>
    </row>
    <row r="8" spans="1:11" ht="15.75" customHeight="1" thickBot="1" x14ac:dyDescent="0.25">
      <c r="B8" s="78" t="s">
        <v>183</v>
      </c>
      <c r="C8" s="79" t="s">
        <v>26</v>
      </c>
      <c r="D8" s="231" t="s">
        <v>265</v>
      </c>
      <c r="E8" s="224" t="s">
        <v>266</v>
      </c>
      <c r="F8" s="125"/>
      <c r="G8" s="126"/>
      <c r="H8" s="126"/>
      <c r="I8" s="126"/>
      <c r="J8" s="126"/>
      <c r="K8" s="126"/>
    </row>
    <row r="9" spans="1:11" s="6" customFormat="1" ht="15.75" customHeight="1" x14ac:dyDescent="0.2">
      <c r="B9" s="80" t="s">
        <v>184</v>
      </c>
      <c r="C9" s="81"/>
      <c r="D9" s="232" t="s">
        <v>15</v>
      </c>
      <c r="E9" s="222" t="s">
        <v>15</v>
      </c>
      <c r="F9" s="112"/>
      <c r="G9" s="112"/>
      <c r="H9" s="112"/>
      <c r="I9" s="112"/>
      <c r="J9" s="112"/>
      <c r="K9" s="112"/>
    </row>
    <row r="10" spans="1:11" s="6" customFormat="1" ht="15.75" customHeight="1" x14ac:dyDescent="0.2">
      <c r="B10" s="18" t="s">
        <v>185</v>
      </c>
      <c r="C10" s="62"/>
      <c r="D10" s="233"/>
      <c r="E10" s="62"/>
      <c r="F10" s="115"/>
      <c r="G10" s="115"/>
      <c r="H10" s="115"/>
      <c r="I10" s="115"/>
      <c r="J10" s="115"/>
      <c r="K10" s="115"/>
    </row>
    <row r="11" spans="1:11" s="6" customFormat="1" ht="15.75" customHeight="1" x14ac:dyDescent="0.2">
      <c r="B11" s="12" t="s">
        <v>298</v>
      </c>
      <c r="C11" s="10"/>
      <c r="D11" s="234" t="str">
        <f>'DEM (Strategic Priorities)'!D11</f>
        <v>Yes</v>
      </c>
      <c r="E11" s="71"/>
      <c r="F11" s="115">
        <f t="shared" ref="F11:F13" si="0">IF(D11="Yes",1,0)</f>
        <v>1</v>
      </c>
      <c r="G11" s="115" t="str">
        <f>IF(F11&lt;&gt;0,B11,"")</f>
        <v>Inclusión Social e Igualdad</v>
      </c>
      <c r="H11" s="115" t="str">
        <f>IF(G11&lt;&gt;"","-","")</f>
        <v>-</v>
      </c>
      <c r="I11" s="115" t="str">
        <f>IF(G11&lt;&gt;"",CONCATENATE(H11,G11,CHAR(10)),"")</f>
        <v xml:space="preserve">-Inclusión Social e Igualdad
</v>
      </c>
      <c r="J11" s="115" t="str">
        <f>CONCATENATE(I11,I12,I13,I15,I16,I17)</f>
        <v xml:space="preserve">-Inclusión Social e Igualdad
-Productividad e Innovación
-Capacidad Institucional y Estado de Derecho
</v>
      </c>
      <c r="K11" s="115"/>
    </row>
    <row r="12" spans="1:11" s="6" customFormat="1" ht="22.5" customHeight="1" outlineLevel="1" x14ac:dyDescent="0.2">
      <c r="B12" s="12" t="s">
        <v>299</v>
      </c>
      <c r="C12" s="10"/>
      <c r="D12" s="234" t="str">
        <f>'DEM (Strategic Priorities)'!D12</f>
        <v>Yes</v>
      </c>
      <c r="E12" s="71"/>
      <c r="F12" s="115">
        <f t="shared" si="0"/>
        <v>1</v>
      </c>
      <c r="G12" s="115" t="str">
        <f>IF(F12&lt;&gt;0,B12,"")</f>
        <v>Productividad e Innovación</v>
      </c>
      <c r="H12" s="115" t="str">
        <f>IF(G12&lt;&gt;"","-","")</f>
        <v>-</v>
      </c>
      <c r="I12" s="115" t="str">
        <f>IF(G12&lt;&gt;"",CONCATENATE(H12,G12,CHAR(10)),"")</f>
        <v xml:space="preserve">-Productividad e Innovación
</v>
      </c>
      <c r="J12" s="115"/>
      <c r="K12" s="115"/>
    </row>
    <row r="13" spans="1:11" s="6" customFormat="1" ht="15.75" customHeight="1" x14ac:dyDescent="0.2">
      <c r="B13" s="12" t="s">
        <v>300</v>
      </c>
      <c r="C13" s="10"/>
      <c r="D13" s="234">
        <f>'DEM (Strategic Priorities)'!D13</f>
        <v>0</v>
      </c>
      <c r="E13" s="71"/>
      <c r="F13" s="115">
        <f t="shared" si="0"/>
        <v>0</v>
      </c>
      <c r="G13" s="115" t="str">
        <f>IF(F13&lt;&gt;0,B13,"")</f>
        <v/>
      </c>
      <c r="H13" s="115" t="str">
        <f>IF(G13&lt;&gt;"","-","")</f>
        <v/>
      </c>
      <c r="I13" s="115" t="str">
        <f>IF(G13&lt;&gt;"",CONCATENATE(H13,G13,CHAR(10)),"")</f>
        <v/>
      </c>
      <c r="J13" s="115"/>
      <c r="K13" s="115"/>
    </row>
    <row r="14" spans="1:11" s="6" customFormat="1" ht="15.75" customHeight="1" x14ac:dyDescent="0.2">
      <c r="B14" s="18" t="s">
        <v>264</v>
      </c>
      <c r="C14" s="62"/>
      <c r="D14" s="62"/>
      <c r="E14" s="62"/>
      <c r="F14" s="115"/>
      <c r="G14" s="115"/>
      <c r="H14" s="115"/>
      <c r="I14" s="115"/>
      <c r="J14" s="115"/>
      <c r="K14" s="115"/>
    </row>
    <row r="15" spans="1:11" s="6" customFormat="1" ht="21.75" customHeight="1" x14ac:dyDescent="0.2">
      <c r="B15" s="12" t="s">
        <v>301</v>
      </c>
      <c r="C15" s="10"/>
      <c r="D15" s="234">
        <f>'DEM (Strategic Priorities)'!D15</f>
        <v>0</v>
      </c>
      <c r="E15" s="71"/>
      <c r="F15" s="115">
        <f t="shared" ref="F15:F17" si="1">IF(D15="Yes",1,0)</f>
        <v>0</v>
      </c>
      <c r="G15" s="115" t="str">
        <f t="shared" ref="G15:G17" si="2">IF(F15&lt;&gt;0,B15,"")</f>
        <v/>
      </c>
      <c r="H15" s="115" t="str">
        <f t="shared" ref="H15:H17" si="3">IF(G15&lt;&gt;"","-","")</f>
        <v/>
      </c>
      <c r="I15" s="115" t="str">
        <f t="shared" ref="I15:I17" si="4">IF(G15&lt;&gt;"",CONCATENATE(H15,G15,CHAR(10)),"")</f>
        <v/>
      </c>
      <c r="J15" s="115"/>
      <c r="K15" s="115"/>
    </row>
    <row r="16" spans="1:11" s="6" customFormat="1" ht="21.75" customHeight="1" x14ac:dyDescent="0.2">
      <c r="B16" s="12" t="s">
        <v>302</v>
      </c>
      <c r="C16" s="10"/>
      <c r="D16" s="234" t="str">
        <f>'DEM (Strategic Priorities)'!D16</f>
        <v/>
      </c>
      <c r="E16" s="71"/>
      <c r="F16" s="115">
        <f t="shared" si="1"/>
        <v>0</v>
      </c>
      <c r="G16" s="115" t="str">
        <f t="shared" si="2"/>
        <v/>
      </c>
      <c r="H16" s="115" t="str">
        <f t="shared" si="3"/>
        <v/>
      </c>
      <c r="I16" s="115" t="str">
        <f t="shared" si="4"/>
        <v/>
      </c>
      <c r="J16" s="115"/>
      <c r="K16" s="115"/>
    </row>
    <row r="17" spans="2:11" s="6" customFormat="1" ht="15.75" customHeight="1" outlineLevel="1" x14ac:dyDescent="0.2">
      <c r="B17" s="12" t="s">
        <v>303</v>
      </c>
      <c r="C17" s="10"/>
      <c r="D17" s="234" t="str">
        <f>'DEM (Strategic Priorities)'!D19</f>
        <v>Yes</v>
      </c>
      <c r="E17" s="71"/>
      <c r="F17" s="115">
        <f t="shared" si="1"/>
        <v>1</v>
      </c>
      <c r="G17" s="115" t="str">
        <f t="shared" si="2"/>
        <v>Capacidad Institucional y Estado de Derecho</v>
      </c>
      <c r="H17" s="115" t="str">
        <f t="shared" si="3"/>
        <v>-</v>
      </c>
      <c r="I17" s="115" t="str">
        <f t="shared" si="4"/>
        <v xml:space="preserve">-Capacidad Institucional y Estado de Derecho
</v>
      </c>
      <c r="J17" s="115"/>
      <c r="K17" s="115"/>
    </row>
    <row r="18" spans="2:11" s="6" customFormat="1" ht="15.75" customHeight="1" outlineLevel="1" x14ac:dyDescent="0.2">
      <c r="B18" s="18" t="s">
        <v>267</v>
      </c>
      <c r="C18" s="82"/>
      <c r="D18" s="236"/>
      <c r="E18" s="83"/>
      <c r="F18" s="115"/>
      <c r="G18" s="115"/>
      <c r="H18" s="115"/>
      <c r="I18" s="115"/>
      <c r="J18" s="115"/>
      <c r="K18" s="115" t="str">
        <f>CONCATENATE(J19,J20,J21,J22,J23,J24,J25,J26,J27,J28,J29,J30,J31,J32,J33,J34,J35,J36,J37,J38,J39,J40,J41,J42,J43,J44,J45,J46,J47,J48,J49,J50,J51,J52,J53,J54,J55,J56,J57,J58,J59,J60,J61,J62,J63,J64,J65,J66)</f>
        <v/>
      </c>
    </row>
    <row r="19" spans="2:11" s="6" customFormat="1" ht="34.5" customHeight="1" outlineLevel="1" x14ac:dyDescent="0.2">
      <c r="B19" s="14" t="s">
        <v>268</v>
      </c>
      <c r="C19" s="50"/>
      <c r="D19" s="235">
        <f>'DEM (Strategic Priorities)'!D21</f>
        <v>0</v>
      </c>
      <c r="E19" s="235">
        <f>'DEM (Strategic Priorities)'!E21</f>
        <v>0</v>
      </c>
      <c r="F19" s="115">
        <f t="shared" ref="F19:F25" si="5">IF(D19="Yes",1,0)</f>
        <v>0</v>
      </c>
      <c r="G19" s="115" t="str">
        <f>IF(F19=1,B19,"")</f>
        <v/>
      </c>
      <c r="H19" s="115" t="str">
        <f t="shared" ref="H19:H43" si="6">IF(G19&lt;&gt;"","-","")</f>
        <v/>
      </c>
      <c r="I19" s="225" t="str">
        <f>IF(E19="Yes","*","")</f>
        <v/>
      </c>
      <c r="J19" s="115" t="str">
        <f t="shared" ref="J19:J22" si="7">IF(G19&lt;&gt;"",CONCATENATE(H19,G19,I19,CHAR(10)),"")</f>
        <v/>
      </c>
      <c r="K19" s="225"/>
    </row>
    <row r="20" spans="2:11" s="6" customFormat="1" ht="24.75" customHeight="1" outlineLevel="1" x14ac:dyDescent="0.2">
      <c r="B20" s="14" t="s">
        <v>269</v>
      </c>
      <c r="C20" s="50"/>
      <c r="D20" s="235">
        <f>'DEM (Strategic Priorities)'!D22</f>
        <v>0</v>
      </c>
      <c r="E20" s="235">
        <f>'DEM (Strategic Priorities)'!E22</f>
        <v>0</v>
      </c>
      <c r="F20" s="115">
        <f t="shared" si="5"/>
        <v>0</v>
      </c>
      <c r="G20" s="115" t="str">
        <f t="shared" ref="G20:G43" si="8">IF(F20=1,B20,"")</f>
        <v/>
      </c>
      <c r="H20" s="115" t="str">
        <f t="shared" si="6"/>
        <v/>
      </c>
      <c r="I20" s="225" t="str">
        <f t="shared" ref="I20:I43" si="9">IF(E20="Yes","*","")</f>
        <v/>
      </c>
      <c r="J20" s="115" t="str">
        <f t="shared" si="7"/>
        <v/>
      </c>
      <c r="K20" s="115"/>
    </row>
    <row r="21" spans="2:11" s="6" customFormat="1" ht="15.75" customHeight="1" outlineLevel="1" x14ac:dyDescent="0.2">
      <c r="B21" s="14" t="s">
        <v>270</v>
      </c>
      <c r="C21" s="50"/>
      <c r="D21" s="235">
        <f>'DEM (Strategic Priorities)'!D23</f>
        <v>0</v>
      </c>
      <c r="E21" s="75">
        <f>'DEM (Strategic Priorities)'!E23</f>
        <v>0</v>
      </c>
      <c r="F21" s="115">
        <f>IF(E21="Yes",1,0)</f>
        <v>0</v>
      </c>
      <c r="G21" s="115" t="str">
        <f t="shared" si="8"/>
        <v/>
      </c>
      <c r="H21" s="115" t="str">
        <f t="shared" si="6"/>
        <v/>
      </c>
      <c r="I21" s="225" t="str">
        <f t="shared" si="9"/>
        <v/>
      </c>
      <c r="J21" s="115" t="str">
        <f t="shared" si="7"/>
        <v/>
      </c>
      <c r="K21" s="115"/>
    </row>
    <row r="22" spans="2:11" s="6" customFormat="1" ht="15.75" customHeight="1" outlineLevel="1" x14ac:dyDescent="0.2">
      <c r="B22" s="14" t="s">
        <v>271</v>
      </c>
      <c r="C22" s="50"/>
      <c r="D22" s="235">
        <f>'DEM (Strategic Priorities)'!D24</f>
        <v>0</v>
      </c>
      <c r="E22" s="75">
        <f>'DEM (Strategic Priorities)'!E24</f>
        <v>0</v>
      </c>
      <c r="F22" s="115">
        <f t="shared" ref="F22:F23" si="10">IF(E22="Yes",1,0)</f>
        <v>0</v>
      </c>
      <c r="G22" s="115" t="str">
        <f t="shared" si="8"/>
        <v/>
      </c>
      <c r="H22" s="115" t="str">
        <f t="shared" si="6"/>
        <v/>
      </c>
      <c r="I22" s="225" t="str">
        <f t="shared" si="9"/>
        <v/>
      </c>
      <c r="J22" s="115" t="str">
        <f t="shared" si="7"/>
        <v/>
      </c>
      <c r="K22" s="115"/>
    </row>
    <row r="23" spans="2:11" s="6" customFormat="1" ht="15.75" customHeight="1" outlineLevel="1" x14ac:dyDescent="0.2">
      <c r="B23" s="14" t="s">
        <v>272</v>
      </c>
      <c r="C23" s="50"/>
      <c r="D23" s="235">
        <f>'DEM (Strategic Priorities)'!D25</f>
        <v>0</v>
      </c>
      <c r="E23" s="75">
        <f>'DEM (Strategic Priorities)'!E25</f>
        <v>0</v>
      </c>
      <c r="F23" s="115">
        <f t="shared" si="10"/>
        <v>0</v>
      </c>
      <c r="G23" s="115" t="str">
        <f t="shared" si="8"/>
        <v/>
      </c>
      <c r="H23" s="115" t="str">
        <f t="shared" si="6"/>
        <v/>
      </c>
      <c r="I23" s="225" t="str">
        <f t="shared" si="9"/>
        <v/>
      </c>
      <c r="J23" s="115" t="str">
        <f>IF(G23&lt;&gt;"",CONCATENATE(H23,G23,I23,CHAR(10)),"")</f>
        <v/>
      </c>
      <c r="K23" s="115"/>
    </row>
    <row r="24" spans="2:11" s="6" customFormat="1" ht="15.75" customHeight="1" outlineLevel="1" x14ac:dyDescent="0.2">
      <c r="B24" s="14" t="s">
        <v>273</v>
      </c>
      <c r="C24" s="50"/>
      <c r="D24" s="235">
        <f>'DEM (Strategic Priorities)'!D26</f>
        <v>0</v>
      </c>
      <c r="E24" s="75">
        <f>'DEM (Strategic Priorities)'!E26</f>
        <v>0</v>
      </c>
      <c r="F24" s="115">
        <f t="shared" si="5"/>
        <v>0</v>
      </c>
      <c r="G24" s="115" t="str">
        <f t="shared" si="8"/>
        <v/>
      </c>
      <c r="H24" s="115" t="str">
        <f t="shared" si="6"/>
        <v/>
      </c>
      <c r="I24" s="225" t="str">
        <f t="shared" si="9"/>
        <v/>
      </c>
      <c r="J24" s="115" t="str">
        <f t="shared" ref="J24:J43" si="11">IF(G24&lt;&gt;"",CONCATENATE(H24,G24,I24,CHAR(10)),"")</f>
        <v/>
      </c>
      <c r="K24" s="115"/>
    </row>
    <row r="25" spans="2:11" s="6" customFormat="1" ht="15.75" customHeight="1" outlineLevel="1" x14ac:dyDescent="0.2">
      <c r="B25" s="14" t="s">
        <v>274</v>
      </c>
      <c r="C25" s="50"/>
      <c r="D25" s="235">
        <f>'DEM (Strategic Priorities)'!D27</f>
        <v>0</v>
      </c>
      <c r="E25" s="75">
        <f>'DEM (Strategic Priorities)'!E27</f>
        <v>0</v>
      </c>
      <c r="F25" s="115">
        <f t="shared" si="5"/>
        <v>0</v>
      </c>
      <c r="G25" s="115" t="str">
        <f t="shared" si="8"/>
        <v/>
      </c>
      <c r="H25" s="115" t="str">
        <f t="shared" si="6"/>
        <v/>
      </c>
      <c r="I25" s="225" t="str">
        <f t="shared" si="9"/>
        <v/>
      </c>
      <c r="J25" s="115" t="str">
        <f t="shared" si="11"/>
        <v/>
      </c>
      <c r="K25" s="115"/>
    </row>
    <row r="26" spans="2:11" s="6" customFormat="1" ht="30" customHeight="1" outlineLevel="1" x14ac:dyDescent="0.2">
      <c r="B26" s="14" t="s">
        <v>275</v>
      </c>
      <c r="C26" s="50"/>
      <c r="D26" s="237">
        <f>'DEM (Strategic Priorities)'!D28</f>
        <v>0</v>
      </c>
      <c r="E26" s="75">
        <f>'DEM (Strategic Priorities)'!E28</f>
        <v>0</v>
      </c>
      <c r="F26" s="115">
        <f t="shared" ref="F26:F43" si="12">IF(E26="Yes",1,0)</f>
        <v>0</v>
      </c>
      <c r="G26" s="115" t="str">
        <f t="shared" si="8"/>
        <v/>
      </c>
      <c r="H26" s="115" t="str">
        <f t="shared" si="6"/>
        <v/>
      </c>
      <c r="I26" s="225" t="str">
        <f t="shared" si="9"/>
        <v/>
      </c>
      <c r="J26" s="115" t="str">
        <f t="shared" si="11"/>
        <v/>
      </c>
      <c r="K26" s="115"/>
    </row>
    <row r="27" spans="2:11" s="6" customFormat="1" ht="15.75" customHeight="1" outlineLevel="1" x14ac:dyDescent="0.2">
      <c r="B27" s="14" t="s">
        <v>276</v>
      </c>
      <c r="C27" s="50"/>
      <c r="D27" s="237">
        <f>'DEM (Strategic Priorities)'!D29</f>
        <v>0</v>
      </c>
      <c r="E27" s="75">
        <f>'DEM (Strategic Priorities)'!E29</f>
        <v>0</v>
      </c>
      <c r="F27" s="115">
        <f t="shared" si="12"/>
        <v>0</v>
      </c>
      <c r="G27" s="115" t="str">
        <f t="shared" si="8"/>
        <v/>
      </c>
      <c r="H27" s="115" t="str">
        <f t="shared" si="6"/>
        <v/>
      </c>
      <c r="I27" s="225" t="str">
        <f t="shared" si="9"/>
        <v/>
      </c>
      <c r="J27" s="115" t="str">
        <f t="shared" si="11"/>
        <v/>
      </c>
      <c r="K27" s="115"/>
    </row>
    <row r="28" spans="2:11" s="6" customFormat="1" ht="15.75" customHeight="1" outlineLevel="1" x14ac:dyDescent="0.2">
      <c r="B28" s="14" t="s">
        <v>277</v>
      </c>
      <c r="C28" s="50"/>
      <c r="D28" s="237">
        <f>'DEM (Strategic Priorities)'!D30</f>
        <v>0</v>
      </c>
      <c r="E28" s="75">
        <f>'DEM (Strategic Priorities)'!E30</f>
        <v>0</v>
      </c>
      <c r="F28" s="115">
        <f t="shared" si="12"/>
        <v>0</v>
      </c>
      <c r="G28" s="115" t="str">
        <f t="shared" si="8"/>
        <v/>
      </c>
      <c r="H28" s="115" t="str">
        <f t="shared" si="6"/>
        <v/>
      </c>
      <c r="I28" s="225" t="str">
        <f t="shared" si="9"/>
        <v/>
      </c>
      <c r="J28" s="115" t="str">
        <f t="shared" si="11"/>
        <v/>
      </c>
      <c r="K28" s="115"/>
    </row>
    <row r="29" spans="2:11" s="6" customFormat="1" ht="15.75" customHeight="1" outlineLevel="1" x14ac:dyDescent="0.2">
      <c r="B29" s="14" t="s">
        <v>278</v>
      </c>
      <c r="C29" s="50"/>
      <c r="D29" s="237">
        <f>'DEM (Strategic Priorities)'!D31</f>
        <v>0</v>
      </c>
      <c r="E29" s="75">
        <f>'DEM (Strategic Priorities)'!E31</f>
        <v>0</v>
      </c>
      <c r="F29" s="115">
        <f t="shared" si="12"/>
        <v>0</v>
      </c>
      <c r="G29" s="115" t="str">
        <f t="shared" si="8"/>
        <v/>
      </c>
      <c r="H29" s="115" t="str">
        <f t="shared" si="6"/>
        <v/>
      </c>
      <c r="I29" s="225" t="str">
        <f t="shared" si="9"/>
        <v/>
      </c>
      <c r="J29" s="115" t="str">
        <f t="shared" si="11"/>
        <v/>
      </c>
      <c r="K29" s="115"/>
    </row>
    <row r="30" spans="2:11" s="6" customFormat="1" ht="27" customHeight="1" outlineLevel="1" x14ac:dyDescent="0.2">
      <c r="B30" s="14" t="s">
        <v>279</v>
      </c>
      <c r="C30" s="50"/>
      <c r="D30" s="237">
        <f>'DEM (Strategic Priorities)'!D32</f>
        <v>0</v>
      </c>
      <c r="E30" s="75">
        <f>'DEM (Strategic Priorities)'!E32</f>
        <v>0</v>
      </c>
      <c r="F30" s="115">
        <f t="shared" si="12"/>
        <v>0</v>
      </c>
      <c r="G30" s="115" t="str">
        <f t="shared" si="8"/>
        <v/>
      </c>
      <c r="H30" s="115" t="str">
        <f t="shared" si="6"/>
        <v/>
      </c>
      <c r="I30" s="225" t="str">
        <f t="shared" si="9"/>
        <v/>
      </c>
      <c r="J30" s="115" t="str">
        <f t="shared" si="11"/>
        <v/>
      </c>
      <c r="K30" s="115"/>
    </row>
    <row r="31" spans="2:11" s="6" customFormat="1" ht="15.75" customHeight="1" outlineLevel="1" x14ac:dyDescent="0.2">
      <c r="B31" s="14" t="s">
        <v>280</v>
      </c>
      <c r="C31" s="50"/>
      <c r="D31" s="237">
        <f>'DEM (Strategic Priorities)'!D33</f>
        <v>0</v>
      </c>
      <c r="E31" s="75">
        <f>'DEM (Strategic Priorities)'!E33</f>
        <v>0</v>
      </c>
      <c r="F31" s="115">
        <f t="shared" si="12"/>
        <v>0</v>
      </c>
      <c r="G31" s="115" t="str">
        <f t="shared" si="8"/>
        <v/>
      </c>
      <c r="H31" s="115" t="str">
        <f t="shared" si="6"/>
        <v/>
      </c>
      <c r="I31" s="225" t="str">
        <f t="shared" si="9"/>
        <v/>
      </c>
      <c r="J31" s="115" t="str">
        <f t="shared" si="11"/>
        <v/>
      </c>
      <c r="K31" s="115"/>
    </row>
    <row r="32" spans="2:11" s="6" customFormat="1" ht="15.75" customHeight="1" outlineLevel="1" x14ac:dyDescent="0.2">
      <c r="B32" s="14" t="s">
        <v>281</v>
      </c>
      <c r="C32" s="50"/>
      <c r="D32" s="237">
        <f>'DEM (Strategic Priorities)'!D34</f>
        <v>0</v>
      </c>
      <c r="E32" s="75">
        <f>'DEM (Strategic Priorities)'!E34</f>
        <v>0</v>
      </c>
      <c r="F32" s="115">
        <f t="shared" si="12"/>
        <v>0</v>
      </c>
      <c r="G32" s="115" t="str">
        <f t="shared" si="8"/>
        <v/>
      </c>
      <c r="H32" s="115" t="str">
        <f t="shared" si="6"/>
        <v/>
      </c>
      <c r="I32" s="225" t="str">
        <f t="shared" si="9"/>
        <v/>
      </c>
      <c r="J32" s="115" t="str">
        <f t="shared" si="11"/>
        <v/>
      </c>
      <c r="K32" s="115"/>
    </row>
    <row r="33" spans="1:11" s="6" customFormat="1" ht="15.75" customHeight="1" outlineLevel="1" x14ac:dyDescent="0.2">
      <c r="B33" s="14" t="s">
        <v>282</v>
      </c>
      <c r="C33" s="50"/>
      <c r="D33" s="237">
        <f>'DEM (Strategic Priorities)'!D35</f>
        <v>0</v>
      </c>
      <c r="E33" s="75">
        <f>'DEM (Strategic Priorities)'!E35</f>
        <v>0</v>
      </c>
      <c r="F33" s="115">
        <f t="shared" si="12"/>
        <v>0</v>
      </c>
      <c r="G33" s="115" t="str">
        <f t="shared" si="8"/>
        <v/>
      </c>
      <c r="H33" s="115" t="str">
        <f t="shared" si="6"/>
        <v/>
      </c>
      <c r="I33" s="225" t="str">
        <f t="shared" si="9"/>
        <v/>
      </c>
      <c r="J33" s="115" t="str">
        <f t="shared" si="11"/>
        <v/>
      </c>
      <c r="K33" s="115"/>
    </row>
    <row r="34" spans="1:11" s="6" customFormat="1" ht="15.75" customHeight="1" outlineLevel="1" x14ac:dyDescent="0.2">
      <c r="B34" s="14" t="s">
        <v>283</v>
      </c>
      <c r="C34" s="50"/>
      <c r="D34" s="237">
        <f>'DEM (Strategic Priorities)'!D36</f>
        <v>0</v>
      </c>
      <c r="E34" s="75">
        <f>'DEM (Strategic Priorities)'!E36</f>
        <v>0</v>
      </c>
      <c r="F34" s="115">
        <f t="shared" si="12"/>
        <v>0</v>
      </c>
      <c r="G34" s="115" t="str">
        <f t="shared" si="8"/>
        <v/>
      </c>
      <c r="H34" s="115" t="str">
        <f t="shared" si="6"/>
        <v/>
      </c>
      <c r="I34" s="225" t="str">
        <f t="shared" si="9"/>
        <v/>
      </c>
      <c r="J34" s="115" t="str">
        <f t="shared" si="11"/>
        <v/>
      </c>
      <c r="K34" s="115"/>
    </row>
    <row r="35" spans="1:11" s="6" customFormat="1" ht="15.75" customHeight="1" x14ac:dyDescent="0.2">
      <c r="B35" s="14" t="s">
        <v>284</v>
      </c>
      <c r="C35" s="50"/>
      <c r="D35" s="237">
        <f>'DEM (Strategic Priorities)'!D37</f>
        <v>0</v>
      </c>
      <c r="E35" s="75">
        <f>'DEM (Strategic Priorities)'!E37</f>
        <v>0</v>
      </c>
      <c r="F35" s="115">
        <f t="shared" si="12"/>
        <v>0</v>
      </c>
      <c r="G35" s="115" t="str">
        <f t="shared" si="8"/>
        <v/>
      </c>
      <c r="H35" s="115" t="str">
        <f t="shared" si="6"/>
        <v/>
      </c>
      <c r="I35" s="225" t="str">
        <f t="shared" si="9"/>
        <v/>
      </c>
      <c r="J35" s="115" t="str">
        <f t="shared" si="11"/>
        <v/>
      </c>
      <c r="K35" s="115"/>
    </row>
    <row r="36" spans="1:11" s="6" customFormat="1" ht="15.75" customHeight="1" outlineLevel="1" x14ac:dyDescent="0.2">
      <c r="B36" s="14" t="s">
        <v>285</v>
      </c>
      <c r="C36" s="50"/>
      <c r="D36" s="237">
        <f>'DEM (Strategic Priorities)'!D38</f>
        <v>0</v>
      </c>
      <c r="E36" s="75">
        <f>'DEM (Strategic Priorities)'!E38</f>
        <v>0</v>
      </c>
      <c r="F36" s="115">
        <f t="shared" si="12"/>
        <v>0</v>
      </c>
      <c r="G36" s="115" t="str">
        <f t="shared" si="8"/>
        <v/>
      </c>
      <c r="H36" s="115" t="str">
        <f t="shared" si="6"/>
        <v/>
      </c>
      <c r="I36" s="225" t="str">
        <f t="shared" si="9"/>
        <v/>
      </c>
      <c r="J36" s="115" t="str">
        <f t="shared" si="11"/>
        <v/>
      </c>
      <c r="K36" s="115"/>
    </row>
    <row r="37" spans="1:11" s="6" customFormat="1" ht="27.75" customHeight="1" outlineLevel="1" x14ac:dyDescent="0.2">
      <c r="B37" s="14" t="s">
        <v>286</v>
      </c>
      <c r="C37" s="50"/>
      <c r="D37" s="237">
        <f>'DEM (Strategic Priorities)'!D39</f>
        <v>0</v>
      </c>
      <c r="E37" s="75">
        <f>'DEM (Strategic Priorities)'!E39</f>
        <v>0</v>
      </c>
      <c r="F37" s="115">
        <f t="shared" si="12"/>
        <v>0</v>
      </c>
      <c r="G37" s="115" t="str">
        <f t="shared" si="8"/>
        <v/>
      </c>
      <c r="H37" s="115" t="str">
        <f t="shared" si="6"/>
        <v/>
      </c>
      <c r="I37" s="225" t="str">
        <f t="shared" si="9"/>
        <v/>
      </c>
      <c r="J37" s="115" t="str">
        <f t="shared" si="11"/>
        <v/>
      </c>
      <c r="K37" s="115"/>
    </row>
    <row r="38" spans="1:11" s="6" customFormat="1" ht="27" customHeight="1" outlineLevel="1" x14ac:dyDescent="0.2">
      <c r="B38" s="14" t="s">
        <v>287</v>
      </c>
      <c r="C38" s="50"/>
      <c r="D38" s="237">
        <f>'DEM (Strategic Priorities)'!D40</f>
        <v>0</v>
      </c>
      <c r="E38" s="75">
        <f>'DEM (Strategic Priorities)'!E40</f>
        <v>0</v>
      </c>
      <c r="F38" s="115">
        <f t="shared" si="12"/>
        <v>0</v>
      </c>
      <c r="G38" s="115" t="str">
        <f t="shared" si="8"/>
        <v/>
      </c>
      <c r="H38" s="115" t="str">
        <f t="shared" si="6"/>
        <v/>
      </c>
      <c r="I38" s="225" t="str">
        <f t="shared" si="9"/>
        <v/>
      </c>
      <c r="J38" s="115" t="str">
        <f t="shared" si="11"/>
        <v/>
      </c>
      <c r="K38" s="115"/>
    </row>
    <row r="39" spans="1:11" s="6" customFormat="1" ht="15.75" customHeight="1" outlineLevel="1" x14ac:dyDescent="0.2">
      <c r="B39" s="14" t="s">
        <v>288</v>
      </c>
      <c r="C39" s="50"/>
      <c r="D39" s="237">
        <f>'DEM (Strategic Priorities)'!D41</f>
        <v>0</v>
      </c>
      <c r="E39" s="75">
        <f>'DEM (Strategic Priorities)'!E41</f>
        <v>0</v>
      </c>
      <c r="F39" s="115">
        <f t="shared" si="12"/>
        <v>0</v>
      </c>
      <c r="G39" s="115" t="str">
        <f t="shared" si="8"/>
        <v/>
      </c>
      <c r="H39" s="115" t="str">
        <f t="shared" si="6"/>
        <v/>
      </c>
      <c r="I39" s="225" t="str">
        <f t="shared" si="9"/>
        <v/>
      </c>
      <c r="J39" s="115" t="str">
        <f t="shared" si="11"/>
        <v/>
      </c>
      <c r="K39" s="115"/>
    </row>
    <row r="40" spans="1:11" s="6" customFormat="1" ht="28.5" customHeight="1" outlineLevel="1" x14ac:dyDescent="0.2">
      <c r="B40" s="14" t="s">
        <v>289</v>
      </c>
      <c r="C40" s="50"/>
      <c r="D40" s="237">
        <f>'DEM (Strategic Priorities)'!D42</f>
        <v>0</v>
      </c>
      <c r="E40" s="75">
        <f>'DEM (Strategic Priorities)'!E42</f>
        <v>0</v>
      </c>
      <c r="F40" s="115">
        <f t="shared" si="12"/>
        <v>0</v>
      </c>
      <c r="G40" s="115" t="str">
        <f t="shared" si="8"/>
        <v/>
      </c>
      <c r="H40" s="115" t="str">
        <f t="shared" si="6"/>
        <v/>
      </c>
      <c r="I40" s="225" t="str">
        <f t="shared" si="9"/>
        <v/>
      </c>
      <c r="J40" s="115" t="str">
        <f t="shared" si="11"/>
        <v/>
      </c>
      <c r="K40" s="115"/>
    </row>
    <row r="41" spans="1:11" ht="15.75" customHeight="1" x14ac:dyDescent="0.2">
      <c r="A41" s="6"/>
      <c r="B41" s="14" t="s">
        <v>290</v>
      </c>
      <c r="C41" s="50"/>
      <c r="D41" s="237">
        <f>'DEM (Strategic Priorities)'!D43</f>
        <v>0</v>
      </c>
      <c r="E41" s="75">
        <f>'DEM (Strategic Priorities)'!E43</f>
        <v>0</v>
      </c>
      <c r="F41" s="115">
        <f t="shared" si="12"/>
        <v>0</v>
      </c>
      <c r="G41" s="115" t="str">
        <f t="shared" si="8"/>
        <v/>
      </c>
      <c r="H41" s="115" t="str">
        <f t="shared" si="6"/>
        <v/>
      </c>
      <c r="I41" s="225" t="str">
        <f t="shared" si="9"/>
        <v/>
      </c>
      <c r="J41" s="115" t="str">
        <f t="shared" si="11"/>
        <v/>
      </c>
      <c r="K41" s="115"/>
    </row>
    <row r="42" spans="1:11" ht="15.75" customHeight="1" x14ac:dyDescent="0.2">
      <c r="B42" s="14" t="s">
        <v>291</v>
      </c>
      <c r="C42" s="50"/>
      <c r="D42" s="237">
        <f>'DEM (Strategic Priorities)'!D44</f>
        <v>0</v>
      </c>
      <c r="E42" s="75">
        <f>'DEM (Strategic Priorities)'!E44</f>
        <v>0</v>
      </c>
      <c r="F42" s="115">
        <f t="shared" si="12"/>
        <v>0</v>
      </c>
      <c r="G42" s="115" t="str">
        <f t="shared" si="8"/>
        <v/>
      </c>
      <c r="H42" s="115" t="str">
        <f t="shared" si="6"/>
        <v/>
      </c>
      <c r="I42" s="225" t="str">
        <f t="shared" si="9"/>
        <v/>
      </c>
      <c r="J42" s="115" t="str">
        <f t="shared" si="11"/>
        <v/>
      </c>
      <c r="K42" s="115"/>
    </row>
    <row r="43" spans="1:11" s="6" customFormat="1" ht="15.75" customHeight="1" x14ac:dyDescent="0.2">
      <c r="A43" s="2"/>
      <c r="B43" s="14" t="s">
        <v>292</v>
      </c>
      <c r="C43" s="50"/>
      <c r="D43" s="237">
        <f>'DEM (Strategic Priorities)'!D45</f>
        <v>0</v>
      </c>
      <c r="E43" s="75">
        <f>'DEM (Strategic Priorities)'!E45</f>
        <v>0</v>
      </c>
      <c r="F43" s="115">
        <f t="shared" si="12"/>
        <v>0</v>
      </c>
      <c r="G43" s="115" t="str">
        <f t="shared" si="8"/>
        <v/>
      </c>
      <c r="H43" s="115" t="str">
        <f t="shared" si="6"/>
        <v/>
      </c>
      <c r="I43" s="225" t="str">
        <f t="shared" si="9"/>
        <v/>
      </c>
      <c r="J43" s="115" t="str">
        <f t="shared" si="11"/>
        <v/>
      </c>
      <c r="K43" s="115"/>
    </row>
    <row r="44" spans="1:11" s="6" customFormat="1" ht="15.75" customHeight="1" x14ac:dyDescent="0.2">
      <c r="A44" s="2"/>
      <c r="B44" s="343" t="s">
        <v>365</v>
      </c>
      <c r="C44" s="50"/>
      <c r="D44" s="237">
        <f>'DEM (Strategic Priorities)'!D47</f>
        <v>0</v>
      </c>
      <c r="E44" s="75">
        <f>'DEM (Strategic Priorities)'!E47</f>
        <v>0</v>
      </c>
      <c r="F44" s="115">
        <f t="shared" ref="F44:F66" si="13">IF(E44="Yes",1,0)</f>
        <v>0</v>
      </c>
      <c r="G44" s="115" t="str">
        <f t="shared" ref="G44:G66" si="14">IF(F44=1,B44,"")</f>
        <v/>
      </c>
      <c r="H44" s="115" t="str">
        <f t="shared" ref="H44:H66" si="15">IF(G44&lt;&gt;"","-","")</f>
        <v/>
      </c>
      <c r="I44" s="225" t="str">
        <f t="shared" ref="I44:I66" si="16">IF(E44="Yes","*","")</f>
        <v/>
      </c>
      <c r="J44" s="115" t="str">
        <f t="shared" ref="J44:J66" si="17">IF(G44&lt;&gt;"",CONCATENATE(H44,G44,I44,CHAR(10)),"")</f>
        <v/>
      </c>
      <c r="K44" s="115"/>
    </row>
    <row r="45" spans="1:11" s="6" customFormat="1" ht="15.75" customHeight="1" x14ac:dyDescent="0.2">
      <c r="A45" s="2"/>
      <c r="B45" s="14" t="s">
        <v>366</v>
      </c>
      <c r="C45" s="50"/>
      <c r="D45" s="237">
        <f>'DEM (Strategic Priorities)'!D48</f>
        <v>0</v>
      </c>
      <c r="E45" s="75">
        <f>'DEM (Strategic Priorities)'!E48</f>
        <v>0</v>
      </c>
      <c r="F45" s="115">
        <f t="shared" si="13"/>
        <v>0</v>
      </c>
      <c r="G45" s="115" t="str">
        <f t="shared" si="14"/>
        <v/>
      </c>
      <c r="H45" s="115" t="str">
        <f t="shared" si="15"/>
        <v/>
      </c>
      <c r="I45" s="225" t="str">
        <f t="shared" si="16"/>
        <v/>
      </c>
      <c r="J45" s="115" t="str">
        <f t="shared" si="17"/>
        <v/>
      </c>
      <c r="K45" s="115"/>
    </row>
    <row r="46" spans="1:11" s="6" customFormat="1" ht="15.75" customHeight="1" x14ac:dyDescent="0.2">
      <c r="A46" s="2"/>
      <c r="B46" s="14" t="s">
        <v>367</v>
      </c>
      <c r="C46" s="50"/>
      <c r="D46" s="237">
        <f>'DEM (Strategic Priorities)'!D49</f>
        <v>0</v>
      </c>
      <c r="E46" s="75">
        <f>'DEM (Strategic Priorities)'!E49</f>
        <v>0</v>
      </c>
      <c r="F46" s="115">
        <f t="shared" si="13"/>
        <v>0</v>
      </c>
      <c r="G46" s="115" t="str">
        <f t="shared" si="14"/>
        <v/>
      </c>
      <c r="H46" s="115" t="str">
        <f t="shared" si="15"/>
        <v/>
      </c>
      <c r="I46" s="225" t="str">
        <f t="shared" si="16"/>
        <v/>
      </c>
      <c r="J46" s="115" t="str">
        <f t="shared" si="17"/>
        <v/>
      </c>
      <c r="K46" s="115"/>
    </row>
    <row r="47" spans="1:11" s="6" customFormat="1" ht="15.75" customHeight="1" x14ac:dyDescent="0.2">
      <c r="A47" s="2"/>
      <c r="B47" s="14" t="s">
        <v>368</v>
      </c>
      <c r="C47" s="50"/>
      <c r="D47" s="237">
        <f>'DEM (Strategic Priorities)'!D50</f>
        <v>0</v>
      </c>
      <c r="E47" s="75">
        <f>'DEM (Strategic Priorities)'!E50</f>
        <v>0</v>
      </c>
      <c r="F47" s="115">
        <f t="shared" si="13"/>
        <v>0</v>
      </c>
      <c r="G47" s="115" t="str">
        <f t="shared" si="14"/>
        <v/>
      </c>
      <c r="H47" s="115" t="str">
        <f t="shared" si="15"/>
        <v/>
      </c>
      <c r="I47" s="225" t="str">
        <f t="shared" si="16"/>
        <v/>
      </c>
      <c r="J47" s="115" t="str">
        <f t="shared" si="17"/>
        <v/>
      </c>
      <c r="K47" s="115"/>
    </row>
    <row r="48" spans="1:11" s="6" customFormat="1" ht="15.75" customHeight="1" x14ac:dyDescent="0.2">
      <c r="A48" s="2"/>
      <c r="B48" s="14" t="s">
        <v>369</v>
      </c>
      <c r="C48" s="50"/>
      <c r="D48" s="237">
        <f>'DEM (Strategic Priorities)'!D51</f>
        <v>0</v>
      </c>
      <c r="E48" s="75">
        <f>'DEM (Strategic Priorities)'!E51</f>
        <v>0</v>
      </c>
      <c r="F48" s="115">
        <f t="shared" si="13"/>
        <v>0</v>
      </c>
      <c r="G48" s="115" t="str">
        <f t="shared" si="14"/>
        <v/>
      </c>
      <c r="H48" s="115" t="str">
        <f t="shared" si="15"/>
        <v/>
      </c>
      <c r="I48" s="225" t="str">
        <f t="shared" si="16"/>
        <v/>
      </c>
      <c r="J48" s="115" t="str">
        <f t="shared" si="17"/>
        <v/>
      </c>
      <c r="K48" s="115"/>
    </row>
    <row r="49" spans="1:11" s="6" customFormat="1" ht="15.75" customHeight="1" x14ac:dyDescent="0.2">
      <c r="A49" s="2"/>
      <c r="B49" s="14" t="s">
        <v>370</v>
      </c>
      <c r="C49" s="50"/>
      <c r="D49" s="237">
        <f>'DEM (Strategic Priorities)'!D52</f>
        <v>0</v>
      </c>
      <c r="E49" s="75">
        <f>'DEM (Strategic Priorities)'!E52</f>
        <v>0</v>
      </c>
      <c r="F49" s="115">
        <f t="shared" si="13"/>
        <v>0</v>
      </c>
      <c r="G49" s="115" t="str">
        <f t="shared" si="14"/>
        <v/>
      </c>
      <c r="H49" s="115" t="str">
        <f t="shared" si="15"/>
        <v/>
      </c>
      <c r="I49" s="225" t="str">
        <f t="shared" si="16"/>
        <v/>
      </c>
      <c r="J49" s="115" t="str">
        <f t="shared" si="17"/>
        <v/>
      </c>
      <c r="K49" s="115"/>
    </row>
    <row r="50" spans="1:11" s="6" customFormat="1" ht="15.75" customHeight="1" x14ac:dyDescent="0.2">
      <c r="A50" s="2"/>
      <c r="B50" s="14" t="s">
        <v>371</v>
      </c>
      <c r="C50" s="50"/>
      <c r="D50" s="237">
        <f>'DEM (Strategic Priorities)'!D53</f>
        <v>0</v>
      </c>
      <c r="E50" s="75">
        <f>'DEM (Strategic Priorities)'!E53</f>
        <v>0</v>
      </c>
      <c r="F50" s="115">
        <f t="shared" si="13"/>
        <v>0</v>
      </c>
      <c r="G50" s="115" t="str">
        <f t="shared" si="14"/>
        <v/>
      </c>
      <c r="H50" s="115" t="str">
        <f t="shared" si="15"/>
        <v/>
      </c>
      <c r="I50" s="225" t="str">
        <f t="shared" si="16"/>
        <v/>
      </c>
      <c r="J50" s="115" t="str">
        <f t="shared" si="17"/>
        <v/>
      </c>
      <c r="K50" s="115"/>
    </row>
    <row r="51" spans="1:11" s="6" customFormat="1" ht="15.75" customHeight="1" x14ac:dyDescent="0.2">
      <c r="A51" s="2"/>
      <c r="B51" s="14" t="s">
        <v>372</v>
      </c>
      <c r="C51" s="50"/>
      <c r="D51" s="237">
        <f>'DEM (Strategic Priorities)'!D54</f>
        <v>0</v>
      </c>
      <c r="E51" s="75">
        <f>'DEM (Strategic Priorities)'!E54</f>
        <v>0</v>
      </c>
      <c r="F51" s="115">
        <f t="shared" si="13"/>
        <v>0</v>
      </c>
      <c r="G51" s="115" t="str">
        <f t="shared" si="14"/>
        <v/>
      </c>
      <c r="H51" s="115" t="str">
        <f t="shared" si="15"/>
        <v/>
      </c>
      <c r="I51" s="225" t="str">
        <f t="shared" si="16"/>
        <v/>
      </c>
      <c r="J51" s="115" t="str">
        <f t="shared" si="17"/>
        <v/>
      </c>
      <c r="K51" s="115"/>
    </row>
    <row r="52" spans="1:11" s="6" customFormat="1" ht="15.75" customHeight="1" x14ac:dyDescent="0.2">
      <c r="A52" s="2"/>
      <c r="B52" s="14" t="s">
        <v>373</v>
      </c>
      <c r="C52" s="50"/>
      <c r="D52" s="237">
        <f>'DEM (Strategic Priorities)'!D55</f>
        <v>0</v>
      </c>
      <c r="E52" s="75">
        <f>'DEM (Strategic Priorities)'!E55</f>
        <v>0</v>
      </c>
      <c r="F52" s="115">
        <f t="shared" si="13"/>
        <v>0</v>
      </c>
      <c r="G52" s="115" t="str">
        <f t="shared" si="14"/>
        <v/>
      </c>
      <c r="H52" s="115" t="str">
        <f t="shared" si="15"/>
        <v/>
      </c>
      <c r="I52" s="225" t="str">
        <f t="shared" si="16"/>
        <v/>
      </c>
      <c r="J52" s="115" t="str">
        <f t="shared" si="17"/>
        <v/>
      </c>
      <c r="K52" s="115"/>
    </row>
    <row r="53" spans="1:11" s="6" customFormat="1" ht="15.75" customHeight="1" x14ac:dyDescent="0.2">
      <c r="A53" s="2"/>
      <c r="B53" s="14" t="s">
        <v>374</v>
      </c>
      <c r="C53" s="50"/>
      <c r="D53" s="237">
        <f>'DEM (Strategic Priorities)'!D56</f>
        <v>0</v>
      </c>
      <c r="E53" s="75">
        <f>'DEM (Strategic Priorities)'!E56</f>
        <v>0</v>
      </c>
      <c r="F53" s="115">
        <f t="shared" si="13"/>
        <v>0</v>
      </c>
      <c r="G53" s="115" t="str">
        <f t="shared" si="14"/>
        <v/>
      </c>
      <c r="H53" s="115" t="str">
        <f t="shared" si="15"/>
        <v/>
      </c>
      <c r="I53" s="225" t="str">
        <f t="shared" si="16"/>
        <v/>
      </c>
      <c r="J53" s="115" t="str">
        <f t="shared" si="17"/>
        <v/>
      </c>
      <c r="K53" s="115"/>
    </row>
    <row r="54" spans="1:11" s="6" customFormat="1" ht="15.75" customHeight="1" x14ac:dyDescent="0.2">
      <c r="A54" s="2"/>
      <c r="B54" s="14" t="s">
        <v>375</v>
      </c>
      <c r="C54" s="50"/>
      <c r="D54" s="237">
        <f>'DEM (Strategic Priorities)'!D57</f>
        <v>0</v>
      </c>
      <c r="E54" s="75">
        <f>'DEM (Strategic Priorities)'!E57</f>
        <v>0</v>
      </c>
      <c r="F54" s="115">
        <f t="shared" si="13"/>
        <v>0</v>
      </c>
      <c r="G54" s="115" t="str">
        <f t="shared" si="14"/>
        <v/>
      </c>
      <c r="H54" s="115" t="str">
        <f t="shared" si="15"/>
        <v/>
      </c>
      <c r="I54" s="225" t="str">
        <f t="shared" si="16"/>
        <v/>
      </c>
      <c r="J54" s="115" t="str">
        <f t="shared" si="17"/>
        <v/>
      </c>
      <c r="K54" s="115"/>
    </row>
    <row r="55" spans="1:11" s="6" customFormat="1" ht="15.75" customHeight="1" x14ac:dyDescent="0.2">
      <c r="A55" s="2"/>
      <c r="B55" s="14" t="s">
        <v>376</v>
      </c>
      <c r="C55" s="50"/>
      <c r="D55" s="237">
        <f>'DEM (Strategic Priorities)'!D58</f>
        <v>0</v>
      </c>
      <c r="E55" s="75">
        <f>'DEM (Strategic Priorities)'!E58</f>
        <v>0</v>
      </c>
      <c r="F55" s="115">
        <f t="shared" si="13"/>
        <v>0</v>
      </c>
      <c r="G55" s="115" t="str">
        <f t="shared" si="14"/>
        <v/>
      </c>
      <c r="H55" s="115" t="str">
        <f t="shared" si="15"/>
        <v/>
      </c>
      <c r="I55" s="225" t="str">
        <f t="shared" si="16"/>
        <v/>
      </c>
      <c r="J55" s="115" t="str">
        <f t="shared" si="17"/>
        <v/>
      </c>
      <c r="K55" s="115"/>
    </row>
    <row r="56" spans="1:11" s="6" customFormat="1" ht="15.75" customHeight="1" x14ac:dyDescent="0.2">
      <c r="A56" s="2"/>
      <c r="B56" s="14" t="s">
        <v>377</v>
      </c>
      <c r="C56" s="50"/>
      <c r="D56" s="237">
        <f>'DEM (Strategic Priorities)'!D59</f>
        <v>0</v>
      </c>
      <c r="E56" s="75">
        <f>'DEM (Strategic Priorities)'!E59</f>
        <v>0</v>
      </c>
      <c r="F56" s="115">
        <f t="shared" si="13"/>
        <v>0</v>
      </c>
      <c r="G56" s="115" t="str">
        <f t="shared" si="14"/>
        <v/>
      </c>
      <c r="H56" s="115" t="str">
        <f t="shared" si="15"/>
        <v/>
      </c>
      <c r="I56" s="225" t="str">
        <f t="shared" si="16"/>
        <v/>
      </c>
      <c r="J56" s="115" t="str">
        <f t="shared" si="17"/>
        <v/>
      </c>
      <c r="K56" s="115"/>
    </row>
    <row r="57" spans="1:11" s="6" customFormat="1" ht="15.75" customHeight="1" x14ac:dyDescent="0.2">
      <c r="A57" s="2"/>
      <c r="B57" s="14" t="s">
        <v>378</v>
      </c>
      <c r="C57" s="50"/>
      <c r="D57" s="237">
        <f>'DEM (Strategic Priorities)'!D60</f>
        <v>0</v>
      </c>
      <c r="E57" s="75">
        <f>'DEM (Strategic Priorities)'!E60</f>
        <v>0</v>
      </c>
      <c r="F57" s="115">
        <f t="shared" si="13"/>
        <v>0</v>
      </c>
      <c r="G57" s="115" t="str">
        <f t="shared" si="14"/>
        <v/>
      </c>
      <c r="H57" s="115" t="str">
        <f t="shared" si="15"/>
        <v/>
      </c>
      <c r="I57" s="225" t="str">
        <f t="shared" si="16"/>
        <v/>
      </c>
      <c r="J57" s="115" t="str">
        <f t="shared" si="17"/>
        <v/>
      </c>
      <c r="K57" s="115"/>
    </row>
    <row r="58" spans="1:11" s="6" customFormat="1" ht="15.75" customHeight="1" x14ac:dyDescent="0.2">
      <c r="A58" s="2"/>
      <c r="B58" s="14" t="s">
        <v>379</v>
      </c>
      <c r="C58" s="50"/>
      <c r="D58" s="237">
        <f>'DEM (Strategic Priorities)'!D61</f>
        <v>0</v>
      </c>
      <c r="E58" s="75">
        <f>'DEM (Strategic Priorities)'!E61</f>
        <v>0</v>
      </c>
      <c r="F58" s="115">
        <f t="shared" si="13"/>
        <v>0</v>
      </c>
      <c r="G58" s="115" t="str">
        <f t="shared" si="14"/>
        <v/>
      </c>
      <c r="H58" s="115" t="str">
        <f t="shared" si="15"/>
        <v/>
      </c>
      <c r="I58" s="225" t="str">
        <f t="shared" si="16"/>
        <v/>
      </c>
      <c r="J58" s="115" t="str">
        <f t="shared" si="17"/>
        <v/>
      </c>
      <c r="K58" s="115"/>
    </row>
    <row r="59" spans="1:11" s="6" customFormat="1" ht="15.75" customHeight="1" x14ac:dyDescent="0.2">
      <c r="A59" s="2"/>
      <c r="B59" s="14" t="s">
        <v>380</v>
      </c>
      <c r="C59" s="50"/>
      <c r="D59" s="237">
        <f>'DEM (Strategic Priorities)'!D62</f>
        <v>0</v>
      </c>
      <c r="E59" s="75">
        <f>'DEM (Strategic Priorities)'!E62</f>
        <v>0</v>
      </c>
      <c r="F59" s="115">
        <f t="shared" si="13"/>
        <v>0</v>
      </c>
      <c r="G59" s="115" t="str">
        <f t="shared" si="14"/>
        <v/>
      </c>
      <c r="H59" s="115" t="str">
        <f t="shared" si="15"/>
        <v/>
      </c>
      <c r="I59" s="225" t="str">
        <f t="shared" si="16"/>
        <v/>
      </c>
      <c r="J59" s="115" t="str">
        <f t="shared" si="17"/>
        <v/>
      </c>
      <c r="K59" s="115"/>
    </row>
    <row r="60" spans="1:11" s="6" customFormat="1" ht="15.75" customHeight="1" x14ac:dyDescent="0.2">
      <c r="A60" s="2"/>
      <c r="B60" s="14" t="s">
        <v>381</v>
      </c>
      <c r="C60" s="50"/>
      <c r="D60" s="237">
        <f>'DEM (Strategic Priorities)'!D63</f>
        <v>0</v>
      </c>
      <c r="E60" s="75">
        <f>'DEM (Strategic Priorities)'!E63</f>
        <v>0</v>
      </c>
      <c r="F60" s="115">
        <f t="shared" si="13"/>
        <v>0</v>
      </c>
      <c r="G60" s="115" t="str">
        <f t="shared" si="14"/>
        <v/>
      </c>
      <c r="H60" s="115" t="str">
        <f t="shared" si="15"/>
        <v/>
      </c>
      <c r="I60" s="225" t="str">
        <f t="shared" si="16"/>
        <v/>
      </c>
      <c r="J60" s="115" t="str">
        <f t="shared" si="17"/>
        <v/>
      </c>
      <c r="K60" s="115"/>
    </row>
    <row r="61" spans="1:11" s="6" customFormat="1" ht="15.75" customHeight="1" x14ac:dyDescent="0.2">
      <c r="A61" s="2"/>
      <c r="B61" s="14" t="s">
        <v>382</v>
      </c>
      <c r="C61" s="50"/>
      <c r="D61" s="237">
        <f>'DEM (Strategic Priorities)'!D64</f>
        <v>0</v>
      </c>
      <c r="E61" s="75">
        <f>'DEM (Strategic Priorities)'!E64</f>
        <v>0</v>
      </c>
      <c r="F61" s="115">
        <f t="shared" si="13"/>
        <v>0</v>
      </c>
      <c r="G61" s="115" t="str">
        <f t="shared" si="14"/>
        <v/>
      </c>
      <c r="H61" s="115" t="str">
        <f t="shared" si="15"/>
        <v/>
      </c>
      <c r="I61" s="225" t="str">
        <f t="shared" si="16"/>
        <v/>
      </c>
      <c r="J61" s="115" t="str">
        <f t="shared" si="17"/>
        <v/>
      </c>
      <c r="K61" s="115"/>
    </row>
    <row r="62" spans="1:11" s="6" customFormat="1" ht="15.75" customHeight="1" x14ac:dyDescent="0.2">
      <c r="A62" s="2"/>
      <c r="B62" s="14" t="s">
        <v>383</v>
      </c>
      <c r="C62" s="50"/>
      <c r="D62" s="237">
        <f>'DEM (Strategic Priorities)'!D65</f>
        <v>0</v>
      </c>
      <c r="E62" s="75">
        <f>'DEM (Strategic Priorities)'!E65</f>
        <v>0</v>
      </c>
      <c r="F62" s="115">
        <f t="shared" si="13"/>
        <v>0</v>
      </c>
      <c r="G62" s="115" t="str">
        <f t="shared" si="14"/>
        <v/>
      </c>
      <c r="H62" s="115" t="str">
        <f t="shared" si="15"/>
        <v/>
      </c>
      <c r="I62" s="225" t="str">
        <f t="shared" si="16"/>
        <v/>
      </c>
      <c r="J62" s="115" t="str">
        <f t="shared" si="17"/>
        <v/>
      </c>
      <c r="K62" s="115"/>
    </row>
    <row r="63" spans="1:11" s="6" customFormat="1" ht="15.75" customHeight="1" x14ac:dyDescent="0.2">
      <c r="A63" s="2"/>
      <c r="B63" s="14" t="s">
        <v>384</v>
      </c>
      <c r="C63" s="50"/>
      <c r="D63" s="237">
        <f>'DEM (Strategic Priorities)'!D66</f>
        <v>0</v>
      </c>
      <c r="E63" s="75">
        <f>'DEM (Strategic Priorities)'!E66</f>
        <v>0</v>
      </c>
      <c r="F63" s="115">
        <f t="shared" si="13"/>
        <v>0</v>
      </c>
      <c r="G63" s="115" t="str">
        <f t="shared" si="14"/>
        <v/>
      </c>
      <c r="H63" s="115" t="str">
        <f t="shared" si="15"/>
        <v/>
      </c>
      <c r="I63" s="225" t="str">
        <f t="shared" si="16"/>
        <v/>
      </c>
      <c r="J63" s="115" t="str">
        <f t="shared" si="17"/>
        <v/>
      </c>
      <c r="K63" s="115"/>
    </row>
    <row r="64" spans="1:11" s="6" customFormat="1" ht="15.75" customHeight="1" x14ac:dyDescent="0.2">
      <c r="A64" s="2"/>
      <c r="B64" s="14" t="s">
        <v>385</v>
      </c>
      <c r="C64" s="50"/>
      <c r="D64" s="237">
        <f>'DEM (Strategic Priorities)'!D67</f>
        <v>0</v>
      </c>
      <c r="E64" s="75">
        <f>'DEM (Strategic Priorities)'!E67</f>
        <v>0</v>
      </c>
      <c r="F64" s="115">
        <f t="shared" si="13"/>
        <v>0</v>
      </c>
      <c r="G64" s="115" t="str">
        <f t="shared" si="14"/>
        <v/>
      </c>
      <c r="H64" s="115" t="str">
        <f t="shared" si="15"/>
        <v/>
      </c>
      <c r="I64" s="225" t="str">
        <f t="shared" si="16"/>
        <v/>
      </c>
      <c r="J64" s="115" t="str">
        <f t="shared" si="17"/>
        <v/>
      </c>
      <c r="K64" s="115"/>
    </row>
    <row r="65" spans="1:11" s="6" customFormat="1" ht="15.75" customHeight="1" x14ac:dyDescent="0.2">
      <c r="A65" s="2"/>
      <c r="B65" s="14" t="s">
        <v>386</v>
      </c>
      <c r="C65" s="50"/>
      <c r="D65" s="237">
        <f>'DEM (Strategic Priorities)'!D68</f>
        <v>0</v>
      </c>
      <c r="E65" s="75">
        <f>'DEM (Strategic Priorities)'!E68</f>
        <v>0</v>
      </c>
      <c r="F65" s="115">
        <f t="shared" si="13"/>
        <v>0</v>
      </c>
      <c r="G65" s="115" t="str">
        <f t="shared" si="14"/>
        <v/>
      </c>
      <c r="H65" s="115" t="str">
        <f t="shared" si="15"/>
        <v/>
      </c>
      <c r="I65" s="225" t="str">
        <f t="shared" si="16"/>
        <v/>
      </c>
      <c r="J65" s="115" t="str">
        <f t="shared" si="17"/>
        <v/>
      </c>
      <c r="K65" s="115"/>
    </row>
    <row r="66" spans="1:11" s="6" customFormat="1" ht="15.75" customHeight="1" x14ac:dyDescent="0.2">
      <c r="A66" s="2"/>
      <c r="B66" s="14" t="s">
        <v>387</v>
      </c>
      <c r="C66" s="50"/>
      <c r="D66" s="237">
        <f>'DEM (Strategic Priorities)'!D69</f>
        <v>0</v>
      </c>
      <c r="E66" s="75">
        <f>'DEM (Strategic Priorities)'!E69</f>
        <v>0</v>
      </c>
      <c r="F66" s="115">
        <f t="shared" si="13"/>
        <v>0</v>
      </c>
      <c r="G66" s="115" t="str">
        <f t="shared" si="14"/>
        <v/>
      </c>
      <c r="H66" s="115" t="str">
        <f t="shared" si="15"/>
        <v/>
      </c>
      <c r="I66" s="225" t="str">
        <f t="shared" si="16"/>
        <v/>
      </c>
      <c r="J66" s="115" t="str">
        <f t="shared" si="17"/>
        <v/>
      </c>
      <c r="K66" s="115"/>
    </row>
    <row r="67" spans="1:11" s="6" customFormat="1" ht="35.25" customHeight="1" thickBot="1" x14ac:dyDescent="0.25">
      <c r="A67" s="2"/>
      <c r="B67" s="21"/>
      <c r="C67" s="4"/>
      <c r="D67" s="72"/>
      <c r="E67" s="223"/>
      <c r="F67" s="112"/>
      <c r="G67" s="113"/>
      <c r="H67" s="113"/>
      <c r="I67" s="113"/>
      <c r="J67" s="113"/>
      <c r="K67" s="113"/>
    </row>
    <row r="68" spans="1:11" s="6" customFormat="1" ht="43.5" customHeight="1" x14ac:dyDescent="0.2">
      <c r="B68" s="17" t="s">
        <v>42</v>
      </c>
      <c r="C68" s="84"/>
      <c r="D68" s="222"/>
      <c r="E68" s="229"/>
      <c r="F68" s="112"/>
      <c r="G68" s="113"/>
      <c r="H68" s="113"/>
      <c r="I68" s="113"/>
      <c r="J68" s="113"/>
      <c r="K68" s="113"/>
    </row>
    <row r="69" spans="1:11" s="6" customFormat="1" ht="24" customHeight="1" x14ac:dyDescent="0.2">
      <c r="B69" s="18" t="s">
        <v>5</v>
      </c>
      <c r="C69" s="15"/>
      <c r="D69" s="73"/>
      <c r="E69" s="230"/>
      <c r="F69" s="112"/>
      <c r="G69" s="113"/>
      <c r="H69" s="113"/>
      <c r="I69" s="113"/>
      <c r="J69" s="113"/>
      <c r="K69" s="113"/>
    </row>
    <row r="70" spans="1:11" s="6" customFormat="1" ht="28.5" customHeight="1" x14ac:dyDescent="0.2">
      <c r="A70" s="2"/>
      <c r="B70" s="13" t="s">
        <v>179</v>
      </c>
      <c r="C70" s="49" t="s">
        <v>182</v>
      </c>
      <c r="D70" s="74"/>
      <c r="E70" s="228"/>
      <c r="F70" s="112"/>
      <c r="G70" s="113"/>
      <c r="H70" s="113"/>
      <c r="I70" s="113"/>
      <c r="J70" s="113"/>
      <c r="K70" s="113"/>
    </row>
    <row r="71" spans="1:11" s="6" customFormat="1" ht="24" customHeight="1" x14ac:dyDescent="0.2">
      <c r="A71" s="2"/>
      <c r="B71" s="13" t="s">
        <v>178</v>
      </c>
      <c r="C71" s="49" t="s">
        <v>180</v>
      </c>
      <c r="D71" s="74"/>
      <c r="E71" s="228"/>
      <c r="F71" s="112"/>
      <c r="G71" s="113"/>
      <c r="H71" s="113"/>
      <c r="I71" s="113"/>
      <c r="J71" s="113"/>
      <c r="K71" s="113"/>
    </row>
    <row r="72" spans="1:11" s="6" customFormat="1" ht="28.5" customHeight="1" x14ac:dyDescent="0.2">
      <c r="A72" s="2"/>
      <c r="B72" s="86" t="s">
        <v>6</v>
      </c>
      <c r="C72" s="15"/>
      <c r="D72" s="73"/>
      <c r="E72" s="230"/>
      <c r="F72" s="112"/>
      <c r="G72" s="113"/>
      <c r="H72" s="113"/>
      <c r="I72" s="113"/>
      <c r="J72" s="113"/>
      <c r="K72" s="113"/>
    </row>
    <row r="73" spans="1:11" ht="25.5" x14ac:dyDescent="0.2">
      <c r="B73" s="16" t="s">
        <v>35</v>
      </c>
      <c r="C73" s="49" t="s">
        <v>43</v>
      </c>
      <c r="D73" s="74"/>
      <c r="E73" s="228"/>
      <c r="F73" s="112"/>
      <c r="G73" s="113"/>
      <c r="H73" s="113"/>
      <c r="I73" s="113"/>
      <c r="J73" s="113"/>
      <c r="K73" s="113"/>
    </row>
    <row r="74" spans="1:11" x14ac:dyDescent="0.2">
      <c r="B74" s="18" t="s">
        <v>181</v>
      </c>
      <c r="C74" s="15"/>
      <c r="D74" s="73"/>
      <c r="E74" s="230"/>
      <c r="F74" s="112"/>
      <c r="G74" s="113"/>
      <c r="H74" s="113"/>
      <c r="I74" s="113"/>
      <c r="J74" s="113"/>
      <c r="K74" s="113"/>
    </row>
    <row r="75" spans="1:11" ht="26.25" thickBot="1" x14ac:dyDescent="0.25">
      <c r="B75" s="45" t="s">
        <v>36</v>
      </c>
      <c r="C75" s="48" t="s">
        <v>44</v>
      </c>
      <c r="D75" s="238"/>
      <c r="E75" s="228"/>
      <c r="F75" s="112"/>
      <c r="G75" s="113"/>
      <c r="H75" s="113"/>
      <c r="I75" s="113"/>
      <c r="J75" s="113"/>
      <c r="K75" s="113"/>
    </row>
    <row r="76" spans="1:11" x14ac:dyDescent="0.2">
      <c r="E76" s="239"/>
    </row>
    <row r="77" spans="1:11" x14ac:dyDescent="0.2">
      <c r="E77" s="240"/>
    </row>
    <row r="78" spans="1:11" x14ac:dyDescent="0.2">
      <c r="E78" s="240"/>
    </row>
  </sheetData>
  <sheetProtection password="DA7B"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8" fitToHeight="0" orientation="landscape" r:id="rId1"/>
  <headerFooter alignWithMargins="0">
    <oddHeader xml:space="preserve">&amp;R&amp;"Arial,Bold"&amp;12Annex 2
SG DEM
</oddHeader>
  </headerFooter>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AM133"/>
  <sheetViews>
    <sheetView topLeftCell="A79" zoomScale="70" zoomScaleNormal="70" zoomScaleSheetLayoutView="70" workbookViewId="0">
      <selection activeCell="C20" sqref="C20"/>
    </sheetView>
  </sheetViews>
  <sheetFormatPr defaultColWidth="9.140625" defaultRowHeight="12.75" x14ac:dyDescent="0.2"/>
  <cols>
    <col min="1" max="1" width="0.28515625" style="2" customWidth="1"/>
    <col min="2" max="2" width="139.28515625" style="5" customWidth="1"/>
    <col min="3" max="3" width="55.28515625" style="5" customWidth="1"/>
    <col min="4" max="4" width="16.85546875" style="20" customWidth="1"/>
    <col min="5" max="5" width="13.28515625" style="3" hidden="1" customWidth="1"/>
    <col min="6" max="6" width="9.140625" style="9" hidden="1" customWidth="1"/>
    <col min="7" max="7" width="14.85546875" style="9" customWidth="1"/>
    <col min="8" max="8" width="2.7109375" style="51" hidden="1" customWidth="1"/>
    <col min="9" max="11" width="26.28515625" style="52" customWidth="1"/>
    <col min="12" max="39" width="9.140625" style="52"/>
    <col min="40" max="16384" width="9.140625" style="2"/>
  </cols>
  <sheetData>
    <row r="2" spans="1:39" ht="18" x14ac:dyDescent="0.2">
      <c r="B2" s="441" t="s">
        <v>404</v>
      </c>
      <c r="C2" s="441"/>
      <c r="D2" s="441"/>
      <c r="E2" s="441"/>
      <c r="F2" s="441"/>
      <c r="G2" s="441"/>
    </row>
    <row r="3" spans="1:39" ht="18.75" thickBot="1" x14ac:dyDescent="0.25">
      <c r="B3" s="452" t="s">
        <v>45</v>
      </c>
      <c r="C3" s="452"/>
      <c r="D3" s="452"/>
      <c r="E3" s="452"/>
      <c r="F3" s="452"/>
      <c r="G3" s="452"/>
    </row>
    <row r="4" spans="1:39" ht="18" x14ac:dyDescent="0.2">
      <c r="A4" s="93" t="s">
        <v>47</v>
      </c>
      <c r="B4" s="94"/>
      <c r="C4" s="94"/>
      <c r="D4" s="94"/>
      <c r="E4" s="94"/>
      <c r="F4" s="94"/>
      <c r="G4" s="95"/>
    </row>
    <row r="5" spans="1:39" ht="23.25" customHeight="1" x14ac:dyDescent="0.2">
      <c r="A5" s="22"/>
      <c r="B5" s="466" t="s">
        <v>46</v>
      </c>
      <c r="C5" s="466"/>
      <c r="D5" s="466"/>
      <c r="E5" s="466"/>
      <c r="F5" s="466"/>
      <c r="G5" s="467"/>
    </row>
    <row r="6" spans="1:39" ht="32.25" customHeight="1" x14ac:dyDescent="0.2">
      <c r="A6" s="7">
        <v>1</v>
      </c>
      <c r="B6" s="456" t="s">
        <v>221</v>
      </c>
      <c r="C6" s="456"/>
      <c r="D6" s="456"/>
      <c r="E6" s="456"/>
      <c r="F6" s="456"/>
      <c r="G6" s="457"/>
    </row>
    <row r="7" spans="1:39" ht="35.25" customHeight="1" thickBot="1" x14ac:dyDescent="0.25">
      <c r="A7" s="28">
        <v>2</v>
      </c>
      <c r="B7" s="468" t="s">
        <v>225</v>
      </c>
      <c r="C7" s="468"/>
      <c r="D7" s="468"/>
      <c r="E7" s="468"/>
      <c r="F7" s="468"/>
      <c r="G7" s="469"/>
    </row>
    <row r="8" spans="1:39" ht="21" customHeight="1" thickBot="1" x14ac:dyDescent="0.25">
      <c r="A8" s="25"/>
      <c r="B8" s="133"/>
      <c r="C8" s="133"/>
      <c r="D8" s="133"/>
      <c r="E8" s="134"/>
      <c r="F8" s="134"/>
      <c r="G8" s="134"/>
    </row>
    <row r="9" spans="1:39" ht="15.75" customHeight="1" x14ac:dyDescent="0.2">
      <c r="B9" s="462" t="s">
        <v>24</v>
      </c>
      <c r="C9" s="464" t="s">
        <v>26</v>
      </c>
      <c r="D9" s="464" t="s">
        <v>207</v>
      </c>
      <c r="E9" s="471" t="s">
        <v>22</v>
      </c>
      <c r="F9" s="472"/>
      <c r="G9" s="473"/>
      <c r="H9" s="282"/>
      <c r="I9" s="458" t="s">
        <v>177</v>
      </c>
      <c r="J9" s="459"/>
      <c r="K9" s="459"/>
    </row>
    <row r="10" spans="1:39" ht="21.75" customHeight="1" x14ac:dyDescent="0.2">
      <c r="B10" s="463"/>
      <c r="C10" s="470"/>
      <c r="D10" s="465"/>
      <c r="E10" s="474"/>
      <c r="F10" s="474"/>
      <c r="G10" s="475"/>
      <c r="H10" s="282"/>
      <c r="I10" s="460"/>
      <c r="J10" s="461"/>
      <c r="K10" s="461"/>
    </row>
    <row r="11" spans="1:39" s="6" customFormat="1" ht="21" customHeight="1" x14ac:dyDescent="0.2">
      <c r="A11" s="2"/>
      <c r="B11" s="262" t="s">
        <v>13</v>
      </c>
      <c r="C11" s="117"/>
      <c r="D11" s="278"/>
      <c r="E11" s="279">
        <v>1</v>
      </c>
      <c r="F11" s="280">
        <v>10</v>
      </c>
      <c r="G11" s="281">
        <f>SUM(G12,G19,G24)</f>
        <v>4.2</v>
      </c>
      <c r="H11" s="283"/>
      <c r="I11" s="353" t="s">
        <v>399</v>
      </c>
      <c r="J11" s="354" t="s">
        <v>400</v>
      </c>
      <c r="K11" s="354" t="s">
        <v>401</v>
      </c>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row>
    <row r="12" spans="1:39" s="6" customFormat="1" ht="21" customHeight="1" x14ac:dyDescent="0.2">
      <c r="A12" s="2"/>
      <c r="B12" s="140" t="s">
        <v>16</v>
      </c>
      <c r="C12" s="119"/>
      <c r="D12" s="141"/>
      <c r="E12" s="142">
        <v>0.3</v>
      </c>
      <c r="F12" s="143">
        <v>3</v>
      </c>
      <c r="G12" s="144">
        <f>SUM(G13:G18)</f>
        <v>3</v>
      </c>
      <c r="H12" s="283"/>
      <c r="I12" s="288"/>
      <c r="J12" s="289"/>
      <c r="K12" s="289"/>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row>
    <row r="13" spans="1:39" s="6" customFormat="1" ht="21" customHeight="1" x14ac:dyDescent="0.2">
      <c r="A13" s="2"/>
      <c r="B13" s="29" t="s">
        <v>143</v>
      </c>
      <c r="C13" s="145" t="s">
        <v>413</v>
      </c>
      <c r="D13" s="146" t="s">
        <v>159</v>
      </c>
      <c r="E13" s="147">
        <v>0.15</v>
      </c>
      <c r="F13" s="148">
        <v>0.45</v>
      </c>
      <c r="G13" s="149">
        <f>IF(D13="Yes",F13,0)</f>
        <v>0.45</v>
      </c>
      <c r="H13" s="282"/>
      <c r="I13" s="290"/>
      <c r="J13" s="291"/>
      <c r="K13" s="29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row>
    <row r="14" spans="1:39" s="6" customFormat="1" ht="21" customHeight="1" x14ac:dyDescent="0.2">
      <c r="A14" s="2"/>
      <c r="B14" s="29" t="s">
        <v>14</v>
      </c>
      <c r="C14" s="150" t="s">
        <v>414</v>
      </c>
      <c r="D14" s="146" t="s">
        <v>159</v>
      </c>
      <c r="E14" s="147">
        <v>0.2</v>
      </c>
      <c r="F14" s="148">
        <v>0.6</v>
      </c>
      <c r="G14" s="149">
        <f t="shared" ref="G14:G23" si="0">IF(D14="Yes",F14,0)</f>
        <v>0.6</v>
      </c>
      <c r="H14" s="282"/>
      <c r="I14" s="290"/>
      <c r="J14" s="291"/>
      <c r="K14" s="29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row>
    <row r="15" spans="1:39" ht="21" customHeight="1" x14ac:dyDescent="0.2">
      <c r="B15" s="29" t="s">
        <v>144</v>
      </c>
      <c r="C15" s="145" t="s">
        <v>413</v>
      </c>
      <c r="D15" s="146" t="s">
        <v>159</v>
      </c>
      <c r="E15" s="147">
        <v>0.15</v>
      </c>
      <c r="F15" s="148">
        <v>0.45</v>
      </c>
      <c r="G15" s="149">
        <f t="shared" si="0"/>
        <v>0.45</v>
      </c>
      <c r="H15" s="284"/>
      <c r="I15" s="257"/>
      <c r="J15" s="258"/>
      <c r="K15" s="258"/>
    </row>
    <row r="16" spans="1:39" ht="21" customHeight="1" x14ac:dyDescent="0.2">
      <c r="B16" s="29" t="s">
        <v>310</v>
      </c>
      <c r="C16" s="145" t="s">
        <v>413</v>
      </c>
      <c r="D16" s="146" t="s">
        <v>159</v>
      </c>
      <c r="E16" s="147">
        <v>0.2</v>
      </c>
      <c r="F16" s="148">
        <v>0.6</v>
      </c>
      <c r="G16" s="149">
        <f>IF(D16="Yes",F16,0)</f>
        <v>0.6</v>
      </c>
      <c r="H16" s="282"/>
      <c r="I16" s="257"/>
      <c r="J16" s="258"/>
      <c r="K16" s="258"/>
    </row>
    <row r="17" spans="1:39" ht="21" customHeight="1" x14ac:dyDescent="0.2">
      <c r="B17" s="29" t="s">
        <v>48</v>
      </c>
      <c r="C17" s="145" t="s">
        <v>413</v>
      </c>
      <c r="D17" s="146" t="s">
        <v>159</v>
      </c>
      <c r="E17" s="147">
        <v>0.2</v>
      </c>
      <c r="F17" s="148">
        <v>0.6</v>
      </c>
      <c r="G17" s="149">
        <f t="shared" si="0"/>
        <v>0.6</v>
      </c>
      <c r="H17" s="282"/>
      <c r="I17" s="257"/>
      <c r="J17" s="258"/>
      <c r="K17" s="258"/>
    </row>
    <row r="18" spans="1:39" ht="21" customHeight="1" x14ac:dyDescent="0.2">
      <c r="B18" s="29" t="s">
        <v>34</v>
      </c>
      <c r="C18" s="145" t="s">
        <v>413</v>
      </c>
      <c r="D18" s="146" t="s">
        <v>159</v>
      </c>
      <c r="E18" s="147">
        <v>0.1</v>
      </c>
      <c r="F18" s="148">
        <v>0.3</v>
      </c>
      <c r="G18" s="149">
        <f t="shared" si="0"/>
        <v>0.3</v>
      </c>
      <c r="H18" s="282"/>
      <c r="I18" s="257"/>
      <c r="J18" s="258"/>
      <c r="K18" s="258"/>
    </row>
    <row r="19" spans="1:39" ht="21" customHeight="1" x14ac:dyDescent="0.2">
      <c r="B19" s="140" t="s">
        <v>49</v>
      </c>
      <c r="C19" s="119"/>
      <c r="D19" s="141"/>
      <c r="E19" s="142">
        <v>0.4</v>
      </c>
      <c r="F19" s="143">
        <v>4</v>
      </c>
      <c r="G19" s="144">
        <f>SUM(G20:G23)</f>
        <v>1.2</v>
      </c>
      <c r="H19" s="282"/>
      <c r="I19" s="140"/>
      <c r="J19" s="259"/>
      <c r="K19" s="259"/>
    </row>
    <row r="20" spans="1:39" ht="21" customHeight="1" x14ac:dyDescent="0.2">
      <c r="B20" s="151" t="s">
        <v>50</v>
      </c>
      <c r="C20" s="150" t="s">
        <v>415</v>
      </c>
      <c r="D20" s="146" t="s">
        <v>159</v>
      </c>
      <c r="E20" s="147">
        <v>0.3</v>
      </c>
      <c r="F20" s="152">
        <v>1.2</v>
      </c>
      <c r="G20" s="153">
        <f>IF(D20="Yes",F20,0)</f>
        <v>1.2</v>
      </c>
      <c r="H20" s="282"/>
      <c r="I20" s="257"/>
      <c r="J20" s="258"/>
      <c r="K20" s="258"/>
    </row>
    <row r="21" spans="1:39" ht="21" customHeight="1" x14ac:dyDescent="0.2">
      <c r="B21" s="151" t="s">
        <v>51</v>
      </c>
      <c r="C21" s="154"/>
      <c r="D21" s="146"/>
      <c r="E21" s="147">
        <v>0.3</v>
      </c>
      <c r="F21" s="152">
        <v>1.2</v>
      </c>
      <c r="G21" s="153">
        <f>IF(D21="Yes",F21,0)</f>
        <v>0</v>
      </c>
      <c r="H21" s="282"/>
      <c r="I21" s="257"/>
      <c r="J21" s="258"/>
      <c r="K21" s="258"/>
    </row>
    <row r="22" spans="1:39" ht="21" customHeight="1" x14ac:dyDescent="0.2">
      <c r="B22" s="29" t="s">
        <v>52</v>
      </c>
      <c r="C22" s="47"/>
      <c r="D22" s="146"/>
      <c r="E22" s="147">
        <v>0.1</v>
      </c>
      <c r="F22" s="152">
        <f>IF(AND(D21="yes", D22="yes"), 0.4, 0)</f>
        <v>0</v>
      </c>
      <c r="G22" s="153">
        <f t="shared" si="0"/>
        <v>0</v>
      </c>
      <c r="H22" s="282"/>
      <c r="I22" s="257"/>
      <c r="J22" s="258"/>
      <c r="K22" s="258"/>
    </row>
    <row r="23" spans="1:39" ht="21" customHeight="1" x14ac:dyDescent="0.2">
      <c r="B23" s="29" t="s">
        <v>216</v>
      </c>
      <c r="C23" s="47"/>
      <c r="D23" s="146"/>
      <c r="E23" s="147">
        <v>0.3</v>
      </c>
      <c r="F23" s="152">
        <v>1.2</v>
      </c>
      <c r="G23" s="153">
        <f t="shared" si="0"/>
        <v>0</v>
      </c>
      <c r="H23" s="282"/>
      <c r="I23" s="257"/>
      <c r="J23" s="258"/>
      <c r="K23" s="258"/>
    </row>
    <row r="24" spans="1:39" ht="21" customHeight="1" x14ac:dyDescent="0.2">
      <c r="B24" s="140" t="s">
        <v>17</v>
      </c>
      <c r="C24" s="119"/>
      <c r="D24" s="141"/>
      <c r="E24" s="142">
        <v>0.3</v>
      </c>
      <c r="F24" s="143">
        <v>3</v>
      </c>
      <c r="G24" s="144">
        <f>SUM(G25+G33+G39)</f>
        <v>0</v>
      </c>
      <c r="H24" s="285"/>
      <c r="I24" s="140"/>
      <c r="J24" s="259"/>
      <c r="K24" s="259"/>
    </row>
    <row r="25" spans="1:39" ht="21" customHeight="1" x14ac:dyDescent="0.2">
      <c r="B25" s="155" t="s">
        <v>112</v>
      </c>
      <c r="C25" s="156"/>
      <c r="D25" s="157"/>
      <c r="E25" s="158">
        <v>0.3</v>
      </c>
      <c r="F25" s="159">
        <v>0.9</v>
      </c>
      <c r="G25" s="160">
        <f>G26</f>
        <v>0</v>
      </c>
      <c r="H25" s="282"/>
      <c r="I25" s="297"/>
      <c r="J25" s="298"/>
      <c r="K25" s="298"/>
    </row>
    <row r="26" spans="1:39" s="6" customFormat="1" ht="21" customHeight="1" x14ac:dyDescent="0.2">
      <c r="B26" s="151" t="s">
        <v>312</v>
      </c>
      <c r="C26" s="150"/>
      <c r="D26" s="146"/>
      <c r="E26" s="147">
        <v>1</v>
      </c>
      <c r="F26" s="161">
        <v>0.9</v>
      </c>
      <c r="G26" s="149">
        <f>IF(D26="Yes",F26,0)</f>
        <v>0</v>
      </c>
      <c r="H26" s="282"/>
      <c r="I26" s="257"/>
      <c r="J26" s="292"/>
      <c r="K26" s="292"/>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row>
    <row r="27" spans="1:39" ht="21" customHeight="1" x14ac:dyDescent="0.2">
      <c r="B27" s="155" t="s">
        <v>95</v>
      </c>
      <c r="C27" s="162"/>
      <c r="D27" s="162"/>
      <c r="E27" s="163"/>
      <c r="F27" s="163"/>
      <c r="G27" s="164"/>
      <c r="H27" s="282"/>
      <c r="I27" s="297"/>
      <c r="J27" s="298"/>
      <c r="K27" s="298"/>
    </row>
    <row r="28" spans="1:39" ht="21" customHeight="1" x14ac:dyDescent="0.2">
      <c r="B28" s="151" t="s">
        <v>311</v>
      </c>
      <c r="C28" s="165"/>
      <c r="D28" s="146"/>
      <c r="E28" s="166"/>
      <c r="F28" s="166"/>
      <c r="G28" s="167"/>
      <c r="H28" s="286"/>
      <c r="I28" s="257"/>
      <c r="J28" s="258"/>
      <c r="K28" s="258"/>
    </row>
    <row r="29" spans="1:39" ht="21" customHeight="1" x14ac:dyDescent="0.2">
      <c r="B29" s="168" t="s">
        <v>313</v>
      </c>
      <c r="C29" s="150"/>
      <c r="D29" s="146"/>
      <c r="E29" s="166"/>
      <c r="F29" s="166"/>
      <c r="G29" s="167"/>
      <c r="H29" s="286"/>
      <c r="I29" s="257"/>
      <c r="J29" s="258"/>
      <c r="K29" s="258"/>
    </row>
    <row r="30" spans="1:39" s="6" customFormat="1" ht="21" customHeight="1" x14ac:dyDescent="0.2">
      <c r="A30" s="2"/>
      <c r="B30" s="168" t="s">
        <v>314</v>
      </c>
      <c r="C30" s="150"/>
      <c r="D30" s="146"/>
      <c r="E30" s="166"/>
      <c r="F30" s="166"/>
      <c r="G30" s="167"/>
      <c r="H30" s="282"/>
      <c r="I30" s="290"/>
      <c r="J30" s="291"/>
      <c r="K30" s="29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row>
    <row r="31" spans="1:39" s="6" customFormat="1" ht="21" customHeight="1" x14ac:dyDescent="0.2">
      <c r="A31" s="2"/>
      <c r="B31" s="168" t="s">
        <v>315</v>
      </c>
      <c r="C31" s="150"/>
      <c r="D31" s="146"/>
      <c r="E31" s="166"/>
      <c r="F31" s="166"/>
      <c r="G31" s="167"/>
      <c r="H31" s="282"/>
      <c r="I31" s="290"/>
      <c r="J31" s="291"/>
      <c r="K31" s="29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row>
    <row r="32" spans="1:39" s="6" customFormat="1" ht="41.25" customHeight="1" x14ac:dyDescent="0.2">
      <c r="A32" s="2"/>
      <c r="B32" s="168" t="s">
        <v>318</v>
      </c>
      <c r="C32" s="150"/>
      <c r="D32" s="146"/>
      <c r="E32" s="166"/>
      <c r="F32" s="166"/>
      <c r="G32" s="167"/>
      <c r="H32" s="282"/>
      <c r="I32" s="290"/>
      <c r="J32" s="291"/>
      <c r="K32" s="29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row>
    <row r="33" spans="1:39" s="6" customFormat="1" ht="21" customHeight="1" x14ac:dyDescent="0.2">
      <c r="A33" s="2"/>
      <c r="B33" s="155" t="s">
        <v>113</v>
      </c>
      <c r="C33" s="156"/>
      <c r="D33" s="157"/>
      <c r="E33" s="158">
        <v>0.35</v>
      </c>
      <c r="F33" s="169">
        <v>1.05</v>
      </c>
      <c r="G33" s="160">
        <f>SUM(G34:G38)</f>
        <v>0</v>
      </c>
      <c r="H33" s="282"/>
      <c r="I33" s="297"/>
      <c r="J33" s="298"/>
      <c r="K33" s="298"/>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row>
    <row r="34" spans="1:39" s="6" customFormat="1" ht="21" customHeight="1" x14ac:dyDescent="0.2">
      <c r="A34" s="2"/>
      <c r="B34" s="151" t="s">
        <v>316</v>
      </c>
      <c r="C34" s="150"/>
      <c r="D34" s="146"/>
      <c r="E34" s="147">
        <v>0.15</v>
      </c>
      <c r="F34" s="170">
        <v>0.1575</v>
      </c>
      <c r="G34" s="149">
        <f>IF(D34="Yes",F34,0)</f>
        <v>0</v>
      </c>
      <c r="H34" s="282"/>
      <c r="I34" s="290"/>
      <c r="J34" s="291"/>
      <c r="K34" s="29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row>
    <row r="35" spans="1:39" s="6" customFormat="1" ht="21" customHeight="1" x14ac:dyDescent="0.2">
      <c r="A35" s="2"/>
      <c r="B35" s="168" t="s">
        <v>317</v>
      </c>
      <c r="C35" s="150"/>
      <c r="D35" s="146"/>
      <c r="E35" s="147">
        <v>0.25</v>
      </c>
      <c r="F35" s="170">
        <v>0.26250000000000001</v>
      </c>
      <c r="G35" s="149">
        <f t="shared" ref="G35:G38" si="1">IF(D35="Yes",F35,0)</f>
        <v>0</v>
      </c>
      <c r="H35" s="282"/>
      <c r="I35" s="290"/>
      <c r="J35" s="291"/>
      <c r="K35" s="29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row>
    <row r="36" spans="1:39" s="6" customFormat="1" ht="21" customHeight="1" x14ac:dyDescent="0.2">
      <c r="A36" s="2"/>
      <c r="B36" s="168" t="s">
        <v>314</v>
      </c>
      <c r="C36" s="150"/>
      <c r="D36" s="146"/>
      <c r="E36" s="147">
        <v>0.25</v>
      </c>
      <c r="F36" s="170">
        <v>0.26250000000000001</v>
      </c>
      <c r="G36" s="149">
        <f>IF(D36="Yes",F36,0)</f>
        <v>0</v>
      </c>
      <c r="H36" s="282"/>
      <c r="I36" s="290"/>
      <c r="J36" s="291"/>
      <c r="K36" s="29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row>
    <row r="37" spans="1:39" s="6" customFormat="1" ht="21" customHeight="1" x14ac:dyDescent="0.2">
      <c r="A37" s="2"/>
      <c r="B37" s="168" t="s">
        <v>315</v>
      </c>
      <c r="C37" s="150"/>
      <c r="D37" s="146"/>
      <c r="E37" s="147">
        <v>0.15</v>
      </c>
      <c r="F37" s="170">
        <v>0.1575</v>
      </c>
      <c r="G37" s="149">
        <f t="shared" si="1"/>
        <v>0</v>
      </c>
      <c r="H37" s="282"/>
      <c r="I37" s="290"/>
      <c r="J37" s="291"/>
      <c r="K37" s="29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row>
    <row r="38" spans="1:39" s="6" customFormat="1" ht="42.75" customHeight="1" x14ac:dyDescent="0.2">
      <c r="A38" s="2"/>
      <c r="B38" s="168" t="s">
        <v>318</v>
      </c>
      <c r="C38" s="150"/>
      <c r="D38" s="146"/>
      <c r="E38" s="147">
        <v>0.2</v>
      </c>
      <c r="F38" s="170">
        <v>0.21</v>
      </c>
      <c r="G38" s="149">
        <f t="shared" si="1"/>
        <v>0</v>
      </c>
      <c r="H38" s="282"/>
      <c r="I38" s="290"/>
      <c r="J38" s="291"/>
      <c r="K38" s="29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row>
    <row r="39" spans="1:39" s="6" customFormat="1" ht="21" customHeight="1" x14ac:dyDescent="0.2">
      <c r="A39" s="2"/>
      <c r="B39" s="155" t="s">
        <v>114</v>
      </c>
      <c r="C39" s="156"/>
      <c r="D39" s="157"/>
      <c r="E39" s="171">
        <v>0.35</v>
      </c>
      <c r="F39" s="169">
        <v>1.05</v>
      </c>
      <c r="G39" s="160">
        <f>SUM(G40:G44)</f>
        <v>0</v>
      </c>
      <c r="H39" s="282"/>
      <c r="I39" s="297"/>
      <c r="J39" s="298"/>
      <c r="K39" s="298"/>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row>
    <row r="40" spans="1:39" s="6" customFormat="1" ht="21" customHeight="1" x14ac:dyDescent="0.2">
      <c r="A40" s="2"/>
      <c r="B40" s="151" t="s">
        <v>319</v>
      </c>
      <c r="C40" s="150"/>
      <c r="D40" s="146"/>
      <c r="E40" s="147">
        <v>0.15</v>
      </c>
      <c r="F40" s="170">
        <v>0.1575</v>
      </c>
      <c r="G40" s="149">
        <f>IF(D40="Yes",F40,0)</f>
        <v>0</v>
      </c>
      <c r="H40" s="282"/>
      <c r="I40" s="290"/>
      <c r="J40" s="291"/>
      <c r="K40" s="29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row>
    <row r="41" spans="1:39" s="6" customFormat="1" ht="21" customHeight="1" x14ac:dyDescent="0.2">
      <c r="A41" s="2"/>
      <c r="B41" s="168" t="s">
        <v>320</v>
      </c>
      <c r="C41" s="150"/>
      <c r="D41" s="146"/>
      <c r="E41" s="147">
        <v>0.25</v>
      </c>
      <c r="F41" s="170">
        <v>0.26250000000000001</v>
      </c>
      <c r="G41" s="149">
        <f t="shared" ref="G41:G44" si="2">IF(D41="Yes",F41,0)</f>
        <v>0</v>
      </c>
      <c r="H41" s="282"/>
      <c r="I41" s="290"/>
      <c r="J41" s="291"/>
      <c r="K41" s="29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row>
    <row r="42" spans="1:39" s="6" customFormat="1" ht="21" customHeight="1" x14ac:dyDescent="0.2">
      <c r="A42" s="2"/>
      <c r="B42" s="168" t="s">
        <v>321</v>
      </c>
      <c r="C42" s="150"/>
      <c r="D42" s="146"/>
      <c r="E42" s="147">
        <v>0.25</v>
      </c>
      <c r="F42" s="170">
        <v>0.26250000000000001</v>
      </c>
      <c r="G42" s="149">
        <f t="shared" si="2"/>
        <v>0</v>
      </c>
      <c r="H42" s="282"/>
      <c r="I42" s="290"/>
      <c r="J42" s="291"/>
      <c r="K42" s="29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row>
    <row r="43" spans="1:39" s="6" customFormat="1" ht="21" customHeight="1" x14ac:dyDescent="0.2">
      <c r="A43" s="2"/>
      <c r="B43" s="168" t="s">
        <v>322</v>
      </c>
      <c r="C43" s="150"/>
      <c r="D43" s="146"/>
      <c r="E43" s="147">
        <v>0.15</v>
      </c>
      <c r="F43" s="170">
        <v>0.1575</v>
      </c>
      <c r="G43" s="149">
        <f t="shared" si="2"/>
        <v>0</v>
      </c>
      <c r="H43" s="282"/>
      <c r="I43" s="290"/>
      <c r="J43" s="291"/>
      <c r="K43" s="29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row>
    <row r="44" spans="1:39" s="6" customFormat="1" ht="42.75" customHeight="1" thickBot="1" x14ac:dyDescent="0.25">
      <c r="A44" s="2"/>
      <c r="B44" s="172" t="s">
        <v>323</v>
      </c>
      <c r="C44" s="173"/>
      <c r="D44" s="174"/>
      <c r="E44" s="175">
        <v>0.2</v>
      </c>
      <c r="F44" s="176">
        <v>0.21</v>
      </c>
      <c r="G44" s="177">
        <f t="shared" si="2"/>
        <v>0</v>
      </c>
      <c r="H44" s="324"/>
      <c r="I44" s="308"/>
      <c r="J44" s="309"/>
      <c r="K44" s="309"/>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row>
    <row r="45" spans="1:39" s="6" customFormat="1" ht="21" customHeight="1" thickBot="1" x14ac:dyDescent="0.25">
      <c r="A45" s="2"/>
      <c r="B45" s="332"/>
      <c r="C45" s="332"/>
      <c r="D45" s="333"/>
      <c r="E45" s="334"/>
      <c r="F45" s="335"/>
      <c r="G45" s="336"/>
      <c r="H45" s="266"/>
      <c r="I45" s="266"/>
      <c r="J45" s="266"/>
      <c r="K45" s="266"/>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row>
    <row r="46" spans="1:39" s="6" customFormat="1" ht="21" customHeight="1" x14ac:dyDescent="0.2">
      <c r="B46" s="318" t="s">
        <v>75</v>
      </c>
      <c r="C46" s="329"/>
      <c r="D46" s="315"/>
      <c r="E46" s="330">
        <v>1</v>
      </c>
      <c r="F46" s="331">
        <v>10</v>
      </c>
      <c r="G46" s="316">
        <f>MAX(G47,G53,G60)</f>
        <v>0</v>
      </c>
      <c r="H46" s="317"/>
      <c r="I46" s="318"/>
      <c r="J46" s="319"/>
      <c r="K46" s="319"/>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row>
    <row r="47" spans="1:39" s="6" customFormat="1" ht="21" customHeight="1" x14ac:dyDescent="0.2">
      <c r="B47" s="180" t="s">
        <v>63</v>
      </c>
      <c r="C47" s="181"/>
      <c r="D47" s="141"/>
      <c r="E47" s="182">
        <v>1</v>
      </c>
      <c r="F47" s="183">
        <v>10</v>
      </c>
      <c r="G47" s="184">
        <f>SUM(G48:G52)</f>
        <v>0</v>
      </c>
      <c r="H47" s="287">
        <f>IF(AND(G47&gt;=G53,G47&gt;=G60),1,IF(AND(G53&gt;=G60,G53&gt;G47),2,IF(AND(G60&gt;G53,G60&gt;G47),3,0)))</f>
        <v>1</v>
      </c>
      <c r="I47" s="140"/>
      <c r="J47" s="259"/>
      <c r="K47" s="259"/>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row>
    <row r="48" spans="1:39" s="6" customFormat="1" ht="21" customHeight="1" x14ac:dyDescent="0.2">
      <c r="B48" s="151" t="s">
        <v>204</v>
      </c>
      <c r="C48" s="150"/>
      <c r="D48" s="146"/>
      <c r="E48" s="185">
        <v>0.4</v>
      </c>
      <c r="F48" s="186">
        <v>4</v>
      </c>
      <c r="G48" s="187">
        <f>IF(D48="Yes",F48,0)</f>
        <v>0</v>
      </c>
      <c r="H48" s="282"/>
      <c r="I48" s="290"/>
      <c r="J48" s="291"/>
      <c r="K48" s="29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row>
    <row r="49" spans="2:39" s="6" customFormat="1" ht="21" customHeight="1" x14ac:dyDescent="0.2">
      <c r="B49" s="151" t="s">
        <v>66</v>
      </c>
      <c r="C49" s="150"/>
      <c r="D49" s="146"/>
      <c r="E49" s="185">
        <v>0.15</v>
      </c>
      <c r="F49" s="186">
        <v>1.5</v>
      </c>
      <c r="G49" s="187">
        <f t="shared" ref="G49:G52" si="3">IF(D49="Yes",F49,0)</f>
        <v>0</v>
      </c>
      <c r="H49" s="282"/>
      <c r="I49" s="290"/>
      <c r="J49" s="291"/>
      <c r="K49" s="29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row>
    <row r="50" spans="2:39" s="6" customFormat="1" ht="21" customHeight="1" x14ac:dyDescent="0.2">
      <c r="B50" s="151" t="s">
        <v>67</v>
      </c>
      <c r="C50" s="150"/>
      <c r="D50" s="146"/>
      <c r="E50" s="185">
        <v>0.15</v>
      </c>
      <c r="F50" s="186">
        <v>1.5</v>
      </c>
      <c r="G50" s="187">
        <f t="shared" si="3"/>
        <v>0</v>
      </c>
      <c r="H50" s="282"/>
      <c r="I50" s="290"/>
      <c r="J50" s="291"/>
      <c r="K50" s="29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row>
    <row r="51" spans="2:39" s="6" customFormat="1" ht="21" customHeight="1" x14ac:dyDescent="0.2">
      <c r="B51" s="151" t="s">
        <v>68</v>
      </c>
      <c r="C51" s="150"/>
      <c r="D51" s="146"/>
      <c r="E51" s="185">
        <v>0.15</v>
      </c>
      <c r="F51" s="186">
        <v>1.5</v>
      </c>
      <c r="G51" s="187">
        <f t="shared" si="3"/>
        <v>0</v>
      </c>
      <c r="H51" s="282"/>
      <c r="I51" s="290"/>
      <c r="J51" s="291"/>
      <c r="K51" s="29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row>
    <row r="52" spans="2:39" s="6" customFormat="1" ht="21" customHeight="1" x14ac:dyDescent="0.2">
      <c r="B52" s="151" t="s">
        <v>69</v>
      </c>
      <c r="C52" s="150"/>
      <c r="D52" s="146"/>
      <c r="E52" s="185">
        <v>0.15</v>
      </c>
      <c r="F52" s="186">
        <v>1.5</v>
      </c>
      <c r="G52" s="187">
        <f t="shared" si="3"/>
        <v>0</v>
      </c>
      <c r="H52" s="282"/>
      <c r="I52" s="290"/>
      <c r="J52" s="291"/>
      <c r="K52" s="29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row>
    <row r="53" spans="2:39" s="6" customFormat="1" ht="21" customHeight="1" x14ac:dyDescent="0.2">
      <c r="B53" s="180" t="s">
        <v>64</v>
      </c>
      <c r="C53" s="181"/>
      <c r="D53" s="141"/>
      <c r="E53" s="182">
        <v>1</v>
      </c>
      <c r="F53" s="183">
        <v>10</v>
      </c>
      <c r="G53" s="184">
        <f>SUM(G54:G59)</f>
        <v>0</v>
      </c>
      <c r="H53" s="282"/>
      <c r="I53" s="140"/>
      <c r="J53" s="259"/>
      <c r="K53" s="259"/>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row>
    <row r="54" spans="2:39" s="6" customFormat="1" ht="21" customHeight="1" x14ac:dyDescent="0.2">
      <c r="B54" s="151" t="s">
        <v>205</v>
      </c>
      <c r="C54" s="150"/>
      <c r="D54" s="146"/>
      <c r="E54" s="185">
        <v>0.4</v>
      </c>
      <c r="F54" s="186">
        <v>4</v>
      </c>
      <c r="G54" s="187">
        <f>IF(D54="Yes",F54,0)</f>
        <v>0</v>
      </c>
      <c r="H54" s="282"/>
      <c r="I54" s="290"/>
      <c r="J54" s="291"/>
      <c r="K54" s="29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row>
    <row r="55" spans="2:39" s="6" customFormat="1" ht="21" customHeight="1" x14ac:dyDescent="0.2">
      <c r="B55" s="151" t="s">
        <v>71</v>
      </c>
      <c r="C55" s="150"/>
      <c r="D55" s="146"/>
      <c r="E55" s="185">
        <v>0.12</v>
      </c>
      <c r="F55" s="186">
        <v>1.2</v>
      </c>
      <c r="G55" s="187">
        <f t="shared" ref="G55:G59" si="4">IF(D55="Yes",F55,0)</f>
        <v>0</v>
      </c>
      <c r="H55" s="282"/>
      <c r="I55" s="290"/>
      <c r="J55" s="291"/>
      <c r="K55" s="29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row>
    <row r="56" spans="2:39" s="6" customFormat="1" ht="21" customHeight="1" x14ac:dyDescent="0.2">
      <c r="B56" s="151" t="s">
        <v>70</v>
      </c>
      <c r="C56" s="150"/>
      <c r="D56" s="146"/>
      <c r="E56" s="185">
        <v>0.12</v>
      </c>
      <c r="F56" s="186">
        <v>1.2</v>
      </c>
      <c r="G56" s="187">
        <f t="shared" si="4"/>
        <v>0</v>
      </c>
      <c r="H56" s="282"/>
      <c r="I56" s="290"/>
      <c r="J56" s="291"/>
      <c r="K56" s="29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row>
    <row r="57" spans="2:39" s="6" customFormat="1" ht="21" customHeight="1" x14ac:dyDescent="0.2">
      <c r="B57" s="151" t="s">
        <v>72</v>
      </c>
      <c r="C57" s="150"/>
      <c r="D57" s="146"/>
      <c r="E57" s="185">
        <v>0.12</v>
      </c>
      <c r="F57" s="186">
        <v>1.2</v>
      </c>
      <c r="G57" s="187">
        <f t="shared" si="4"/>
        <v>0</v>
      </c>
      <c r="H57" s="282"/>
      <c r="I57" s="290"/>
      <c r="J57" s="291"/>
      <c r="K57" s="29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row>
    <row r="58" spans="2:39" s="6" customFormat="1" ht="21" customHeight="1" x14ac:dyDescent="0.2">
      <c r="B58" s="151" t="s">
        <v>73</v>
      </c>
      <c r="C58" s="150"/>
      <c r="D58" s="146"/>
      <c r="E58" s="185">
        <v>0.12</v>
      </c>
      <c r="F58" s="186">
        <v>1.2</v>
      </c>
      <c r="G58" s="187">
        <f t="shared" si="4"/>
        <v>0</v>
      </c>
      <c r="H58" s="282"/>
      <c r="I58" s="290"/>
      <c r="J58" s="291"/>
      <c r="K58" s="29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row>
    <row r="59" spans="2:39" s="6" customFormat="1" ht="21" customHeight="1" x14ac:dyDescent="0.2">
      <c r="B59" s="151" t="s">
        <v>74</v>
      </c>
      <c r="C59" s="150"/>
      <c r="D59" s="146"/>
      <c r="E59" s="185">
        <v>0.12</v>
      </c>
      <c r="F59" s="186">
        <v>1.2</v>
      </c>
      <c r="G59" s="187">
        <f t="shared" si="4"/>
        <v>0</v>
      </c>
      <c r="H59" s="282"/>
      <c r="I59" s="290"/>
      <c r="J59" s="291"/>
      <c r="K59" s="29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row>
    <row r="60" spans="2:39" s="6" customFormat="1" ht="21" customHeight="1" x14ac:dyDescent="0.2">
      <c r="B60" s="180" t="s">
        <v>111</v>
      </c>
      <c r="C60" s="181"/>
      <c r="D60" s="141"/>
      <c r="E60" s="182">
        <v>1</v>
      </c>
      <c r="F60" s="188">
        <v>10</v>
      </c>
      <c r="G60" s="184">
        <f>SUM(G61:G67)</f>
        <v>0</v>
      </c>
      <c r="H60" s="282"/>
      <c r="I60" s="140"/>
      <c r="J60" s="259"/>
      <c r="K60" s="259"/>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row>
    <row r="61" spans="2:39" s="6" customFormat="1" ht="21" customHeight="1" x14ac:dyDescent="0.2">
      <c r="B61" s="29" t="s">
        <v>332</v>
      </c>
      <c r="C61" s="150"/>
      <c r="D61" s="146"/>
      <c r="E61" s="185">
        <v>0.2</v>
      </c>
      <c r="F61" s="186">
        <v>2</v>
      </c>
      <c r="G61" s="187">
        <f>IF(D61="Yes",F61,0)</f>
        <v>0</v>
      </c>
      <c r="H61" s="282"/>
      <c r="I61" s="290"/>
      <c r="J61" s="293"/>
      <c r="K61" s="293"/>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row>
    <row r="62" spans="2:39" s="6" customFormat="1" ht="21" customHeight="1" x14ac:dyDescent="0.2">
      <c r="B62" s="29" t="s">
        <v>331</v>
      </c>
      <c r="C62" s="150"/>
      <c r="D62" s="146"/>
      <c r="E62" s="185">
        <v>0.05</v>
      </c>
      <c r="F62" s="186">
        <v>0.5</v>
      </c>
      <c r="G62" s="187">
        <f t="shared" ref="G62:G67" si="5">IF(D62="Yes",F62,0)</f>
        <v>0</v>
      </c>
      <c r="H62" s="282"/>
      <c r="I62" s="290"/>
      <c r="J62" s="293"/>
      <c r="K62" s="293"/>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row>
    <row r="63" spans="2:39" s="6" customFormat="1" ht="36.75" customHeight="1" x14ac:dyDescent="0.2">
      <c r="B63" s="29" t="s">
        <v>324</v>
      </c>
      <c r="C63" s="150"/>
      <c r="D63" s="146"/>
      <c r="E63" s="185">
        <v>0.2</v>
      </c>
      <c r="F63" s="186">
        <v>2</v>
      </c>
      <c r="G63" s="187">
        <f t="shared" si="5"/>
        <v>0</v>
      </c>
      <c r="H63" s="282"/>
      <c r="I63" s="290"/>
      <c r="J63" s="293"/>
      <c r="K63" s="293"/>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row>
    <row r="64" spans="2:39" s="6" customFormat="1" ht="41.25" customHeight="1" x14ac:dyDescent="0.2">
      <c r="B64" s="29" t="s">
        <v>325</v>
      </c>
      <c r="C64" s="150"/>
      <c r="D64" s="146"/>
      <c r="E64" s="185">
        <v>0.2</v>
      </c>
      <c r="F64" s="186">
        <v>2</v>
      </c>
      <c r="G64" s="187">
        <f t="shared" si="5"/>
        <v>0</v>
      </c>
      <c r="H64" s="282"/>
      <c r="I64" s="290"/>
      <c r="J64" s="293"/>
      <c r="K64" s="293"/>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row>
    <row r="65" spans="2:39" s="6" customFormat="1" ht="21" customHeight="1" x14ac:dyDescent="0.2">
      <c r="B65" s="29" t="s">
        <v>68</v>
      </c>
      <c r="C65" s="150"/>
      <c r="D65" s="146"/>
      <c r="E65" s="185">
        <v>0.2</v>
      </c>
      <c r="F65" s="186">
        <v>2</v>
      </c>
      <c r="G65" s="187">
        <f t="shared" si="5"/>
        <v>0</v>
      </c>
      <c r="H65" s="282"/>
      <c r="I65" s="290"/>
      <c r="J65" s="293"/>
      <c r="K65" s="293"/>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row>
    <row r="66" spans="2:39" s="6" customFormat="1" ht="21" customHeight="1" x14ac:dyDescent="0.2">
      <c r="B66" s="29" t="s">
        <v>109</v>
      </c>
      <c r="C66" s="150"/>
      <c r="D66" s="146"/>
      <c r="E66" s="185">
        <v>0.1</v>
      </c>
      <c r="F66" s="186">
        <v>1</v>
      </c>
      <c r="G66" s="187">
        <f t="shared" si="5"/>
        <v>0</v>
      </c>
      <c r="H66" s="282"/>
      <c r="I66" s="290"/>
      <c r="J66" s="293"/>
      <c r="K66" s="293"/>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row>
    <row r="67" spans="2:39" s="6" customFormat="1" ht="21" customHeight="1" thickBot="1" x14ac:dyDescent="0.25">
      <c r="B67" s="264" t="s">
        <v>110</v>
      </c>
      <c r="C67" s="173"/>
      <c r="D67" s="174"/>
      <c r="E67" s="325">
        <v>0.05</v>
      </c>
      <c r="F67" s="326">
        <v>0.5</v>
      </c>
      <c r="G67" s="327">
        <f t="shared" si="5"/>
        <v>0</v>
      </c>
      <c r="H67" s="324"/>
      <c r="I67" s="308"/>
      <c r="J67" s="328"/>
      <c r="K67" s="328"/>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row>
    <row r="68" spans="2:39" s="6" customFormat="1" ht="21" customHeight="1" thickBot="1" x14ac:dyDescent="0.25">
      <c r="B68" s="133"/>
      <c r="C68" s="133"/>
      <c r="D68" s="178"/>
      <c r="E68" s="189"/>
      <c r="F68" s="190"/>
      <c r="G68" s="320"/>
      <c r="H68" s="196"/>
      <c r="I68" s="196"/>
      <c r="J68" s="321"/>
      <c r="K68" s="321"/>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row>
    <row r="69" spans="2:39" s="6" customFormat="1" ht="21" customHeight="1" x14ac:dyDescent="0.2">
      <c r="B69" s="135" t="s">
        <v>3</v>
      </c>
      <c r="C69" s="136"/>
      <c r="D69" s="137"/>
      <c r="E69" s="138">
        <v>1</v>
      </c>
      <c r="F69" s="191">
        <v>10</v>
      </c>
      <c r="G69" s="139">
        <f>G78+G70</f>
        <v>0</v>
      </c>
      <c r="H69" s="322"/>
      <c r="I69" s="179"/>
      <c r="J69" s="323"/>
      <c r="K69" s="323"/>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row>
    <row r="70" spans="2:39" s="6" customFormat="1" ht="21" customHeight="1" x14ac:dyDescent="0.2">
      <c r="B70" s="140" t="s">
        <v>2</v>
      </c>
      <c r="C70" s="141"/>
      <c r="D70" s="141"/>
      <c r="E70" s="192">
        <v>0.25</v>
      </c>
      <c r="F70" s="193">
        <v>2.5</v>
      </c>
      <c r="G70" s="184">
        <f>SUM(G71:G77)</f>
        <v>0</v>
      </c>
      <c r="H70" s="282"/>
      <c r="I70" s="140"/>
      <c r="J70" s="259"/>
      <c r="K70" s="259"/>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row>
    <row r="71" spans="2:39" s="6" customFormat="1" ht="21" customHeight="1" x14ac:dyDescent="0.2">
      <c r="B71" s="29" t="s">
        <v>134</v>
      </c>
      <c r="C71" s="194"/>
      <c r="D71" s="146"/>
      <c r="E71" s="147">
        <v>0.1</v>
      </c>
      <c r="F71" s="152">
        <v>0.25</v>
      </c>
      <c r="G71" s="149">
        <f>IF(D71="Yes",F71,0)</f>
        <v>0</v>
      </c>
      <c r="H71" s="282"/>
      <c r="I71" s="290"/>
      <c r="J71" s="291"/>
      <c r="K71" s="29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row>
    <row r="72" spans="2:39" s="6" customFormat="1" ht="21" customHeight="1" x14ac:dyDescent="0.2">
      <c r="B72" s="29" t="s">
        <v>217</v>
      </c>
      <c r="C72" s="194"/>
      <c r="D72" s="146"/>
      <c r="E72" s="147">
        <v>0.2</v>
      </c>
      <c r="F72" s="152">
        <v>0.5</v>
      </c>
      <c r="G72" s="149">
        <f t="shared" ref="G72:G77" si="6">IF(D72="Yes",F72,0)</f>
        <v>0</v>
      </c>
      <c r="H72" s="282"/>
      <c r="I72" s="294"/>
      <c r="J72" s="291"/>
      <c r="K72" s="291"/>
      <c r="L72" s="51"/>
      <c r="M72" s="51"/>
      <c r="N72" s="51"/>
      <c r="O72" s="51"/>
      <c r="P72" s="51"/>
      <c r="Q72" s="51"/>
      <c r="R72" s="51"/>
      <c r="S72" s="51"/>
      <c r="T72" s="51"/>
      <c r="U72" s="51"/>
      <c r="V72" s="51"/>
      <c r="W72" s="51"/>
      <c r="X72" s="51"/>
      <c r="Y72" s="51"/>
      <c r="Z72" s="51"/>
      <c r="AA72" s="51"/>
      <c r="AB72" s="51"/>
      <c r="AC72" s="51"/>
      <c r="AD72" s="51"/>
      <c r="AE72" s="51"/>
      <c r="AF72" s="51"/>
      <c r="AG72" s="51"/>
      <c r="AH72" s="51"/>
      <c r="AI72" s="51"/>
      <c r="AJ72" s="51"/>
      <c r="AK72" s="51"/>
      <c r="AL72" s="51"/>
      <c r="AM72" s="51"/>
    </row>
    <row r="73" spans="2:39" s="6" customFormat="1" ht="21" customHeight="1" x14ac:dyDescent="0.2">
      <c r="B73" s="29" t="s">
        <v>53</v>
      </c>
      <c r="C73" s="194"/>
      <c r="D73" s="146"/>
      <c r="E73" s="147">
        <v>0.1</v>
      </c>
      <c r="F73" s="152">
        <v>0.25</v>
      </c>
      <c r="G73" s="149">
        <f t="shared" si="6"/>
        <v>0</v>
      </c>
      <c r="H73" s="282"/>
      <c r="I73" s="294"/>
      <c r="J73" s="293"/>
      <c r="K73" s="293"/>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row>
    <row r="74" spans="2:39" s="6" customFormat="1" ht="21" customHeight="1" x14ac:dyDescent="0.2">
      <c r="B74" s="29" t="s">
        <v>54</v>
      </c>
      <c r="C74" s="194"/>
      <c r="D74" s="146"/>
      <c r="E74" s="147">
        <v>0.2</v>
      </c>
      <c r="F74" s="152">
        <v>0.5</v>
      </c>
      <c r="G74" s="149">
        <f t="shared" si="6"/>
        <v>0</v>
      </c>
      <c r="H74" s="282"/>
      <c r="I74" s="294"/>
      <c r="J74" s="291"/>
      <c r="K74" s="291"/>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row>
    <row r="75" spans="2:39" s="6" customFormat="1" ht="21" customHeight="1" x14ac:dyDescent="0.2">
      <c r="B75" s="29" t="s">
        <v>330</v>
      </c>
      <c r="C75" s="194"/>
      <c r="D75" s="146"/>
      <c r="E75" s="147">
        <v>0.1</v>
      </c>
      <c r="F75" s="152">
        <v>0.25</v>
      </c>
      <c r="G75" s="149">
        <f t="shared" si="6"/>
        <v>0</v>
      </c>
      <c r="H75" s="282"/>
      <c r="I75" s="294"/>
      <c r="J75" s="291"/>
      <c r="K75" s="291"/>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row>
    <row r="76" spans="2:39" s="6" customFormat="1" ht="21" customHeight="1" x14ac:dyDescent="0.2">
      <c r="B76" s="29" t="s">
        <v>329</v>
      </c>
      <c r="C76" s="194"/>
      <c r="D76" s="146"/>
      <c r="E76" s="147">
        <v>0.1</v>
      </c>
      <c r="F76" s="152">
        <v>0.25</v>
      </c>
      <c r="G76" s="149">
        <f t="shared" si="6"/>
        <v>0</v>
      </c>
      <c r="H76" s="282"/>
      <c r="I76" s="294"/>
      <c r="J76" s="291"/>
      <c r="K76" s="291"/>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row>
    <row r="77" spans="2:39" s="6" customFormat="1" ht="39" customHeight="1" x14ac:dyDescent="0.2">
      <c r="B77" s="29" t="s">
        <v>328</v>
      </c>
      <c r="C77" s="194"/>
      <c r="D77" s="146"/>
      <c r="E77" s="147">
        <v>0.2</v>
      </c>
      <c r="F77" s="152">
        <v>0.5</v>
      </c>
      <c r="G77" s="149">
        <f t="shared" si="6"/>
        <v>0</v>
      </c>
      <c r="H77" s="282"/>
      <c r="I77" s="294"/>
      <c r="J77" s="291"/>
      <c r="K77" s="291"/>
      <c r="L77" s="51"/>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row>
    <row r="78" spans="2:39" s="6" customFormat="1" ht="21" customHeight="1" x14ac:dyDescent="0.2">
      <c r="B78" s="140" t="s">
        <v>76</v>
      </c>
      <c r="C78" s="141"/>
      <c r="D78" s="141"/>
      <c r="E78" s="192">
        <v>0.75</v>
      </c>
      <c r="F78" s="193">
        <v>7.5</v>
      </c>
      <c r="G78" s="184">
        <f>SUM(G83+G79)</f>
        <v>0</v>
      </c>
      <c r="H78" s="282"/>
      <c r="I78" s="140"/>
      <c r="J78" s="259"/>
      <c r="K78" s="259"/>
      <c r="L78" s="51"/>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row>
    <row r="79" spans="2:39" s="6" customFormat="1" ht="21" customHeight="1" x14ac:dyDescent="0.2">
      <c r="B79" s="155" t="s">
        <v>18</v>
      </c>
      <c r="C79" s="157"/>
      <c r="D79" s="157"/>
      <c r="E79" s="171">
        <v>0.3</v>
      </c>
      <c r="F79" s="195">
        <v>2.25</v>
      </c>
      <c r="G79" s="160">
        <f>SUM(G80:G82)</f>
        <v>0</v>
      </c>
      <c r="H79" s="282"/>
      <c r="I79" s="297"/>
      <c r="J79" s="298"/>
      <c r="K79" s="298"/>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row>
    <row r="80" spans="2:39" s="6" customFormat="1" ht="21" customHeight="1" x14ac:dyDescent="0.2">
      <c r="B80" s="151" t="s">
        <v>55</v>
      </c>
      <c r="C80" s="194"/>
      <c r="D80" s="146"/>
      <c r="E80" s="197">
        <v>0.4</v>
      </c>
      <c r="F80" s="152">
        <v>0.9</v>
      </c>
      <c r="G80" s="149">
        <f>IF(D80="Yes",F80,0)</f>
        <v>0</v>
      </c>
      <c r="H80" s="282"/>
      <c r="I80" s="290"/>
      <c r="J80" s="291"/>
      <c r="K80" s="29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row>
    <row r="81" spans="2:39" s="6" customFormat="1" ht="41.25" customHeight="1" x14ac:dyDescent="0.2">
      <c r="B81" s="151" t="s">
        <v>210</v>
      </c>
      <c r="C81" s="194"/>
      <c r="D81" s="146"/>
      <c r="E81" s="197">
        <v>0.3</v>
      </c>
      <c r="F81" s="152">
        <v>0.67500000000000004</v>
      </c>
      <c r="G81" s="149">
        <f t="shared" ref="G81:G82" si="7">IF(D81="Yes",F81,0)</f>
        <v>0</v>
      </c>
      <c r="H81" s="282"/>
      <c r="I81" s="257"/>
      <c r="J81" s="291"/>
      <c r="K81" s="29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row>
    <row r="82" spans="2:39" ht="21" customHeight="1" x14ac:dyDescent="0.2">
      <c r="B82" s="151" t="s">
        <v>218</v>
      </c>
      <c r="C82" s="194"/>
      <c r="D82" s="146"/>
      <c r="E82" s="197">
        <v>0.3</v>
      </c>
      <c r="F82" s="152">
        <v>0.67500000000000004</v>
      </c>
      <c r="G82" s="149">
        <f t="shared" si="7"/>
        <v>0</v>
      </c>
      <c r="H82" s="282"/>
      <c r="I82" s="257"/>
      <c r="J82" s="258"/>
      <c r="K82" s="258"/>
    </row>
    <row r="83" spans="2:39" ht="21" customHeight="1" x14ac:dyDescent="0.2">
      <c r="B83" s="198" t="s">
        <v>59</v>
      </c>
      <c r="C83" s="199"/>
      <c r="D83" s="199"/>
      <c r="E83" s="171">
        <v>0.7</v>
      </c>
      <c r="F83" s="200">
        <v>5.25</v>
      </c>
      <c r="G83" s="201">
        <f>SUM(G90+G84)</f>
        <v>0</v>
      </c>
      <c r="H83" s="282"/>
      <c r="I83" s="297"/>
      <c r="J83" s="298"/>
      <c r="K83" s="298"/>
    </row>
    <row r="84" spans="2:39" ht="21" customHeight="1" x14ac:dyDescent="0.2">
      <c r="B84" s="202" t="s">
        <v>56</v>
      </c>
      <c r="C84" s="203"/>
      <c r="D84" s="203"/>
      <c r="E84" s="204">
        <v>0.6</v>
      </c>
      <c r="F84" s="205">
        <v>3.15</v>
      </c>
      <c r="G84" s="206">
        <f>MAX(G85:G89)</f>
        <v>0</v>
      </c>
      <c r="H84" s="282"/>
      <c r="I84" s="299"/>
      <c r="J84" s="300"/>
      <c r="K84" s="300"/>
    </row>
    <row r="85" spans="2:39" ht="21" customHeight="1" x14ac:dyDescent="0.2">
      <c r="B85" s="207" t="s">
        <v>206</v>
      </c>
      <c r="C85" s="208"/>
      <c r="D85" s="146"/>
      <c r="E85" s="147">
        <v>1</v>
      </c>
      <c r="F85" s="152">
        <v>3.15</v>
      </c>
      <c r="G85" s="149">
        <f>IF(D85="Yes",F85,0)</f>
        <v>0</v>
      </c>
      <c r="H85" s="282"/>
      <c r="I85" s="295"/>
      <c r="J85" s="258"/>
      <c r="K85" s="258"/>
    </row>
    <row r="86" spans="2:39" s="8" customFormat="1" ht="42.75" customHeight="1" x14ac:dyDescent="0.2">
      <c r="B86" s="207" t="s">
        <v>211</v>
      </c>
      <c r="C86" s="208"/>
      <c r="D86" s="146"/>
      <c r="E86" s="147">
        <v>1</v>
      </c>
      <c r="F86" s="152">
        <v>3.15</v>
      </c>
      <c r="G86" s="149">
        <f>IF(D86="Yes",F86,0)</f>
        <v>0</v>
      </c>
      <c r="H86" s="282"/>
      <c r="I86" s="257"/>
      <c r="J86" s="296"/>
      <c r="K86" s="296"/>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row>
    <row r="87" spans="2:39" s="8" customFormat="1" ht="21" customHeight="1" x14ac:dyDescent="0.2">
      <c r="B87" s="209" t="s">
        <v>154</v>
      </c>
      <c r="C87" s="208"/>
      <c r="D87" s="146"/>
      <c r="E87" s="197">
        <v>0.6</v>
      </c>
      <c r="F87" s="152">
        <v>1.89</v>
      </c>
      <c r="G87" s="149">
        <f>IF(D87="Yes",F87,0)</f>
        <v>0</v>
      </c>
      <c r="H87" s="282"/>
      <c r="I87" s="257"/>
      <c r="J87" s="296"/>
      <c r="K87" s="296"/>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3"/>
      <c r="AM87" s="53"/>
    </row>
    <row r="88" spans="2:39" ht="21" customHeight="1" x14ac:dyDescent="0.2">
      <c r="B88" s="209" t="s">
        <v>155</v>
      </c>
      <c r="C88" s="208"/>
      <c r="D88" s="146"/>
      <c r="E88" s="197">
        <v>0.5</v>
      </c>
      <c r="F88" s="152">
        <v>1.575</v>
      </c>
      <c r="G88" s="149">
        <f>IF(D88="Yes",F88,0)</f>
        <v>0</v>
      </c>
      <c r="H88" s="282"/>
      <c r="I88" s="257"/>
      <c r="J88" s="258"/>
      <c r="K88" s="258"/>
    </row>
    <row r="89" spans="2:39" ht="21" customHeight="1" x14ac:dyDescent="0.2">
      <c r="B89" s="209" t="s">
        <v>156</v>
      </c>
      <c r="C89" s="208"/>
      <c r="D89" s="146"/>
      <c r="E89" s="197">
        <v>0.3</v>
      </c>
      <c r="F89" s="152">
        <v>0.94499999999999995</v>
      </c>
      <c r="G89" s="149">
        <f>IF(D89="Yes",F89,0)</f>
        <v>0</v>
      </c>
      <c r="H89" s="282"/>
      <c r="I89" s="257"/>
      <c r="J89" s="258"/>
      <c r="K89" s="258"/>
    </row>
    <row r="90" spans="2:39" ht="21" customHeight="1" x14ac:dyDescent="0.2">
      <c r="B90" s="202" t="s">
        <v>0</v>
      </c>
      <c r="C90" s="203"/>
      <c r="D90" s="203"/>
      <c r="E90" s="204">
        <v>0.4</v>
      </c>
      <c r="F90" s="205">
        <v>2.1</v>
      </c>
      <c r="G90" s="206">
        <f>SUM(G91:G95)</f>
        <v>0</v>
      </c>
      <c r="H90" s="282"/>
      <c r="I90" s="299"/>
      <c r="J90" s="300"/>
      <c r="K90" s="300"/>
    </row>
    <row r="91" spans="2:39" ht="21" customHeight="1" x14ac:dyDescent="0.2">
      <c r="B91" s="151" t="s">
        <v>209</v>
      </c>
      <c r="C91" s="194"/>
      <c r="D91" s="146"/>
      <c r="E91" s="197">
        <v>0.25</v>
      </c>
      <c r="F91" s="152">
        <v>0.52500000000000002</v>
      </c>
      <c r="G91" s="149">
        <f t="shared" ref="G91:G95" si="8">IF(D91="Yes",F91,0)</f>
        <v>0</v>
      </c>
      <c r="H91" s="282"/>
      <c r="I91" s="257"/>
      <c r="J91" s="258"/>
      <c r="K91" s="258"/>
    </row>
    <row r="92" spans="2:39" ht="21" customHeight="1" x14ac:dyDescent="0.2">
      <c r="B92" s="210" t="s">
        <v>326</v>
      </c>
      <c r="C92" s="211"/>
      <c r="D92" s="146"/>
      <c r="E92" s="197">
        <v>0.15</v>
      </c>
      <c r="F92" s="152">
        <v>0.315</v>
      </c>
      <c r="G92" s="149">
        <f t="shared" si="8"/>
        <v>0</v>
      </c>
      <c r="H92" s="282"/>
      <c r="I92" s="257"/>
      <c r="J92" s="258"/>
      <c r="K92" s="258"/>
    </row>
    <row r="93" spans="2:39" ht="21" customHeight="1" x14ac:dyDescent="0.2">
      <c r="B93" s="210" t="s">
        <v>60</v>
      </c>
      <c r="C93" s="211"/>
      <c r="D93" s="146"/>
      <c r="E93" s="197">
        <v>0.2</v>
      </c>
      <c r="F93" s="152">
        <v>0.42</v>
      </c>
      <c r="G93" s="149">
        <f t="shared" si="8"/>
        <v>0</v>
      </c>
      <c r="H93" s="282"/>
      <c r="I93" s="257"/>
      <c r="J93" s="258"/>
      <c r="K93" s="258"/>
    </row>
    <row r="94" spans="2:39" ht="40.5" customHeight="1" x14ac:dyDescent="0.2">
      <c r="B94" s="151" t="s">
        <v>327</v>
      </c>
      <c r="C94" s="194"/>
      <c r="D94" s="146"/>
      <c r="E94" s="197">
        <v>0.2</v>
      </c>
      <c r="F94" s="152">
        <v>0.42</v>
      </c>
      <c r="G94" s="149">
        <f t="shared" si="8"/>
        <v>0</v>
      </c>
      <c r="H94" s="282"/>
      <c r="I94" s="257"/>
      <c r="J94" s="258"/>
      <c r="K94" s="258"/>
    </row>
    <row r="95" spans="2:39" ht="21" customHeight="1" thickBot="1" x14ac:dyDescent="0.25">
      <c r="B95" s="212" t="s">
        <v>212</v>
      </c>
      <c r="C95" s="213"/>
      <c r="D95" s="174"/>
      <c r="E95" s="214">
        <v>0.2</v>
      </c>
      <c r="F95" s="215">
        <v>0.42</v>
      </c>
      <c r="G95" s="177">
        <f t="shared" si="8"/>
        <v>0</v>
      </c>
      <c r="H95" s="324"/>
      <c r="I95" s="260"/>
      <c r="J95" s="261"/>
      <c r="K95" s="261"/>
    </row>
    <row r="96" spans="2:39" ht="25.5" customHeight="1" x14ac:dyDescent="0.2">
      <c r="B96" s="30"/>
      <c r="C96" s="30"/>
      <c r="D96" s="31"/>
      <c r="E96" s="32"/>
      <c r="F96" s="33"/>
      <c r="G96" s="34"/>
      <c r="I96" s="51"/>
    </row>
    <row r="97" spans="4:7" x14ac:dyDescent="0.2">
      <c r="D97" s="23"/>
      <c r="E97" s="5"/>
      <c r="F97" s="24"/>
      <c r="G97" s="24"/>
    </row>
    <row r="98" spans="4:7" x14ac:dyDescent="0.2">
      <c r="D98" s="23"/>
      <c r="E98" s="5"/>
      <c r="F98" s="24"/>
      <c r="G98" s="24"/>
    </row>
    <row r="99" spans="4:7" x14ac:dyDescent="0.2">
      <c r="D99" s="23"/>
      <c r="E99" s="5"/>
      <c r="F99" s="24"/>
      <c r="G99" s="24"/>
    </row>
    <row r="100" spans="4:7" x14ac:dyDescent="0.2">
      <c r="D100" s="23"/>
      <c r="E100" s="5"/>
      <c r="F100" s="24"/>
      <c r="G100" s="24"/>
    </row>
    <row r="101" spans="4:7" x14ac:dyDescent="0.2">
      <c r="D101" s="23"/>
      <c r="E101" s="5"/>
      <c r="F101" s="24"/>
      <c r="G101" s="24"/>
    </row>
    <row r="102" spans="4:7" x14ac:dyDescent="0.2">
      <c r="D102" s="23"/>
      <c r="E102" s="5"/>
      <c r="F102" s="24"/>
      <c r="G102" s="24"/>
    </row>
    <row r="103" spans="4:7" x14ac:dyDescent="0.2">
      <c r="D103" s="23"/>
      <c r="E103" s="5"/>
      <c r="F103" s="24"/>
      <c r="G103" s="24"/>
    </row>
    <row r="104" spans="4:7" x14ac:dyDescent="0.2">
      <c r="D104" s="23"/>
      <c r="E104" s="5"/>
      <c r="F104" s="24"/>
      <c r="G104" s="24"/>
    </row>
    <row r="105" spans="4:7" x14ac:dyDescent="0.2">
      <c r="D105" s="23"/>
      <c r="E105" s="5"/>
      <c r="F105" s="24"/>
      <c r="G105" s="24"/>
    </row>
    <row r="106" spans="4:7" x14ac:dyDescent="0.2">
      <c r="D106" s="23"/>
      <c r="E106" s="5"/>
      <c r="F106" s="24"/>
      <c r="G106" s="24"/>
    </row>
    <row r="107" spans="4:7" x14ac:dyDescent="0.2">
      <c r="D107" s="23"/>
      <c r="E107" s="5"/>
      <c r="F107" s="24"/>
      <c r="G107" s="24"/>
    </row>
    <row r="108" spans="4:7" x14ac:dyDescent="0.2">
      <c r="D108" s="23"/>
      <c r="E108" s="5"/>
      <c r="F108" s="24"/>
      <c r="G108" s="24"/>
    </row>
    <row r="109" spans="4:7" x14ac:dyDescent="0.2">
      <c r="D109" s="23"/>
      <c r="E109" s="5"/>
      <c r="F109" s="24"/>
      <c r="G109" s="24"/>
    </row>
    <row r="110" spans="4:7" x14ac:dyDescent="0.2">
      <c r="D110" s="23"/>
      <c r="E110" s="5"/>
      <c r="F110" s="24"/>
      <c r="G110" s="24"/>
    </row>
    <row r="111" spans="4:7" x14ac:dyDescent="0.2">
      <c r="D111" s="23"/>
      <c r="E111" s="5"/>
      <c r="F111" s="24"/>
      <c r="G111" s="24"/>
    </row>
    <row r="112" spans="4:7" x14ac:dyDescent="0.2">
      <c r="D112" s="23"/>
      <c r="E112" s="5"/>
      <c r="F112" s="24"/>
      <c r="G112" s="24"/>
    </row>
    <row r="113" spans="4:7" x14ac:dyDescent="0.2">
      <c r="D113" s="23"/>
      <c r="E113" s="5"/>
      <c r="F113" s="24"/>
      <c r="G113" s="24"/>
    </row>
    <row r="114" spans="4:7" x14ac:dyDescent="0.2">
      <c r="D114" s="23"/>
      <c r="E114" s="5"/>
      <c r="F114" s="24"/>
      <c r="G114" s="24"/>
    </row>
    <row r="115" spans="4:7" x14ac:dyDescent="0.2">
      <c r="D115" s="23"/>
      <c r="E115" s="5"/>
      <c r="F115" s="24"/>
      <c r="G115" s="24"/>
    </row>
    <row r="116" spans="4:7" x14ac:dyDescent="0.2">
      <c r="D116" s="23"/>
      <c r="E116" s="5"/>
      <c r="F116" s="24"/>
      <c r="G116" s="24"/>
    </row>
    <row r="117" spans="4:7" x14ac:dyDescent="0.2">
      <c r="D117" s="23"/>
      <c r="E117" s="5"/>
      <c r="F117" s="24"/>
      <c r="G117" s="24"/>
    </row>
    <row r="118" spans="4:7" x14ac:dyDescent="0.2">
      <c r="D118" s="23"/>
      <c r="E118" s="5"/>
      <c r="F118" s="24"/>
      <c r="G118" s="24"/>
    </row>
    <row r="119" spans="4:7" x14ac:dyDescent="0.2">
      <c r="D119" s="23"/>
      <c r="E119" s="5"/>
      <c r="F119" s="24"/>
      <c r="G119" s="24"/>
    </row>
    <row r="120" spans="4:7" x14ac:dyDescent="0.2">
      <c r="D120" s="23"/>
      <c r="E120" s="5"/>
      <c r="F120" s="24"/>
      <c r="G120" s="24"/>
    </row>
    <row r="121" spans="4:7" x14ac:dyDescent="0.2">
      <c r="D121" s="23"/>
      <c r="E121" s="5"/>
      <c r="F121" s="24"/>
      <c r="G121" s="24"/>
    </row>
    <row r="122" spans="4:7" x14ac:dyDescent="0.2">
      <c r="D122" s="23"/>
      <c r="E122" s="5"/>
      <c r="F122" s="24"/>
      <c r="G122" s="24"/>
    </row>
    <row r="123" spans="4:7" x14ac:dyDescent="0.2">
      <c r="D123" s="23"/>
      <c r="E123" s="5"/>
      <c r="F123" s="24"/>
      <c r="G123" s="24"/>
    </row>
    <row r="124" spans="4:7" x14ac:dyDescent="0.2">
      <c r="D124" s="23"/>
      <c r="E124" s="5"/>
      <c r="F124" s="24"/>
      <c r="G124" s="24"/>
    </row>
    <row r="125" spans="4:7" x14ac:dyDescent="0.2">
      <c r="D125" s="23"/>
      <c r="E125" s="5"/>
      <c r="F125" s="24"/>
      <c r="G125" s="24"/>
    </row>
    <row r="126" spans="4:7" x14ac:dyDescent="0.2">
      <c r="D126" s="23"/>
      <c r="E126" s="5"/>
      <c r="F126" s="24"/>
      <c r="G126" s="24"/>
    </row>
    <row r="127" spans="4:7" x14ac:dyDescent="0.2">
      <c r="D127" s="23"/>
      <c r="E127" s="5"/>
      <c r="F127" s="24"/>
      <c r="G127" s="24"/>
    </row>
    <row r="128" spans="4:7" x14ac:dyDescent="0.2">
      <c r="D128" s="23"/>
      <c r="E128" s="5"/>
      <c r="F128" s="24"/>
      <c r="G128" s="24"/>
    </row>
    <row r="129" spans="4:7" x14ac:dyDescent="0.2">
      <c r="D129" s="23"/>
      <c r="E129" s="5"/>
      <c r="F129" s="24"/>
      <c r="G129" s="24"/>
    </row>
    <row r="130" spans="4:7" x14ac:dyDescent="0.2">
      <c r="D130" s="23"/>
      <c r="E130" s="5"/>
      <c r="F130" s="24"/>
      <c r="G130" s="24"/>
    </row>
    <row r="131" spans="4:7" x14ac:dyDescent="0.2">
      <c r="D131" s="23"/>
      <c r="E131" s="5"/>
      <c r="F131" s="24"/>
      <c r="G131" s="24"/>
    </row>
    <row r="132" spans="4:7" x14ac:dyDescent="0.2">
      <c r="D132" s="23"/>
      <c r="E132" s="5"/>
      <c r="F132" s="24"/>
      <c r="G132" s="24"/>
    </row>
    <row r="133" spans="4:7" x14ac:dyDescent="0.2">
      <c r="D133" s="23"/>
      <c r="E133" s="5"/>
      <c r="F133" s="24"/>
      <c r="G133" s="24"/>
    </row>
  </sheetData>
  <sheetProtection password="DA7B" sheet="1" objects="1" scenarios="1" formatCells="0" formatColumns="0" formatRows="0" selectLockedCells="1"/>
  <mergeCells count="10">
    <mergeCell ref="I9:K10"/>
    <mergeCell ref="B9:B10"/>
    <mergeCell ref="D9:D10"/>
    <mergeCell ref="B2:G2"/>
    <mergeCell ref="B5:G5"/>
    <mergeCell ref="B6:G6"/>
    <mergeCell ref="B7:G7"/>
    <mergeCell ref="B3:G3"/>
    <mergeCell ref="C9:C10"/>
    <mergeCell ref="E9:G10"/>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19 G90 G60 G53 G39"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D13:D18 D20:D23 D26 D28:D32 D34:D38 D40:D44 D91:D95 D85:D89 D80:D82 D71:D77 D48:D52 D54:D59 D61:D67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D19" sqref="D19"/>
    </sheetView>
  </sheetViews>
  <sheetFormatPr defaultColWidth="9.140625" defaultRowHeight="12.75" x14ac:dyDescent="0.2"/>
  <cols>
    <col min="1" max="1" width="2.42578125" style="2" customWidth="1"/>
    <col min="2" max="2" width="82.85546875" style="5" customWidth="1"/>
    <col min="3" max="3" width="68.85546875" style="2" customWidth="1"/>
    <col min="4" max="4" width="25.28515625" style="20" customWidth="1"/>
    <col min="5" max="5" width="2.7109375" style="51" hidden="1" customWidth="1"/>
    <col min="6" max="8" width="25.85546875" style="52" customWidth="1"/>
    <col min="9" max="27" width="9.140625" style="52"/>
    <col min="28" max="16384" width="9.140625" style="2"/>
  </cols>
  <sheetData>
    <row r="2" spans="1:27" ht="18" x14ac:dyDescent="0.2">
      <c r="B2" s="441" t="s">
        <v>404</v>
      </c>
      <c r="C2" s="441"/>
      <c r="D2" s="441"/>
    </row>
    <row r="3" spans="1:27" ht="18.75" thickBot="1" x14ac:dyDescent="0.25">
      <c r="B3" s="442" t="s">
        <v>102</v>
      </c>
      <c r="C3" s="478"/>
      <c r="D3" s="478"/>
    </row>
    <row r="4" spans="1:27" ht="18" x14ac:dyDescent="0.2">
      <c r="A4" s="479" t="s">
        <v>29</v>
      </c>
      <c r="B4" s="480"/>
      <c r="C4" s="480"/>
      <c r="D4" s="480"/>
      <c r="E4" s="54"/>
    </row>
    <row r="5" spans="1:27" ht="23.25" customHeight="1" x14ac:dyDescent="0.2">
      <c r="A5" s="26"/>
      <c r="B5" s="481" t="s">
        <v>58</v>
      </c>
      <c r="C5" s="481"/>
      <c r="D5" s="481"/>
      <c r="E5" s="55"/>
    </row>
    <row r="6" spans="1:27" ht="31.5" customHeight="1" x14ac:dyDescent="0.2">
      <c r="A6" s="27">
        <v>1</v>
      </c>
      <c r="B6" s="456" t="s">
        <v>221</v>
      </c>
      <c r="C6" s="456"/>
      <c r="D6" s="456"/>
      <c r="E6" s="55"/>
    </row>
    <row r="7" spans="1:27" ht="30.75" customHeight="1" thickBot="1" x14ac:dyDescent="0.25">
      <c r="A7" s="28">
        <v>2</v>
      </c>
      <c r="B7" s="468" t="s">
        <v>222</v>
      </c>
      <c r="C7" s="468"/>
      <c r="D7" s="468"/>
      <c r="E7" s="56"/>
    </row>
    <row r="8" spans="1:27" s="6" customFormat="1" ht="27" customHeight="1" x14ac:dyDescent="0.2">
      <c r="A8" s="2"/>
      <c r="B8" s="5"/>
      <c r="C8" s="5"/>
      <c r="D8" s="19"/>
      <c r="E8" s="51"/>
      <c r="F8" s="52"/>
      <c r="G8" s="51"/>
      <c r="H8" s="51"/>
      <c r="I8" s="51"/>
      <c r="J8" s="51"/>
      <c r="K8" s="51"/>
      <c r="L8" s="51"/>
      <c r="M8" s="51"/>
      <c r="N8" s="51"/>
      <c r="O8" s="51"/>
      <c r="P8" s="51"/>
      <c r="Q8" s="51"/>
      <c r="R8" s="51"/>
      <c r="S8" s="51"/>
      <c r="T8" s="51"/>
      <c r="U8" s="51"/>
      <c r="V8" s="51"/>
      <c r="W8" s="51"/>
      <c r="X8" s="51"/>
      <c r="Y8" s="51"/>
      <c r="Z8" s="51"/>
      <c r="AA8" s="51"/>
    </row>
    <row r="9" spans="1:27" s="6" customFormat="1" ht="18" customHeight="1" thickBot="1" x14ac:dyDescent="0.25">
      <c r="A9" s="2"/>
      <c r="B9" s="477" t="s">
        <v>101</v>
      </c>
      <c r="C9" s="477"/>
      <c r="D9" s="477"/>
      <c r="E9" s="51"/>
      <c r="F9" s="52"/>
      <c r="G9" s="51"/>
      <c r="H9" s="51"/>
      <c r="I9" s="51"/>
      <c r="J9" s="51"/>
      <c r="K9" s="51"/>
      <c r="L9" s="51"/>
      <c r="M9" s="51"/>
      <c r="N9" s="51"/>
      <c r="O9" s="51"/>
      <c r="P9" s="51"/>
      <c r="Q9" s="51"/>
      <c r="R9" s="51"/>
      <c r="S9" s="51"/>
      <c r="T9" s="51"/>
      <c r="U9" s="51"/>
      <c r="V9" s="51"/>
      <c r="W9" s="51"/>
      <c r="X9" s="51"/>
      <c r="Y9" s="51"/>
      <c r="Z9" s="51"/>
      <c r="AA9" s="51"/>
    </row>
    <row r="10" spans="1:27" ht="25.5" customHeight="1" x14ac:dyDescent="0.2">
      <c r="B10" s="267" t="s">
        <v>24</v>
      </c>
      <c r="C10" s="79" t="s">
        <v>26</v>
      </c>
      <c r="D10" s="272" t="s">
        <v>207</v>
      </c>
      <c r="E10" s="269"/>
      <c r="F10" s="476" t="s">
        <v>177</v>
      </c>
      <c r="G10" s="461"/>
      <c r="H10" s="461"/>
    </row>
    <row r="11" spans="1:27" ht="23.25" customHeight="1" x14ac:dyDescent="0.2">
      <c r="B11" s="262" t="s">
        <v>21</v>
      </c>
      <c r="C11" s="117"/>
      <c r="D11" s="273"/>
      <c r="E11" s="270"/>
      <c r="F11" s="245" t="s">
        <v>399</v>
      </c>
      <c r="G11" s="268" t="s">
        <v>400</v>
      </c>
      <c r="H11" s="354" t="s">
        <v>401</v>
      </c>
    </row>
    <row r="12" spans="1:27" ht="33" customHeight="1" x14ac:dyDescent="0.2">
      <c r="B12" s="263" t="s">
        <v>9</v>
      </c>
      <c r="C12" s="118" t="s">
        <v>96</v>
      </c>
      <c r="D12" s="274" t="s">
        <v>162</v>
      </c>
      <c r="E12" s="270"/>
      <c r="F12" s="120"/>
      <c r="G12" s="258"/>
      <c r="H12" s="258"/>
    </row>
    <row r="13" spans="1:27" s="6" customFormat="1" ht="33" customHeight="1" x14ac:dyDescent="0.2">
      <c r="A13" s="2"/>
      <c r="B13" s="263" t="s">
        <v>388</v>
      </c>
      <c r="C13" s="118" t="s">
        <v>402</v>
      </c>
      <c r="D13" s="274" t="s">
        <v>166</v>
      </c>
      <c r="E13" s="270"/>
      <c r="F13" s="120"/>
      <c r="G13" s="258"/>
      <c r="H13" s="258"/>
      <c r="I13" s="51"/>
      <c r="J13" s="51"/>
      <c r="K13" s="51"/>
      <c r="L13" s="51"/>
      <c r="M13" s="51"/>
      <c r="N13" s="51"/>
      <c r="O13" s="51"/>
      <c r="P13" s="51"/>
      <c r="Q13" s="51"/>
      <c r="R13" s="51"/>
      <c r="S13" s="51"/>
      <c r="T13" s="51"/>
      <c r="U13" s="51"/>
      <c r="V13" s="51"/>
      <c r="W13" s="51"/>
      <c r="X13" s="51"/>
      <c r="Y13" s="51"/>
      <c r="Z13" s="51"/>
      <c r="AA13" s="51"/>
    </row>
    <row r="14" spans="1:27" s="6" customFormat="1" ht="15" x14ac:dyDescent="0.2">
      <c r="A14" s="2"/>
      <c r="B14" s="140" t="s">
        <v>10</v>
      </c>
      <c r="C14" s="119"/>
      <c r="D14" s="259"/>
      <c r="E14" s="270"/>
      <c r="F14" s="119"/>
      <c r="G14" s="259"/>
      <c r="H14" s="259"/>
      <c r="I14" s="51"/>
      <c r="J14" s="51"/>
      <c r="K14" s="51"/>
      <c r="L14" s="51"/>
      <c r="M14" s="51"/>
      <c r="N14" s="51"/>
      <c r="O14" s="51"/>
      <c r="P14" s="51"/>
      <c r="Q14" s="51"/>
      <c r="R14" s="51"/>
      <c r="S14" s="51"/>
      <c r="T14" s="51"/>
      <c r="U14" s="51"/>
      <c r="V14" s="51"/>
      <c r="W14" s="51"/>
      <c r="X14" s="51"/>
      <c r="Y14" s="51"/>
      <c r="Z14" s="51"/>
      <c r="AA14" s="51"/>
    </row>
    <row r="15" spans="1:27" ht="33" customHeight="1" x14ac:dyDescent="0.2">
      <c r="B15" s="29" t="s">
        <v>30</v>
      </c>
      <c r="C15" s="120"/>
      <c r="D15" s="275"/>
      <c r="E15" s="270"/>
      <c r="F15" s="120"/>
      <c r="G15" s="258"/>
      <c r="H15" s="258"/>
    </row>
    <row r="16" spans="1:27" ht="33" customHeight="1" x14ac:dyDescent="0.2">
      <c r="B16" s="29" t="s">
        <v>31</v>
      </c>
      <c r="C16" s="120"/>
      <c r="D16" s="275"/>
      <c r="E16" s="270"/>
      <c r="F16" s="120"/>
      <c r="G16" s="258"/>
      <c r="H16" s="258"/>
    </row>
    <row r="17" spans="2:8" ht="15" x14ac:dyDescent="0.2">
      <c r="B17" s="140" t="s">
        <v>19</v>
      </c>
      <c r="C17" s="119"/>
      <c r="D17" s="259"/>
      <c r="E17" s="270"/>
      <c r="F17" s="119"/>
      <c r="G17" s="259"/>
      <c r="H17" s="259"/>
    </row>
    <row r="18" spans="2:8" ht="33" customHeight="1" x14ac:dyDescent="0.2">
      <c r="B18" s="151" t="s">
        <v>32</v>
      </c>
      <c r="C18" s="120"/>
      <c r="D18" s="276"/>
      <c r="E18" s="270"/>
      <c r="F18" s="120"/>
      <c r="G18" s="258"/>
      <c r="H18" s="258"/>
    </row>
    <row r="19" spans="2:8" ht="33" customHeight="1" thickBot="1" x14ac:dyDescent="0.25">
      <c r="B19" s="264" t="s">
        <v>254</v>
      </c>
      <c r="C19" s="265"/>
      <c r="D19" s="277"/>
      <c r="E19" s="271"/>
      <c r="F19" s="265"/>
      <c r="G19" s="261"/>
      <c r="H19" s="261"/>
    </row>
    <row r="20" spans="2:8" ht="14.25" x14ac:dyDescent="0.2">
      <c r="B20" s="30"/>
      <c r="C20" s="4"/>
      <c r="D20" s="121"/>
    </row>
  </sheetData>
  <sheetProtection password="DA7B"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67"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6"/>
  <sheetViews>
    <sheetView zoomScale="70" zoomScaleNormal="70" workbookViewId="0">
      <selection activeCell="O39" sqref="O39"/>
    </sheetView>
  </sheetViews>
  <sheetFormatPr defaultColWidth="9.140625" defaultRowHeight="12.75" x14ac:dyDescent="0.2"/>
  <cols>
    <col min="1" max="1" width="2.42578125" style="2" customWidth="1"/>
    <col min="2" max="2" width="79.28515625" style="5" customWidth="1"/>
    <col min="3" max="3" width="50.42578125" style="2" customWidth="1"/>
    <col min="4" max="4" width="50.7109375" style="2" hidden="1" customWidth="1"/>
    <col min="5" max="5" width="11" style="20" customWidth="1"/>
    <col min="6" max="6" width="16.140625" style="112" hidden="1" customWidth="1"/>
    <col min="7" max="13" width="9.140625" style="113" hidden="1" customWidth="1"/>
    <col min="14" max="14" width="4.140625" style="2" hidden="1" customWidth="1"/>
    <col min="15" max="17" width="26.28515625" style="52" customWidth="1"/>
    <col min="18" max="26" width="9.140625" style="52"/>
    <col min="27" max="16384" width="9.140625" style="2"/>
  </cols>
  <sheetData>
    <row r="1" spans="1:26" x14ac:dyDescent="0.2">
      <c r="O1" s="2"/>
      <c r="P1" s="2"/>
    </row>
    <row r="2" spans="1:26" ht="18" x14ac:dyDescent="0.2">
      <c r="B2" s="441" t="s">
        <v>404</v>
      </c>
      <c r="C2" s="441"/>
      <c r="D2" s="441"/>
      <c r="E2" s="441"/>
      <c r="O2" s="2"/>
      <c r="P2" s="2"/>
    </row>
    <row r="3" spans="1:26" ht="18.75" thickBot="1" x14ac:dyDescent="0.25">
      <c r="B3" s="442" t="s">
        <v>102</v>
      </c>
      <c r="C3" s="478"/>
      <c r="D3" s="478"/>
      <c r="E3" s="478"/>
      <c r="O3" s="2"/>
      <c r="P3" s="2"/>
    </row>
    <row r="4" spans="1:26" ht="18" x14ac:dyDescent="0.2">
      <c r="A4" s="479" t="s">
        <v>29</v>
      </c>
      <c r="B4" s="480"/>
      <c r="C4" s="480"/>
      <c r="D4" s="480"/>
      <c r="E4" s="483"/>
      <c r="F4" s="122"/>
      <c r="O4" s="2"/>
      <c r="P4" s="2"/>
    </row>
    <row r="5" spans="1:26" ht="23.25" customHeight="1" x14ac:dyDescent="0.2">
      <c r="A5" s="26"/>
      <c r="B5" s="481" t="s">
        <v>58</v>
      </c>
      <c r="C5" s="481"/>
      <c r="D5" s="481"/>
      <c r="E5" s="484"/>
      <c r="F5" s="123"/>
      <c r="O5" s="2"/>
      <c r="P5" s="2"/>
    </row>
    <row r="6" spans="1:26" ht="31.5" customHeight="1" x14ac:dyDescent="0.2">
      <c r="A6" s="27">
        <v>1</v>
      </c>
      <c r="B6" s="456" t="s">
        <v>221</v>
      </c>
      <c r="C6" s="456"/>
      <c r="D6" s="456"/>
      <c r="E6" s="457"/>
      <c r="F6" s="123"/>
      <c r="O6" s="2"/>
      <c r="P6" s="2"/>
    </row>
    <row r="7" spans="1:26" ht="30.75" customHeight="1" thickBot="1" x14ac:dyDescent="0.25">
      <c r="A7" s="28">
        <v>2</v>
      </c>
      <c r="B7" s="468" t="s">
        <v>222</v>
      </c>
      <c r="C7" s="468"/>
      <c r="D7" s="468"/>
      <c r="E7" s="469"/>
      <c r="F7" s="124"/>
      <c r="O7" s="2"/>
      <c r="P7" s="2"/>
    </row>
    <row r="8" spans="1:26" s="6" customFormat="1" ht="27" customHeight="1" x14ac:dyDescent="0.2">
      <c r="A8" s="2"/>
      <c r="B8" s="5"/>
      <c r="C8" s="5"/>
      <c r="D8" s="5"/>
      <c r="E8" s="19"/>
      <c r="F8" s="112"/>
      <c r="G8" s="113"/>
      <c r="H8" s="112"/>
      <c r="I8" s="112"/>
      <c r="J8" s="112"/>
      <c r="K8" s="112"/>
      <c r="L8" s="112"/>
      <c r="M8" s="112"/>
      <c r="Q8" s="51"/>
      <c r="R8" s="51"/>
      <c r="S8" s="51"/>
      <c r="T8" s="51"/>
      <c r="U8" s="51"/>
      <c r="V8" s="51"/>
      <c r="W8" s="51"/>
      <c r="X8" s="51"/>
      <c r="Y8" s="51"/>
      <c r="Z8" s="51"/>
    </row>
    <row r="9" spans="1:26" s="6" customFormat="1" ht="18.75" thickBot="1" x14ac:dyDescent="0.25">
      <c r="A9" s="2"/>
      <c r="B9" s="486" t="s">
        <v>103</v>
      </c>
      <c r="C9" s="486"/>
      <c r="D9" s="486"/>
      <c r="E9" s="486"/>
      <c r="F9" s="112"/>
      <c r="G9" s="113"/>
      <c r="H9" s="113"/>
      <c r="I9" s="112"/>
      <c r="J9" s="112"/>
      <c r="K9" s="112"/>
      <c r="L9" s="112"/>
      <c r="M9" s="112"/>
      <c r="Q9" s="51"/>
      <c r="R9" s="51"/>
      <c r="S9" s="51"/>
      <c r="T9" s="51"/>
      <c r="U9" s="51"/>
      <c r="V9" s="51"/>
      <c r="W9" s="51"/>
      <c r="X9" s="51"/>
      <c r="Y9" s="51"/>
      <c r="Z9" s="51"/>
    </row>
    <row r="10" spans="1:26" s="36" customFormat="1" ht="15.75" customHeight="1" x14ac:dyDescent="0.2">
      <c r="A10" s="35"/>
      <c r="B10" s="41" t="s">
        <v>24</v>
      </c>
      <c r="C10" s="42" t="s">
        <v>26</v>
      </c>
      <c r="D10" s="42" t="s">
        <v>333</v>
      </c>
      <c r="E10" s="43" t="s">
        <v>207</v>
      </c>
      <c r="F10" s="125"/>
      <c r="G10" s="126"/>
      <c r="H10" s="126"/>
      <c r="I10" s="125"/>
      <c r="J10" s="125"/>
      <c r="K10" s="125"/>
      <c r="L10" s="125"/>
      <c r="M10" s="125"/>
      <c r="O10" s="460" t="s">
        <v>177</v>
      </c>
      <c r="P10" s="461"/>
      <c r="Q10" s="461"/>
      <c r="R10" s="57"/>
      <c r="S10" s="57"/>
      <c r="T10" s="57"/>
      <c r="U10" s="57"/>
      <c r="V10" s="57"/>
      <c r="W10" s="57"/>
      <c r="X10" s="57"/>
      <c r="Y10" s="57"/>
      <c r="Z10" s="57"/>
    </row>
    <row r="11" spans="1:26" s="36" customFormat="1" ht="17.25" customHeight="1" x14ac:dyDescent="0.2">
      <c r="A11" s="35"/>
      <c r="B11" s="64" t="s">
        <v>20</v>
      </c>
      <c r="C11" s="254"/>
      <c r="D11" s="254"/>
      <c r="E11" s="255"/>
      <c r="F11" s="125"/>
      <c r="G11" s="126"/>
      <c r="H11" s="126"/>
      <c r="I11" s="125"/>
      <c r="J11" s="125"/>
      <c r="K11" s="125"/>
      <c r="L11" s="125"/>
      <c r="M11" s="125"/>
      <c r="O11" s="485" t="s">
        <v>399</v>
      </c>
      <c r="P11" s="482" t="s">
        <v>400</v>
      </c>
      <c r="Q11" s="482" t="s">
        <v>401</v>
      </c>
      <c r="R11" s="57"/>
      <c r="S11" s="57"/>
      <c r="T11" s="57"/>
      <c r="U11" s="57"/>
      <c r="V11" s="57"/>
      <c r="W11" s="57"/>
      <c r="X11" s="57"/>
      <c r="Y11" s="57"/>
      <c r="Z11" s="57"/>
    </row>
    <row r="12" spans="1:26" s="36" customFormat="1" ht="14.25" x14ac:dyDescent="0.2">
      <c r="A12" s="35"/>
      <c r="B12" s="114" t="s">
        <v>125</v>
      </c>
      <c r="C12" s="81"/>
      <c r="D12" s="81"/>
      <c r="E12" s="256" t="str">
        <f>IF(OR(E13="Yes",E27="Yes"),"Yes","")</f>
        <v>Yes</v>
      </c>
      <c r="F12" s="125"/>
      <c r="G12" s="126"/>
      <c r="H12" s="126"/>
      <c r="I12" s="125"/>
      <c r="J12" s="125"/>
      <c r="K12" s="125"/>
      <c r="L12" s="125"/>
      <c r="M12" s="125"/>
      <c r="O12" s="485"/>
      <c r="P12" s="482"/>
      <c r="Q12" s="482"/>
      <c r="R12" s="57"/>
      <c r="S12" s="57"/>
      <c r="T12" s="57"/>
      <c r="U12" s="57"/>
      <c r="V12" s="57"/>
      <c r="W12" s="57"/>
      <c r="X12" s="57"/>
      <c r="Y12" s="57"/>
      <c r="Z12" s="57"/>
    </row>
    <row r="13" spans="1:26" s="36" customFormat="1" ht="14.25" x14ac:dyDescent="0.2">
      <c r="A13" s="35"/>
      <c r="B13" s="69" t="s">
        <v>219</v>
      </c>
      <c r="C13" s="62"/>
      <c r="D13" s="62"/>
      <c r="E13" s="127" t="str">
        <f>IF(OR(E14="Yes",E20="Yes"),"Yes","")</f>
        <v>Yes</v>
      </c>
      <c r="F13" s="125"/>
      <c r="G13" s="126"/>
      <c r="H13" s="126"/>
      <c r="I13" s="125"/>
      <c r="J13" s="125"/>
      <c r="K13" s="125"/>
      <c r="L13" s="125"/>
      <c r="M13" s="125"/>
      <c r="O13" s="251"/>
      <c r="P13" s="127"/>
      <c r="Q13" s="127"/>
      <c r="R13" s="57"/>
      <c r="S13" s="57"/>
      <c r="T13" s="57"/>
      <c r="U13" s="57"/>
      <c r="V13" s="57"/>
      <c r="W13" s="57"/>
      <c r="X13" s="57"/>
      <c r="Y13" s="57"/>
      <c r="Z13" s="57"/>
    </row>
    <row r="14" spans="1:26" s="36" customFormat="1" ht="14.25" x14ac:dyDescent="0.2">
      <c r="A14" s="35"/>
      <c r="B14" s="12" t="s">
        <v>223</v>
      </c>
      <c r="C14" s="10"/>
      <c r="D14" s="10"/>
      <c r="E14" s="128" t="str">
        <f>IF(OR(E15="Yes",E16="Yes",E17="Yes",E18="Yes",E19="Yes"),"Yes","")</f>
        <v>Yes</v>
      </c>
      <c r="F14" s="125" t="str">
        <f t="shared" ref="F14:F24" si="0">IF(E14="Yes",B14,"")</f>
        <v xml:space="preserve">     Financial Management</v>
      </c>
      <c r="G14" s="126">
        <f>LEN(F14)</f>
        <v>25</v>
      </c>
      <c r="H14" s="126" t="str">
        <f>RIGHT(F14,(G14-5))</f>
        <v>Financial Management</v>
      </c>
      <c r="I14" s="125" t="str">
        <f>IF(E14="Yes",CONCATENATE(H14,": "),"")</f>
        <v xml:space="preserve">Financial Management: </v>
      </c>
      <c r="J14" s="125" t="str">
        <f>CONCATENATE(I14,I15,I16,I17,I18,I19)</f>
        <v xml:space="preserve">Financial Management: Budget, Treasury, </v>
      </c>
      <c r="K14" s="125">
        <f>LEN(J14)</f>
        <v>40</v>
      </c>
      <c r="L14" s="125" t="str">
        <f>LEFT(J14,(K14-2))</f>
        <v>Financial Management: Budget, Treasury</v>
      </c>
      <c r="M14" s="125" t="str">
        <f>IF(K14=0,"",CONCATENATE(L14,"."))</f>
        <v>Financial Management: Budget, Treasury.</v>
      </c>
      <c r="N14" s="36" t="str">
        <f>CONCATENATE(M14,CHAR(10),CHAR(10),M20)</f>
        <v xml:space="preserve">Financial Management: Budget, Treasury.
</v>
      </c>
      <c r="O14" s="12"/>
      <c r="P14" s="252"/>
      <c r="Q14" s="252"/>
      <c r="R14" s="57"/>
      <c r="S14" s="57"/>
      <c r="T14" s="57"/>
      <c r="U14" s="57"/>
      <c r="V14" s="57"/>
      <c r="W14" s="57"/>
      <c r="X14" s="57"/>
      <c r="Y14" s="57"/>
      <c r="Z14" s="57"/>
    </row>
    <row r="15" spans="1:26" s="36" customFormat="1" ht="15" x14ac:dyDescent="0.2">
      <c r="A15" s="35"/>
      <c r="B15" s="29" t="s">
        <v>12</v>
      </c>
      <c r="C15" s="47"/>
      <c r="D15" s="38"/>
      <c r="E15" s="129" t="s">
        <v>159</v>
      </c>
      <c r="F15" s="125" t="str">
        <f t="shared" si="0"/>
        <v xml:space="preserve">         Budget</v>
      </c>
      <c r="G15" s="126">
        <f t="shared" ref="G15:G33" si="1">LEN(F15)</f>
        <v>15</v>
      </c>
      <c r="H15" s="126" t="str">
        <f>RIGHT(F15,(G15-9))</f>
        <v>Budget</v>
      </c>
      <c r="I15" s="125" t="str">
        <f>IF(E15="Yes",CONCATENATE(H15,", "),"")</f>
        <v xml:space="preserve">Budget, </v>
      </c>
      <c r="J15" s="125"/>
      <c r="K15" s="125"/>
      <c r="L15" s="125"/>
      <c r="M15" s="125"/>
      <c r="O15" s="247"/>
      <c r="P15" s="248"/>
      <c r="Q15" s="248"/>
      <c r="R15" s="57"/>
      <c r="S15" s="57"/>
      <c r="T15" s="57"/>
      <c r="U15" s="57"/>
      <c r="V15" s="57"/>
      <c r="W15" s="57"/>
      <c r="X15" s="57"/>
      <c r="Y15" s="57"/>
      <c r="Z15" s="57"/>
    </row>
    <row r="16" spans="1:26" s="36" customFormat="1" ht="15" x14ac:dyDescent="0.2">
      <c r="A16" s="35"/>
      <c r="B16" s="29" t="s">
        <v>11</v>
      </c>
      <c r="C16" s="47"/>
      <c r="D16" s="38"/>
      <c r="E16" s="129" t="s">
        <v>159</v>
      </c>
      <c r="F16" s="125" t="str">
        <f t="shared" si="0"/>
        <v xml:space="preserve">         Treasury</v>
      </c>
      <c r="G16" s="126">
        <f t="shared" si="1"/>
        <v>17</v>
      </c>
      <c r="H16" s="126" t="str">
        <f t="shared" ref="H16:H19" si="2">RIGHT(F16,(G16-9))</f>
        <v>Treasury</v>
      </c>
      <c r="I16" s="125" t="str">
        <f t="shared" ref="I16:I23" si="3">IF(E16="Yes",CONCATENATE(H16,", "),"")</f>
        <v xml:space="preserve">Treasury, </v>
      </c>
      <c r="J16" s="125"/>
      <c r="K16" s="125"/>
      <c r="L16" s="125"/>
      <c r="M16" s="125"/>
      <c r="O16" s="247"/>
      <c r="P16" s="248"/>
      <c r="Q16" s="248"/>
      <c r="R16" s="57"/>
      <c r="S16" s="57"/>
      <c r="T16" s="57"/>
      <c r="U16" s="57"/>
      <c r="V16" s="57"/>
      <c r="W16" s="57"/>
      <c r="X16" s="57"/>
      <c r="Y16" s="57"/>
      <c r="Z16" s="57"/>
    </row>
    <row r="17" spans="1:26" s="36" customFormat="1" ht="15" x14ac:dyDescent="0.2">
      <c r="A17" s="35"/>
      <c r="B17" s="29" t="s">
        <v>1</v>
      </c>
      <c r="C17" s="47"/>
      <c r="D17" s="38"/>
      <c r="E17" s="129"/>
      <c r="F17" s="125" t="str">
        <f t="shared" si="0"/>
        <v/>
      </c>
      <c r="G17" s="126">
        <f t="shared" si="1"/>
        <v>0</v>
      </c>
      <c r="H17" s="126" t="e">
        <f t="shared" si="2"/>
        <v>#VALUE!</v>
      </c>
      <c r="I17" s="125" t="str">
        <f t="shared" si="3"/>
        <v/>
      </c>
      <c r="J17" s="125"/>
      <c r="K17" s="125"/>
      <c r="L17" s="125"/>
      <c r="M17" s="125"/>
      <c r="O17" s="247"/>
      <c r="P17" s="248"/>
      <c r="Q17" s="248"/>
      <c r="R17" s="57"/>
      <c r="S17" s="57"/>
      <c r="T17" s="57"/>
      <c r="U17" s="57"/>
      <c r="V17" s="57"/>
      <c r="W17" s="57"/>
      <c r="X17" s="57"/>
      <c r="Y17" s="57"/>
      <c r="Z17" s="57"/>
    </row>
    <row r="18" spans="1:26" s="36" customFormat="1" ht="15" x14ac:dyDescent="0.2">
      <c r="A18" s="35"/>
      <c r="B18" s="29" t="s">
        <v>392</v>
      </c>
      <c r="C18" s="47"/>
      <c r="D18" s="38"/>
      <c r="E18" s="129"/>
      <c r="F18" s="125" t="str">
        <f t="shared" si="0"/>
        <v/>
      </c>
      <c r="G18" s="126">
        <f t="shared" si="1"/>
        <v>0</v>
      </c>
      <c r="H18" s="126" t="e">
        <f t="shared" si="2"/>
        <v>#VALUE!</v>
      </c>
      <c r="I18" s="125" t="str">
        <f t="shared" si="3"/>
        <v/>
      </c>
      <c r="J18" s="125"/>
      <c r="K18" s="125"/>
      <c r="L18" s="125"/>
      <c r="M18" s="125"/>
      <c r="O18" s="247"/>
      <c r="P18" s="248"/>
      <c r="Q18" s="248"/>
      <c r="R18" s="57"/>
      <c r="S18" s="57"/>
      <c r="T18" s="57"/>
      <c r="U18" s="57"/>
      <c r="V18" s="57"/>
      <c r="W18" s="57"/>
      <c r="X18" s="57"/>
      <c r="Y18" s="57"/>
      <c r="Z18" s="57"/>
    </row>
    <row r="19" spans="1:26" s="36" customFormat="1" ht="15" x14ac:dyDescent="0.2">
      <c r="A19" s="35"/>
      <c r="B19" s="29" t="s">
        <v>37</v>
      </c>
      <c r="C19" s="47"/>
      <c r="D19" s="38"/>
      <c r="E19" s="129"/>
      <c r="F19" s="125" t="str">
        <f t="shared" si="0"/>
        <v/>
      </c>
      <c r="G19" s="126">
        <f t="shared" si="1"/>
        <v>0</v>
      </c>
      <c r="H19" s="126" t="e">
        <f t="shared" si="2"/>
        <v>#VALUE!</v>
      </c>
      <c r="I19" s="125" t="str">
        <f t="shared" si="3"/>
        <v/>
      </c>
      <c r="J19" s="125"/>
      <c r="K19" s="125"/>
      <c r="L19" s="125"/>
      <c r="M19" s="125"/>
      <c r="O19" s="247"/>
      <c r="P19" s="248"/>
      <c r="Q19" s="248"/>
      <c r="R19" s="57"/>
      <c r="S19" s="57"/>
      <c r="T19" s="57"/>
      <c r="U19" s="57"/>
      <c r="V19" s="57"/>
      <c r="W19" s="57"/>
      <c r="X19" s="57"/>
      <c r="Y19" s="57"/>
      <c r="Z19" s="57"/>
    </row>
    <row r="20" spans="1:26" s="36" customFormat="1" ht="14.25" x14ac:dyDescent="0.2">
      <c r="A20" s="35"/>
      <c r="B20" s="12" t="s">
        <v>224</v>
      </c>
      <c r="C20" s="10"/>
      <c r="D20" s="10"/>
      <c r="E20" s="130" t="str">
        <f>IF(OR(E21="Yes",E22="Yes",E23="Yes",E24="Yes"),"Yes","")</f>
        <v/>
      </c>
      <c r="F20" s="125" t="str">
        <f t="shared" si="0"/>
        <v/>
      </c>
      <c r="G20" s="126">
        <f>LEN(F20)</f>
        <v>0</v>
      </c>
      <c r="H20" s="126" t="e">
        <f>RIGHT(F20,(G20-5))</f>
        <v>#VALUE!</v>
      </c>
      <c r="I20" s="125" t="str">
        <f>IF(E20="Yes",CONCATENATE(H20,": "),"")</f>
        <v/>
      </c>
      <c r="J20" s="125" t="str">
        <f>CONCATENATE(I20,I21,I22,I23,I24)</f>
        <v/>
      </c>
      <c r="K20" s="125">
        <f>LEN(J20)</f>
        <v>0</v>
      </c>
      <c r="L20" s="125" t="e">
        <f t="shared" ref="L20" si="4">LEFT(J20,(K20-2))</f>
        <v>#VALUE!</v>
      </c>
      <c r="M20" s="125" t="str">
        <f t="shared" ref="M20:M28" si="5">IF(K20=0,"",CONCATENATE(L20,"."))</f>
        <v/>
      </c>
      <c r="O20" s="12"/>
      <c r="P20" s="252"/>
      <c r="Q20" s="252"/>
      <c r="R20" s="57"/>
      <c r="S20" s="57"/>
      <c r="T20" s="57"/>
      <c r="U20" s="57"/>
      <c r="V20" s="57"/>
      <c r="W20" s="57"/>
      <c r="X20" s="57"/>
      <c r="Y20" s="57"/>
      <c r="Z20" s="57"/>
    </row>
    <row r="21" spans="1:26" s="36" customFormat="1" ht="15" x14ac:dyDescent="0.2">
      <c r="A21" s="35"/>
      <c r="B21" s="29" t="s">
        <v>393</v>
      </c>
      <c r="C21" s="47"/>
      <c r="D21" s="38"/>
      <c r="E21" s="129"/>
      <c r="F21" s="125" t="str">
        <f t="shared" si="0"/>
        <v/>
      </c>
      <c r="G21" s="126">
        <f t="shared" si="1"/>
        <v>0</v>
      </c>
      <c r="H21" s="126" t="e">
        <f>RIGHT(F21,(G21-9))</f>
        <v>#VALUE!</v>
      </c>
      <c r="I21" s="125" t="str">
        <f t="shared" si="3"/>
        <v/>
      </c>
      <c r="J21" s="125"/>
      <c r="K21" s="125"/>
      <c r="L21" s="125"/>
      <c r="M21" s="125"/>
      <c r="O21" s="247"/>
      <c r="P21" s="248"/>
      <c r="Q21" s="248"/>
      <c r="R21" s="57"/>
      <c r="S21" s="57"/>
      <c r="T21" s="57"/>
      <c r="U21" s="57"/>
      <c r="V21" s="57"/>
      <c r="W21" s="57"/>
      <c r="X21" s="57"/>
      <c r="Y21" s="57"/>
      <c r="Z21" s="57"/>
    </row>
    <row r="22" spans="1:26" s="36" customFormat="1" ht="15" x14ac:dyDescent="0.2">
      <c r="A22" s="35"/>
      <c r="B22" s="351" t="s">
        <v>389</v>
      </c>
      <c r="C22" s="47"/>
      <c r="D22" s="38"/>
      <c r="E22" s="129"/>
      <c r="F22" s="125" t="str">
        <f t="shared" si="0"/>
        <v/>
      </c>
      <c r="G22" s="126">
        <f t="shared" si="1"/>
        <v>0</v>
      </c>
      <c r="H22" s="126" t="e">
        <f t="shared" ref="H22:H23" si="6">RIGHT(F22,(G22-9))</f>
        <v>#VALUE!</v>
      </c>
      <c r="I22" s="125" t="str">
        <f t="shared" si="3"/>
        <v/>
      </c>
      <c r="J22" s="125"/>
      <c r="K22" s="125"/>
      <c r="L22" s="125"/>
      <c r="M22" s="125"/>
      <c r="O22" s="247"/>
      <c r="P22" s="248"/>
      <c r="Q22" s="248"/>
      <c r="R22" s="57"/>
      <c r="S22" s="57"/>
      <c r="T22" s="57"/>
      <c r="U22" s="57"/>
      <c r="V22" s="57"/>
      <c r="W22" s="57"/>
      <c r="X22" s="57"/>
      <c r="Y22" s="57"/>
      <c r="Z22" s="57"/>
    </row>
    <row r="23" spans="1:26" s="36" customFormat="1" ht="15" x14ac:dyDescent="0.2">
      <c r="A23" s="35"/>
      <c r="B23" s="29" t="s">
        <v>394</v>
      </c>
      <c r="C23" s="47"/>
      <c r="D23" s="38"/>
      <c r="E23" s="129"/>
      <c r="F23" s="125" t="str">
        <f t="shared" si="0"/>
        <v/>
      </c>
      <c r="G23" s="126">
        <f t="shared" si="1"/>
        <v>0</v>
      </c>
      <c r="H23" s="126" t="e">
        <f t="shared" si="6"/>
        <v>#VALUE!</v>
      </c>
      <c r="I23" s="125" t="str">
        <f t="shared" si="3"/>
        <v/>
      </c>
      <c r="J23" s="125"/>
      <c r="K23" s="125"/>
      <c r="L23" s="125"/>
      <c r="M23" s="125"/>
      <c r="O23" s="247"/>
      <c r="P23" s="248"/>
      <c r="Q23" s="248"/>
      <c r="R23" s="57"/>
      <c r="S23" s="57"/>
      <c r="T23" s="57"/>
      <c r="U23" s="57"/>
      <c r="V23" s="57"/>
      <c r="W23" s="57"/>
      <c r="X23" s="57"/>
      <c r="Y23" s="57"/>
      <c r="Z23" s="57"/>
    </row>
    <row r="24" spans="1:26" s="36" customFormat="1" ht="15" x14ac:dyDescent="0.2">
      <c r="A24" s="35"/>
      <c r="B24" s="29" t="s">
        <v>395</v>
      </c>
      <c r="C24" s="38"/>
      <c r="D24" s="38"/>
      <c r="E24" s="116" t="str">
        <f>IF(OR(E25="Yes",E26="Yes"),"Yes","")</f>
        <v/>
      </c>
      <c r="F24" s="125" t="str">
        <f t="shared" si="0"/>
        <v/>
      </c>
      <c r="G24" s="126">
        <f t="shared" si="1"/>
        <v>0</v>
      </c>
      <c r="H24" s="126" t="e">
        <f t="shared" ref="H24" si="7">RIGHT(F24,(G24-9))</f>
        <v>#VALUE!</v>
      </c>
      <c r="I24" s="125" t="str">
        <f t="shared" ref="I24:I33" si="8">IF(E24="Yes",CONCATENATE(H24,", "),"")</f>
        <v/>
      </c>
      <c r="J24" s="125"/>
      <c r="K24" s="125"/>
      <c r="L24" s="125"/>
      <c r="M24" s="125"/>
      <c r="O24" s="247"/>
      <c r="P24" s="248"/>
      <c r="Q24" s="248"/>
      <c r="R24" s="57"/>
      <c r="S24" s="57"/>
      <c r="T24" s="57"/>
      <c r="U24" s="57"/>
      <c r="V24" s="57"/>
      <c r="W24" s="57"/>
      <c r="X24" s="57"/>
      <c r="Y24" s="57"/>
      <c r="Z24" s="57"/>
    </row>
    <row r="25" spans="1:26" s="36" customFormat="1" ht="15" x14ac:dyDescent="0.2">
      <c r="A25" s="35"/>
      <c r="B25" s="29" t="s">
        <v>390</v>
      </c>
      <c r="C25" s="47"/>
      <c r="D25" s="38"/>
      <c r="E25" s="129"/>
      <c r="F25" s="125"/>
      <c r="G25" s="126"/>
      <c r="H25" s="126"/>
      <c r="I25" s="125"/>
      <c r="J25" s="125"/>
      <c r="K25" s="125"/>
      <c r="L25" s="125"/>
      <c r="M25" s="125"/>
      <c r="O25" s="247"/>
      <c r="P25" s="248"/>
      <c r="Q25" s="248"/>
      <c r="R25" s="57"/>
      <c r="S25" s="57"/>
      <c r="T25" s="57"/>
      <c r="U25" s="57"/>
      <c r="V25" s="57"/>
      <c r="W25" s="57"/>
      <c r="X25" s="57"/>
      <c r="Y25" s="57"/>
      <c r="Z25" s="57"/>
    </row>
    <row r="26" spans="1:26" s="36" customFormat="1" ht="15" x14ac:dyDescent="0.2">
      <c r="A26" s="35"/>
      <c r="B26" s="29" t="s">
        <v>391</v>
      </c>
      <c r="C26" s="47"/>
      <c r="D26" s="38"/>
      <c r="E26" s="129"/>
      <c r="F26" s="125"/>
      <c r="G26" s="126"/>
      <c r="H26" s="126"/>
      <c r="I26" s="125"/>
      <c r="J26" s="125"/>
      <c r="K26" s="125"/>
      <c r="L26" s="125"/>
      <c r="M26" s="125"/>
      <c r="O26" s="247"/>
      <c r="P26" s="248"/>
      <c r="Q26" s="248"/>
      <c r="R26" s="57"/>
      <c r="S26" s="57"/>
      <c r="T26" s="57"/>
      <c r="U26" s="57"/>
      <c r="V26" s="57"/>
      <c r="W26" s="57"/>
      <c r="X26" s="57"/>
      <c r="Y26" s="57"/>
      <c r="Z26" s="57"/>
    </row>
    <row r="27" spans="1:26" s="36" customFormat="1" ht="14.25" x14ac:dyDescent="0.2">
      <c r="A27" s="35"/>
      <c r="B27" s="69" t="s">
        <v>127</v>
      </c>
      <c r="C27" s="62"/>
      <c r="D27" s="62"/>
      <c r="E27" s="131" t="str">
        <f>IF(OR(E28="Yes",E30="Yes",E32="Yes",E33="Yes"),"Yes","")</f>
        <v/>
      </c>
      <c r="F27" s="125"/>
      <c r="G27" s="126"/>
      <c r="H27" s="126"/>
      <c r="I27" s="125"/>
      <c r="J27" s="125"/>
      <c r="K27" s="125"/>
      <c r="L27" s="125"/>
      <c r="M27" s="125"/>
      <c r="O27" s="251"/>
      <c r="P27" s="127"/>
      <c r="Q27" s="127"/>
      <c r="R27" s="57"/>
      <c r="S27" s="57"/>
      <c r="T27" s="57"/>
      <c r="U27" s="57"/>
      <c r="V27" s="57"/>
      <c r="W27" s="57"/>
      <c r="X27" s="57"/>
      <c r="Y27" s="57"/>
      <c r="Z27" s="57"/>
    </row>
    <row r="28" spans="1:26" s="36" customFormat="1" ht="14.25" x14ac:dyDescent="0.2">
      <c r="A28" s="35"/>
      <c r="B28" s="12" t="s">
        <v>123</v>
      </c>
      <c r="C28" s="10"/>
      <c r="D28" s="10"/>
      <c r="E28" s="130" t="str">
        <f>IF(E29="Yes","Yes","")</f>
        <v/>
      </c>
      <c r="F28" s="125" t="str">
        <f>IF(E28="Yes",B28,"")</f>
        <v/>
      </c>
      <c r="G28" s="126">
        <f t="shared" si="1"/>
        <v>0</v>
      </c>
      <c r="H28" s="126" t="e">
        <f>RIGHT(F28,(G28-5))</f>
        <v>#VALUE!</v>
      </c>
      <c r="I28" s="125" t="str">
        <f t="shared" si="8"/>
        <v/>
      </c>
      <c r="J28" s="125" t="str">
        <f>CONCATENATE(I28,I30,I32,I33)</f>
        <v/>
      </c>
      <c r="K28" s="125">
        <f>LEN(J28)</f>
        <v>0</v>
      </c>
      <c r="L28" s="125" t="e">
        <f>LEFT(J28,(K28-2))</f>
        <v>#VALUE!</v>
      </c>
      <c r="M28" s="125" t="str">
        <f t="shared" si="5"/>
        <v/>
      </c>
      <c r="O28" s="12"/>
      <c r="P28" s="252"/>
      <c r="Q28" s="252"/>
      <c r="R28" s="57"/>
      <c r="S28" s="57"/>
      <c r="T28" s="57"/>
      <c r="U28" s="57"/>
      <c r="V28" s="57"/>
      <c r="W28" s="57"/>
      <c r="X28" s="57"/>
      <c r="Y28" s="57"/>
      <c r="Z28" s="57"/>
    </row>
    <row r="29" spans="1:26" s="36" customFormat="1" ht="15" x14ac:dyDescent="0.2">
      <c r="A29" s="35"/>
      <c r="B29" s="29" t="s">
        <v>121</v>
      </c>
      <c r="C29" s="46"/>
      <c r="D29" s="38"/>
      <c r="E29" s="129"/>
      <c r="F29" s="125"/>
      <c r="G29" s="126"/>
      <c r="H29" s="126"/>
      <c r="I29" s="125"/>
      <c r="J29" s="125"/>
      <c r="K29" s="125"/>
      <c r="L29" s="125"/>
      <c r="M29" s="125"/>
      <c r="O29" s="247"/>
      <c r="P29" s="248"/>
      <c r="Q29" s="248"/>
      <c r="R29" s="57"/>
      <c r="S29" s="57"/>
      <c r="T29" s="57"/>
      <c r="U29" s="57"/>
      <c r="V29" s="57"/>
      <c r="W29" s="57"/>
      <c r="X29" s="57"/>
      <c r="Y29" s="57"/>
      <c r="Z29" s="57"/>
    </row>
    <row r="30" spans="1:26" s="36" customFormat="1" ht="14.25" x14ac:dyDescent="0.2">
      <c r="A30" s="35"/>
      <c r="B30" s="12" t="s">
        <v>120</v>
      </c>
      <c r="C30" s="10"/>
      <c r="D30" s="10"/>
      <c r="E30" s="130" t="str">
        <f>IF(E31="Yes","Yes","")</f>
        <v/>
      </c>
      <c r="F30" s="125" t="str">
        <f>IF(E30="Yes",B30,"")</f>
        <v/>
      </c>
      <c r="G30" s="126">
        <f t="shared" si="1"/>
        <v>0</v>
      </c>
      <c r="H30" s="126" t="e">
        <f>RIGHT(F30,(G30-5))</f>
        <v>#VALUE!</v>
      </c>
      <c r="I30" s="125" t="str">
        <f t="shared" si="8"/>
        <v/>
      </c>
      <c r="J30" s="125"/>
      <c r="K30" s="125"/>
      <c r="L30" s="125"/>
      <c r="M30" s="125"/>
      <c r="O30" s="12"/>
      <c r="P30" s="252"/>
      <c r="Q30" s="252"/>
      <c r="R30" s="57"/>
      <c r="S30" s="57"/>
      <c r="T30" s="57"/>
      <c r="U30" s="57"/>
      <c r="V30" s="57"/>
      <c r="W30" s="57"/>
      <c r="X30" s="57"/>
      <c r="Y30" s="57"/>
      <c r="Z30" s="57"/>
    </row>
    <row r="31" spans="1:26" s="36" customFormat="1" ht="15" x14ac:dyDescent="0.2">
      <c r="A31" s="35"/>
      <c r="B31" s="29" t="s">
        <v>121</v>
      </c>
      <c r="C31" s="46"/>
      <c r="D31" s="38"/>
      <c r="E31" s="129"/>
      <c r="F31" s="125"/>
      <c r="G31" s="126"/>
      <c r="H31" s="126"/>
      <c r="I31" s="125"/>
      <c r="J31" s="125"/>
      <c r="K31" s="125"/>
      <c r="L31" s="125"/>
      <c r="M31" s="125"/>
      <c r="O31" s="247"/>
      <c r="P31" s="248"/>
      <c r="Q31" s="248"/>
      <c r="R31" s="57"/>
      <c r="S31" s="57"/>
      <c r="T31" s="57"/>
      <c r="U31" s="57"/>
      <c r="V31" s="57"/>
      <c r="W31" s="57"/>
      <c r="X31" s="57"/>
      <c r="Y31" s="57"/>
      <c r="Z31" s="57"/>
    </row>
    <row r="32" spans="1:26" s="36" customFormat="1" ht="14.25" x14ac:dyDescent="0.2">
      <c r="A32" s="35"/>
      <c r="B32" s="12" t="s">
        <v>122</v>
      </c>
      <c r="C32" s="10"/>
      <c r="D32" s="10"/>
      <c r="E32" s="216"/>
      <c r="F32" s="125" t="str">
        <f>IF(E32="Yes",B32,"")</f>
        <v/>
      </c>
      <c r="G32" s="126">
        <f t="shared" si="1"/>
        <v>0</v>
      </c>
      <c r="H32" s="126" t="e">
        <f>RIGHT(F32,(G32-5))</f>
        <v>#VALUE!</v>
      </c>
      <c r="I32" s="125" t="str">
        <f t="shared" si="8"/>
        <v/>
      </c>
      <c r="J32" s="125"/>
      <c r="K32" s="125"/>
      <c r="L32" s="125"/>
      <c r="M32" s="125"/>
      <c r="O32" s="12"/>
      <c r="P32" s="252"/>
      <c r="Q32" s="252"/>
      <c r="R32" s="57"/>
      <c r="S32" s="57"/>
      <c r="T32" s="57"/>
      <c r="U32" s="57"/>
      <c r="V32" s="57"/>
      <c r="W32" s="57"/>
      <c r="X32" s="57"/>
      <c r="Y32" s="57"/>
      <c r="Z32" s="57"/>
    </row>
    <row r="33" spans="1:26" s="36" customFormat="1" ht="14.25" x14ac:dyDescent="0.2">
      <c r="A33" s="35"/>
      <c r="B33" s="12" t="s">
        <v>124</v>
      </c>
      <c r="C33" s="10"/>
      <c r="D33" s="10"/>
      <c r="E33" s="216"/>
      <c r="F33" s="125" t="str">
        <f>IF(E33="Yes",B33,"")</f>
        <v/>
      </c>
      <c r="G33" s="126">
        <f t="shared" si="1"/>
        <v>0</v>
      </c>
      <c r="H33" s="126" t="e">
        <f>RIGHT(F33,(G33-5))</f>
        <v>#VALUE!</v>
      </c>
      <c r="I33" s="125" t="str">
        <f t="shared" si="8"/>
        <v/>
      </c>
      <c r="J33" s="125"/>
      <c r="K33" s="125"/>
      <c r="L33" s="125"/>
      <c r="M33" s="125"/>
      <c r="O33" s="12"/>
      <c r="P33" s="252"/>
      <c r="Q33" s="252"/>
      <c r="R33" s="57"/>
      <c r="S33" s="57"/>
      <c r="T33" s="57"/>
      <c r="U33" s="57"/>
      <c r="V33" s="57"/>
      <c r="W33" s="57"/>
      <c r="X33" s="57"/>
      <c r="Y33" s="57"/>
      <c r="Z33" s="57"/>
    </row>
    <row r="34" spans="1:26" s="36" customFormat="1" ht="34.5" customHeight="1" x14ac:dyDescent="0.2">
      <c r="A34" s="35"/>
      <c r="B34" s="114" t="s">
        <v>213</v>
      </c>
      <c r="C34" s="81"/>
      <c r="D34" s="81"/>
      <c r="E34" s="253"/>
      <c r="F34" s="125"/>
      <c r="G34" s="126"/>
      <c r="H34" s="126"/>
      <c r="I34" s="125"/>
      <c r="J34" s="125"/>
      <c r="K34" s="125"/>
      <c r="L34" s="125"/>
      <c r="M34" s="125"/>
      <c r="O34" s="114"/>
      <c r="P34" s="253"/>
      <c r="Q34" s="253"/>
      <c r="R34" s="57"/>
      <c r="S34" s="57"/>
      <c r="T34" s="57"/>
      <c r="U34" s="57"/>
      <c r="V34" s="57"/>
      <c r="W34" s="57"/>
      <c r="X34" s="57"/>
      <c r="Y34" s="57"/>
      <c r="Z34" s="57"/>
    </row>
    <row r="35" spans="1:26" s="36" customFormat="1" ht="50.25" customHeight="1" x14ac:dyDescent="0.2">
      <c r="A35" s="35"/>
      <c r="B35" s="59" t="s">
        <v>78</v>
      </c>
      <c r="C35" s="46" t="s">
        <v>403</v>
      </c>
      <c r="D35" s="46" t="s">
        <v>336</v>
      </c>
      <c r="E35" s="129"/>
      <c r="F35" s="125"/>
      <c r="G35" s="126"/>
      <c r="H35" s="126"/>
      <c r="I35" s="125"/>
      <c r="J35" s="125"/>
      <c r="K35" s="125"/>
      <c r="L35" s="125"/>
      <c r="M35" s="125"/>
      <c r="O35" s="247"/>
      <c r="P35" s="248"/>
      <c r="Q35" s="248"/>
      <c r="R35" s="57"/>
      <c r="S35" s="57"/>
      <c r="T35" s="57"/>
      <c r="U35" s="57"/>
      <c r="V35" s="57"/>
      <c r="W35" s="57"/>
      <c r="X35" s="57"/>
      <c r="Y35" s="57"/>
      <c r="Z35" s="57"/>
    </row>
    <row r="36" spans="1:26" s="36" customFormat="1" ht="49.5" customHeight="1" x14ac:dyDescent="0.2">
      <c r="A36" s="35"/>
      <c r="B36" s="59" t="s">
        <v>61</v>
      </c>
      <c r="C36" s="46" t="s">
        <v>403</v>
      </c>
      <c r="D36" s="46" t="s">
        <v>336</v>
      </c>
      <c r="E36" s="129"/>
      <c r="F36" s="125"/>
      <c r="G36" s="126"/>
      <c r="H36" s="126"/>
      <c r="I36" s="125"/>
      <c r="J36" s="125"/>
      <c r="K36" s="125"/>
      <c r="L36" s="125"/>
      <c r="M36" s="125"/>
      <c r="O36" s="247"/>
      <c r="P36" s="248"/>
      <c r="Q36" s="248"/>
      <c r="R36" s="57"/>
      <c r="S36" s="57"/>
      <c r="T36" s="57"/>
      <c r="U36" s="57"/>
      <c r="V36" s="57"/>
      <c r="W36" s="57"/>
      <c r="X36" s="57"/>
      <c r="Y36" s="57"/>
      <c r="Z36" s="57"/>
    </row>
    <row r="37" spans="1:26" s="36" customFormat="1" ht="48" customHeight="1" x14ac:dyDescent="0.2">
      <c r="A37" s="35"/>
      <c r="B37" s="59" t="s">
        <v>62</v>
      </c>
      <c r="C37" s="46" t="s">
        <v>403</v>
      </c>
      <c r="D37" s="46" t="s">
        <v>336</v>
      </c>
      <c r="E37" s="129"/>
      <c r="F37" s="125"/>
      <c r="G37" s="126"/>
      <c r="H37" s="126"/>
      <c r="I37" s="125"/>
      <c r="J37" s="125"/>
      <c r="K37" s="125"/>
      <c r="L37" s="125"/>
      <c r="M37" s="125"/>
      <c r="O37" s="247"/>
      <c r="P37" s="248"/>
      <c r="Q37" s="248"/>
      <c r="R37" s="57"/>
      <c r="S37" s="57"/>
      <c r="T37" s="57"/>
      <c r="U37" s="57"/>
      <c r="V37" s="57"/>
      <c r="W37" s="57"/>
      <c r="X37" s="57"/>
      <c r="Y37" s="57"/>
      <c r="Z37" s="57"/>
    </row>
    <row r="38" spans="1:26" s="36" customFormat="1" ht="45" x14ac:dyDescent="0.2">
      <c r="A38" s="35"/>
      <c r="B38" s="37" t="s">
        <v>128</v>
      </c>
      <c r="C38" s="46" t="s">
        <v>403</v>
      </c>
      <c r="D38" s="46" t="s">
        <v>336</v>
      </c>
      <c r="E38" s="129"/>
      <c r="F38" s="125"/>
      <c r="G38" s="126"/>
      <c r="H38" s="126"/>
      <c r="I38" s="125"/>
      <c r="J38" s="125"/>
      <c r="K38" s="125"/>
      <c r="L38" s="125"/>
      <c r="M38" s="125"/>
      <c r="O38" s="247"/>
      <c r="P38" s="248"/>
      <c r="Q38" s="248"/>
      <c r="R38" s="57"/>
      <c r="S38" s="57"/>
      <c r="T38" s="57"/>
      <c r="U38" s="57"/>
      <c r="V38" s="57"/>
      <c r="W38" s="57"/>
      <c r="X38" s="57"/>
      <c r="Y38" s="57"/>
      <c r="Z38" s="57"/>
    </row>
    <row r="39" spans="1:26" s="36" customFormat="1" ht="84" customHeight="1" thickBot="1" x14ac:dyDescent="0.25">
      <c r="A39" s="35"/>
      <c r="B39" s="60" t="s">
        <v>129</v>
      </c>
      <c r="C39" s="61" t="s">
        <v>334</v>
      </c>
      <c r="D39" s="61" t="s">
        <v>335</v>
      </c>
      <c r="E39" s="132"/>
      <c r="F39" s="125"/>
      <c r="G39" s="126"/>
      <c r="H39" s="126"/>
      <c r="I39" s="125"/>
      <c r="J39" s="125"/>
      <c r="K39" s="125"/>
      <c r="L39" s="125">
        <f>3*0.2</f>
        <v>0.60000000000000009</v>
      </c>
      <c r="M39" s="125"/>
      <c r="O39" s="249"/>
      <c r="P39" s="250"/>
      <c r="Q39" s="250"/>
      <c r="R39" s="57"/>
      <c r="S39" s="57"/>
      <c r="T39" s="57"/>
      <c r="U39" s="57"/>
      <c r="V39" s="57"/>
      <c r="W39" s="57"/>
      <c r="X39" s="57"/>
      <c r="Y39" s="57"/>
      <c r="Z39" s="57"/>
    </row>
    <row r="40" spans="1:26" s="35" customFormat="1" ht="15" x14ac:dyDescent="0.2">
      <c r="B40" s="39"/>
      <c r="E40" s="40"/>
      <c r="F40" s="125"/>
      <c r="G40" s="126"/>
      <c r="H40" s="126"/>
      <c r="I40" s="126"/>
      <c r="J40" s="126"/>
      <c r="K40" s="126"/>
      <c r="L40" s="126">
        <f>3*0.25</f>
        <v>0.75</v>
      </c>
      <c r="M40" s="126"/>
      <c r="O40" s="58"/>
      <c r="P40" s="58"/>
      <c r="Q40" s="58"/>
      <c r="R40" s="58"/>
      <c r="S40" s="58"/>
      <c r="T40" s="58"/>
      <c r="U40" s="58"/>
      <c r="V40" s="58"/>
      <c r="W40" s="58"/>
      <c r="X40" s="58"/>
      <c r="Y40" s="58"/>
      <c r="Z40" s="58"/>
    </row>
    <row r="41" spans="1:26" x14ac:dyDescent="0.2">
      <c r="L41" s="113">
        <f>3*0.15</f>
        <v>0.44999999999999996</v>
      </c>
    </row>
    <row r="43" spans="1:26" x14ac:dyDescent="0.2">
      <c r="L43" s="113">
        <f>SUM(L39:L42)</f>
        <v>1.8</v>
      </c>
    </row>
    <row r="45" spans="1:26" x14ac:dyDescent="0.2">
      <c r="L45" s="113">
        <f>1*0.25</f>
        <v>0.25</v>
      </c>
    </row>
    <row r="46" spans="1:26" x14ac:dyDescent="0.2">
      <c r="L46" s="113">
        <f>1*0.15</f>
        <v>0.15</v>
      </c>
    </row>
  </sheetData>
  <sheetProtection password="DA7B" sheet="1" objects="1" scenarios="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E31:E39 E25:E26 E29 E15:E19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5" customWidth="1"/>
    <col min="3" max="3" width="68.85546875" style="2" customWidth="1"/>
    <col min="4" max="4" width="25.28515625" style="20" customWidth="1"/>
    <col min="5" max="5" width="16.140625" style="51" hidden="1" customWidth="1"/>
    <col min="6" max="11" width="9.140625" style="52" hidden="1" customWidth="1"/>
    <col min="12" max="12" width="9.140625" style="52" customWidth="1"/>
    <col min="13" max="13" width="9.140625" style="2" customWidth="1"/>
    <col min="14" max="16384" width="9.140625" style="2"/>
  </cols>
  <sheetData>
    <row r="2" spans="1:13" ht="18" x14ac:dyDescent="0.2">
      <c r="B2" s="441" t="s">
        <v>176</v>
      </c>
      <c r="C2" s="441"/>
      <c r="D2" s="441"/>
    </row>
    <row r="3" spans="1:13" ht="18.75" thickBot="1" x14ac:dyDescent="0.25">
      <c r="B3" s="442" t="s">
        <v>102</v>
      </c>
      <c r="C3" s="487"/>
      <c r="D3" s="487"/>
    </row>
    <row r="4" spans="1:13" ht="18" x14ac:dyDescent="0.2">
      <c r="A4" s="479" t="s">
        <v>29</v>
      </c>
      <c r="B4" s="480"/>
      <c r="C4" s="480"/>
      <c r="D4" s="480"/>
      <c r="E4" s="54"/>
    </row>
    <row r="5" spans="1:13" ht="23.25" customHeight="1" x14ac:dyDescent="0.2">
      <c r="A5" s="26"/>
      <c r="B5" s="481" t="s">
        <v>58</v>
      </c>
      <c r="C5" s="481"/>
      <c r="D5" s="481"/>
      <c r="E5" s="55"/>
    </row>
    <row r="6" spans="1:13" ht="31.5" customHeight="1" x14ac:dyDescent="0.2">
      <c r="A6" s="27">
        <v>1</v>
      </c>
      <c r="B6" s="456" t="s">
        <v>39</v>
      </c>
      <c r="C6" s="456"/>
      <c r="D6" s="456"/>
      <c r="E6" s="55"/>
    </row>
    <row r="7" spans="1:13" ht="30.75" customHeight="1" thickBot="1" x14ac:dyDescent="0.25">
      <c r="A7" s="28">
        <v>2</v>
      </c>
      <c r="B7" s="468" t="s">
        <v>40</v>
      </c>
      <c r="C7" s="468"/>
      <c r="D7" s="468"/>
      <c r="E7" s="56"/>
    </row>
    <row r="8" spans="1:13" s="6" customFormat="1" ht="27" customHeight="1" x14ac:dyDescent="0.2">
      <c r="A8" s="2"/>
      <c r="B8" s="5"/>
      <c r="C8" s="5"/>
      <c r="D8" s="19"/>
      <c r="E8" s="51"/>
      <c r="F8" s="52"/>
      <c r="G8" s="51"/>
      <c r="H8" s="51"/>
      <c r="I8" s="51"/>
      <c r="J8" s="51"/>
      <c r="K8" s="51"/>
      <c r="L8" s="51"/>
    </row>
    <row r="9" spans="1:13" s="6" customFormat="1" ht="18.75" thickBot="1" x14ac:dyDescent="0.25">
      <c r="A9" s="2"/>
      <c r="B9" s="486" t="s">
        <v>103</v>
      </c>
      <c r="C9" s="486"/>
      <c r="D9" s="486"/>
      <c r="E9" s="51"/>
      <c r="F9" s="52"/>
      <c r="G9" s="52"/>
      <c r="H9" s="51"/>
      <c r="I9" s="51"/>
      <c r="J9" s="51"/>
      <c r="K9" s="51"/>
      <c r="L9" s="51"/>
    </row>
    <row r="10" spans="1:13" s="36" customFormat="1" ht="15.75" customHeight="1" x14ac:dyDescent="0.2">
      <c r="A10" s="35"/>
      <c r="B10" s="41" t="s">
        <v>24</v>
      </c>
      <c r="C10" s="42" t="s">
        <v>26</v>
      </c>
      <c r="D10" s="43" t="s">
        <v>15</v>
      </c>
      <c r="E10" s="57"/>
      <c r="F10" s="58"/>
      <c r="G10" s="58"/>
      <c r="H10" s="57"/>
      <c r="I10" s="57"/>
      <c r="J10" s="57"/>
      <c r="K10" s="57"/>
      <c r="L10" s="57"/>
    </row>
    <row r="11" spans="1:13" s="36" customFormat="1" ht="15.75" thickBot="1" x14ac:dyDescent="0.25">
      <c r="A11" s="35"/>
      <c r="B11" s="65" t="s">
        <v>20</v>
      </c>
      <c r="C11" s="66"/>
      <c r="D11" s="67"/>
      <c r="E11" s="57"/>
      <c r="F11" s="58"/>
      <c r="G11" s="58"/>
      <c r="H11" s="57"/>
      <c r="I11" s="57"/>
      <c r="J11" s="57"/>
      <c r="K11" s="57"/>
      <c r="L11" s="57"/>
    </row>
    <row r="12" spans="1:13" s="36" customFormat="1" ht="14.25" x14ac:dyDescent="0.2">
      <c r="A12" s="35"/>
      <c r="B12" s="68" t="s">
        <v>125</v>
      </c>
      <c r="C12" s="11"/>
      <c r="D12" s="70" t="str">
        <f>'DEM (Additionality)'!E12</f>
        <v>Yes</v>
      </c>
      <c r="E12" s="57"/>
      <c r="F12" s="58"/>
      <c r="G12" s="58"/>
      <c r="H12" s="57"/>
      <c r="I12" s="57"/>
      <c r="J12" s="57"/>
      <c r="K12" s="57"/>
      <c r="L12" s="57"/>
    </row>
    <row r="13" spans="1:13" s="36" customFormat="1" ht="14.25" x14ac:dyDescent="0.2">
      <c r="A13" s="35"/>
      <c r="B13" s="69" t="s">
        <v>126</v>
      </c>
      <c r="C13" s="62"/>
      <c r="D13" s="89" t="str">
        <f>'DEM (Additionality)'!E13</f>
        <v>Yes</v>
      </c>
      <c r="E13" s="57"/>
      <c r="F13" s="58"/>
      <c r="G13" s="58"/>
      <c r="H13" s="57"/>
      <c r="I13" s="57"/>
      <c r="J13" s="57"/>
      <c r="K13" s="57"/>
      <c r="L13" s="57"/>
    </row>
    <row r="14" spans="1:13" s="36" customFormat="1" ht="14.25" x14ac:dyDescent="0.2">
      <c r="A14" s="35"/>
      <c r="B14" s="10" t="s">
        <v>186</v>
      </c>
      <c r="C14" s="10"/>
      <c r="D14" s="71" t="str">
        <f>'DEM (Additionality)'!E14</f>
        <v>Yes</v>
      </c>
      <c r="E14" s="57" t="str">
        <f>IF(D14="Yes",B14,"")</f>
        <v xml:space="preserve">     Administración financiera</v>
      </c>
      <c r="F14" s="58">
        <f>LEN(E14)</f>
        <v>30</v>
      </c>
      <c r="G14" s="58" t="str">
        <f>RIGHT(E14,(F14-5))</f>
        <v>Administración financiera</v>
      </c>
      <c r="H14" s="57" t="str">
        <f>IF(D14="Yes",CONCATENATE(G14,": "),"")</f>
        <v xml:space="preserve">Administración financiera: </v>
      </c>
      <c r="I14" s="57" t="str">
        <f>CONCATENATE(H14,H15,H16,H17,H18,H19)</f>
        <v xml:space="preserve">Administración financiera: Presupuesto, Tesorería, </v>
      </c>
      <c r="J14" s="57">
        <f>LEN(I14)</f>
        <v>51</v>
      </c>
      <c r="K14" s="57" t="str">
        <f>LEFT(I14,(J14-2))</f>
        <v>Administración financiera: Presupuesto, Tesorería</v>
      </c>
      <c r="L14" s="57" t="str">
        <f>IF(J14=0,"",CONCATENATE(K14,"."))</f>
        <v>Administración financiera: Presupuesto, Tesorería.</v>
      </c>
      <c r="M14" s="36" t="str">
        <f>CONCATENATE(L14,CHAR(10),CHAR(10),L20)</f>
        <v xml:space="preserve">Administración financiera: Presupuesto, Tesorería.
</v>
      </c>
    </row>
    <row r="15" spans="1:13" s="36" customFormat="1" ht="14.25" x14ac:dyDescent="0.2">
      <c r="A15" s="35"/>
      <c r="B15" s="87" t="s">
        <v>187</v>
      </c>
      <c r="C15" s="47"/>
      <c r="D15" s="90" t="str">
        <f>'DEM (Additionality)'!E15</f>
        <v>Yes</v>
      </c>
      <c r="E15" s="57" t="str">
        <f t="shared" ref="E15:E19" si="0">IF(D15="Yes",B15,"")</f>
        <v xml:space="preserve">         Presupuesto</v>
      </c>
      <c r="F15" s="58">
        <f t="shared" ref="F15:F33" si="1">LEN(E15)</f>
        <v>20</v>
      </c>
      <c r="G15" s="58" t="str">
        <f>RIGHT(E15,(F15-9))</f>
        <v>Presupuesto</v>
      </c>
      <c r="H15" s="57" t="str">
        <f>IF(D15="Yes",CONCATENATE(G15,", "),"")</f>
        <v xml:space="preserve">Presupuesto, </v>
      </c>
      <c r="I15" s="57"/>
      <c r="J15" s="57"/>
      <c r="K15" s="57"/>
      <c r="L15" s="57"/>
    </row>
    <row r="16" spans="1:13" s="36" customFormat="1" ht="14.25" x14ac:dyDescent="0.2">
      <c r="A16" s="35"/>
      <c r="B16" s="87" t="s">
        <v>188</v>
      </c>
      <c r="C16" s="47"/>
      <c r="D16" s="90" t="str">
        <f>'DEM (Additionality)'!E16</f>
        <v>Yes</v>
      </c>
      <c r="E16" s="57" t="str">
        <f t="shared" si="0"/>
        <v xml:space="preserve">         Tesorería</v>
      </c>
      <c r="F16" s="58">
        <f t="shared" si="1"/>
        <v>18</v>
      </c>
      <c r="G16" s="58" t="str">
        <f t="shared" ref="G16:G19" si="2">RIGHT(E16,(F16-9))</f>
        <v>Tesorería</v>
      </c>
      <c r="H16" s="57" t="str">
        <f t="shared" ref="H16:H33" si="3">IF(D16="Yes",CONCATENATE(G16,", "),"")</f>
        <v xml:space="preserve">Tesorería, </v>
      </c>
      <c r="I16" s="57"/>
      <c r="J16" s="57"/>
      <c r="K16" s="57"/>
      <c r="L16" s="57"/>
    </row>
    <row r="17" spans="1:12" s="36" customFormat="1" ht="14.25" x14ac:dyDescent="0.2">
      <c r="A17" s="35"/>
      <c r="B17" s="87" t="s">
        <v>189</v>
      </c>
      <c r="C17" s="47"/>
      <c r="D17" s="90">
        <f>'DEM (Additionality)'!E17</f>
        <v>0</v>
      </c>
      <c r="E17" s="57" t="str">
        <f t="shared" si="0"/>
        <v/>
      </c>
      <c r="F17" s="58">
        <f t="shared" si="1"/>
        <v>0</v>
      </c>
      <c r="G17" s="58" t="e">
        <f t="shared" si="2"/>
        <v>#VALUE!</v>
      </c>
      <c r="H17" s="57" t="str">
        <f t="shared" si="3"/>
        <v/>
      </c>
      <c r="I17" s="57"/>
      <c r="J17" s="57"/>
      <c r="K17" s="57"/>
      <c r="L17" s="57"/>
    </row>
    <row r="18" spans="1:12" s="36" customFormat="1" ht="14.25" x14ac:dyDescent="0.2">
      <c r="A18" s="35"/>
      <c r="B18" s="87" t="s">
        <v>190</v>
      </c>
      <c r="C18" s="47"/>
      <c r="D18" s="90">
        <f>'DEM (Additionality)'!E18</f>
        <v>0</v>
      </c>
      <c r="E18" s="57" t="str">
        <f t="shared" si="0"/>
        <v/>
      </c>
      <c r="F18" s="58">
        <f t="shared" si="1"/>
        <v>0</v>
      </c>
      <c r="G18" s="58" t="e">
        <f t="shared" si="2"/>
        <v>#VALUE!</v>
      </c>
      <c r="H18" s="57" t="str">
        <f t="shared" si="3"/>
        <v/>
      </c>
      <c r="I18" s="57"/>
      <c r="J18" s="57"/>
      <c r="K18" s="57"/>
      <c r="L18" s="57"/>
    </row>
    <row r="19" spans="1:12" s="36" customFormat="1" ht="14.25" x14ac:dyDescent="0.2">
      <c r="A19" s="35"/>
      <c r="B19" s="87" t="s">
        <v>191</v>
      </c>
      <c r="C19" s="47"/>
      <c r="D19" s="90">
        <f>'DEM (Additionality)'!E19</f>
        <v>0</v>
      </c>
      <c r="E19" s="57" t="str">
        <f t="shared" si="0"/>
        <v/>
      </c>
      <c r="F19" s="58">
        <f t="shared" si="1"/>
        <v>0</v>
      </c>
      <c r="G19" s="58" t="e">
        <f t="shared" si="2"/>
        <v>#VALUE!</v>
      </c>
      <c r="H19" s="57" t="str">
        <f t="shared" si="3"/>
        <v/>
      </c>
      <c r="I19" s="57"/>
      <c r="J19" s="57"/>
      <c r="K19" s="57"/>
      <c r="L19" s="57"/>
    </row>
    <row r="20" spans="1:12" s="36" customFormat="1" ht="14.25" x14ac:dyDescent="0.2">
      <c r="A20" s="35"/>
      <c r="B20" s="10" t="s">
        <v>192</v>
      </c>
      <c r="C20" s="10"/>
      <c r="D20" s="71" t="str">
        <f>'DEM (Additionality)'!E20</f>
        <v/>
      </c>
      <c r="E20" s="57" t="str">
        <f>IF(D20="Yes",B20,"")</f>
        <v/>
      </c>
      <c r="F20" s="58">
        <f>LEN(E20)</f>
        <v>0</v>
      </c>
      <c r="G20" s="58" t="e">
        <f>RIGHT(E20,(F20-5))</f>
        <v>#VALUE!</v>
      </c>
      <c r="H20" s="57" t="str">
        <f>IF(D20="Yes",CONCATENATE(G20,": "),"")</f>
        <v/>
      </c>
      <c r="I20" s="57" t="str">
        <f>CONCATENATE(H20,H21,H22,H23,H24)</f>
        <v/>
      </c>
      <c r="J20" s="57">
        <f>LEN(I20)</f>
        <v>0</v>
      </c>
      <c r="K20" s="57" t="e">
        <f t="shared" ref="K20" si="4">LEFT(I20,(J20-2))</f>
        <v>#VALUE!</v>
      </c>
      <c r="L20" s="57" t="str">
        <f t="shared" ref="L20:L28" si="5">IF(J20=0,"",CONCATENATE(K20,"."))</f>
        <v/>
      </c>
    </row>
    <row r="21" spans="1:12" s="36" customFormat="1" ht="14.25" x14ac:dyDescent="0.2">
      <c r="A21" s="35"/>
      <c r="B21" s="88" t="s">
        <v>193</v>
      </c>
      <c r="C21" s="47"/>
      <c r="D21" s="90">
        <f>'DEM (Additionality)'!E21</f>
        <v>0</v>
      </c>
      <c r="E21" s="57" t="str">
        <f t="shared" ref="E21:E24" si="6">IF(D21="Yes",B21,"")</f>
        <v/>
      </c>
      <c r="F21" s="58">
        <f t="shared" si="1"/>
        <v>0</v>
      </c>
      <c r="G21" s="58" t="e">
        <f>RIGHT(E21,(F21-9))</f>
        <v>#VALUE!</v>
      </c>
      <c r="H21" s="57" t="str">
        <f t="shared" si="3"/>
        <v/>
      </c>
      <c r="I21" s="57"/>
      <c r="J21" s="57"/>
      <c r="K21" s="57"/>
      <c r="L21" s="57"/>
    </row>
    <row r="22" spans="1:12" s="36" customFormat="1" ht="14.25" x14ac:dyDescent="0.2">
      <c r="A22" s="35"/>
      <c r="B22" s="88" t="s">
        <v>194</v>
      </c>
      <c r="C22" s="47"/>
      <c r="D22" s="90">
        <f>'DEM (Additionality)'!E22</f>
        <v>0</v>
      </c>
      <c r="E22" s="57" t="str">
        <f t="shared" si="6"/>
        <v/>
      </c>
      <c r="F22" s="58">
        <f t="shared" si="1"/>
        <v>0</v>
      </c>
      <c r="G22" s="58" t="e">
        <f t="shared" ref="G22:G24" si="7">RIGHT(E22,(F22-9))</f>
        <v>#VALUE!</v>
      </c>
      <c r="H22" s="57" t="str">
        <f t="shared" si="3"/>
        <v/>
      </c>
      <c r="I22" s="57"/>
      <c r="J22" s="57"/>
      <c r="K22" s="57"/>
      <c r="L22" s="57"/>
    </row>
    <row r="23" spans="1:12" s="36" customFormat="1" ht="14.25" x14ac:dyDescent="0.2">
      <c r="A23" s="35"/>
      <c r="B23" s="88" t="s">
        <v>195</v>
      </c>
      <c r="C23" s="47"/>
      <c r="D23" s="90">
        <f>'DEM (Additionality)'!E23</f>
        <v>0</v>
      </c>
      <c r="E23" s="57" t="str">
        <f t="shared" si="6"/>
        <v/>
      </c>
      <c r="F23" s="58">
        <f t="shared" si="1"/>
        <v>0</v>
      </c>
      <c r="G23" s="58" t="e">
        <f t="shared" si="7"/>
        <v>#VALUE!</v>
      </c>
      <c r="H23" s="57" t="str">
        <f t="shared" si="3"/>
        <v/>
      </c>
      <c r="I23" s="57"/>
      <c r="J23" s="57"/>
      <c r="K23" s="57"/>
      <c r="L23" s="57"/>
    </row>
    <row r="24" spans="1:12" s="36" customFormat="1" ht="15" x14ac:dyDescent="0.2">
      <c r="A24" s="35"/>
      <c r="B24" s="88" t="s">
        <v>196</v>
      </c>
      <c r="C24" s="38"/>
      <c r="D24" s="38" t="str">
        <f>'DEM (Additionality)'!E24</f>
        <v/>
      </c>
      <c r="E24" s="57" t="str">
        <f t="shared" si="6"/>
        <v/>
      </c>
      <c r="F24" s="58">
        <f t="shared" si="1"/>
        <v>0</v>
      </c>
      <c r="G24" s="58" t="e">
        <f t="shared" si="7"/>
        <v>#VALUE!</v>
      </c>
      <c r="H24" s="57" t="str">
        <f t="shared" si="3"/>
        <v/>
      </c>
      <c r="I24" s="57"/>
      <c r="J24" s="57"/>
      <c r="K24" s="57"/>
      <c r="L24" s="57"/>
    </row>
    <row r="25" spans="1:12" s="36" customFormat="1" ht="14.25" x14ac:dyDescent="0.2">
      <c r="A25" s="35"/>
      <c r="B25" s="88" t="s">
        <v>396</v>
      </c>
      <c r="C25" s="47"/>
      <c r="D25" s="90">
        <f>'DEM (Additionality)'!E25</f>
        <v>0</v>
      </c>
      <c r="E25" s="57"/>
      <c r="F25" s="58"/>
      <c r="G25" s="58"/>
      <c r="H25" s="57"/>
      <c r="I25" s="57"/>
      <c r="J25" s="57"/>
      <c r="K25" s="57"/>
      <c r="L25" s="57"/>
    </row>
    <row r="26" spans="1:12" s="36" customFormat="1" ht="14.25" x14ac:dyDescent="0.2">
      <c r="A26" s="35"/>
      <c r="B26" s="88" t="s">
        <v>397</v>
      </c>
      <c r="C26" s="47"/>
      <c r="D26" s="90">
        <f>'DEM (Additionality)'!E26</f>
        <v>0</v>
      </c>
      <c r="E26" s="57"/>
      <c r="F26" s="58"/>
      <c r="G26" s="58"/>
      <c r="H26" s="57"/>
      <c r="I26" s="57"/>
      <c r="J26" s="57"/>
      <c r="K26" s="57"/>
      <c r="L26" s="57"/>
    </row>
    <row r="27" spans="1:12" s="36" customFormat="1" ht="14.25" x14ac:dyDescent="0.2">
      <c r="A27" s="35"/>
      <c r="B27" s="69" t="s">
        <v>127</v>
      </c>
      <c r="C27" s="62"/>
      <c r="D27" s="89" t="str">
        <f>'DEM (Additionality)'!E27</f>
        <v/>
      </c>
      <c r="E27" s="57"/>
      <c r="F27" s="58"/>
      <c r="G27" s="58"/>
      <c r="H27" s="57"/>
      <c r="I27" s="57"/>
      <c r="J27" s="57"/>
      <c r="K27" s="57"/>
      <c r="L27" s="57"/>
    </row>
    <row r="28" spans="1:12" s="36" customFormat="1" ht="14.25" x14ac:dyDescent="0.2">
      <c r="A28" s="35"/>
      <c r="B28" s="12" t="s">
        <v>197</v>
      </c>
      <c r="C28" s="10"/>
      <c r="D28" s="71" t="str">
        <f>'DEM (Additionality)'!E28</f>
        <v/>
      </c>
      <c r="E28" s="57" t="str">
        <f>IF(D28="Yes",B28,"")</f>
        <v/>
      </c>
      <c r="F28" s="58">
        <f t="shared" si="1"/>
        <v>0</v>
      </c>
      <c r="G28" s="58" t="e">
        <f>RIGHT(E28,(F28-5))</f>
        <v>#VALUE!</v>
      </c>
      <c r="H28" s="57" t="str">
        <f t="shared" si="3"/>
        <v/>
      </c>
      <c r="I28" s="57" t="str">
        <f>CONCATENATE(H28,H30,H32,H33)</f>
        <v/>
      </c>
      <c r="J28" s="57">
        <f>LEN(I28)</f>
        <v>0</v>
      </c>
      <c r="K28" s="57" t="e">
        <f>LEFT(I28,(J28-2))</f>
        <v>#VALUE!</v>
      </c>
      <c r="L28" s="57" t="str">
        <f t="shared" si="5"/>
        <v/>
      </c>
    </row>
    <row r="29" spans="1:12" s="36" customFormat="1" ht="15" x14ac:dyDescent="0.2">
      <c r="A29" s="35"/>
      <c r="B29" s="29" t="s">
        <v>121</v>
      </c>
      <c r="C29" s="46"/>
      <c r="D29" s="91">
        <f>'DEM (Additionality)'!E29</f>
        <v>0</v>
      </c>
      <c r="E29" s="57"/>
      <c r="F29" s="58"/>
      <c r="G29" s="58"/>
      <c r="H29" s="57"/>
      <c r="I29" s="57"/>
      <c r="J29" s="57"/>
      <c r="K29" s="57"/>
      <c r="L29" s="57"/>
    </row>
    <row r="30" spans="1:12" s="36" customFormat="1" ht="14.25" x14ac:dyDescent="0.2">
      <c r="A30" s="35"/>
      <c r="B30" s="12" t="s">
        <v>198</v>
      </c>
      <c r="C30" s="10"/>
      <c r="D30" s="71" t="str">
        <f>'DEM (Additionality)'!E30</f>
        <v/>
      </c>
      <c r="E30" s="57" t="str">
        <f t="shared" ref="E30:E33" si="8">IF(D30="Yes",B30,"")</f>
        <v/>
      </c>
      <c r="F30" s="58">
        <f t="shared" si="1"/>
        <v>0</v>
      </c>
      <c r="G30" s="58" t="e">
        <f>RIGHT(E30,(F30-5))</f>
        <v>#VALUE!</v>
      </c>
      <c r="H30" s="57" t="str">
        <f t="shared" si="3"/>
        <v/>
      </c>
      <c r="I30" s="57"/>
      <c r="J30" s="57"/>
      <c r="K30" s="57"/>
      <c r="L30" s="57"/>
    </row>
    <row r="31" spans="1:12" s="36" customFormat="1" ht="15" x14ac:dyDescent="0.2">
      <c r="A31" s="35"/>
      <c r="B31" s="29" t="s">
        <v>121</v>
      </c>
      <c r="C31" s="46"/>
      <c r="D31" s="91">
        <f>'DEM (Additionality)'!E31</f>
        <v>0</v>
      </c>
      <c r="E31" s="57"/>
      <c r="F31" s="58"/>
      <c r="G31" s="58"/>
      <c r="H31" s="57"/>
      <c r="I31" s="57"/>
      <c r="J31" s="57"/>
      <c r="K31" s="57"/>
      <c r="L31" s="57"/>
    </row>
    <row r="32" spans="1:12" s="36" customFormat="1" ht="14.25" x14ac:dyDescent="0.2">
      <c r="A32" s="35"/>
      <c r="B32" s="12" t="s">
        <v>199</v>
      </c>
      <c r="C32" s="10"/>
      <c r="D32" s="71">
        <f>'DEM (Additionality)'!E32</f>
        <v>0</v>
      </c>
      <c r="E32" s="57" t="str">
        <f t="shared" si="8"/>
        <v/>
      </c>
      <c r="F32" s="58">
        <f t="shared" si="1"/>
        <v>0</v>
      </c>
      <c r="G32" s="58" t="e">
        <f>RIGHT(E32,(F32-5))</f>
        <v>#VALUE!</v>
      </c>
      <c r="H32" s="57" t="str">
        <f t="shared" si="3"/>
        <v/>
      </c>
      <c r="I32" s="57"/>
      <c r="J32" s="57"/>
      <c r="K32" s="57"/>
      <c r="L32" s="57"/>
    </row>
    <row r="33" spans="1:12" s="36" customFormat="1" ht="14.25" x14ac:dyDescent="0.2">
      <c r="A33" s="35"/>
      <c r="B33" s="12" t="s">
        <v>200</v>
      </c>
      <c r="C33" s="10"/>
      <c r="D33" s="71">
        <f>'DEM (Additionality)'!E33</f>
        <v>0</v>
      </c>
      <c r="E33" s="57" t="str">
        <f t="shared" si="8"/>
        <v/>
      </c>
      <c r="F33" s="58">
        <f t="shared" si="1"/>
        <v>0</v>
      </c>
      <c r="G33" s="58" t="e">
        <f>RIGHT(E33,(F33-5))</f>
        <v>#VALUE!</v>
      </c>
      <c r="H33" s="57" t="str">
        <f t="shared" si="3"/>
        <v/>
      </c>
      <c r="I33" s="57"/>
      <c r="J33" s="57"/>
      <c r="K33" s="57"/>
      <c r="L33" s="57"/>
    </row>
    <row r="34" spans="1:12" s="36" customFormat="1" ht="30" x14ac:dyDescent="0.2">
      <c r="A34" s="35"/>
      <c r="B34" s="37" t="s">
        <v>77</v>
      </c>
      <c r="C34" s="46"/>
      <c r="D34" s="91">
        <f>'DEM (Additionality)'!E34</f>
        <v>0</v>
      </c>
      <c r="E34" s="57"/>
      <c r="F34" s="58"/>
      <c r="G34" s="58"/>
      <c r="H34" s="57"/>
      <c r="I34" s="57"/>
      <c r="J34" s="57"/>
      <c r="K34" s="57"/>
      <c r="L34" s="57"/>
    </row>
    <row r="35" spans="1:12" s="36" customFormat="1" ht="15" x14ac:dyDescent="0.2">
      <c r="A35" s="35"/>
      <c r="B35" s="59" t="s">
        <v>78</v>
      </c>
      <c r="C35" s="46" t="s">
        <v>175</v>
      </c>
      <c r="D35" s="91">
        <f>'DEM (Additionality)'!E35</f>
        <v>0</v>
      </c>
      <c r="E35" s="57"/>
      <c r="F35" s="58"/>
      <c r="G35" s="58"/>
      <c r="H35" s="57"/>
      <c r="I35" s="57"/>
      <c r="J35" s="57"/>
      <c r="K35" s="57"/>
      <c r="L35" s="57"/>
    </row>
    <row r="36" spans="1:12" s="36" customFormat="1" ht="15" x14ac:dyDescent="0.2">
      <c r="A36" s="35"/>
      <c r="B36" s="59" t="s">
        <v>61</v>
      </c>
      <c r="C36" s="46" t="s">
        <v>175</v>
      </c>
      <c r="D36" s="91">
        <f>'DEM (Additionality)'!E36</f>
        <v>0</v>
      </c>
      <c r="E36" s="57"/>
      <c r="F36" s="58"/>
      <c r="G36" s="58"/>
      <c r="H36" s="57"/>
      <c r="I36" s="57"/>
      <c r="J36" s="57"/>
      <c r="K36" s="57"/>
      <c r="L36" s="57"/>
    </row>
    <row r="37" spans="1:12" s="36" customFormat="1" ht="15" x14ac:dyDescent="0.2">
      <c r="A37" s="35"/>
      <c r="B37" s="59" t="s">
        <v>62</v>
      </c>
      <c r="C37" s="46" t="s">
        <v>175</v>
      </c>
      <c r="D37" s="91">
        <f>'DEM (Additionality)'!E37</f>
        <v>0</v>
      </c>
      <c r="E37" s="57"/>
      <c r="F37" s="58"/>
      <c r="G37" s="58"/>
      <c r="H37" s="57"/>
      <c r="I37" s="57"/>
      <c r="J37" s="57"/>
      <c r="K37" s="57"/>
      <c r="L37" s="57"/>
    </row>
    <row r="38" spans="1:12" s="36" customFormat="1" ht="45" x14ac:dyDescent="0.2">
      <c r="A38" s="35"/>
      <c r="B38" s="37" t="s">
        <v>128</v>
      </c>
      <c r="C38" s="46" t="s">
        <v>57</v>
      </c>
      <c r="D38" s="91">
        <f>'DEM (Additionality)'!E38</f>
        <v>0</v>
      </c>
      <c r="E38" s="57"/>
      <c r="F38" s="58"/>
      <c r="G38" s="58"/>
      <c r="H38" s="57"/>
      <c r="I38" s="57"/>
      <c r="J38" s="57"/>
      <c r="K38" s="57"/>
      <c r="L38" s="57"/>
    </row>
    <row r="39" spans="1:12" s="36" customFormat="1" ht="109.5" customHeight="1" thickBot="1" x14ac:dyDescent="0.25">
      <c r="A39" s="35"/>
      <c r="B39" s="60" t="s">
        <v>129</v>
      </c>
      <c r="C39" s="61" t="s">
        <v>142</v>
      </c>
      <c r="D39" s="92">
        <f>'DEM (Additionality)'!E39</f>
        <v>0</v>
      </c>
      <c r="E39" s="57"/>
      <c r="F39" s="58"/>
      <c r="G39" s="58"/>
      <c r="H39" s="57"/>
      <c r="I39" s="57"/>
      <c r="J39" s="57"/>
      <c r="K39" s="57">
        <f>3*0.2</f>
        <v>0.60000000000000009</v>
      </c>
      <c r="L39" s="57"/>
    </row>
    <row r="40" spans="1:12" s="35" customFormat="1" ht="15" x14ac:dyDescent="0.2">
      <c r="B40" s="39"/>
      <c r="D40" s="40"/>
      <c r="E40" s="57"/>
      <c r="F40" s="58"/>
      <c r="G40" s="58"/>
      <c r="H40" s="58"/>
      <c r="I40" s="58"/>
      <c r="J40" s="58"/>
      <c r="K40" s="58">
        <f>3*0.25</f>
        <v>0.75</v>
      </c>
      <c r="L40" s="58"/>
    </row>
    <row r="41" spans="1:12" x14ac:dyDescent="0.2">
      <c r="K41" s="52">
        <f>3*0.15</f>
        <v>0.44999999999999996</v>
      </c>
    </row>
    <row r="43" spans="1:12" x14ac:dyDescent="0.2">
      <c r="K43" s="52">
        <f>SUM(K39:K42)</f>
        <v>1.8</v>
      </c>
    </row>
    <row r="45" spans="1:12" x14ac:dyDescent="0.2">
      <c r="K45" s="52">
        <f>1*0.25</f>
        <v>0.25</v>
      </c>
    </row>
    <row r="46" spans="1:12" x14ac:dyDescent="0.2">
      <c r="K46" s="52">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2.75" x14ac:dyDescent="0.2"/>
  <sheetData>
    <row r="2" spans="1:3" x14ac:dyDescent="0.2">
      <c r="A2" s="63" t="s">
        <v>159</v>
      </c>
      <c r="B2" s="63" t="s">
        <v>161</v>
      </c>
      <c r="C2" s="63" t="s">
        <v>164</v>
      </c>
    </row>
    <row r="3" spans="1:3" x14ac:dyDescent="0.2">
      <c r="A3" s="63" t="s">
        <v>160</v>
      </c>
      <c r="B3" s="63" t="s">
        <v>162</v>
      </c>
      <c r="C3" s="63" t="s">
        <v>165</v>
      </c>
    </row>
    <row r="4" spans="1:3" x14ac:dyDescent="0.2">
      <c r="B4" s="63" t="s">
        <v>163</v>
      </c>
      <c r="C4" s="63" t="s">
        <v>166</v>
      </c>
    </row>
    <row r="5" spans="1:3" x14ac:dyDescent="0.2">
      <c r="B5" s="63"/>
      <c r="C5" s="63" t="s">
        <v>167</v>
      </c>
    </row>
    <row r="6" spans="1:3" x14ac:dyDescent="0.2">
      <c r="B6" s="63"/>
    </row>
    <row r="7" spans="1:3" x14ac:dyDescent="0.2">
      <c r="B7" s="63"/>
    </row>
  </sheetData>
  <sheetProtection password="DA7B"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26</Value>
      <Value>87</Value>
      <Value>29</Value>
      <Value>1</Value>
      <Value>35</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Bahamas</TermName>
          <TermId xmlns="http://schemas.microsoft.com/office/infopath/2007/PartnerControls">7662ea91-358d-4300-9a3d-1bdfe066f698</TermId>
        </TermInfo>
      </Terms>
    </ic46d7e087fd4a108fb86518ca413cc6>
    <_dlc_DocId xmlns="cdc7663a-08f0-4737-9e8c-148ce897a09c">EZSHARE-2116570759-8</_dlc_DocId>
    <_dlc_DocIdUrl xmlns="cdc7663a-08f0-4737-9e8c-148ce897a09c">
      <Url>https://idbg.sharepoint.com/teams/EZ-BH-LON/BH-L1045/_layouts/15/DocIdRedir.aspx?ID=EZSHARE-2116570759-8</Url>
      <Description>EZSHARE-2116570759-8</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E-GOVERNMENT</TermName>
          <TermId xmlns="http://schemas.microsoft.com/office/infopath/2007/PartnerControls">281505e9-fdf9-47b0-b36a-d5df63f0fdea</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Operation_x0020_Type xmlns="cdc7663a-08f0-4737-9e8c-148ce897a09c" xsi:nil="true"/>
    <Package_x0020_Code xmlns="cdc7663a-08f0-4737-9e8c-148ce897a09c" xsi:nil="true"/>
    <To_x003a_ xmlns="cdc7663a-08f0-4737-9e8c-148ce897a09c" xsi:nil="true"/>
    <Project_x0020_Number xmlns="cdc7663a-08f0-4737-9e8c-148ce897a09c">BH-L1045;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R0002012903</Record_x0020_Number>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ez-Operations" ma:contentTypeID="0x010100ACF722E9F6B0B149B0CD8BE2560A667200356855F5F39BDD4B9AD4C7F2CA0237F1" ma:contentTypeVersion="1269" ma:contentTypeDescription="The base project type from which other project content types inherit their information." ma:contentTypeScope="" ma:versionID="756d1dc4d4310e102f18d7aa4d8c187a">
  <xsd:schema xmlns:xsd="http://www.w3.org/2001/XMLSchema" xmlns:xs="http://www.w3.org/2001/XMLSchema" xmlns:p="http://schemas.microsoft.com/office/2006/metadata/properties" xmlns:ns2="cdc7663a-08f0-4737-9e8c-148ce897a09c" targetNamespace="http://schemas.microsoft.com/office/2006/metadata/properties" ma:root="true" ma:fieldsID="35376bb98940810d6f70e72ca33a584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H-L104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ae61f9b1-e23d-4f49-b3d7-56b991556c4b" ContentTypeId="0x010100ACF722E9F6B0B149B0CD8BE2560A6672"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688207F-6955-481B-BA9D-A509C06E6BA1}">
  <ds:schemaRefs>
    <ds:schemaRef ds:uri="http://schemas.microsoft.com/office/2006/documentManagement/types"/>
    <ds:schemaRef ds:uri="http://schemas.microsoft.com/office/2006/metadata/properties"/>
    <ds:schemaRef ds:uri="cdc7663a-08f0-4737-9e8c-148ce897a09c"/>
    <ds:schemaRef ds:uri="http://schemas.microsoft.com/office/infopath/2007/PartnerControls"/>
    <ds:schemaRef ds:uri="http://www.w3.org/XML/1998/namespace"/>
    <ds:schemaRef ds:uri="http://purl.org/dc/terms/"/>
    <ds:schemaRef ds:uri="http://schemas.openxmlformats.org/package/2006/metadata/core-properties"/>
    <ds:schemaRef ds:uri="http://purl.org/dc/dcmitype/"/>
    <ds:schemaRef ds:uri="http://purl.org/dc/elements/1.1/"/>
  </ds:schemaRefs>
</ds:datastoreItem>
</file>

<file path=customXml/itemProps2.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3.xml><?xml version="1.0" encoding="utf-8"?>
<ds:datastoreItem xmlns:ds="http://schemas.openxmlformats.org/officeDocument/2006/customXml" ds:itemID="{4BB91224-1591-4CFA-88DE-161AB42253AC}"/>
</file>

<file path=customXml/itemProps4.xml><?xml version="1.0" encoding="utf-8"?>
<ds:datastoreItem xmlns:ds="http://schemas.openxmlformats.org/officeDocument/2006/customXml" ds:itemID="{DB9940EF-18AC-427E-8A3C-85F16EDAE4B6}">
  <ds:schemaRefs>
    <ds:schemaRef ds:uri="Microsoft.SharePoint.Taxonomy.ContentTypeSync"/>
  </ds:schemaRefs>
</ds:datastoreItem>
</file>

<file path=customXml/itemProps5.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6.xml><?xml version="1.0" encoding="utf-8"?>
<ds:datastoreItem xmlns:ds="http://schemas.openxmlformats.org/officeDocument/2006/customXml" ds:itemID="{30767E72-F080-45B1-83C3-1382D9767D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Summary (I, II, III) </vt:lpstr>
      <vt:lpstr>Resumen (I, II, III)</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creator>Carola Alvarez</dc:creator>
  <cp:keywords/>
  <cp:lastModifiedBy>Hoffman, Nathalie Alexandra</cp:lastModifiedBy>
  <cp:lastPrinted>2015-05-21T21:43:19Z</cp:lastPrinted>
  <dcterms:created xsi:type="dcterms:W3CDTF">2009-01-21T14:19:32Z</dcterms:created>
  <dcterms:modified xsi:type="dcterms:W3CDTF">2018-02-27T20:54:40Z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0x010100ACF722E9F6B0B149B0CD8BE2560A667200356855F5F39BDD4B9AD4C7F2CA0237F1</vt:lpwstr>
  </property>
  <property fmtid="{D5CDD505-2E9C-101B-9397-08002B2CF9AE}" pid="6" name="TaxKeywordTaxHTField">
    <vt:lpwstr/>
  </property>
  <property fmtid="{D5CDD505-2E9C-101B-9397-08002B2CF9AE}" pid="7" name="Country">
    <vt:lpwstr>26;#Bahamas|7662ea91-358d-4300-9a3d-1bdfe066f698</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78729d3e-f8e7-4cf8-85dc-6fc760d602fc</vt:lpwstr>
  </property>
  <property fmtid="{D5CDD505-2E9C-101B-9397-08002B2CF9AE}" pid="24" name="Publishing House">
    <vt:lpwstr/>
  </property>
  <property fmtid="{D5CDD505-2E9C-101B-9397-08002B2CF9AE}" pid="25" name="Publication Type">
    <vt:lpwstr/>
  </property>
  <property fmtid="{D5CDD505-2E9C-101B-9397-08002B2CF9AE}" pid="26" name="KP Topics">
    <vt:lpwstr/>
  </property>
  <property fmtid="{D5CDD505-2E9C-101B-9397-08002B2CF9AE}" pid="27" name="Series Operations IDB">
    <vt:lpwstr/>
  </property>
  <property fmtid="{D5CDD505-2E9C-101B-9397-08002B2CF9AE}" pid="28" name="Sub-Sector">
    <vt:lpwstr>87;#E-GOVERNMENT|281505e9-fdf9-47b0-b36a-d5df63f0fdea</vt:lpwstr>
  </property>
  <property fmtid="{D5CDD505-2E9C-101B-9397-08002B2CF9AE}" pid="29" name="Fund IDB">
    <vt:lpwstr>29;#ORC|c028a4b2-ad8b-4cf4-9cac-a2ae6a778e23</vt:lpwstr>
  </property>
  <property fmtid="{D5CDD505-2E9C-101B-9397-08002B2CF9AE}" pid="30" name="Sector IDB">
    <vt:lpwstr>35;#REFORM / MODERNIZATION OF THE STATE|c8fda4a7-691a-4c65-b227-9825197b5cd2</vt:lpwstr>
  </property>
  <property fmtid="{D5CDD505-2E9C-101B-9397-08002B2CF9AE}" pid="31" name="Function Operations IDB">
    <vt:lpwstr>1;#Project Preparation, Planning and Design|29ca0c72-1fc4-435f-a09c-28585cb5eac9</vt:lpwstr>
  </property>
  <property fmtid="{D5CDD505-2E9C-101B-9397-08002B2CF9AE}" pid="32" name="RecordPoint_ActiveItemMoved">
    <vt:lpwstr>/teams/EZ-BH-LON/BH-L1045/15 LifeCycle Milestones/Draft Area/Project Profile - PP/DEM Matrix.xlsx</vt:lpwstr>
  </property>
  <property fmtid="{D5CDD505-2E9C-101B-9397-08002B2CF9AE}" pid="33" name="RecordStorageActiveId">
    <vt:lpwstr>119f74c4-d078-4568-b88c-817f70ea1f03</vt:lpwstr>
  </property>
</Properties>
</file>