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autoCompressPictures="0"/>
  <bookViews>
    <workbookView xWindow="-47640" yWindow="-5220" windowWidth="19440" windowHeight="11760" tabRatio="718"/>
  </bookViews>
  <sheets>
    <sheet name="Copyright_Eng" sheetId="8" r:id="rId1"/>
    <sheet name="Introduction" sheetId="1" r:id="rId2"/>
    <sheet name="Guide" sheetId="2" r:id="rId3"/>
    <sheet name="Funding sources" sheetId="3" r:id="rId4"/>
    <sheet name="Budget" sheetId="4" r:id="rId5"/>
    <sheet name="Equipment and Materials" sheetId="5" state="hidden" r:id="rId6"/>
    <sheet name="Technical Assistance" sheetId="6" r:id="rId7"/>
    <sheet name="Example" sheetId="7" r:id="rId8"/>
  </sheets>
  <definedNames>
    <definedName name="_xlnm.Print_Area" localSheetId="5">'Equipment and Materials'!$A$1:$M$65</definedName>
    <definedName name="SS">#REF!</definedName>
    <definedName name="TEAMS">#REF!</definedName>
    <definedName name="WEEKS">#REF!</definedName>
    <definedName name="Z_D1F63D5E_0E27_EC4B_AEA0_E4A2EB4BE3F1_.wvu.PrintArea" localSheetId="5" hidden="1">'Equipment and Materials'!$A$1:$M$65</definedName>
  </definedNames>
  <calcPr calcId="145621"/>
  <customWorkbookViews>
    <customWorkbookView name="Oscar Pocasangre - Personal View" guid="{D1F63D5E-0E27-EC4B-AEA0-E4A2EB4BE3F1}" mergeInterval="0" personalView="1" xWindow="7" yWindow="71" windowWidth="1231" windowHeight="707" tabRatio="718" activeSheetId="4" showComments="commIndAndComment"/>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9" i="4" l="1"/>
  <c r="C91" i="4" s="1"/>
  <c r="H91" i="4" s="1"/>
  <c r="C6" i="4"/>
  <c r="C73" i="4"/>
  <c r="C15" i="4"/>
  <c r="D67" i="4" s="1"/>
  <c r="H67" i="4" s="1"/>
  <c r="D65" i="4"/>
  <c r="C64" i="4"/>
  <c r="C53" i="4"/>
  <c r="C51" i="4"/>
  <c r="K108" i="4"/>
  <c r="K107" i="4"/>
  <c r="K106" i="4"/>
  <c r="K105" i="4"/>
  <c r="K104" i="4"/>
  <c r="K103" i="4"/>
  <c r="K102" i="4"/>
  <c r="K101" i="4"/>
  <c r="K100" i="4"/>
  <c r="K99" i="4"/>
  <c r="K98" i="4"/>
  <c r="K97" i="4"/>
  <c r="K96" i="4"/>
  <c r="K95" i="4"/>
  <c r="K91" i="4"/>
  <c r="K90" i="4"/>
  <c r="K86" i="4"/>
  <c r="K85" i="4"/>
  <c r="K84" i="4"/>
  <c r="K83" i="4"/>
  <c r="K82" i="4"/>
  <c r="K81" i="4"/>
  <c r="K77" i="4"/>
  <c r="K76" i="4"/>
  <c r="K75" i="4"/>
  <c r="K74" i="4"/>
  <c r="K73" i="4"/>
  <c r="K69" i="4"/>
  <c r="K68" i="4"/>
  <c r="K67" i="4"/>
  <c r="K66" i="4"/>
  <c r="K65" i="4"/>
  <c r="K64" i="4"/>
  <c r="K63" i="4"/>
  <c r="K62" i="4"/>
  <c r="K61" i="4"/>
  <c r="K55" i="4"/>
  <c r="K54" i="4"/>
  <c r="K53" i="4"/>
  <c r="K52" i="4"/>
  <c r="K51" i="4"/>
  <c r="K47" i="4"/>
  <c r="K46" i="4"/>
  <c r="K45" i="4"/>
  <c r="K44" i="4"/>
  <c r="K43" i="4"/>
  <c r="K42" i="4"/>
  <c r="K41" i="4"/>
  <c r="K40" i="4"/>
  <c r="K39" i="4"/>
  <c r="K35" i="4"/>
  <c r="K34" i="4"/>
  <c r="K33" i="4"/>
  <c r="K32" i="4"/>
  <c r="K31" i="4"/>
  <c r="K30" i="4"/>
  <c r="K29" i="4"/>
  <c r="K28" i="4"/>
  <c r="K27" i="4"/>
  <c r="K26" i="4"/>
  <c r="K25" i="4"/>
  <c r="C16" i="4"/>
  <c r="D25" i="4"/>
  <c r="H25" i="4"/>
  <c r="D26" i="4"/>
  <c r="H26" i="4"/>
  <c r="D27" i="4"/>
  <c r="H27" i="4"/>
  <c r="D28" i="4"/>
  <c r="H28" i="4"/>
  <c r="D29" i="4"/>
  <c r="H29" i="4"/>
  <c r="D30" i="4"/>
  <c r="H30" i="4"/>
  <c r="C31" i="4"/>
  <c r="D31" i="4"/>
  <c r="H31" i="4" s="1"/>
  <c r="H23" i="4" s="1"/>
  <c r="C11" i="4"/>
  <c r="C32" i="4" s="1"/>
  <c r="H32" i="4" s="1"/>
  <c r="D32" i="4"/>
  <c r="C33" i="4"/>
  <c r="H33" i="4" s="1"/>
  <c r="D33" i="4"/>
  <c r="C13" i="4"/>
  <c r="C34" i="4"/>
  <c r="D34" i="4"/>
  <c r="H34" i="4"/>
  <c r="C35" i="4"/>
  <c r="H35" i="4" s="1"/>
  <c r="D35" i="4"/>
  <c r="D39" i="4"/>
  <c r="H39" i="4" s="1"/>
  <c r="D40" i="4"/>
  <c r="H40" i="4" s="1"/>
  <c r="D41" i="4"/>
  <c r="H41" i="4" s="1"/>
  <c r="D42" i="4"/>
  <c r="H42" i="4" s="1"/>
  <c r="C43" i="4"/>
  <c r="H43" i="4" s="1"/>
  <c r="D43" i="4"/>
  <c r="D44" i="4"/>
  <c r="C45" i="4"/>
  <c r="H45" i="4" s="1"/>
  <c r="D45" i="4"/>
  <c r="C46" i="4"/>
  <c r="D46" i="4"/>
  <c r="H46" i="4" s="1"/>
  <c r="C47" i="4"/>
  <c r="D47" i="4"/>
  <c r="H47" i="4"/>
  <c r="D51" i="4"/>
  <c r="H51" i="4"/>
  <c r="D52" i="4"/>
  <c r="D53" i="4"/>
  <c r="H53" i="4"/>
  <c r="D54" i="4"/>
  <c r="H54" i="4"/>
  <c r="H55" i="4"/>
  <c r="H61" i="4"/>
  <c r="H62" i="4"/>
  <c r="H63" i="4"/>
  <c r="H64" i="4"/>
  <c r="H65" i="4"/>
  <c r="D69" i="4"/>
  <c r="H69" i="4" s="1"/>
  <c r="H73" i="4"/>
  <c r="C75" i="4"/>
  <c r="H75" i="4"/>
  <c r="C76" i="4"/>
  <c r="H76" i="4"/>
  <c r="H77" i="4"/>
  <c r="H95" i="4"/>
  <c r="H96" i="4"/>
  <c r="H97" i="4"/>
  <c r="H98" i="4"/>
  <c r="D99" i="4"/>
  <c r="H99" i="4"/>
  <c r="D100" i="4"/>
  <c r="H100" i="4"/>
  <c r="H101" i="4"/>
  <c r="H102" i="4"/>
  <c r="H103" i="4"/>
  <c r="H104" i="4"/>
  <c r="H105" i="4"/>
  <c r="D106" i="4"/>
  <c r="H106" i="4" s="1"/>
  <c r="H93" i="4" s="1"/>
  <c r="H107" i="4"/>
  <c r="D108" i="4"/>
  <c r="H108" i="4"/>
  <c r="H81" i="4"/>
  <c r="H82" i="4"/>
  <c r="H83" i="4"/>
  <c r="H84" i="4"/>
  <c r="C85" i="4"/>
  <c r="H85" i="4"/>
  <c r="H79" i="4" s="1"/>
  <c r="H86" i="4"/>
  <c r="H19" i="4"/>
  <c r="D68" i="4"/>
  <c r="H14" i="4"/>
  <c r="H13" i="4"/>
  <c r="H12" i="4"/>
  <c r="H11" i="4"/>
  <c r="H10" i="4"/>
  <c r="H9" i="4"/>
  <c r="H8" i="4"/>
  <c r="H7" i="4"/>
  <c r="H5" i="4"/>
  <c r="H4" i="4"/>
  <c r="H6" i="4"/>
  <c r="G5" i="4"/>
  <c r="G4" i="4"/>
  <c r="G14" i="4"/>
  <c r="G13" i="4"/>
  <c r="G12" i="4"/>
  <c r="G11" i="4"/>
  <c r="G10" i="4"/>
  <c r="G9" i="4"/>
  <c r="G8" i="4"/>
  <c r="G7" i="4"/>
  <c r="G6" i="4"/>
  <c r="K5" i="4"/>
  <c r="K6" i="4"/>
  <c r="K7" i="4"/>
  <c r="K8" i="4"/>
  <c r="K9" i="4"/>
  <c r="K10" i="4"/>
  <c r="K11" i="4"/>
  <c r="K12" i="4"/>
  <c r="K13" i="4"/>
  <c r="K14" i="4"/>
  <c r="K4" i="4"/>
  <c r="A37" i="4"/>
  <c r="A47" i="4" s="1"/>
  <c r="A49" i="4"/>
  <c r="A52" i="4" s="1"/>
  <c r="A34" i="4"/>
  <c r="A42" i="4"/>
  <c r="A40" i="4"/>
  <c r="A35" i="4"/>
  <c r="A33" i="4"/>
  <c r="A32" i="4"/>
  <c r="A31" i="4"/>
  <c r="A30" i="4"/>
  <c r="A29" i="4"/>
  <c r="A28" i="4"/>
  <c r="A27" i="4"/>
  <c r="A26" i="4"/>
  <c r="A25" i="4"/>
  <c r="A39" i="4"/>
  <c r="A41" i="4"/>
  <c r="A43" i="4"/>
  <c r="A44" i="4"/>
  <c r="A45" i="4"/>
  <c r="A46" i="4"/>
  <c r="A53" i="4"/>
  <c r="A59" i="4"/>
  <c r="A66" i="4" s="1"/>
  <c r="A51" i="4"/>
  <c r="D66" i="4"/>
  <c r="H66" i="4" s="1"/>
  <c r="C44" i="4"/>
  <c r="H44" i="4" s="1"/>
  <c r="A67" i="4"/>
  <c r="A64" i="4"/>
  <c r="A61" i="4"/>
  <c r="A65" i="4"/>
  <c r="A68" i="4"/>
  <c r="D8" i="5"/>
  <c r="H8" i="5"/>
  <c r="H6" i="5" s="1"/>
  <c r="D9" i="5"/>
  <c r="H9" i="5"/>
  <c r="D10" i="5"/>
  <c r="H10" i="5"/>
  <c r="D11" i="5"/>
  <c r="H11" i="5"/>
  <c r="D12" i="5"/>
  <c r="H12" i="5"/>
  <c r="D13" i="5"/>
  <c r="H13" i="5"/>
  <c r="D17" i="5"/>
  <c r="H17" i="5" s="1"/>
  <c r="D18" i="5"/>
  <c r="H18" i="5" s="1"/>
  <c r="D22" i="5"/>
  <c r="H22" i="5"/>
  <c r="H20" i="5" s="1"/>
  <c r="D26" i="5"/>
  <c r="H26" i="5" s="1"/>
  <c r="H24" i="5" s="1"/>
  <c r="D30" i="5"/>
  <c r="H30" i="5"/>
  <c r="H28" i="5" s="1"/>
  <c r="K30" i="5"/>
  <c r="K26" i="5"/>
  <c r="K22" i="5"/>
  <c r="K18" i="5"/>
  <c r="K17" i="5"/>
  <c r="K13" i="5"/>
  <c r="K12" i="5"/>
  <c r="K11" i="5"/>
  <c r="K10" i="5"/>
  <c r="K9" i="5"/>
  <c r="K8" i="5"/>
  <c r="A15" i="5"/>
  <c r="A20" i="5" s="1"/>
  <c r="A17" i="5"/>
  <c r="A13" i="5"/>
  <c r="A12" i="5"/>
  <c r="A11" i="5"/>
  <c r="A10" i="5"/>
  <c r="A9" i="5"/>
  <c r="A8" i="5"/>
  <c r="H29" i="6"/>
  <c r="H28" i="6"/>
  <c r="H27" i="6"/>
  <c r="H26" i="6"/>
  <c r="D21" i="6"/>
  <c r="H21" i="6"/>
  <c r="D14" i="6"/>
  <c r="D20" i="6"/>
  <c r="H20" i="6" s="1"/>
  <c r="H16" i="6" s="1"/>
  <c r="H19" i="6"/>
  <c r="H18" i="6"/>
  <c r="H14" i="6"/>
  <c r="D13" i="6"/>
  <c r="H13" i="6"/>
  <c r="H7" i="6"/>
  <c r="H8" i="6"/>
  <c r="H5" i="6" s="1"/>
  <c r="H9" i="6"/>
  <c r="H10" i="6"/>
  <c r="H11" i="6"/>
  <c r="H12" i="6"/>
  <c r="K29" i="6"/>
  <c r="K28" i="6"/>
  <c r="K27" i="6"/>
  <c r="K26" i="6"/>
  <c r="K21" i="6"/>
  <c r="K20" i="6"/>
  <c r="K19" i="6"/>
  <c r="K18" i="6"/>
  <c r="K14" i="6"/>
  <c r="K13" i="6"/>
  <c r="K12" i="6"/>
  <c r="K11" i="6"/>
  <c r="K10" i="6"/>
  <c r="K9" i="6"/>
  <c r="K8" i="6"/>
  <c r="K7" i="6"/>
  <c r="H24" i="6"/>
  <c r="A5" i="6"/>
  <c r="A14" i="6" s="1"/>
  <c r="A16" i="6"/>
  <c r="A20" i="6" s="1"/>
  <c r="A13" i="6"/>
  <c r="A12" i="6"/>
  <c r="A11" i="6"/>
  <c r="A8" i="6"/>
  <c r="A7" i="6"/>
  <c r="A21" i="6"/>
  <c r="A9" i="6"/>
  <c r="H15" i="5" l="1"/>
  <c r="H3" i="5" s="1"/>
  <c r="H68" i="4" s="1"/>
  <c r="H59" i="4" s="1"/>
  <c r="H37" i="4"/>
  <c r="A24" i="5"/>
  <c r="A22" i="5"/>
  <c r="A19" i="6"/>
  <c r="A18" i="6"/>
  <c r="A24" i="6"/>
  <c r="A10" i="6"/>
  <c r="A18" i="5"/>
  <c r="A62" i="4"/>
  <c r="A69" i="4"/>
  <c r="A71" i="4"/>
  <c r="A54" i="4"/>
  <c r="A55" i="4"/>
  <c r="C90" i="4"/>
  <c r="H90" i="4" s="1"/>
  <c r="H88" i="4" s="1"/>
  <c r="C74" i="4"/>
  <c r="H74" i="4" s="1"/>
  <c r="H71" i="4" s="1"/>
  <c r="C52" i="4"/>
  <c r="H52" i="4" s="1"/>
  <c r="H49" i="4" s="1"/>
  <c r="H110" i="4" s="1"/>
  <c r="A63" i="4"/>
  <c r="H111" i="4" l="1"/>
  <c r="H112" i="4"/>
  <c r="H20" i="4" s="1"/>
  <c r="A79" i="4"/>
  <c r="A74" i="4"/>
  <c r="A77" i="4"/>
  <c r="A73" i="4"/>
  <c r="A76" i="4"/>
  <c r="A75" i="4"/>
  <c r="A26" i="6"/>
  <c r="A29" i="6"/>
  <c r="A28" i="6"/>
  <c r="A27" i="6"/>
  <c r="A26" i="5"/>
  <c r="A28" i="5"/>
  <c r="A30" i="5" s="1"/>
  <c r="A82" i="4" l="1"/>
  <c r="A81" i="4"/>
  <c r="A86" i="4"/>
  <c r="A88" i="4"/>
  <c r="A84" i="4"/>
  <c r="A85" i="4"/>
  <c r="A83" i="4"/>
  <c r="A93" i="4" l="1"/>
  <c r="A91" i="4"/>
  <c r="A90" i="4"/>
  <c r="A95" i="4" l="1"/>
  <c r="A99" i="4"/>
  <c r="A100" i="4"/>
  <c r="A98" i="4"/>
  <c r="A96" i="4"/>
  <c r="A107" i="4"/>
  <c r="A102" i="4"/>
  <c r="A108" i="4"/>
  <c r="A104" i="4"/>
  <c r="A101" i="4"/>
  <c r="A103" i="4"/>
  <c r="A105" i="4"/>
  <c r="A106" i="4"/>
  <c r="A97" i="4"/>
</calcChain>
</file>

<file path=xl/comments1.xml><?xml version="1.0" encoding="utf-8"?>
<comments xmlns="http://schemas.openxmlformats.org/spreadsheetml/2006/main">
  <authors>
    <author>MN</author>
  </authors>
  <commentList>
    <comment ref="C64" authorId="0">
      <text>
        <r>
          <rPr>
            <b/>
            <sz val="9"/>
            <color indexed="81"/>
            <rFont val="Tahoma"/>
            <family val="2"/>
          </rPr>
          <t>MN:</t>
        </r>
        <r>
          <rPr>
            <sz val="9"/>
            <color indexed="81"/>
            <rFont val="Tahoma"/>
            <family val="2"/>
          </rPr>
          <t xml:space="preserve">
special power supply units should be considered if necessary</t>
        </r>
      </text>
    </comment>
    <comment ref="B68" authorId="0">
      <text>
        <r>
          <rPr>
            <b/>
            <sz val="9"/>
            <color indexed="81"/>
            <rFont val="Tahoma"/>
            <family val="2"/>
          </rPr>
          <t>MN:</t>
        </r>
        <r>
          <rPr>
            <sz val="9"/>
            <color indexed="81"/>
            <rFont val="Tahoma"/>
            <family val="2"/>
          </rPr>
          <t xml:space="preserve">
The equipment and materials specific to the performance of some specialized tests is detailled in the Equipment and Materials tab</t>
        </r>
      </text>
    </comment>
    <comment ref="H68" authorId="0">
      <text>
        <r>
          <rPr>
            <b/>
            <sz val="9"/>
            <color indexed="81"/>
            <rFont val="Tahoma"/>
            <family val="2"/>
          </rPr>
          <t>MN:</t>
        </r>
        <r>
          <rPr>
            <sz val="9"/>
            <color indexed="81"/>
            <rFont val="Tahoma"/>
            <family val="2"/>
          </rPr>
          <t xml:space="preserve">
This amount comes from the total amount in "Equipment and Materials" in the respective tab, cell H3</t>
        </r>
      </text>
    </comment>
  </commentList>
</comments>
</file>

<file path=xl/sharedStrings.xml><?xml version="1.0" encoding="utf-8"?>
<sst xmlns="http://schemas.openxmlformats.org/spreadsheetml/2006/main" count="352" uniqueCount="167">
  <si>
    <t>Ethics committee presentation</t>
    <phoneticPr fontId="17" type="noConversion"/>
  </si>
  <si>
    <t>Guides, interpreters, carriers</t>
    <phoneticPr fontId="17" type="noConversion"/>
  </si>
  <si>
    <t>Facilitators</t>
    <phoneticPr fontId="17" type="noConversion"/>
  </si>
  <si>
    <t>Awareness building material production</t>
    <phoneticPr fontId="17" type="noConversion"/>
  </si>
  <si>
    <t>Awareness building material reproduction</t>
    <phoneticPr fontId="17" type="noConversion"/>
  </si>
  <si>
    <t>Contingency</t>
    <phoneticPr fontId="17" type="noConversion"/>
  </si>
  <si>
    <r>
      <t xml:space="preserve">Using the </t>
    </r>
    <r>
      <rPr>
        <b/>
        <sz val="14"/>
        <color indexed="62"/>
        <rFont val="Calibri"/>
        <family val="2"/>
      </rPr>
      <t>B</t>
    </r>
    <r>
      <rPr>
        <b/>
        <sz val="14"/>
        <color theme="4" tint="-0.249977111117893"/>
        <rFont val="Calibri"/>
        <family val="2"/>
      </rPr>
      <t xml:space="preserve">udget </t>
    </r>
    <r>
      <rPr>
        <b/>
        <sz val="14"/>
        <color indexed="62"/>
        <rFont val="Calibri"/>
        <family val="2"/>
      </rPr>
      <t>S</t>
    </r>
    <r>
      <rPr>
        <b/>
        <sz val="14"/>
        <color theme="4" tint="-0.249977111117893"/>
        <rFont val="Calibri"/>
        <family val="2"/>
      </rPr>
      <t>preadsheet</t>
    </r>
    <phoneticPr fontId="17" type="noConversion"/>
  </si>
  <si>
    <t>Note for Adapting the Material</t>
    <phoneticPr fontId="17" type="noConversion"/>
  </si>
  <si>
    <t>To use the spreadsheet with full funcionality it is recommended to first complete the Funding Sources sheet, indicating the other funding sources just as they appear for the IDB and indicating a numeric code for each one, which should be used in front of each each item and in column J of the other sheets to indicate the funding source for each budget item.</t>
    <phoneticPr fontId="17" type="noConversion"/>
  </si>
  <si>
    <t>N° of total months of fieldwork</t>
    <phoneticPr fontId="17" type="noConversion"/>
  </si>
  <si>
    <t>N° of workdays per SP</t>
    <phoneticPr fontId="17" type="noConversion"/>
  </si>
  <si>
    <t>N° of field teams</t>
    <phoneticPr fontId="17" type="noConversion"/>
  </si>
  <si>
    <t>N° of specialized staff per team</t>
    <phoneticPr fontId="17" type="noConversion"/>
  </si>
  <si>
    <t>N° of specialized staff</t>
    <phoneticPr fontId="17" type="noConversion"/>
  </si>
  <si>
    <t>N° of data entry operators per team</t>
    <phoneticPr fontId="17" type="noConversion"/>
  </si>
  <si>
    <t>N° of data entry staff</t>
    <phoneticPr fontId="17" type="noConversion"/>
  </si>
  <si>
    <t>N° of sample points per team</t>
    <phoneticPr fontId="17" type="noConversion"/>
  </si>
  <si>
    <t>Participation in workshops, seminars</t>
    <phoneticPr fontId="17" type="noConversion"/>
  </si>
  <si>
    <t>Stadiometer</t>
    <phoneticPr fontId="17" type="noConversion"/>
  </si>
  <si>
    <t>Arm circumference measuring tapes</t>
    <phoneticPr fontId="17" type="noConversion"/>
  </si>
  <si>
    <t>Head circumference measuring tapes</t>
    <phoneticPr fontId="17" type="noConversion"/>
  </si>
  <si>
    <t>Batteries</t>
    <phoneticPr fontId="17" type="noConversion"/>
  </si>
  <si>
    <t>units</t>
    <phoneticPr fontId="17" type="noConversion"/>
  </si>
  <si>
    <t>Hemoglobin</t>
    <phoneticPr fontId="17" type="noConversion"/>
  </si>
  <si>
    <t>Hemoglobinometer</t>
    <phoneticPr fontId="17" type="noConversion"/>
  </si>
  <si>
    <t>Rapit test kit</t>
    <phoneticPr fontId="17" type="noConversion"/>
  </si>
  <si>
    <t>Licensing test</t>
    <phoneticPr fontId="17" type="noConversion"/>
  </si>
  <si>
    <t>Table 2. Technical Assistance Budget</t>
    <phoneticPr fontId="17" type="noConversion"/>
  </si>
  <si>
    <t>Project Name</t>
    <phoneticPr fontId="17" type="noConversion"/>
  </si>
  <si>
    <t>Technical Assistance</t>
    <phoneticPr fontId="17" type="noConversion"/>
  </si>
  <si>
    <t>Trips and travel allowance</t>
    <phoneticPr fontId="17" type="noConversion"/>
  </si>
  <si>
    <t>Level of effort</t>
    <phoneticPr fontId="17" type="noConversion"/>
  </si>
  <si>
    <t>Level of effort</t>
    <phoneticPr fontId="17" type="noConversion"/>
  </si>
  <si>
    <t>Principal investigator</t>
    <phoneticPr fontId="17" type="noConversion"/>
  </si>
  <si>
    <t>Research assistants</t>
    <phoneticPr fontId="17" type="noConversion"/>
  </si>
  <si>
    <t>Administrative support</t>
    <phoneticPr fontId="17" type="noConversion"/>
  </si>
  <si>
    <t>Questionnaire design</t>
    <phoneticPr fontId="17" type="noConversion"/>
  </si>
  <si>
    <t>Sampler</t>
    <phoneticPr fontId="17" type="noConversion"/>
  </si>
  <si>
    <t>Training/logistics</t>
    <phoneticPr fontId="17" type="noConversion"/>
  </si>
  <si>
    <t>Quality tracking</t>
    <phoneticPr fontId="17" type="noConversion"/>
  </si>
  <si>
    <t>Bank support</t>
    <phoneticPr fontId="17" type="noConversion"/>
  </si>
  <si>
    <t>External consultant trips</t>
    <phoneticPr fontId="17" type="noConversion"/>
  </si>
  <si>
    <t>Bank support trips</t>
    <phoneticPr fontId="17" type="noConversion"/>
  </si>
  <si>
    <t>Consultant per diem</t>
    <phoneticPr fontId="17" type="noConversion"/>
  </si>
  <si>
    <t>Bank support per diem</t>
    <phoneticPr fontId="17" type="noConversion"/>
  </si>
  <si>
    <t>Reports</t>
    <phoneticPr fontId="17" type="noConversion"/>
  </si>
  <si>
    <t>Data dissemination</t>
    <phoneticPr fontId="17" type="noConversion"/>
  </si>
  <si>
    <t>Performing Dissemination Workshops</t>
    <phoneticPr fontId="17" type="noConversion"/>
  </si>
  <si>
    <t>Website</t>
    <phoneticPr fontId="17" type="noConversion"/>
  </si>
  <si>
    <t>Photocopying</t>
    <phoneticPr fontId="17" type="noConversion"/>
  </si>
  <si>
    <t>Pilot training rooms</t>
    <phoneticPr fontId="17" type="noConversion"/>
  </si>
  <si>
    <t>Pilot snacks and meals</t>
    <phoneticPr fontId="17" type="noConversion"/>
  </si>
  <si>
    <t>Other pilot expenses</t>
    <phoneticPr fontId="17" type="noConversion"/>
  </si>
  <si>
    <t>Main training rooms</t>
    <phoneticPr fontId="17" type="noConversion"/>
  </si>
  <si>
    <t>Main training snacks and meals</t>
    <phoneticPr fontId="17" type="noConversion"/>
  </si>
  <si>
    <t>Other main training expenses</t>
    <phoneticPr fontId="17" type="noConversion"/>
  </si>
  <si>
    <t>Communications</t>
    <phoneticPr fontId="17" type="noConversion"/>
  </si>
  <si>
    <t>Prepaid calling cards</t>
    <phoneticPr fontId="17" type="noConversion"/>
  </si>
  <si>
    <t>Other</t>
    <phoneticPr fontId="17" type="noConversion"/>
  </si>
  <si>
    <t>Offices</t>
    <phoneticPr fontId="17" type="noConversion"/>
  </si>
  <si>
    <t>Communications</t>
    <phoneticPr fontId="17" type="noConversion"/>
  </si>
  <si>
    <t>Pilot Survey</t>
    <phoneticPr fontId="17" type="noConversion"/>
  </si>
  <si>
    <t>Sample points inventory</t>
    <phoneticPr fontId="17" type="noConversion"/>
  </si>
  <si>
    <t>List of units</t>
    <phoneticPr fontId="17" type="noConversion"/>
  </si>
  <si>
    <t>provinces</t>
    <phoneticPr fontId="17" type="noConversion"/>
  </si>
  <si>
    <t>work areas</t>
    <phoneticPr fontId="17" type="noConversion"/>
  </si>
  <si>
    <t>unit</t>
    <phoneticPr fontId="17" type="noConversion"/>
  </si>
  <si>
    <t>Map reproduction</t>
    <phoneticPr fontId="17" type="noConversion"/>
  </si>
  <si>
    <t>Translations</t>
    <phoneticPr fontId="17" type="noConversion"/>
  </si>
  <si>
    <t>Training</t>
    <phoneticPr fontId="17" type="noConversion"/>
  </si>
  <si>
    <t>IDBDOCS-#37264404-PEI_presupuesto_Ejemplo detallado xlsx</t>
  </si>
  <si>
    <t>Currency</t>
  </si>
  <si>
    <t>Sub total</t>
  </si>
  <si>
    <t>Internet</t>
  </si>
  <si>
    <t>U$</t>
  </si>
  <si>
    <t>%</t>
  </si>
  <si>
    <t>U$1=</t>
  </si>
  <si>
    <t>global</t>
  </si>
  <si>
    <t>TOTAL</t>
  </si>
  <si>
    <t>Total</t>
  </si>
  <si>
    <t>$</t>
  </si>
  <si>
    <t>Data Manager</t>
  </si>
  <si>
    <t>GPSs</t>
  </si>
  <si>
    <t>kits</t>
  </si>
  <si>
    <t>Software</t>
  </si>
  <si>
    <t>N°</t>
  </si>
  <si>
    <t>Hemocue</t>
  </si>
  <si>
    <t>Malaria</t>
  </si>
  <si>
    <t>ASQ</t>
  </si>
  <si>
    <t>Peabody</t>
  </si>
  <si>
    <t>Amount ($)</t>
    <phoneticPr fontId="17" type="noConversion"/>
  </si>
  <si>
    <t>Remunerations</t>
    <phoneticPr fontId="17" type="noConversion"/>
  </si>
  <si>
    <t>Unit Cost</t>
    <phoneticPr fontId="17" type="noConversion"/>
  </si>
  <si>
    <t>months</t>
    <phoneticPr fontId="17" type="noConversion"/>
  </si>
  <si>
    <t>Project Manager</t>
    <phoneticPr fontId="17" type="noConversion"/>
  </si>
  <si>
    <t>Field Manager</t>
    <phoneticPr fontId="17" type="noConversion"/>
  </si>
  <si>
    <r>
      <t>1.</t>
    </r>
    <r>
      <rPr>
        <sz val="7"/>
        <rFont val="Calibri"/>
        <family val="2"/>
        <scheme val="minor"/>
      </rPr>
      <t xml:space="preserve">      </t>
    </r>
    <r>
      <rPr>
        <sz val="12"/>
        <rFont val="Calibri"/>
        <family val="2"/>
      </rPr>
      <t>Unprotect the sheet</t>
    </r>
    <r>
      <rPr>
        <sz val="12"/>
        <rFont val="Calibri"/>
        <family val="2"/>
        <scheme val="minor"/>
      </rPr>
      <t>;</t>
    </r>
    <phoneticPr fontId="17" type="noConversion"/>
  </si>
  <si>
    <t>Tabla 3. Specialized Equipment and Materials Budget</t>
    <phoneticPr fontId="17" type="noConversion"/>
  </si>
  <si>
    <t>Anthropometry</t>
    <phoneticPr fontId="17" type="noConversion"/>
  </si>
  <si>
    <t>Weights</t>
    <phoneticPr fontId="17" type="noConversion"/>
  </si>
  <si>
    <t>Assistants</t>
    <phoneticPr fontId="17" type="noConversion"/>
  </si>
  <si>
    <t>Financial assistant</t>
    <phoneticPr fontId="17" type="noConversion"/>
  </si>
  <si>
    <t>Secretary</t>
    <phoneticPr fontId="17" type="noConversion"/>
  </si>
  <si>
    <t>Supervisors</t>
    <phoneticPr fontId="17" type="noConversion"/>
  </si>
  <si>
    <t>Data entry operators</t>
    <phoneticPr fontId="17" type="noConversion"/>
  </si>
  <si>
    <t>Specialized staff</t>
    <phoneticPr fontId="17" type="noConversion"/>
  </si>
  <si>
    <t>Drivers</t>
    <phoneticPr fontId="17" type="noConversion"/>
  </si>
  <si>
    <t>Travel Allowance</t>
    <phoneticPr fontId="17" type="noConversion"/>
  </si>
  <si>
    <t>Data Manager</t>
    <phoneticPr fontId="17" type="noConversion"/>
  </si>
  <si>
    <t>Transportation</t>
    <phoneticPr fontId="17" type="noConversion"/>
  </si>
  <si>
    <t>Vehicles</t>
    <phoneticPr fontId="17" type="noConversion"/>
  </si>
  <si>
    <t>Gasoline</t>
    <phoneticPr fontId="17" type="noConversion"/>
  </si>
  <si>
    <t>Maintenance</t>
    <phoneticPr fontId="17" type="noConversion"/>
  </si>
  <si>
    <t>Insurance</t>
    <phoneticPr fontId="17" type="noConversion"/>
  </si>
  <si>
    <t>Materials</t>
    <phoneticPr fontId="17" type="noConversion"/>
  </si>
  <si>
    <t>nights</t>
    <phoneticPr fontId="17" type="noConversion"/>
  </si>
  <si>
    <t>trips</t>
    <phoneticPr fontId="17" type="noConversion"/>
  </si>
  <si>
    <t>units</t>
    <phoneticPr fontId="17" type="noConversion"/>
  </si>
  <si>
    <t>days</t>
    <phoneticPr fontId="17" type="noConversion"/>
  </si>
  <si>
    <t>Central team computers</t>
    <phoneticPr fontId="17" type="noConversion"/>
  </si>
  <si>
    <t>Supplies</t>
    <phoneticPr fontId="17" type="noConversion"/>
  </si>
  <si>
    <t>Data entry notebook</t>
    <phoneticPr fontId="17" type="noConversion"/>
  </si>
  <si>
    <t>Cell phones</t>
    <phoneticPr fontId="17" type="noConversion"/>
  </si>
  <si>
    <t>GPRS modem</t>
    <phoneticPr fontId="17" type="noConversion"/>
  </si>
  <si>
    <t>Equipment and materials</t>
    <phoneticPr fontId="17" type="noConversion"/>
  </si>
  <si>
    <t>Field materials</t>
    <phoneticPr fontId="17" type="noConversion"/>
  </si>
  <si>
    <t>equipment</t>
    <phoneticPr fontId="17" type="noConversion"/>
  </si>
  <si>
    <t>Questionnaires</t>
    <phoneticPr fontId="17" type="noConversion"/>
  </si>
  <si>
    <t>Data operator manuals</t>
    <phoneticPr fontId="17" type="noConversion"/>
  </si>
  <si>
    <t>Others</t>
    <phoneticPr fontId="17" type="noConversion"/>
  </si>
  <si>
    <t>Training</t>
    <phoneticPr fontId="17" type="noConversion"/>
  </si>
  <si>
    <r>
      <t xml:space="preserve">As is indicated in the </t>
    </r>
    <r>
      <rPr>
        <i/>
        <sz val="12"/>
        <rFont val="Calibri"/>
        <family val="2"/>
      </rPr>
      <t>"Introduction"</t>
    </r>
    <r>
      <rPr>
        <sz val="12"/>
        <rFont val="Calibri"/>
        <family val="2"/>
      </rPr>
      <t xml:space="preserve"> sheet of the spreadsheet, it is recommended to first enter the funding sources and then continue with the other sheets.</t>
    </r>
    <r>
      <rPr>
        <sz val="12"/>
        <rFont val="Calibri"/>
        <family val="2"/>
        <scheme val="minor"/>
      </rPr>
      <t xml:space="preserve"> </t>
    </r>
    <phoneticPr fontId="17" type="noConversion"/>
  </si>
  <si>
    <t>Project Name:</t>
    <phoneticPr fontId="17" type="noConversion"/>
  </si>
  <si>
    <t>{Baseline Project}</t>
    <phoneticPr fontId="17" type="noConversion"/>
  </si>
  <si>
    <t>Table 1. Survey Budget</t>
    <phoneticPr fontId="17" type="noConversion"/>
  </si>
  <si>
    <t>Source Code</t>
    <phoneticPr fontId="17" type="noConversion"/>
  </si>
  <si>
    <t>Source</t>
    <phoneticPr fontId="17" type="noConversion"/>
  </si>
  <si>
    <t>N° of total months of the project</t>
    <phoneticPr fontId="17" type="noConversion"/>
  </si>
  <si>
    <t>N° of units per SP</t>
    <phoneticPr fontId="17" type="noConversion"/>
  </si>
  <si>
    <t>N° of Sample Points (SP)</t>
    <phoneticPr fontId="17" type="noConversion"/>
  </si>
  <si>
    <t>N° of total units to be surveyed</t>
    <phoneticPr fontId="17" type="noConversion"/>
  </si>
  <si>
    <t>In the funding source column you must enter the source code that you previously defined in front of each item. Also, if you want to see the budget totaled by funding source you must enter the defined codes, one per cell, between cells J4 and J14.</t>
    <phoneticPr fontId="17" type="noConversion"/>
  </si>
  <si>
    <r>
      <t>4.</t>
    </r>
    <r>
      <rPr>
        <sz val="7"/>
        <rFont val="Calibri"/>
        <family val="2"/>
        <scheme val="minor"/>
      </rPr>
      <t xml:space="preserve">      </t>
    </r>
    <r>
      <rPr>
        <sz val="12"/>
        <rFont val="Calibri"/>
        <family val="2"/>
        <scheme val="minor"/>
      </rPr>
      <t>Pr</t>
    </r>
    <r>
      <rPr>
        <sz val="12"/>
        <rFont val="Calibri"/>
        <family val="2"/>
      </rPr>
      <t>otect the sheet.</t>
    </r>
    <phoneticPr fontId="17" type="noConversion"/>
  </si>
  <si>
    <t>This Excel spreadsheet has been developed to assist in the development of a budget for an impact evaluation.</t>
  </si>
  <si>
    <t>Upon entering the Budget, Technical Assistance, and Equipment and Materials sheets, you will find a set of budget items with fields enabled to enter information about the number of units (column C), level of effort (column D), unit of measure (column E), unit cost (column G), and funding source (column J). In some cases these values are completed by formulas.</t>
  </si>
  <si>
    <t>Code</t>
  </si>
  <si>
    <t>Source</t>
  </si>
  <si>
    <t>Items can be eliminated in a similar way, but the simplest way is to keep the line, entering 0 in the unit or effort field.</t>
    <phoneticPr fontId="17" type="noConversion"/>
  </si>
  <si>
    <t>Number of trips to and from central office</t>
    <phoneticPr fontId="17" type="noConversion"/>
  </si>
  <si>
    <t>Other central team materials</t>
    <phoneticPr fontId="17" type="noConversion"/>
  </si>
  <si>
    <t>Supervisor manuals</t>
    <phoneticPr fontId="17" type="noConversion"/>
  </si>
  <si>
    <t>Transport bag</t>
    <phoneticPr fontId="17" type="noConversion"/>
  </si>
  <si>
    <t>days</t>
    <phoneticPr fontId="17" type="noConversion"/>
  </si>
  <si>
    <t>Thus, if you want to add a new item to the budget, you must:</t>
    <phoneticPr fontId="17" type="noConversion"/>
  </si>
  <si>
    <r>
      <t>2.</t>
    </r>
    <r>
      <rPr>
        <sz val="7"/>
        <rFont val="Calibri"/>
        <family val="2"/>
        <scheme val="minor"/>
      </rPr>
      <t xml:space="preserve">      </t>
    </r>
    <r>
      <rPr>
        <sz val="12"/>
        <rFont val="Calibri"/>
        <family val="2"/>
        <scheme val="minor"/>
      </rPr>
      <t>C</t>
    </r>
    <r>
      <rPr>
        <sz val="12"/>
        <rFont val="Calibri"/>
        <family val="2"/>
      </rPr>
      <t>opy an existing line, selecting the entire line by clicking on the number in the left margin of Excel;</t>
    </r>
    <phoneticPr fontId="17" type="noConversion"/>
  </si>
  <si>
    <r>
      <t>3.</t>
    </r>
    <r>
      <rPr>
        <sz val="7"/>
        <rFont val="Calibri"/>
        <family val="2"/>
        <scheme val="minor"/>
      </rPr>
      <t xml:space="preserve">      </t>
    </r>
    <r>
      <rPr>
        <sz val="12"/>
        <rFont val="Calibri"/>
        <family val="2"/>
        <scheme val="minor"/>
      </rPr>
      <t>I</t>
    </r>
    <r>
      <rPr>
        <sz val="12"/>
        <rFont val="Calibri"/>
        <family val="2"/>
      </rPr>
      <t>nsert the copied line and modify the text in the item. The code (column A) is automatically generated);</t>
    </r>
    <phoneticPr fontId="17" type="noConversion"/>
  </si>
  <si>
    <t>To build a budget, you must enter values such as the number of surveys to be performed, the number of survey areas, the estimated number of surveyors, supervisors, and other field personnel, the unit cost of different items, etc.</t>
    <phoneticPr fontId="17" type="noConversion"/>
  </si>
  <si>
    <t>This spreadsheet consists of four tabs, apart from this introduction, which are: Funding Sources, Budget, Equipment and Materials, and Technical Assistance.</t>
  </si>
  <si>
    <t>The items considered in these sheets are common to this type of study, however, if the user would like to modify them, they can do so by first unprotecting the sheet that they want to modify, because the Excel file included as an example is locked to avoid unwanted changes. To unprotect it you must select the Review/Sheet menu option and enter the password when requested, which is "bid" for all sheets. Restoring the protection once the modification is completed, using the same option, is recommended.</t>
  </si>
  <si>
    <t>Note that the resulting values must be compared with other similar experiences in the country. Do not forget to review the items taken into account so as not to forget anything in the development of the budget, for example insurance, social laws, etc.</t>
  </si>
  <si>
    <t xml:space="preserve">All the fields with formulas are passwor-protected. However, it can be unprotected using the password "bid" if modification of the spreadhseet is required. To unlock, go to the Review option of the main menu and then use the Unprotect Sheet option. </t>
  </si>
  <si>
    <t>Enumerator manuals</t>
  </si>
  <si>
    <t>N° of enumerators per team</t>
  </si>
  <si>
    <t>N° of enumerators</t>
  </si>
  <si>
    <t>Enumerators</t>
  </si>
  <si>
    <r>
      <t xml:space="preserve">An Excel spreadsheet called </t>
    </r>
    <r>
      <rPr>
        <i/>
        <sz val="12"/>
        <rFont val="Calibri"/>
        <family val="2"/>
      </rPr>
      <t xml:space="preserve">"Budget_Template_Ing.xlsx" </t>
    </r>
    <r>
      <rPr>
        <sz val="12"/>
        <rFont val="Calibri"/>
        <family val="2"/>
      </rPr>
      <t>that helps build a reference budget for an impact evaluation is included, including a budget for a survey, technical assistance, and the equipment and materials. This spreadsheet also allows identification of funding sources.</t>
    </r>
  </si>
  <si>
    <t>Detailed Budget Example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</si>
</sst>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quot;$&quot;#,##0"/>
    <numFmt numFmtId="166" formatCode="\U&quot;$&quot;#,##0"/>
    <numFmt numFmtId="167" formatCode="#,##0.0"/>
  </numFmts>
  <fonts count="24" x14ac:knownFonts="1">
    <font>
      <sz val="8"/>
      <name val="Arial Narrow"/>
      <family val="2"/>
    </font>
    <font>
      <sz val="11"/>
      <color theme="1"/>
      <name val="Calibri"/>
      <family val="2"/>
      <scheme val="minor"/>
    </font>
    <font>
      <sz val="8"/>
      <name val="Arial Narrow"/>
      <family val="2"/>
    </font>
    <font>
      <b/>
      <sz val="8"/>
      <name val="Arial Narrow"/>
      <family val="2"/>
    </font>
    <font>
      <u/>
      <sz val="8"/>
      <color indexed="12"/>
      <name val="Arial Narrow"/>
      <family val="2"/>
    </font>
    <font>
      <u/>
      <sz val="8"/>
      <color indexed="20"/>
      <name val="Arial Narrow"/>
      <family val="2"/>
    </font>
    <font>
      <b/>
      <sz val="11"/>
      <name val="Arial Narrow"/>
      <family val="2"/>
    </font>
    <font>
      <b/>
      <sz val="12"/>
      <name val="Arial Narrow"/>
      <family val="2"/>
    </font>
    <font>
      <sz val="9"/>
      <color indexed="81"/>
      <name val="Tahoma"/>
      <family val="2"/>
    </font>
    <font>
      <b/>
      <sz val="9"/>
      <color indexed="81"/>
      <name val="Tahoma"/>
      <family val="2"/>
    </font>
    <font>
      <sz val="11"/>
      <name val="Calibri"/>
      <family val="2"/>
    </font>
    <font>
      <b/>
      <sz val="8"/>
      <color indexed="10"/>
      <name val="Arial Narrow"/>
      <family val="2"/>
    </font>
    <font>
      <b/>
      <sz val="12"/>
      <color indexed="10"/>
      <name val="Arial Narrow"/>
      <family val="2"/>
    </font>
    <font>
      <b/>
      <sz val="9"/>
      <name val="Arial Narrow"/>
      <family val="2"/>
    </font>
    <font>
      <sz val="12"/>
      <name val="Calibri"/>
      <family val="2"/>
      <scheme val="minor"/>
    </font>
    <font>
      <sz val="7"/>
      <name val="Calibri"/>
      <family val="2"/>
      <scheme val="minor"/>
    </font>
    <font>
      <b/>
      <sz val="14"/>
      <color theme="4" tint="-0.249977111117893"/>
      <name val="Calibri"/>
      <family val="2"/>
    </font>
    <font>
      <sz val="8"/>
      <name val="Verdana"/>
      <family val="2"/>
    </font>
    <font>
      <b/>
      <sz val="16"/>
      <color indexed="62"/>
      <name val="Calibri"/>
      <family val="2"/>
    </font>
    <font>
      <sz val="12"/>
      <name val="Calibri"/>
      <family val="2"/>
    </font>
    <font>
      <i/>
      <sz val="12"/>
      <name val="Calibri"/>
      <family val="2"/>
    </font>
    <font>
      <b/>
      <sz val="14"/>
      <color indexed="62"/>
      <name val="Calibri"/>
      <family val="2"/>
    </font>
    <font>
      <u/>
      <sz val="8"/>
      <color theme="10"/>
      <name val="Arial Narrow"/>
      <family val="2"/>
    </font>
    <font>
      <u/>
      <sz val="20"/>
      <color theme="10"/>
      <name val="Arial Narrow"/>
      <family val="2"/>
    </font>
  </fonts>
  <fills count="3">
    <fill>
      <patternFill patternType="none"/>
    </fill>
    <fill>
      <patternFill patternType="gray125"/>
    </fill>
    <fill>
      <patternFill patternType="solid">
        <fgColor rgb="FFFFFFB3"/>
        <bgColor indexed="64"/>
      </patternFill>
    </fill>
  </fills>
  <borders count="7">
    <border>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6">
    <xf numFmtId="0" fontId="0" fillId="0" borderId="0"/>
    <xf numFmtId="0" fontId="2" fillId="0" borderId="0"/>
    <xf numFmtId="0" fontId="4" fillId="0" borderId="0" applyNumberFormat="0" applyFill="0" applyBorder="0" applyAlignment="0" applyProtection="0"/>
    <xf numFmtId="0" fontId="5" fillId="0" borderId="0" applyNumberFormat="0" applyFill="0" applyBorder="0" applyAlignment="0" applyProtection="0"/>
    <xf numFmtId="0" fontId="22" fillId="0" borderId="0" applyNumberFormat="0" applyFill="0" applyBorder="0" applyAlignment="0" applyProtection="0"/>
    <xf numFmtId="0" fontId="1" fillId="0" borderId="0"/>
  </cellStyleXfs>
  <cellXfs count="98">
    <xf numFmtId="0" fontId="0" fillId="0" borderId="0" xfId="0"/>
    <xf numFmtId="0" fontId="0" fillId="0" borderId="0" xfId="0" applyAlignment="1">
      <alignment horizontal="center"/>
    </xf>
    <xf numFmtId="2" fontId="2" fillId="0" borderId="0" xfId="1" applyNumberFormat="1" applyAlignment="1">
      <alignment horizontal="left"/>
    </xf>
    <xf numFmtId="0" fontId="2" fillId="0" borderId="0" xfId="1"/>
    <xf numFmtId="3" fontId="2" fillId="0" borderId="0" xfId="1" applyNumberFormat="1" applyAlignment="1">
      <alignment horizontal="center"/>
    </xf>
    <xf numFmtId="3" fontId="2" fillId="0" borderId="0" xfId="1" applyNumberFormat="1"/>
    <xf numFmtId="49" fontId="2" fillId="0" borderId="0" xfId="1" applyNumberFormat="1" applyAlignment="1">
      <alignment horizontal="right"/>
    </xf>
    <xf numFmtId="165" fontId="2" fillId="0" borderId="0" xfId="1" applyNumberFormat="1"/>
    <xf numFmtId="0" fontId="2" fillId="0" borderId="0" xfId="1" applyAlignment="1">
      <alignment horizontal="right"/>
    </xf>
    <xf numFmtId="0" fontId="2" fillId="0" borderId="0" xfId="1" applyNumberFormat="1" applyAlignment="1">
      <alignment horizontal="center"/>
    </xf>
    <xf numFmtId="2" fontId="3" fillId="0" borderId="0" xfId="1" applyNumberFormat="1" applyFont="1" applyAlignment="1">
      <alignment horizontal="left"/>
    </xf>
    <xf numFmtId="0" fontId="3" fillId="0" borderId="0" xfId="1" applyFont="1"/>
    <xf numFmtId="3" fontId="3" fillId="0" borderId="0" xfId="1" applyNumberFormat="1" applyFont="1" applyAlignment="1">
      <alignment horizontal="center"/>
    </xf>
    <xf numFmtId="3" fontId="3" fillId="0" borderId="0" xfId="1" applyNumberFormat="1" applyFont="1"/>
    <xf numFmtId="49" fontId="3" fillId="0" borderId="0" xfId="1" applyNumberFormat="1" applyFont="1" applyAlignment="1">
      <alignment horizontal="right"/>
    </xf>
    <xf numFmtId="165" fontId="3" fillId="0" borderId="0" xfId="1" applyNumberFormat="1" applyFont="1" applyAlignment="1">
      <alignment horizontal="right"/>
    </xf>
    <xf numFmtId="0" fontId="3" fillId="0" borderId="0" xfId="1" applyNumberFormat="1" applyFont="1" applyAlignment="1">
      <alignment horizontal="left"/>
    </xf>
    <xf numFmtId="1" fontId="3" fillId="0" borderId="0" xfId="1" applyNumberFormat="1" applyFont="1" applyAlignment="1">
      <alignment horizontal="left"/>
    </xf>
    <xf numFmtId="165" fontId="3" fillId="0" borderId="0" xfId="1" applyNumberFormat="1" applyFont="1"/>
    <xf numFmtId="0" fontId="2" fillId="0" borderId="0" xfId="1" applyNumberFormat="1" applyAlignment="1">
      <alignment horizontal="left"/>
    </xf>
    <xf numFmtId="0" fontId="2" fillId="0" borderId="0" xfId="1" applyAlignment="1">
      <alignment horizontal="left"/>
    </xf>
    <xf numFmtId="3" fontId="2" fillId="0" borderId="0" xfId="1" applyNumberFormat="1" applyAlignment="1">
      <alignment horizontal="right"/>
    </xf>
    <xf numFmtId="164" fontId="2" fillId="0" borderId="0" xfId="1" applyNumberFormat="1"/>
    <xf numFmtId="3" fontId="3" fillId="0" borderId="0" xfId="1" applyNumberFormat="1" applyFont="1" applyAlignment="1">
      <alignment horizontal="center"/>
    </xf>
    <xf numFmtId="3" fontId="3" fillId="0" borderId="0" xfId="1" applyNumberFormat="1" applyFont="1" applyAlignment="1">
      <alignment horizontal="center"/>
    </xf>
    <xf numFmtId="2" fontId="7" fillId="0" borderId="0" xfId="1" applyNumberFormat="1" applyFont="1" applyAlignment="1">
      <alignment horizontal="left"/>
    </xf>
    <xf numFmtId="3" fontId="2" fillId="0" borderId="0" xfId="1" applyNumberFormat="1" applyAlignment="1" applyProtection="1">
      <alignment horizontal="center"/>
      <protection locked="0"/>
    </xf>
    <xf numFmtId="0" fontId="2" fillId="0" borderId="0" xfId="1" applyNumberFormat="1" applyAlignment="1" applyProtection="1">
      <alignment horizontal="left"/>
      <protection locked="0"/>
    </xf>
    <xf numFmtId="0" fontId="2" fillId="0" borderId="0" xfId="1" applyAlignment="1" applyProtection="1">
      <alignment horizontal="left"/>
      <protection locked="0"/>
    </xf>
    <xf numFmtId="0" fontId="2" fillId="0" borderId="0" xfId="1" applyProtection="1">
      <protection locked="0"/>
    </xf>
    <xf numFmtId="3" fontId="2" fillId="0" borderId="0" xfId="1" applyNumberFormat="1" applyProtection="1">
      <protection locked="0"/>
    </xf>
    <xf numFmtId="165" fontId="2" fillId="2" borderId="0" xfId="1" applyNumberFormat="1" applyFill="1"/>
    <xf numFmtId="0" fontId="2" fillId="2" borderId="0" xfId="1" applyFill="1"/>
    <xf numFmtId="3" fontId="2" fillId="2" borderId="0" xfId="1" applyNumberFormat="1" applyFill="1"/>
    <xf numFmtId="165" fontId="3" fillId="2" borderId="0" xfId="1" applyNumberFormat="1" applyFont="1" applyFill="1"/>
    <xf numFmtId="3" fontId="2" fillId="2" borderId="0" xfId="1" applyNumberFormat="1" applyFill="1" applyAlignment="1">
      <alignment horizontal="center"/>
    </xf>
    <xf numFmtId="164" fontId="2" fillId="2" borderId="0" xfId="1" applyNumberFormat="1" applyFill="1" applyAlignment="1">
      <alignment horizontal="center"/>
    </xf>
    <xf numFmtId="165" fontId="3" fillId="2" borderId="0" xfId="1" applyNumberFormat="1" applyFont="1" applyFill="1" applyAlignment="1">
      <alignment horizontal="right"/>
    </xf>
    <xf numFmtId="3" fontId="2" fillId="2" borderId="0" xfId="1" applyNumberFormat="1" applyFill="1" applyAlignment="1">
      <alignment horizontal="right"/>
    </xf>
    <xf numFmtId="164" fontId="2" fillId="2" borderId="0" xfId="1" applyNumberFormat="1" applyFill="1" applyProtection="1">
      <protection locked="0"/>
    </xf>
    <xf numFmtId="0" fontId="10" fillId="0" borderId="0" xfId="0" applyFont="1" applyAlignment="1">
      <alignment vertical="center"/>
    </xf>
    <xf numFmtId="0" fontId="10" fillId="0" borderId="0" xfId="0" applyFont="1" applyAlignment="1">
      <alignment horizontal="justify" vertical="center"/>
    </xf>
    <xf numFmtId="3" fontId="2" fillId="2" borderId="0" xfId="1" applyNumberFormat="1" applyFill="1" applyProtection="1"/>
    <xf numFmtId="0" fontId="11" fillId="0" borderId="0" xfId="1" applyFont="1"/>
    <xf numFmtId="165" fontId="2" fillId="0" borderId="0" xfId="1" applyNumberFormat="1" applyProtection="1"/>
    <xf numFmtId="0" fontId="3" fillId="0" borderId="1" xfId="0" applyFont="1" applyBorder="1" applyAlignment="1">
      <alignment horizontal="center"/>
    </xf>
    <xf numFmtId="0" fontId="3" fillId="0" borderId="2" xfId="0" applyFont="1" applyBorder="1" applyAlignment="1">
      <alignment horizontal="center"/>
    </xf>
    <xf numFmtId="0" fontId="0" fillId="0" borderId="3" xfId="0" applyBorder="1" applyProtection="1">
      <protection locked="0"/>
    </xf>
    <xf numFmtId="0" fontId="2" fillId="0" borderId="4" xfId="0" applyFont="1" applyBorder="1" applyProtection="1">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3" fontId="3" fillId="0" borderId="0" xfId="1" applyNumberFormat="1" applyFont="1" applyAlignment="1">
      <alignment horizontal="center"/>
    </xf>
    <xf numFmtId="3" fontId="3" fillId="0" borderId="0" xfId="0" applyNumberFormat="1" applyFont="1" applyAlignment="1">
      <alignment horizontal="center"/>
    </xf>
    <xf numFmtId="0" fontId="3" fillId="0" borderId="0" xfId="0" applyFont="1"/>
    <xf numFmtId="49" fontId="3" fillId="0" borderId="0" xfId="0" applyNumberFormat="1" applyFont="1" applyAlignment="1">
      <alignment horizontal="right"/>
    </xf>
    <xf numFmtId="0" fontId="3" fillId="0" borderId="0" xfId="0" applyFont="1" applyAlignment="1">
      <alignment horizontal="left"/>
    </xf>
    <xf numFmtId="165" fontId="3" fillId="0" borderId="0" xfId="0" applyNumberFormat="1" applyFont="1" applyAlignment="1">
      <alignment horizontal="right"/>
    </xf>
    <xf numFmtId="166" fontId="3" fillId="2" borderId="0" xfId="1" applyNumberFormat="1" applyFont="1" applyFill="1"/>
    <xf numFmtId="167" fontId="2" fillId="0" borderId="0" xfId="1" applyNumberFormat="1" applyAlignment="1" applyProtection="1">
      <alignment horizontal="center"/>
      <protection locked="0"/>
    </xf>
    <xf numFmtId="3" fontId="2" fillId="2" borderId="0" xfId="1" applyNumberFormat="1" applyFill="1" applyAlignment="1" applyProtection="1">
      <alignment horizontal="center"/>
    </xf>
    <xf numFmtId="2" fontId="7" fillId="0" borderId="0" xfId="1" applyNumberFormat="1" applyFont="1" applyAlignment="1"/>
    <xf numFmtId="2" fontId="7" fillId="0" borderId="0" xfId="1" applyNumberFormat="1" applyFont="1" applyAlignment="1">
      <alignment horizontal="right"/>
    </xf>
    <xf numFmtId="166" fontId="2" fillId="2" borderId="0" xfId="1" applyNumberFormat="1" applyFill="1"/>
    <xf numFmtId="0" fontId="2" fillId="0" borderId="0" xfId="1" applyAlignment="1" applyProtection="1">
      <alignment horizontal="center"/>
      <protection locked="0"/>
    </xf>
    <xf numFmtId="0" fontId="2" fillId="0" borderId="0" xfId="1" applyAlignment="1">
      <alignment horizontal="center"/>
    </xf>
    <xf numFmtId="0" fontId="3" fillId="0" borderId="0" xfId="1" applyNumberFormat="1" applyFont="1" applyAlignment="1">
      <alignment horizontal="center"/>
    </xf>
    <xf numFmtId="165" fontId="3" fillId="0" borderId="0" xfId="1" applyNumberFormat="1" applyFont="1" applyAlignment="1">
      <alignment horizontal="center"/>
    </xf>
    <xf numFmtId="0" fontId="3" fillId="0" borderId="0" xfId="1" applyFont="1" applyAlignment="1">
      <alignment horizontal="center"/>
    </xf>
    <xf numFmtId="2" fontId="6" fillId="0" borderId="0" xfId="1" applyNumberFormat="1" applyFont="1" applyAlignment="1"/>
    <xf numFmtId="49" fontId="3" fillId="0" borderId="0" xfId="1" applyNumberFormat="1" applyFont="1" applyAlignment="1">
      <alignment horizontal="center"/>
    </xf>
    <xf numFmtId="3" fontId="2" fillId="0" borderId="0" xfId="1" applyNumberFormat="1" applyFill="1" applyAlignment="1" applyProtection="1">
      <alignment horizontal="center"/>
    </xf>
    <xf numFmtId="3" fontId="2" fillId="0" borderId="0" xfId="1" applyNumberFormat="1" applyFill="1" applyProtection="1"/>
    <xf numFmtId="0" fontId="2" fillId="0" borderId="0" xfId="1" applyFill="1" applyProtection="1"/>
    <xf numFmtId="49" fontId="2" fillId="0" borderId="0" xfId="1" applyNumberFormat="1" applyFill="1" applyAlignment="1" applyProtection="1">
      <alignment horizontal="right"/>
    </xf>
    <xf numFmtId="0" fontId="2" fillId="0" borderId="0" xfId="1" applyNumberFormat="1" applyFill="1" applyAlignment="1" applyProtection="1">
      <alignment horizontal="left"/>
    </xf>
    <xf numFmtId="165" fontId="2" fillId="0" borderId="0" xfId="1" applyNumberFormat="1" applyFill="1" applyProtection="1"/>
    <xf numFmtId="0" fontId="2" fillId="0" borderId="0" xfId="1" applyFill="1" applyAlignment="1" applyProtection="1">
      <alignment horizontal="center"/>
    </xf>
    <xf numFmtId="0" fontId="2" fillId="0" borderId="0" xfId="1" applyNumberFormat="1" applyAlignment="1" applyProtection="1">
      <alignment horizontal="left"/>
    </xf>
    <xf numFmtId="2" fontId="12" fillId="0" borderId="0" xfId="1" applyNumberFormat="1" applyFont="1" applyAlignment="1" applyProtection="1">
      <protection locked="0"/>
    </xf>
    <xf numFmtId="2" fontId="13" fillId="0" borderId="0" xfId="1" applyNumberFormat="1" applyFont="1" applyAlignment="1"/>
    <xf numFmtId="0" fontId="14" fillId="0" borderId="0" xfId="0" applyFont="1" applyAlignment="1">
      <alignment horizontal="left" vertical="top" indent="2"/>
    </xf>
    <xf numFmtId="0" fontId="16" fillId="0" borderId="0" xfId="0" applyFont="1" applyAlignment="1">
      <alignment horizontal="center" vertical="center"/>
    </xf>
    <xf numFmtId="0" fontId="10" fillId="0" borderId="0" xfId="0" applyFont="1" applyAlignment="1">
      <alignment horizontal="justify" vertical="center" wrapText="1"/>
    </xf>
    <xf numFmtId="0" fontId="18" fillId="0" borderId="0" xfId="0" applyFont="1" applyAlignment="1">
      <alignment horizontal="center" vertical="center"/>
    </xf>
    <xf numFmtId="0" fontId="19" fillId="0" borderId="0" xfId="0" applyFont="1" applyAlignment="1">
      <alignment horizontal="justify" vertical="top"/>
    </xf>
    <xf numFmtId="0" fontId="2" fillId="0" borderId="0" xfId="1" applyFont="1"/>
    <xf numFmtId="2" fontId="2" fillId="0" borderId="0" xfId="1" applyNumberFormat="1" applyFont="1" applyAlignment="1">
      <alignment horizontal="left"/>
    </xf>
    <xf numFmtId="0" fontId="2" fillId="0" borderId="0" xfId="1" applyFont="1" applyProtection="1">
      <protection locked="0"/>
    </xf>
    <xf numFmtId="0" fontId="2" fillId="0" borderId="0" xfId="1" applyFont="1" applyFill="1"/>
    <xf numFmtId="0" fontId="0" fillId="0" borderId="0" xfId="1" applyFont="1"/>
    <xf numFmtId="0" fontId="22" fillId="0" borderId="0" xfId="4"/>
    <xf numFmtId="0" fontId="23" fillId="0" borderId="0" xfId="4" applyFont="1"/>
    <xf numFmtId="3" fontId="3" fillId="0" borderId="0" xfId="1" applyNumberFormat="1" applyFont="1" applyAlignment="1">
      <alignment horizontal="center"/>
    </xf>
    <xf numFmtId="2" fontId="7" fillId="0" borderId="0" xfId="1" applyNumberFormat="1" applyFont="1" applyAlignment="1">
      <alignment horizontal="right"/>
    </xf>
    <xf numFmtId="2" fontId="6" fillId="0" borderId="0" xfId="1" applyNumberFormat="1" applyFont="1" applyAlignment="1">
      <alignment horizontal="center"/>
    </xf>
    <xf numFmtId="3" fontId="3" fillId="0" borderId="0" xfId="0" applyNumberFormat="1" applyFont="1" applyAlignment="1">
      <alignment horizontal="center"/>
    </xf>
    <xf numFmtId="0" fontId="1" fillId="0" borderId="0" xfId="5"/>
  </cellXfs>
  <cellStyles count="6">
    <cellStyle name="Followed Hyperlink" xfId="3" builtinId="9" hidden="1"/>
    <cellStyle name="Hyperlink" xfId="2" builtinId="8" hidden="1"/>
    <cellStyle name="Hyperlink" xfId="4" builtinId="8"/>
    <cellStyle name="Normal" xfId="0" builtinId="0"/>
    <cellStyle name="Normal 2" xfId="1"/>
    <cellStyle name="Normal 3" xfId="5"/>
  </cellStyles>
  <dxfs count="137">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
      <fill>
        <patternFill>
          <bgColor indexed="26"/>
        </patternFill>
      </fill>
      <border>
        <left style="thin">
          <color indexed="47"/>
        </left>
        <right style="thin">
          <color indexed="47"/>
        </right>
        <top style="thin">
          <color indexed="47"/>
        </top>
        <bottom style="thin">
          <color indexed="47"/>
        </bottom>
      </border>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B3"/>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447675</xdr:colOff>
          <xdr:row>22</xdr:row>
          <xdr:rowOff>57150</xdr:rowOff>
        </xdr:to>
        <xdr:sp macro="" textlink="">
          <xdr:nvSpPr>
            <xdr:cNvPr id="379905" name="Object 1" hidden="1">
              <a:extLst>
                <a:ext uri="{63B3BB69-23CF-44E3-9099-C40C66FF867C}">
                  <a14:compatExt spid="_x0000_s37990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14</xdr:col>
      <xdr:colOff>19049</xdr:colOff>
      <xdr:row>0</xdr:row>
      <xdr:rowOff>96835</xdr:rowOff>
    </xdr:from>
    <xdr:to>
      <xdr:col>22</xdr:col>
      <xdr:colOff>63500</xdr:colOff>
      <xdr:row>11</xdr:row>
      <xdr:rowOff>95250</xdr:rowOff>
    </xdr:to>
    <xdr:sp macro="" textlink="">
      <xdr:nvSpPr>
        <xdr:cNvPr id="2" name="Rounded Rectangle 1"/>
        <xdr:cNvSpPr/>
      </xdr:nvSpPr>
      <xdr:spPr>
        <a:xfrm>
          <a:off x="7291916" y="96835"/>
          <a:ext cx="3634317" cy="1640948"/>
        </a:xfrm>
        <a:prstGeom prst="round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solidFill>
                <a:schemeClr val="tx1"/>
              </a:solidFill>
            </a:rPr>
            <a:t>THE EQUIPMENT DEPENDS ON</a:t>
          </a:r>
          <a:r>
            <a:rPr lang="fr-FR" sz="1100" baseline="0">
              <a:solidFill>
                <a:schemeClr val="tx1"/>
              </a:solidFill>
            </a:rPr>
            <a:t> THE SPECIALIZED TESTS AND ANALYSIS CONSIDERED IN EACH STUDY. THIS EXAMPLE INCLUDED TOOLS USED IN THE FIELD OF HEALTH AND EARLY CHILDHOOD DEVELOPMENT.</a:t>
          </a:r>
        </a:p>
        <a:p>
          <a:pPr algn="l"/>
          <a:endParaRPr lang="fr-FR" sz="1100" baseline="0">
            <a:solidFill>
              <a:schemeClr val="tx1"/>
            </a:solidFill>
          </a:endParaRPr>
        </a:p>
        <a:p>
          <a:pPr algn="l"/>
          <a:r>
            <a:rPr lang="fr-FR" sz="1100" baseline="0">
              <a:solidFill>
                <a:schemeClr val="tx1"/>
              </a:solidFill>
            </a:rPr>
            <a:t>ALL OF THE MATERIALS AND EQUIPMENT TO BE USED IN THE EVALUATION SHOULD BE LISTED IN DETAIL</a:t>
          </a:r>
          <a:endParaRPr lang="fr-FR" sz="1100">
            <a:solidFill>
              <a:schemeClr val="tx1"/>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C4C4C4"/>
        </a:solidFill>
        <a:ln w="12700"/>
      </a:spPr>
      <a:bodyPr rtlCol="0" anchor="ctr"/>
      <a:lstStyle>
        <a:defPPr algn="ctr">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2" Type="http://schemas.openxmlformats.org/officeDocument/2006/relationships/hyperlink" Target="pcdocs://IDBDOCS/37264404/R" TargetMode="External"/><Relationship Id="rId1" Type="http://schemas.openxmlformats.org/officeDocument/2006/relationships/hyperlink" Target="pcdocs://IDBDOCS/37264404/R"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tabSelected="1" workbookViewId="0">
      <selection activeCell="L19" sqref="L19"/>
    </sheetView>
  </sheetViews>
  <sheetFormatPr defaultRowHeight="15" x14ac:dyDescent="0.25"/>
  <cols>
    <col min="1" max="16384" width="9.59765625" style="97"/>
  </cols>
  <sheetData/>
  <pageMargins left="0.7" right="0.7" top="0.75" bottom="0.75" header="0.3" footer="0.3"/>
  <pageSetup orientation="portrait" horizontalDpi="300" verticalDpi="300" r:id="rId1"/>
  <drawing r:id="rId2"/>
  <legacyDrawing r:id="rId3"/>
  <oleObjects>
    <mc:AlternateContent xmlns:mc="http://schemas.openxmlformats.org/markup-compatibility/2006">
      <mc:Choice Requires="x14">
        <oleObject progId="Word.Document.12" shapeId="379905" r:id="rId4">
          <objectPr defaultSize="0" r:id="rId5">
            <anchor moveWithCells="1">
              <from>
                <xdr:col>0</xdr:col>
                <xdr:colOff>0</xdr:colOff>
                <xdr:row>0</xdr:row>
                <xdr:rowOff>0</xdr:rowOff>
              </from>
              <to>
                <xdr:col>9</xdr:col>
                <xdr:colOff>447675</xdr:colOff>
                <xdr:row>22</xdr:row>
                <xdr:rowOff>57150</xdr:rowOff>
              </to>
            </anchor>
          </objectPr>
        </oleObject>
      </mc:Choice>
      <mc:Fallback>
        <oleObject progId="Word.Document.12" shapeId="3799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GridLines="0" showRowColHeaders="0" zoomScaleNormal="100" zoomScalePageLayoutView="250" workbookViewId="0">
      <selection activeCell="A16" sqref="A16"/>
    </sheetView>
  </sheetViews>
  <sheetFormatPr defaultColWidth="9.3984375" defaultRowHeight="12.75" x14ac:dyDescent="0.25"/>
  <cols>
    <col min="1" max="1" width="105.3984375" customWidth="1"/>
  </cols>
  <sheetData>
    <row r="1" spans="1:1" ht="18.75" x14ac:dyDescent="0.25">
      <c r="A1" s="82" t="s">
        <v>6</v>
      </c>
    </row>
    <row r="2" spans="1:1" ht="15" x14ac:dyDescent="0.25">
      <c r="A2" s="40"/>
    </row>
    <row r="3" spans="1:1" ht="39" customHeight="1" x14ac:dyDescent="0.25">
      <c r="A3" s="41" t="s">
        <v>143</v>
      </c>
    </row>
    <row r="4" spans="1:1" ht="30" x14ac:dyDescent="0.25">
      <c r="A4" s="41" t="s">
        <v>157</v>
      </c>
    </row>
    <row r="5" spans="1:1" ht="74.099999999999994" customHeight="1" x14ac:dyDescent="0.25">
      <c r="A5" s="41" t="s">
        <v>160</v>
      </c>
    </row>
    <row r="6" spans="1:1" ht="78.95" customHeight="1" x14ac:dyDescent="0.25">
      <c r="A6" s="83" t="s">
        <v>8</v>
      </c>
    </row>
    <row r="7" spans="1:1" ht="78" customHeight="1" x14ac:dyDescent="0.25">
      <c r="A7" s="83" t="s">
        <v>144</v>
      </c>
    </row>
    <row r="9" spans="1:1" ht="60" x14ac:dyDescent="0.25">
      <c r="A9" s="83" t="s">
        <v>141</v>
      </c>
    </row>
  </sheetData>
  <customSheetViews>
    <customSheetView guid="{D1F63D5E-0E27-EC4B-AEA0-E4A2EB4BE3F1}" scale="150" showGridLines="0" showRowCol="0">
      <selection activeCell="A5" sqref="A5"/>
      <pageMargins left="0.7" right="0.7" top="0.75" bottom="0.75" header="0.3" footer="0.3"/>
    </customSheetView>
  </customSheetViews>
  <phoneticPr fontId="17"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showGridLines="0" zoomScaleNormal="100" zoomScalePageLayoutView="150" workbookViewId="0"/>
  </sheetViews>
  <sheetFormatPr defaultColWidth="9.3984375" defaultRowHeight="12.75" x14ac:dyDescent="0.25"/>
  <cols>
    <col min="1" max="1" width="174.3984375" customWidth="1"/>
  </cols>
  <sheetData>
    <row r="1" spans="1:1" ht="21" x14ac:dyDescent="0.25">
      <c r="A1" s="84" t="s">
        <v>7</v>
      </c>
    </row>
    <row r="2" spans="1:1" ht="58.5" customHeight="1" x14ac:dyDescent="0.25">
      <c r="A2" s="85" t="s">
        <v>165</v>
      </c>
    </row>
    <row r="3" spans="1:1" ht="90" customHeight="1" x14ac:dyDescent="0.25">
      <c r="A3" s="85" t="s">
        <v>158</v>
      </c>
    </row>
    <row r="4" spans="1:1" ht="15.75" x14ac:dyDescent="0.25">
      <c r="A4" s="85" t="s">
        <v>153</v>
      </c>
    </row>
    <row r="5" spans="1:1" ht="15.75" x14ac:dyDescent="0.25">
      <c r="A5" s="81" t="s">
        <v>96</v>
      </c>
    </row>
    <row r="6" spans="1:1" ht="15.75" x14ac:dyDescent="0.25">
      <c r="A6" s="81" t="s">
        <v>154</v>
      </c>
    </row>
    <row r="7" spans="1:1" ht="15.75" x14ac:dyDescent="0.25">
      <c r="A7" s="81" t="s">
        <v>155</v>
      </c>
    </row>
    <row r="8" spans="1:1" ht="28.5" customHeight="1" x14ac:dyDescent="0.25">
      <c r="A8" s="81" t="s">
        <v>142</v>
      </c>
    </row>
    <row r="9" spans="1:1" ht="44.25" customHeight="1" x14ac:dyDescent="0.25">
      <c r="A9" s="85" t="s">
        <v>147</v>
      </c>
    </row>
    <row r="10" spans="1:1" ht="55.5" customHeight="1" x14ac:dyDescent="0.25">
      <c r="A10" s="85" t="s">
        <v>156</v>
      </c>
    </row>
    <row r="11" spans="1:1" ht="61.5" customHeight="1" x14ac:dyDescent="0.25">
      <c r="A11" s="85" t="s">
        <v>159</v>
      </c>
    </row>
    <row r="12" spans="1:1" ht="44.25" customHeight="1" x14ac:dyDescent="0.25">
      <c r="A12" s="85" t="s">
        <v>131</v>
      </c>
    </row>
  </sheetData>
  <customSheetViews>
    <customSheetView guid="{D1F63D5E-0E27-EC4B-AEA0-E4A2EB4BE3F1}" scale="150" showGridLines="0" topLeftCell="A8">
      <selection activeCell="A12" sqref="A12"/>
      <pageMargins left="0.7" right="0.7" top="0.75" bottom="0.75" header="0.3" footer="0.3"/>
    </customSheetView>
  </customSheetViews>
  <phoneticPr fontId="17"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zoomScaleNormal="100" zoomScalePageLayoutView="150" workbookViewId="0">
      <selection activeCell="P24" sqref="P24"/>
    </sheetView>
  </sheetViews>
  <sheetFormatPr defaultColWidth="8.796875" defaultRowHeight="12.75" x14ac:dyDescent="0.25"/>
  <cols>
    <col min="2" max="2" width="17.3984375" customWidth="1"/>
  </cols>
  <sheetData>
    <row r="1" spans="1:2" ht="13.5" thickBot="1" x14ac:dyDescent="0.3">
      <c r="A1" s="45" t="s">
        <v>145</v>
      </c>
      <c r="B1" s="46" t="s">
        <v>146</v>
      </c>
    </row>
    <row r="2" spans="1:2" x14ac:dyDescent="0.25">
      <c r="A2" s="47"/>
      <c r="B2" s="48"/>
    </row>
    <row r="3" spans="1:2" x14ac:dyDescent="0.25">
      <c r="A3" s="47"/>
      <c r="B3" s="48"/>
    </row>
    <row r="4" spans="1:2" x14ac:dyDescent="0.25">
      <c r="A4" s="47"/>
      <c r="B4" s="48"/>
    </row>
    <row r="5" spans="1:2" x14ac:dyDescent="0.25">
      <c r="A5" s="47"/>
      <c r="B5" s="49"/>
    </row>
    <row r="6" spans="1:2" x14ac:dyDescent="0.25">
      <c r="A6" s="47"/>
      <c r="B6" s="49"/>
    </row>
    <row r="7" spans="1:2" x14ac:dyDescent="0.25">
      <c r="A7" s="47"/>
      <c r="B7" s="49"/>
    </row>
    <row r="8" spans="1:2" x14ac:dyDescent="0.25">
      <c r="A8" s="47"/>
      <c r="B8" s="49"/>
    </row>
    <row r="9" spans="1:2" x14ac:dyDescent="0.25">
      <c r="A9" s="47"/>
      <c r="B9" s="49"/>
    </row>
    <row r="10" spans="1:2" x14ac:dyDescent="0.25">
      <c r="A10" s="47"/>
      <c r="B10" s="49"/>
    </row>
    <row r="11" spans="1:2" ht="13.5" thickBot="1" x14ac:dyDescent="0.3">
      <c r="A11" s="50"/>
      <c r="B11" s="51"/>
    </row>
  </sheetData>
  <sheetProtection password="CC08" sheet="1" objects="1" scenarios="1"/>
  <customSheetViews>
    <customSheetView guid="{D1F63D5E-0E27-EC4B-AEA0-E4A2EB4BE3F1}" scale="150">
      <selection activeCell="E10" sqref="E10"/>
      <pageMargins left="0.7" right="0.7" top="0.75" bottom="0.75" header="0.3" footer="0.3"/>
    </customSheetView>
  </customSheetViews>
  <phoneticPr fontId="17" type="noConversion"/>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enableFormatConditionsCalculation="0"/>
  <dimension ref="A1:N112"/>
  <sheetViews>
    <sheetView showGridLines="0" zoomScaleNormal="100" zoomScalePageLayoutView="150" workbookViewId="0">
      <selection sqref="A1:L1"/>
    </sheetView>
  </sheetViews>
  <sheetFormatPr defaultColWidth="9.3984375" defaultRowHeight="12.75" x14ac:dyDescent="0.25"/>
  <cols>
    <col min="1" max="1" width="5" style="2" bestFit="1" customWidth="1"/>
    <col min="2" max="2" width="38.19921875" style="3" customWidth="1"/>
    <col min="3" max="3" width="7" style="4" bestFit="1" customWidth="1"/>
    <col min="4" max="4" width="7" style="5" bestFit="1" customWidth="1"/>
    <col min="5" max="5" width="14.796875" style="3" bestFit="1" customWidth="1"/>
    <col min="6" max="6" width="5" style="6" bestFit="1" customWidth="1"/>
    <col min="7" max="7" width="14.3984375" style="19" customWidth="1"/>
    <col min="8" max="8" width="12.3984375" style="7" bestFit="1" customWidth="1"/>
    <col min="9" max="9" width="3" style="3" customWidth="1"/>
    <col min="10" max="10" width="11.3984375" style="3" bestFit="1" customWidth="1"/>
    <col min="11" max="11" width="11" style="3" bestFit="1" customWidth="1"/>
    <col min="12" max="12" width="9.3984375" style="3"/>
    <col min="13" max="13" width="12.3984375" style="3" bestFit="1" customWidth="1"/>
    <col min="14" max="16384" width="9.3984375" style="3"/>
  </cols>
  <sheetData>
    <row r="1" spans="1:14" ht="16.5" customHeight="1" x14ac:dyDescent="0.3">
      <c r="A1" s="95" t="s">
        <v>134</v>
      </c>
      <c r="B1" s="95"/>
      <c r="C1" s="95"/>
      <c r="D1" s="95"/>
      <c r="E1" s="95"/>
      <c r="F1" s="95"/>
      <c r="G1" s="95"/>
      <c r="H1" s="95"/>
      <c r="I1" s="95"/>
      <c r="J1" s="95"/>
      <c r="K1" s="95"/>
      <c r="L1" s="95"/>
      <c r="M1" s="69"/>
      <c r="N1" s="69"/>
    </row>
    <row r="2" spans="1:14" ht="15.75" customHeight="1" x14ac:dyDescent="0.25">
      <c r="A2" s="94" t="s">
        <v>132</v>
      </c>
      <c r="B2" s="94"/>
      <c r="C2" s="79" t="s">
        <v>133</v>
      </c>
      <c r="D2" s="61"/>
      <c r="E2" s="61"/>
      <c r="F2" s="61"/>
      <c r="G2" s="61"/>
      <c r="H2" s="61"/>
      <c r="I2" s="61"/>
      <c r="J2" s="61"/>
      <c r="K2" s="61"/>
      <c r="L2" s="61"/>
      <c r="M2" s="61"/>
      <c r="N2" s="61"/>
    </row>
    <row r="3" spans="1:14" ht="15.75" x14ac:dyDescent="0.25">
      <c r="A3" s="25"/>
      <c r="B3" s="86" t="s">
        <v>137</v>
      </c>
      <c r="C3" s="26">
        <v>0</v>
      </c>
      <c r="G3" s="66" t="s">
        <v>75</v>
      </c>
      <c r="H3" s="67" t="s">
        <v>90</v>
      </c>
      <c r="I3" s="68"/>
      <c r="J3" s="68" t="s">
        <v>135</v>
      </c>
      <c r="K3" s="68" t="s">
        <v>136</v>
      </c>
    </row>
    <row r="4" spans="1:14" x14ac:dyDescent="0.25">
      <c r="B4" s="86" t="s">
        <v>139</v>
      </c>
      <c r="C4" s="26">
        <v>0</v>
      </c>
      <c r="D4" s="3"/>
      <c r="G4" s="36" t="str">
        <f t="shared" ref="G4:G5" si="0">IF(ISNUMBER(J4),(H4/H$20),"")</f>
        <v/>
      </c>
      <c r="H4" s="31" t="str">
        <f t="shared" ref="H4:H5" si="1">IF(ISNUMBER(J4),(1+$D$111)*SUMIF(J$23:J$109,J4,H$23:H$109),"")</f>
        <v/>
      </c>
      <c r="J4" s="64"/>
      <c r="K4" s="32" t="str">
        <f>IF(ISNUMBER(J4),LOOKUP(J4,'Funding sources'!A:A,'Funding sources'!B:B),"")</f>
        <v/>
      </c>
    </row>
    <row r="5" spans="1:14" x14ac:dyDescent="0.25">
      <c r="B5" s="86" t="s">
        <v>138</v>
      </c>
      <c r="C5" s="26">
        <v>0</v>
      </c>
      <c r="G5" s="36" t="str">
        <f t="shared" si="0"/>
        <v/>
      </c>
      <c r="H5" s="31" t="str">
        <f t="shared" si="1"/>
        <v/>
      </c>
      <c r="J5" s="64"/>
      <c r="K5" s="32" t="str">
        <f>IF(ISNUMBER(J5),LOOKUP(J5,'Funding sources'!A:A,'Funding sources'!B:B),"")</f>
        <v/>
      </c>
    </row>
    <row r="6" spans="1:14" x14ac:dyDescent="0.25">
      <c r="B6" s="86" t="s">
        <v>140</v>
      </c>
      <c r="C6" s="35">
        <f>C5*C4</f>
        <v>0</v>
      </c>
      <c r="D6" s="3"/>
      <c r="G6" s="36" t="str">
        <f>IF(ISNUMBER(J6),(H6/H$20),"")</f>
        <v/>
      </c>
      <c r="H6" s="31" t="str">
        <f>IF(ISNUMBER(J6),(1+$D$111)*SUMIF(J$23:J$109,J6,H$23:H$109),"")</f>
        <v/>
      </c>
      <c r="J6" s="64"/>
      <c r="K6" s="32" t="str">
        <f>IF(ISNUMBER(J6),LOOKUP(J6,'Funding sources'!A:A,'Funding sources'!B:B),"")</f>
        <v/>
      </c>
    </row>
    <row r="7" spans="1:14" x14ac:dyDescent="0.25">
      <c r="B7" s="86" t="s">
        <v>9</v>
      </c>
      <c r="C7" s="26">
        <v>0</v>
      </c>
      <c r="G7" s="36" t="str">
        <f t="shared" ref="G7:G14" si="2">IF(ISNUMBER(J7),(H7/H$20),"")</f>
        <v/>
      </c>
      <c r="H7" s="31" t="str">
        <f t="shared" ref="H7:H14" si="3">IF(ISNUMBER(J7),(1+$D$111)*SUMIF(J$23:J$109,J7,H$23:H$109),"")</f>
        <v/>
      </c>
      <c r="J7" s="64"/>
      <c r="K7" s="32" t="str">
        <f>IF(ISNUMBER(J7),LOOKUP(J7,'Funding sources'!A:A,'Funding sources'!B:B),"")</f>
        <v/>
      </c>
      <c r="M7" s="7"/>
    </row>
    <row r="8" spans="1:14" x14ac:dyDescent="0.25">
      <c r="B8" s="86" t="s">
        <v>10</v>
      </c>
      <c r="C8" s="26">
        <v>0</v>
      </c>
      <c r="G8" s="36" t="str">
        <f t="shared" si="2"/>
        <v/>
      </c>
      <c r="H8" s="31" t="str">
        <f t="shared" si="3"/>
        <v/>
      </c>
      <c r="J8" s="64"/>
      <c r="K8" s="32" t="str">
        <f>IF(ISNUMBER(J8),LOOKUP(J8,'Funding sources'!A:A,'Funding sources'!B:B),"")</f>
        <v/>
      </c>
    </row>
    <row r="9" spans="1:14" x14ac:dyDescent="0.25">
      <c r="B9" s="86" t="s">
        <v>11</v>
      </c>
      <c r="C9" s="35">
        <f>IF(C7&lt;&gt;0,ROUND(C4*C8/(C7*25),0),0)</f>
        <v>0</v>
      </c>
      <c r="G9" s="36" t="str">
        <f t="shared" si="2"/>
        <v/>
      </c>
      <c r="H9" s="31" t="str">
        <f t="shared" si="3"/>
        <v/>
      </c>
      <c r="J9" s="64"/>
      <c r="K9" s="32" t="str">
        <f>IF(ISNUMBER(J9),LOOKUP(J9,'Funding sources'!A:A,'Funding sources'!B:B),"")</f>
        <v/>
      </c>
    </row>
    <row r="10" spans="1:14" x14ac:dyDescent="0.25">
      <c r="B10" s="90" t="s">
        <v>162</v>
      </c>
      <c r="C10" s="26">
        <v>0</v>
      </c>
      <c r="F10" s="3"/>
      <c r="G10" s="36" t="str">
        <f t="shared" si="2"/>
        <v/>
      </c>
      <c r="H10" s="31" t="str">
        <f t="shared" si="3"/>
        <v/>
      </c>
      <c r="J10" s="64"/>
      <c r="K10" s="32" t="str">
        <f>IF(ISNUMBER(J10),LOOKUP(J10,'Funding sources'!A:A,'Funding sources'!B:B),"")</f>
        <v/>
      </c>
    </row>
    <row r="11" spans="1:14" x14ac:dyDescent="0.25">
      <c r="B11" s="90" t="s">
        <v>163</v>
      </c>
      <c r="C11" s="35">
        <f>C9*C10</f>
        <v>0</v>
      </c>
      <c r="F11" s="3"/>
      <c r="G11" s="36" t="str">
        <f t="shared" si="2"/>
        <v/>
      </c>
      <c r="H11" s="31" t="str">
        <f t="shared" si="3"/>
        <v/>
      </c>
      <c r="J11" s="64"/>
      <c r="K11" s="32" t="str">
        <f>IF(ISNUMBER(J11),LOOKUP(J11,'Funding sources'!A:A,'Funding sources'!B:B),"")</f>
        <v/>
      </c>
    </row>
    <row r="12" spans="1:14" x14ac:dyDescent="0.25">
      <c r="A12" s="3"/>
      <c r="B12" s="87" t="s">
        <v>12</v>
      </c>
      <c r="C12" s="26">
        <v>0</v>
      </c>
      <c r="F12" s="3"/>
      <c r="G12" s="36" t="str">
        <f t="shared" si="2"/>
        <v/>
      </c>
      <c r="H12" s="31" t="str">
        <f t="shared" si="3"/>
        <v/>
      </c>
      <c r="J12" s="64"/>
      <c r="K12" s="32" t="str">
        <f>IF(ISNUMBER(J12),LOOKUP(J12,'Funding sources'!A:A,'Funding sources'!B:B),"")</f>
        <v/>
      </c>
    </row>
    <row r="13" spans="1:14" x14ac:dyDescent="0.25">
      <c r="A13" s="3"/>
      <c r="B13" s="87" t="s">
        <v>13</v>
      </c>
      <c r="C13" s="35">
        <f>C12*C9</f>
        <v>0</v>
      </c>
      <c r="F13" s="3"/>
      <c r="G13" s="36" t="str">
        <f t="shared" si="2"/>
        <v/>
      </c>
      <c r="H13" s="31" t="str">
        <f t="shared" si="3"/>
        <v/>
      </c>
      <c r="J13" s="64"/>
      <c r="K13" s="32" t="str">
        <f>IF(ISNUMBER(J13),LOOKUP(J13,'Funding sources'!A:A,'Funding sources'!B:B),"")</f>
        <v/>
      </c>
    </row>
    <row r="14" spans="1:14" x14ac:dyDescent="0.25">
      <c r="A14" s="3"/>
      <c r="B14" s="87" t="s">
        <v>14</v>
      </c>
      <c r="C14" s="26">
        <v>0</v>
      </c>
      <c r="F14" s="3"/>
      <c r="G14" s="36" t="str">
        <f t="shared" si="2"/>
        <v/>
      </c>
      <c r="H14" s="31" t="str">
        <f t="shared" si="3"/>
        <v/>
      </c>
      <c r="J14" s="64"/>
      <c r="K14" s="32" t="str">
        <f>IF(ISNUMBER(J14),LOOKUP(J14,'Funding sources'!A:A,'Funding sources'!B:B),"")</f>
        <v/>
      </c>
    </row>
    <row r="15" spans="1:14" x14ac:dyDescent="0.25">
      <c r="A15" s="3"/>
      <c r="B15" s="87" t="s">
        <v>15</v>
      </c>
      <c r="C15" s="35">
        <f>C14*C9</f>
        <v>0</v>
      </c>
      <c r="F15" s="3"/>
      <c r="G15" s="3"/>
      <c r="H15" s="3"/>
    </row>
    <row r="16" spans="1:14" x14ac:dyDescent="0.25">
      <c r="B16" s="86" t="s">
        <v>16</v>
      </c>
      <c r="C16" s="35">
        <f>IF(C8&lt;&gt;0,ROUND(C7*25/C8,0),0)</f>
        <v>0</v>
      </c>
      <c r="F16" s="3"/>
      <c r="G16" s="3"/>
      <c r="H16" s="3"/>
    </row>
    <row r="17" spans="1:11" x14ac:dyDescent="0.25">
      <c r="D17" s="3"/>
      <c r="F17" s="3"/>
      <c r="G17" s="3"/>
      <c r="H17" s="3"/>
    </row>
    <row r="18" spans="1:11" x14ac:dyDescent="0.25">
      <c r="D18" s="3"/>
      <c r="F18" s="3"/>
      <c r="G18" s="3"/>
      <c r="H18" s="3"/>
    </row>
    <row r="19" spans="1:11" x14ac:dyDescent="0.25">
      <c r="B19" s="8" t="s">
        <v>76</v>
      </c>
      <c r="C19" s="26"/>
      <c r="D19" s="3" t="s">
        <v>71</v>
      </c>
      <c r="G19" s="9"/>
      <c r="H19" s="58" t="str">
        <f>IF(C19&lt;&gt;0,H20/C19,"")</f>
        <v/>
      </c>
    </row>
    <row r="20" spans="1:11" s="11" customFormat="1" x14ac:dyDescent="0.25">
      <c r="A20" s="10"/>
      <c r="C20" s="12"/>
      <c r="D20" s="13"/>
      <c r="F20" s="14"/>
      <c r="G20" s="3"/>
      <c r="H20" s="37">
        <f>H112</f>
        <v>0</v>
      </c>
    </row>
    <row r="21" spans="1:11" s="11" customFormat="1" x14ac:dyDescent="0.25">
      <c r="A21" s="10"/>
      <c r="C21" s="52" t="s">
        <v>85</v>
      </c>
      <c r="D21" s="93" t="s">
        <v>32</v>
      </c>
      <c r="E21" s="93"/>
      <c r="F21" s="70"/>
      <c r="G21" s="66" t="s">
        <v>92</v>
      </c>
      <c r="H21" s="67" t="s">
        <v>79</v>
      </c>
      <c r="I21" s="68"/>
      <c r="J21" s="68" t="s">
        <v>135</v>
      </c>
      <c r="K21" s="68" t="s">
        <v>136</v>
      </c>
    </row>
    <row r="23" spans="1:11" s="11" customFormat="1" x14ac:dyDescent="0.25">
      <c r="A23" s="17">
        <v>1</v>
      </c>
      <c r="B23" s="11" t="s">
        <v>91</v>
      </c>
      <c r="C23" s="12"/>
      <c r="D23" s="13"/>
      <c r="F23" s="14"/>
      <c r="G23" s="16"/>
      <c r="H23" s="34">
        <f>SUM(H24:H36)</f>
        <v>0</v>
      </c>
    </row>
    <row r="25" spans="1:11" x14ac:dyDescent="0.25">
      <c r="A25" s="2">
        <f>A$23+0.01*(ROW()-ROW(A$23)-1)</f>
        <v>1.01</v>
      </c>
      <c r="B25" s="86" t="s">
        <v>94</v>
      </c>
      <c r="C25" s="59">
        <v>0</v>
      </c>
      <c r="D25" s="33">
        <f>C$3</f>
        <v>0</v>
      </c>
      <c r="E25" s="86" t="s">
        <v>93</v>
      </c>
      <c r="F25" s="6" t="s">
        <v>80</v>
      </c>
      <c r="G25" s="27">
        <v>0</v>
      </c>
      <c r="H25" s="31">
        <f t="shared" ref="H25:H34" si="4">IF(F25="$",1,1/C$19)*IF(C25="",1,C25)*IF(D25="",1,D25)*IF(G25="",1,G25)</f>
        <v>0</v>
      </c>
      <c r="J25" s="64"/>
      <c r="K25" s="32" t="str">
        <f>IF(ISNUMBER(J25),LOOKUP(J25,'Funding sources'!A:A,'Funding sources'!B:B),"")</f>
        <v/>
      </c>
    </row>
    <row r="26" spans="1:11" x14ac:dyDescent="0.25">
      <c r="A26" s="2">
        <f t="shared" ref="A26:A35" si="5">A$23+0.01*(ROW()-ROW(A$23)-1)</f>
        <v>1.02</v>
      </c>
      <c r="B26" s="86" t="s">
        <v>95</v>
      </c>
      <c r="C26" s="26">
        <v>0</v>
      </c>
      <c r="D26" s="33">
        <f t="shared" ref="D26:D30" si="6">C$3</f>
        <v>0</v>
      </c>
      <c r="E26" s="86" t="s">
        <v>93</v>
      </c>
      <c r="F26" s="6" t="s">
        <v>80</v>
      </c>
      <c r="G26" s="27">
        <v>0</v>
      </c>
      <c r="H26" s="31">
        <f t="shared" si="4"/>
        <v>0</v>
      </c>
      <c r="J26" s="64"/>
      <c r="K26" s="32" t="str">
        <f>IF(ISNUMBER(J26),LOOKUP(J26,'Funding sources'!A:A,'Funding sources'!B:B),"")</f>
        <v/>
      </c>
    </row>
    <row r="27" spans="1:11" x14ac:dyDescent="0.25">
      <c r="A27" s="2">
        <f t="shared" si="5"/>
        <v>1.03</v>
      </c>
      <c r="B27" s="3" t="s">
        <v>81</v>
      </c>
      <c r="C27" s="26">
        <v>0</v>
      </c>
      <c r="D27" s="33">
        <f t="shared" si="6"/>
        <v>0</v>
      </c>
      <c r="E27" s="86" t="s">
        <v>93</v>
      </c>
      <c r="F27" s="6" t="s">
        <v>80</v>
      </c>
      <c r="G27" s="27">
        <v>0</v>
      </c>
      <c r="H27" s="31">
        <f t="shared" si="4"/>
        <v>0</v>
      </c>
      <c r="J27" s="64"/>
      <c r="K27" s="32" t="str">
        <f>IF(ISNUMBER(J27),LOOKUP(J27,'Funding sources'!A:A,'Funding sources'!B:B),"")</f>
        <v/>
      </c>
    </row>
    <row r="28" spans="1:11" x14ac:dyDescent="0.25">
      <c r="A28" s="2">
        <f t="shared" si="5"/>
        <v>1.04</v>
      </c>
      <c r="B28" s="86" t="s">
        <v>100</v>
      </c>
      <c r="C28" s="26">
        <v>0</v>
      </c>
      <c r="D28" s="33">
        <f t="shared" si="6"/>
        <v>0</v>
      </c>
      <c r="E28" s="86" t="s">
        <v>93</v>
      </c>
      <c r="F28" s="6" t="s">
        <v>80</v>
      </c>
      <c r="G28" s="27">
        <v>0</v>
      </c>
      <c r="H28" s="31">
        <f t="shared" si="4"/>
        <v>0</v>
      </c>
      <c r="J28" s="64"/>
      <c r="K28" s="32" t="str">
        <f>IF(ISNUMBER(J28),LOOKUP(J28,'Funding sources'!A:A,'Funding sources'!B:B),"")</f>
        <v/>
      </c>
    </row>
    <row r="29" spans="1:11" x14ac:dyDescent="0.25">
      <c r="A29" s="2">
        <f t="shared" si="5"/>
        <v>1.05</v>
      </c>
      <c r="B29" s="86" t="s">
        <v>101</v>
      </c>
      <c r="C29" s="26">
        <v>0</v>
      </c>
      <c r="D29" s="33">
        <f t="shared" si="6"/>
        <v>0</v>
      </c>
      <c r="E29" s="86" t="s">
        <v>93</v>
      </c>
      <c r="F29" s="6" t="s">
        <v>80</v>
      </c>
      <c r="G29" s="27">
        <v>0</v>
      </c>
      <c r="H29" s="31">
        <f t="shared" si="4"/>
        <v>0</v>
      </c>
      <c r="J29" s="64"/>
      <c r="K29" s="32" t="str">
        <f>IF(ISNUMBER(J29),LOOKUP(J29,'Funding sources'!A:A,'Funding sources'!B:B),"")</f>
        <v/>
      </c>
    </row>
    <row r="30" spans="1:11" x14ac:dyDescent="0.25">
      <c r="A30" s="2">
        <f t="shared" si="5"/>
        <v>1.06</v>
      </c>
      <c r="B30" s="86" t="s">
        <v>102</v>
      </c>
      <c r="C30" s="26">
        <v>0</v>
      </c>
      <c r="D30" s="33">
        <f t="shared" si="6"/>
        <v>0</v>
      </c>
      <c r="E30" s="86" t="s">
        <v>93</v>
      </c>
      <c r="F30" s="6" t="s">
        <v>80</v>
      </c>
      <c r="G30" s="27">
        <v>0</v>
      </c>
      <c r="H30" s="31">
        <f t="shared" si="4"/>
        <v>0</v>
      </c>
      <c r="J30" s="64"/>
      <c r="K30" s="32" t="str">
        <f>IF(ISNUMBER(J30),LOOKUP(J30,'Funding sources'!A:A,'Funding sources'!B:B),"")</f>
        <v/>
      </c>
    </row>
    <row r="31" spans="1:11" x14ac:dyDescent="0.25">
      <c r="A31" s="2">
        <f t="shared" si="5"/>
        <v>1.07</v>
      </c>
      <c r="B31" s="86" t="s">
        <v>103</v>
      </c>
      <c r="C31" s="35">
        <f>C$9</f>
        <v>0</v>
      </c>
      <c r="D31" s="33">
        <f>C$7</f>
        <v>0</v>
      </c>
      <c r="E31" s="86" t="s">
        <v>93</v>
      </c>
      <c r="F31" s="6" t="s">
        <v>80</v>
      </c>
      <c r="G31" s="28">
        <v>0</v>
      </c>
      <c r="H31" s="31">
        <f t="shared" si="4"/>
        <v>0</v>
      </c>
      <c r="J31" s="64"/>
      <c r="K31" s="32" t="str">
        <f>IF(ISNUMBER(J31),LOOKUP(J31,'Funding sources'!A:A,'Funding sources'!B:B),"")</f>
        <v/>
      </c>
    </row>
    <row r="32" spans="1:11" x14ac:dyDescent="0.25">
      <c r="A32" s="2">
        <f t="shared" si="5"/>
        <v>1.08</v>
      </c>
      <c r="B32" s="90" t="s">
        <v>164</v>
      </c>
      <c r="C32" s="35">
        <f>C$11</f>
        <v>0</v>
      </c>
      <c r="D32" s="33">
        <f t="shared" ref="D32:D35" si="7">C$7</f>
        <v>0</v>
      </c>
      <c r="E32" s="86" t="s">
        <v>93</v>
      </c>
      <c r="F32" s="6" t="s">
        <v>80</v>
      </c>
      <c r="G32" s="28">
        <v>0</v>
      </c>
      <c r="H32" s="31">
        <f t="shared" si="4"/>
        <v>0</v>
      </c>
      <c r="J32" s="64"/>
      <c r="K32" s="32" t="str">
        <f>IF(ISNUMBER(J32),LOOKUP(J32,'Funding sources'!A:A,'Funding sources'!B:B),"")</f>
        <v/>
      </c>
    </row>
    <row r="33" spans="1:11" x14ac:dyDescent="0.25">
      <c r="A33" s="2">
        <f t="shared" si="5"/>
        <v>1.0900000000000001</v>
      </c>
      <c r="B33" s="86" t="s">
        <v>104</v>
      </c>
      <c r="C33" s="35">
        <f>C$9</f>
        <v>0</v>
      </c>
      <c r="D33" s="33">
        <f t="shared" si="7"/>
        <v>0</v>
      </c>
      <c r="E33" s="86" t="s">
        <v>93</v>
      </c>
      <c r="F33" s="6" t="s">
        <v>80</v>
      </c>
      <c r="G33" s="28">
        <v>0</v>
      </c>
      <c r="H33" s="31">
        <f t="shared" si="4"/>
        <v>0</v>
      </c>
      <c r="J33" s="64"/>
      <c r="K33" s="32" t="str">
        <f>IF(ISNUMBER(J33),LOOKUP(J33,'Funding sources'!A:A,'Funding sources'!B:B),"")</f>
        <v/>
      </c>
    </row>
    <row r="34" spans="1:11" x14ac:dyDescent="0.25">
      <c r="A34" s="2">
        <f t="shared" si="5"/>
        <v>1.1000000000000001</v>
      </c>
      <c r="B34" s="86" t="s">
        <v>105</v>
      </c>
      <c r="C34" s="35">
        <f>C$13</f>
        <v>0</v>
      </c>
      <c r="D34" s="33">
        <f t="shared" si="7"/>
        <v>0</v>
      </c>
      <c r="E34" s="86" t="s">
        <v>93</v>
      </c>
      <c r="F34" s="6" t="s">
        <v>80</v>
      </c>
      <c r="G34" s="28">
        <v>0</v>
      </c>
      <c r="H34" s="31">
        <f t="shared" si="4"/>
        <v>0</v>
      </c>
      <c r="J34" s="64"/>
      <c r="K34" s="32" t="str">
        <f>IF(ISNUMBER(J34),LOOKUP(J34,'Funding sources'!A:A,'Funding sources'!B:B),"")</f>
        <v/>
      </c>
    </row>
    <row r="35" spans="1:11" x14ac:dyDescent="0.25">
      <c r="A35" s="2">
        <f t="shared" si="5"/>
        <v>1.1100000000000001</v>
      </c>
      <c r="B35" s="86" t="s">
        <v>106</v>
      </c>
      <c r="C35" s="35">
        <f>C$9</f>
        <v>0</v>
      </c>
      <c r="D35" s="33">
        <f t="shared" si="7"/>
        <v>0</v>
      </c>
      <c r="E35" s="86" t="s">
        <v>93</v>
      </c>
      <c r="F35" s="6" t="s">
        <v>80</v>
      </c>
      <c r="G35" s="28">
        <v>0</v>
      </c>
      <c r="H35" s="31">
        <f>IF(F35="$",1,1/C$19)*IF(C35="",1,C35)*IF(D35="",1,D35)*IF(G35="",1,G35)</f>
        <v>0</v>
      </c>
      <c r="J35" s="64"/>
      <c r="K35" s="32" t="str">
        <f>IF(ISNUMBER(J35),LOOKUP(J35,'Funding sources'!A:A,'Funding sources'!B:B),"")</f>
        <v/>
      </c>
    </row>
    <row r="36" spans="1:11" x14ac:dyDescent="0.25">
      <c r="J36" s="65"/>
    </row>
    <row r="37" spans="1:11" x14ac:dyDescent="0.25">
      <c r="A37" s="17">
        <f>1+A23</f>
        <v>2</v>
      </c>
      <c r="B37" s="11" t="s">
        <v>107</v>
      </c>
      <c r="C37" s="12"/>
      <c r="D37" s="13"/>
      <c r="E37" s="11"/>
      <c r="F37" s="14"/>
      <c r="G37" s="16"/>
      <c r="H37" s="34">
        <f>SUM(H38:H47)</f>
        <v>0</v>
      </c>
      <c r="I37" s="11"/>
      <c r="J37" s="68"/>
      <c r="K37" s="11"/>
    </row>
    <row r="38" spans="1:11" x14ac:dyDescent="0.25">
      <c r="J38" s="65"/>
    </row>
    <row r="39" spans="1:11" x14ac:dyDescent="0.25">
      <c r="A39" s="2">
        <f>A$37+0.01*(ROW()-ROW(A$37)-1)</f>
        <v>2.0099999999999998</v>
      </c>
      <c r="B39" s="86" t="s">
        <v>94</v>
      </c>
      <c r="C39" s="26">
        <v>0</v>
      </c>
      <c r="D39" s="33">
        <f>C$7*30/3</f>
        <v>0</v>
      </c>
      <c r="E39" s="86" t="s">
        <v>115</v>
      </c>
      <c r="F39" s="6" t="s">
        <v>80</v>
      </c>
      <c r="G39" s="27">
        <v>0</v>
      </c>
      <c r="H39" s="31">
        <f t="shared" ref="H39:H45" si="8">IF(F39="$",1,1/C$19)*IF(C39="",1,C39)*IF(D39="",1,D39)*IF(G39="",1,G39)</f>
        <v>0</v>
      </c>
      <c r="J39" s="64"/>
      <c r="K39" s="32" t="str">
        <f>IF(ISNUMBER(J39),LOOKUP(J39,'Funding sources'!A:A,'Funding sources'!B:B),"")</f>
        <v/>
      </c>
    </row>
    <row r="40" spans="1:11" x14ac:dyDescent="0.25">
      <c r="A40" s="2">
        <f t="shared" ref="A40:A47" si="9">A$37+0.01*(ROW()-ROW(A$37)-1)</f>
        <v>2.02</v>
      </c>
      <c r="B40" s="86" t="s">
        <v>95</v>
      </c>
      <c r="C40" s="26">
        <v>0</v>
      </c>
      <c r="D40" s="33">
        <f t="shared" ref="D40:D42" si="10">C$7*30/3</f>
        <v>0</v>
      </c>
      <c r="E40" s="86" t="s">
        <v>115</v>
      </c>
      <c r="F40" s="6" t="s">
        <v>80</v>
      </c>
      <c r="G40" s="27">
        <v>0</v>
      </c>
      <c r="H40" s="31">
        <f t="shared" si="8"/>
        <v>0</v>
      </c>
      <c r="J40" s="64"/>
      <c r="K40" s="32" t="str">
        <f>IF(ISNUMBER(J40),LOOKUP(J40,'Funding sources'!A:A,'Funding sources'!B:B),"")</f>
        <v/>
      </c>
    </row>
    <row r="41" spans="1:11" x14ac:dyDescent="0.25">
      <c r="A41" s="2">
        <f t="shared" si="9"/>
        <v>2.0299999999999998</v>
      </c>
      <c r="B41" s="86" t="s">
        <v>108</v>
      </c>
      <c r="C41" s="26">
        <v>0</v>
      </c>
      <c r="D41" s="33">
        <f t="shared" si="10"/>
        <v>0</v>
      </c>
      <c r="E41" s="86" t="s">
        <v>115</v>
      </c>
      <c r="F41" s="6" t="s">
        <v>80</v>
      </c>
      <c r="G41" s="27">
        <v>0</v>
      </c>
      <c r="H41" s="31">
        <f t="shared" si="8"/>
        <v>0</v>
      </c>
      <c r="J41" s="64"/>
      <c r="K41" s="32" t="str">
        <f>IF(ISNUMBER(J41),LOOKUP(J41,'Funding sources'!A:A,'Funding sources'!B:B),"")</f>
        <v/>
      </c>
    </row>
    <row r="42" spans="1:11" x14ac:dyDescent="0.25">
      <c r="A42" s="2">
        <f t="shared" si="9"/>
        <v>2.04</v>
      </c>
      <c r="B42" s="86" t="s">
        <v>100</v>
      </c>
      <c r="C42" s="26">
        <v>0</v>
      </c>
      <c r="D42" s="33">
        <f t="shared" si="10"/>
        <v>0</v>
      </c>
      <c r="E42" s="86" t="s">
        <v>115</v>
      </c>
      <c r="F42" s="6" t="s">
        <v>80</v>
      </c>
      <c r="G42" s="27">
        <v>0</v>
      </c>
      <c r="H42" s="31">
        <f t="shared" si="8"/>
        <v>0</v>
      </c>
      <c r="J42" s="64"/>
      <c r="K42" s="32" t="str">
        <f>IF(ISNUMBER(J42),LOOKUP(J42,'Funding sources'!A:A,'Funding sources'!B:B),"")</f>
        <v/>
      </c>
    </row>
    <row r="43" spans="1:11" x14ac:dyDescent="0.25">
      <c r="A43" s="2">
        <f t="shared" si="9"/>
        <v>2.0499999999999998</v>
      </c>
      <c r="B43" s="86" t="s">
        <v>103</v>
      </c>
      <c r="C43" s="35">
        <f>C$9</f>
        <v>0</v>
      </c>
      <c r="D43" s="33">
        <f>C$7*30</f>
        <v>0</v>
      </c>
      <c r="E43" s="86" t="s">
        <v>115</v>
      </c>
      <c r="F43" s="6" t="s">
        <v>80</v>
      </c>
      <c r="G43" s="27">
        <v>0</v>
      </c>
      <c r="H43" s="31">
        <f t="shared" si="8"/>
        <v>0</v>
      </c>
      <c r="J43" s="64"/>
      <c r="K43" s="32" t="str">
        <f>IF(ISNUMBER(J43),LOOKUP(J43,'Funding sources'!A:A,'Funding sources'!B:B),"")</f>
        <v/>
      </c>
    </row>
    <row r="44" spans="1:11" x14ac:dyDescent="0.25">
      <c r="A44" s="2">
        <f t="shared" si="9"/>
        <v>2.06</v>
      </c>
      <c r="B44" s="90" t="s">
        <v>164</v>
      </c>
      <c r="C44" s="35">
        <f>C$11</f>
        <v>0</v>
      </c>
      <c r="D44" s="33">
        <f t="shared" ref="D44:D47" si="11">C$7*30</f>
        <v>0</v>
      </c>
      <c r="E44" s="86" t="s">
        <v>115</v>
      </c>
      <c r="F44" s="6" t="s">
        <v>80</v>
      </c>
      <c r="G44" s="27">
        <v>0</v>
      </c>
      <c r="H44" s="31">
        <f t="shared" si="8"/>
        <v>0</v>
      </c>
      <c r="J44" s="64"/>
      <c r="K44" s="32" t="str">
        <f>IF(ISNUMBER(J44),LOOKUP(J44,'Funding sources'!A:A,'Funding sources'!B:B),"")</f>
        <v/>
      </c>
    </row>
    <row r="45" spans="1:11" x14ac:dyDescent="0.25">
      <c r="A45" s="2">
        <f t="shared" si="9"/>
        <v>2.0699999999999998</v>
      </c>
      <c r="B45" s="86" t="s">
        <v>104</v>
      </c>
      <c r="C45" s="35">
        <f>C$15</f>
        <v>0</v>
      </c>
      <c r="D45" s="33">
        <f t="shared" si="11"/>
        <v>0</v>
      </c>
      <c r="E45" s="86" t="s">
        <v>115</v>
      </c>
      <c r="F45" s="6" t="s">
        <v>80</v>
      </c>
      <c r="G45" s="27">
        <v>0</v>
      </c>
      <c r="H45" s="31">
        <f t="shared" si="8"/>
        <v>0</v>
      </c>
      <c r="J45" s="64"/>
      <c r="K45" s="32" t="str">
        <f>IF(ISNUMBER(J45),LOOKUP(J45,'Funding sources'!A:A,'Funding sources'!B:B),"")</f>
        <v/>
      </c>
    </row>
    <row r="46" spans="1:11" x14ac:dyDescent="0.25">
      <c r="A46" s="2">
        <f t="shared" si="9"/>
        <v>2.08</v>
      </c>
      <c r="B46" s="86" t="s">
        <v>105</v>
      </c>
      <c r="C46" s="35">
        <f>C$13</f>
        <v>0</v>
      </c>
      <c r="D46" s="33">
        <f t="shared" si="11"/>
        <v>0</v>
      </c>
      <c r="E46" s="86" t="s">
        <v>115</v>
      </c>
      <c r="F46" s="6" t="s">
        <v>80</v>
      </c>
      <c r="G46" s="27">
        <v>0</v>
      </c>
      <c r="H46" s="31">
        <f>IF(F46="$",1,1/C$19)*IF(C46="",1,C46)*IF(D46="",1,D46)*IF(G46="",1,G46)</f>
        <v>0</v>
      </c>
      <c r="J46" s="64"/>
      <c r="K46" s="32" t="str">
        <f>IF(ISNUMBER(J46),LOOKUP(J46,'Funding sources'!A:A,'Funding sources'!B:B),"")</f>
        <v/>
      </c>
    </row>
    <row r="47" spans="1:11" x14ac:dyDescent="0.25">
      <c r="A47" s="2">
        <f t="shared" si="9"/>
        <v>2.09</v>
      </c>
      <c r="B47" s="86" t="s">
        <v>106</v>
      </c>
      <c r="C47" s="35">
        <f>C$9</f>
        <v>0</v>
      </c>
      <c r="D47" s="33">
        <f t="shared" si="11"/>
        <v>0</v>
      </c>
      <c r="E47" s="86" t="s">
        <v>115</v>
      </c>
      <c r="F47" s="6" t="s">
        <v>80</v>
      </c>
      <c r="G47" s="27">
        <v>0</v>
      </c>
      <c r="H47" s="31">
        <f>IF(F47="$",1,1/C$19)*IF(C47="",1,C47)*IF(D47="",1,D47)*IF(G47="",1,G47)</f>
        <v>0</v>
      </c>
      <c r="J47" s="64"/>
      <c r="K47" s="32" t="str">
        <f>IF(ISNUMBER(J47),LOOKUP(J47,'Funding sources'!A:A,'Funding sources'!B:B),"")</f>
        <v/>
      </c>
    </row>
    <row r="48" spans="1:11" x14ac:dyDescent="0.25">
      <c r="J48" s="65"/>
    </row>
    <row r="49" spans="1:12" s="11" customFormat="1" x14ac:dyDescent="0.25">
      <c r="A49" s="17">
        <f>1+A37</f>
        <v>3</v>
      </c>
      <c r="B49" s="11" t="s">
        <v>109</v>
      </c>
      <c r="C49" s="12"/>
      <c r="D49" s="13"/>
      <c r="F49" s="14"/>
      <c r="G49" s="16"/>
      <c r="H49" s="34">
        <f>SUM(H50:H57)</f>
        <v>0</v>
      </c>
      <c r="J49" s="68"/>
    </row>
    <row r="50" spans="1:12" x14ac:dyDescent="0.25">
      <c r="J50" s="65"/>
    </row>
    <row r="51" spans="1:12" x14ac:dyDescent="0.25">
      <c r="A51" s="2">
        <f>A$49+0.01*(ROW()-ROW(A$49)-1)</f>
        <v>3.01</v>
      </c>
      <c r="B51" s="86" t="s">
        <v>110</v>
      </c>
      <c r="C51" s="35">
        <f>IF(C9=0,0,1+C$9)</f>
        <v>0</v>
      </c>
      <c r="D51" s="33">
        <f>C$7</f>
        <v>0</v>
      </c>
      <c r="E51" s="86" t="s">
        <v>93</v>
      </c>
      <c r="F51" s="6" t="s">
        <v>80</v>
      </c>
      <c r="G51" s="27">
        <v>0</v>
      </c>
      <c r="H51" s="31">
        <f>IF(F51="$",1,1/C$19)*IF(C51="",1,C51)*IF(D51="",1,D51)*IF(G51="",1,G51)</f>
        <v>0</v>
      </c>
      <c r="J51" s="64"/>
      <c r="K51" s="32" t="str">
        <f>IF(ISNUMBER(J51),LOOKUP(J51,'Funding sources'!A:A,'Funding sources'!B:B),"")</f>
        <v/>
      </c>
    </row>
    <row r="52" spans="1:12" x14ac:dyDescent="0.25">
      <c r="A52" s="2">
        <f>A$49+0.01*(ROW()-ROW(A$49)-1)</f>
        <v>3.02</v>
      </c>
      <c r="B52" s="86" t="s">
        <v>111</v>
      </c>
      <c r="C52" s="35">
        <f>IF(C9=0,0,1+C$9)</f>
        <v>0</v>
      </c>
      <c r="D52" s="33">
        <f t="shared" ref="D52:D54" si="12">C$7</f>
        <v>0</v>
      </c>
      <c r="E52" s="86" t="s">
        <v>93</v>
      </c>
      <c r="F52" s="6" t="s">
        <v>80</v>
      </c>
      <c r="G52" s="27">
        <v>0</v>
      </c>
      <c r="H52" s="31">
        <f>IF(F52="$",1,1/C$19)*IF(C52="",1,C52)*IF(D52="",1,D52)*IF(G52="",1,G52)</f>
        <v>0</v>
      </c>
      <c r="J52" s="64"/>
      <c r="K52" s="32" t="str">
        <f>IF(ISNUMBER(J52),LOOKUP(J52,'Funding sources'!A:A,'Funding sources'!B:B),"")</f>
        <v/>
      </c>
    </row>
    <row r="53" spans="1:12" x14ac:dyDescent="0.25">
      <c r="A53" s="2">
        <f>A$49+0.01*(ROW()-ROW(A$49)-1)</f>
        <v>3.03</v>
      </c>
      <c r="B53" s="86" t="s">
        <v>112</v>
      </c>
      <c r="C53" s="35">
        <f>IF(C10=0,0,1+C$9)</f>
        <v>0</v>
      </c>
      <c r="D53" s="33">
        <f t="shared" si="12"/>
        <v>0</v>
      </c>
      <c r="E53" s="86" t="s">
        <v>93</v>
      </c>
      <c r="F53" s="6" t="s">
        <v>80</v>
      </c>
      <c r="G53" s="27">
        <v>0</v>
      </c>
      <c r="H53" s="31">
        <f>IF(F53="$",1,1/C$19)*IF(C53="",1,C53)*IF(D53="",1,D53)*IF(G53="",1,G53)</f>
        <v>0</v>
      </c>
      <c r="J53" s="64"/>
      <c r="K53" s="32" t="str">
        <f>IF(ISNUMBER(J53),LOOKUP(J53,'Funding sources'!A:A,'Funding sources'!B:B),"")</f>
        <v/>
      </c>
    </row>
    <row r="54" spans="1:12" x14ac:dyDescent="0.25">
      <c r="A54" s="2">
        <f>A$49+0.01*(ROW()-ROW(A$49)-1)</f>
        <v>3.04</v>
      </c>
      <c r="B54" s="86" t="s">
        <v>113</v>
      </c>
      <c r="C54" s="26">
        <v>0</v>
      </c>
      <c r="D54" s="33">
        <f t="shared" si="12"/>
        <v>0</v>
      </c>
      <c r="E54" s="86" t="s">
        <v>93</v>
      </c>
      <c r="F54" s="6" t="s">
        <v>80</v>
      </c>
      <c r="G54" s="27">
        <v>0</v>
      </c>
      <c r="H54" s="31">
        <f>IF(F54="$",1,1/C$19)*IF(C54="",1,C54)*IF(D54="",1,D54)*IF(G54="",1,G54)</f>
        <v>0</v>
      </c>
      <c r="J54" s="64"/>
      <c r="K54" s="32" t="str">
        <f>IF(ISNUMBER(J54),LOOKUP(J54,'Funding sources'!A:A,'Funding sources'!B:B),"")</f>
        <v/>
      </c>
    </row>
    <row r="55" spans="1:12" x14ac:dyDescent="0.25">
      <c r="A55" s="2">
        <f>A$49+0.01*(ROW()-ROW(A$49)-1)</f>
        <v>3.05</v>
      </c>
      <c r="B55" s="86" t="s">
        <v>148</v>
      </c>
      <c r="C55" s="26">
        <v>0</v>
      </c>
      <c r="D55" s="30">
        <v>0</v>
      </c>
      <c r="E55" s="88" t="s">
        <v>116</v>
      </c>
      <c r="F55" s="6" t="s">
        <v>80</v>
      </c>
      <c r="G55" s="27">
        <v>0</v>
      </c>
      <c r="H55" s="31">
        <f>IF(F55="$",1,1/C$19)*IF(C55="",1,C55)*IF(D55="",1,D55)*IF(G55="",1,G55)</f>
        <v>0</v>
      </c>
      <c r="J55" s="64"/>
      <c r="K55" s="32" t="str">
        <f>IF(ISNUMBER(J55),LOOKUP(J55,'Funding sources'!A:A,'Funding sources'!B:B),"")</f>
        <v/>
      </c>
    </row>
    <row r="56" spans="1:12" x14ac:dyDescent="0.25">
      <c r="C56" s="71"/>
      <c r="D56" s="72"/>
      <c r="E56" s="73"/>
      <c r="F56" s="74"/>
      <c r="G56" s="75"/>
      <c r="H56" s="76"/>
      <c r="I56" s="73"/>
      <c r="J56" s="77"/>
      <c r="K56" s="73"/>
      <c r="L56" s="73"/>
    </row>
    <row r="57" spans="1:12" x14ac:dyDescent="0.25">
      <c r="A57" s="10"/>
      <c r="B57" s="11"/>
      <c r="C57" s="52" t="s">
        <v>85</v>
      </c>
      <c r="D57" s="93" t="s">
        <v>32</v>
      </c>
      <c r="E57" s="93"/>
      <c r="F57" s="70"/>
      <c r="G57" s="66" t="s">
        <v>92</v>
      </c>
      <c r="H57" s="67" t="s">
        <v>79</v>
      </c>
      <c r="I57" s="68"/>
      <c r="J57" s="68" t="s">
        <v>135</v>
      </c>
      <c r="K57" s="68" t="s">
        <v>136</v>
      </c>
    </row>
    <row r="58" spans="1:12" x14ac:dyDescent="0.25">
      <c r="A58" s="10"/>
      <c r="B58" s="11"/>
      <c r="C58" s="52"/>
      <c r="D58" s="52"/>
      <c r="E58" s="52"/>
      <c r="F58" s="14"/>
      <c r="G58" s="16"/>
      <c r="H58" s="15"/>
      <c r="I58" s="11"/>
      <c r="J58" s="11"/>
      <c r="K58" s="11"/>
    </row>
    <row r="59" spans="1:12" s="11" customFormat="1" x14ac:dyDescent="0.25">
      <c r="A59" s="17">
        <f>1+A49</f>
        <v>4</v>
      </c>
      <c r="B59" s="11" t="s">
        <v>114</v>
      </c>
      <c r="C59" s="12"/>
      <c r="D59" s="13"/>
      <c r="F59" s="14"/>
      <c r="G59" s="16"/>
      <c r="H59" s="34">
        <f>SUM(H60:H70)</f>
        <v>0</v>
      </c>
    </row>
    <row r="61" spans="1:12" x14ac:dyDescent="0.25">
      <c r="A61" s="2">
        <f>A$59+0.01*(ROW()-ROW(A$59)-1)</f>
        <v>4.01</v>
      </c>
      <c r="B61" s="86" t="s">
        <v>119</v>
      </c>
      <c r="C61" s="26">
        <v>0</v>
      </c>
      <c r="D61" s="30">
        <v>0</v>
      </c>
      <c r="E61" s="88" t="s">
        <v>117</v>
      </c>
      <c r="F61" s="6" t="s">
        <v>80</v>
      </c>
      <c r="G61" s="27">
        <v>0</v>
      </c>
      <c r="H61" s="31">
        <f t="shared" ref="H61:H69" si="13">IF(F61="$",1,1/C$19)*IF(C61="",1,C61)*IF(D61="",1,D61)*IF(G61="",1,G61)</f>
        <v>0</v>
      </c>
      <c r="J61" s="64"/>
      <c r="K61" s="32" t="str">
        <f>IF(ISNUMBER(J61),LOOKUP(J61,'Funding sources'!A:A,'Funding sources'!B:B),"")</f>
        <v/>
      </c>
    </row>
    <row r="62" spans="1:12" x14ac:dyDescent="0.25">
      <c r="A62" s="2">
        <f t="shared" ref="A62:A69" si="14">A$59+0.01*(ROW()-ROW(A$59)-1)</f>
        <v>4.0199999999999996</v>
      </c>
      <c r="B62" s="86" t="s">
        <v>149</v>
      </c>
      <c r="C62" s="26">
        <v>0</v>
      </c>
      <c r="D62" s="30">
        <v>0</v>
      </c>
      <c r="E62" s="29" t="s">
        <v>77</v>
      </c>
      <c r="F62" s="6" t="s">
        <v>80</v>
      </c>
      <c r="G62" s="27">
        <v>0</v>
      </c>
      <c r="H62" s="31">
        <f t="shared" si="13"/>
        <v>0</v>
      </c>
      <c r="J62" s="64"/>
      <c r="K62" s="32" t="str">
        <f>IF(ISNUMBER(J62),LOOKUP(J62,'Funding sources'!A:A,'Funding sources'!B:B),"")</f>
        <v/>
      </c>
    </row>
    <row r="63" spans="1:12" x14ac:dyDescent="0.25">
      <c r="A63" s="2">
        <f t="shared" si="14"/>
        <v>4.03</v>
      </c>
      <c r="B63" s="86" t="s">
        <v>120</v>
      </c>
      <c r="C63" s="26">
        <v>0</v>
      </c>
      <c r="D63" s="30">
        <v>0</v>
      </c>
      <c r="E63" s="29" t="s">
        <v>77</v>
      </c>
      <c r="F63" s="6" t="s">
        <v>80</v>
      </c>
      <c r="G63" s="27">
        <v>0</v>
      </c>
      <c r="H63" s="31">
        <f t="shared" si="13"/>
        <v>0</v>
      </c>
      <c r="J63" s="64"/>
      <c r="K63" s="32" t="str">
        <f>IF(ISNUMBER(J63),LOOKUP(J63,'Funding sources'!A:A,'Funding sources'!B:B),"")</f>
        <v/>
      </c>
    </row>
    <row r="64" spans="1:12" x14ac:dyDescent="0.25">
      <c r="A64" s="2">
        <f t="shared" si="14"/>
        <v>4.04</v>
      </c>
      <c r="B64" s="86" t="s">
        <v>121</v>
      </c>
      <c r="C64" s="35">
        <f>IF(C9&lt;&gt;0,MAX(INT(1.25*C$9),C$9+2),0)</f>
        <v>0</v>
      </c>
      <c r="D64" s="30">
        <v>0</v>
      </c>
      <c r="E64" s="88" t="s">
        <v>117</v>
      </c>
      <c r="F64" s="6" t="s">
        <v>80</v>
      </c>
      <c r="G64" s="27">
        <v>0</v>
      </c>
      <c r="H64" s="31">
        <f>IF(F64="$",1,1/C$19)*IF(C64="",1,C64)*IF(D64="",1,D64)*IF(G64="",1,G64)</f>
        <v>0</v>
      </c>
      <c r="J64" s="64"/>
      <c r="K64" s="32" t="str">
        <f>IF(ISNUMBER(J64),LOOKUP(J64,'Funding sources'!A:A,'Funding sources'!B:B),"")</f>
        <v/>
      </c>
    </row>
    <row r="65" spans="1:11" x14ac:dyDescent="0.25">
      <c r="A65" s="2">
        <f t="shared" si="14"/>
        <v>4.05</v>
      </c>
      <c r="B65" s="3" t="s">
        <v>82</v>
      </c>
      <c r="C65" s="26">
        <v>0</v>
      </c>
      <c r="D65" s="33">
        <f>IF(C9&lt;&gt;0,C$9+2,0)</f>
        <v>0</v>
      </c>
      <c r="E65" s="88" t="s">
        <v>117</v>
      </c>
      <c r="F65" s="6" t="s">
        <v>80</v>
      </c>
      <c r="G65" s="27">
        <v>0</v>
      </c>
      <c r="H65" s="31">
        <f>IF(F65="$",1,1/C$19)*IF(C65="",1,C65)*IF(D65="",1,D65)*IF(G65="",1,G65)</f>
        <v>0</v>
      </c>
      <c r="J65" s="64"/>
      <c r="K65" s="32" t="str">
        <f>IF(ISNUMBER(J65),LOOKUP(J65,'Funding sources'!A:A,'Funding sources'!B:B),"")</f>
        <v/>
      </c>
    </row>
    <row r="66" spans="1:11" x14ac:dyDescent="0.25">
      <c r="A66" s="2">
        <f t="shared" si="14"/>
        <v>4.0599999999999996</v>
      </c>
      <c r="B66" s="86" t="s">
        <v>122</v>
      </c>
      <c r="C66" s="26">
        <v>0</v>
      </c>
      <c r="D66" s="42">
        <f>+C9+C11+C13+C15</f>
        <v>0</v>
      </c>
      <c r="E66" s="88" t="s">
        <v>117</v>
      </c>
      <c r="F66" s="6" t="s">
        <v>80</v>
      </c>
      <c r="G66" s="27">
        <v>0</v>
      </c>
      <c r="H66" s="31">
        <f t="shared" si="13"/>
        <v>0</v>
      </c>
      <c r="J66" s="64"/>
      <c r="K66" s="32" t="str">
        <f>IF(ISNUMBER(J66),LOOKUP(J66,'Funding sources'!A:A,'Funding sources'!B:B),"")</f>
        <v/>
      </c>
    </row>
    <row r="67" spans="1:11" x14ac:dyDescent="0.25">
      <c r="A67" s="2">
        <f t="shared" si="14"/>
        <v>4.07</v>
      </c>
      <c r="B67" s="86" t="s">
        <v>123</v>
      </c>
      <c r="C67" s="26">
        <v>0</v>
      </c>
      <c r="D67" s="33">
        <f>IF(C15&lt;&gt;0,C15+2,0)</f>
        <v>0</v>
      </c>
      <c r="E67" s="88" t="s">
        <v>117</v>
      </c>
      <c r="F67" s="6" t="s">
        <v>80</v>
      </c>
      <c r="G67" s="27">
        <v>0</v>
      </c>
      <c r="H67" s="31">
        <f>IF(F67="$",1,1/C$19)*IF(C67="",1,C67)*IF(D67="",1,D67)*IF(G67="",1,G67)</f>
        <v>0</v>
      </c>
      <c r="J67" s="64"/>
      <c r="K67" s="32" t="str">
        <f>IF(ISNUMBER(J67),LOOKUP(J67,'Funding sources'!A:A,'Funding sources'!B:B),"")</f>
        <v/>
      </c>
    </row>
    <row r="68" spans="1:11" x14ac:dyDescent="0.25">
      <c r="A68" s="2">
        <f t="shared" si="14"/>
        <v>4.08</v>
      </c>
      <c r="B68" s="86" t="s">
        <v>124</v>
      </c>
      <c r="C68" s="60">
        <v>1</v>
      </c>
      <c r="D68" s="33">
        <f>1+C$9</f>
        <v>1</v>
      </c>
      <c r="E68" s="86" t="s">
        <v>126</v>
      </c>
      <c r="G68" s="78"/>
      <c r="H68" s="31">
        <f>'Equipment and Materials'!H3</f>
        <v>0</v>
      </c>
      <c r="J68" s="64"/>
      <c r="K68" s="32" t="str">
        <f>IF(ISNUMBER(J68),LOOKUP(J68,'Funding sources'!A:A,'Funding sources'!B:B),"")</f>
        <v/>
      </c>
    </row>
    <row r="69" spans="1:11" x14ac:dyDescent="0.25">
      <c r="A69" s="2">
        <f t="shared" si="14"/>
        <v>4.09</v>
      </c>
      <c r="B69" s="86" t="s">
        <v>125</v>
      </c>
      <c r="C69" s="26">
        <v>0</v>
      </c>
      <c r="D69" s="33">
        <f>C9+C11+C13+C15</f>
        <v>0</v>
      </c>
      <c r="E69" s="3" t="s">
        <v>83</v>
      </c>
      <c r="F69" s="6" t="s">
        <v>80</v>
      </c>
      <c r="G69" s="27">
        <v>0</v>
      </c>
      <c r="H69" s="31">
        <f t="shared" si="13"/>
        <v>0</v>
      </c>
      <c r="J69" s="64"/>
      <c r="K69" s="32" t="str">
        <f>IF(ISNUMBER(J69),LOOKUP(J69,'Funding sources'!A:A,'Funding sources'!B:B),"")</f>
        <v/>
      </c>
    </row>
    <row r="70" spans="1:11" x14ac:dyDescent="0.25">
      <c r="J70" s="65"/>
    </row>
    <row r="71" spans="1:11" s="11" customFormat="1" x14ac:dyDescent="0.25">
      <c r="A71" s="17">
        <f>1+A59</f>
        <v>5</v>
      </c>
      <c r="B71" s="11" t="s">
        <v>49</v>
      </c>
      <c r="C71" s="12"/>
      <c r="D71" s="13"/>
      <c r="F71" s="14"/>
      <c r="G71" s="16"/>
      <c r="H71" s="34">
        <f>SUM(H72:H78)</f>
        <v>0</v>
      </c>
      <c r="J71" s="68"/>
    </row>
    <row r="72" spans="1:11" x14ac:dyDescent="0.25">
      <c r="J72" s="65"/>
    </row>
    <row r="73" spans="1:11" x14ac:dyDescent="0.25">
      <c r="A73" s="2">
        <f>A$71+0.01*(ROW()-ROW(A$71)-1)</f>
        <v>5.01</v>
      </c>
      <c r="B73" s="86" t="s">
        <v>127</v>
      </c>
      <c r="C73" s="35">
        <f>IF(C6&lt;&gt;0,ROUND(MAX(1.25*C6,2000+C6)/1000,0)*1000,0)</f>
        <v>0</v>
      </c>
      <c r="D73" s="30">
        <v>0</v>
      </c>
      <c r="E73" s="88" t="s">
        <v>117</v>
      </c>
      <c r="F73" s="6" t="s">
        <v>80</v>
      </c>
      <c r="G73" s="27">
        <v>0</v>
      </c>
      <c r="H73" s="31">
        <f t="shared" ref="H73:H77" si="15">IF(F73="$",1,1/C$19)*IF(C73="",1,C73)*IF(D73="",1,D73)*IF(G73="",1,G73)</f>
        <v>0</v>
      </c>
      <c r="J73" s="64"/>
      <c r="K73" s="32" t="str">
        <f>IF(ISNUMBER(J73),LOOKUP(J73,'Funding sources'!A:A,'Funding sources'!B:B),"")</f>
        <v/>
      </c>
    </row>
    <row r="74" spans="1:11" x14ac:dyDescent="0.25">
      <c r="A74" s="2">
        <f>A$71+0.01*(ROW()-ROW(A$71)-1)</f>
        <v>5.0199999999999996</v>
      </c>
      <c r="B74" s="90" t="s">
        <v>161</v>
      </c>
      <c r="C74" s="35">
        <f>(C11+C13+C9+C15)*1.25</f>
        <v>0</v>
      </c>
      <c r="D74" s="30">
        <v>0</v>
      </c>
      <c r="E74" s="88" t="s">
        <v>117</v>
      </c>
      <c r="F74" s="6" t="s">
        <v>80</v>
      </c>
      <c r="G74" s="27">
        <v>0</v>
      </c>
      <c r="H74" s="31">
        <f t="shared" si="15"/>
        <v>0</v>
      </c>
      <c r="J74" s="64"/>
      <c r="K74" s="32" t="str">
        <f>IF(ISNUMBER(J74),LOOKUP(J74,'Funding sources'!A:A,'Funding sources'!B:B),"")</f>
        <v/>
      </c>
    </row>
    <row r="75" spans="1:11" x14ac:dyDescent="0.25">
      <c r="A75" s="2">
        <f>A$71+0.01*(ROW()-ROW(A$71)-1)</f>
        <v>5.03</v>
      </c>
      <c r="B75" s="86" t="s">
        <v>150</v>
      </c>
      <c r="C75" s="35">
        <f>C9*1.25</f>
        <v>0</v>
      </c>
      <c r="D75" s="30">
        <v>0</v>
      </c>
      <c r="E75" s="88" t="s">
        <v>117</v>
      </c>
      <c r="F75" s="6" t="s">
        <v>80</v>
      </c>
      <c r="G75" s="27">
        <v>0</v>
      </c>
      <c r="H75" s="31">
        <f t="shared" si="15"/>
        <v>0</v>
      </c>
      <c r="J75" s="64"/>
      <c r="K75" s="32" t="str">
        <f>IF(ISNUMBER(J75),LOOKUP(J75,'Funding sources'!A:A,'Funding sources'!B:B),"")</f>
        <v/>
      </c>
    </row>
    <row r="76" spans="1:11" x14ac:dyDescent="0.25">
      <c r="A76" s="2">
        <f>A$71+0.01*(ROW()-ROW(A$71)-1)</f>
        <v>5.04</v>
      </c>
      <c r="B76" s="86" t="s">
        <v>128</v>
      </c>
      <c r="C76" s="35">
        <f>C15*1.25</f>
        <v>0</v>
      </c>
      <c r="D76" s="30">
        <v>0</v>
      </c>
      <c r="E76" s="88" t="s">
        <v>117</v>
      </c>
      <c r="F76" s="6" t="s">
        <v>80</v>
      </c>
      <c r="G76" s="27">
        <v>0</v>
      </c>
      <c r="H76" s="31">
        <f t="shared" si="15"/>
        <v>0</v>
      </c>
      <c r="J76" s="64"/>
      <c r="K76" s="32" t="str">
        <f>IF(ISNUMBER(J76),LOOKUP(J76,'Funding sources'!A:A,'Funding sources'!B:B),"")</f>
        <v/>
      </c>
    </row>
    <row r="77" spans="1:11" x14ac:dyDescent="0.25">
      <c r="A77" s="2">
        <f>A$71+0.01*(ROW()-ROW(A$71)-1)</f>
        <v>5.05</v>
      </c>
      <c r="B77" s="86" t="s">
        <v>129</v>
      </c>
      <c r="C77" s="26">
        <v>0</v>
      </c>
      <c r="D77" s="30">
        <v>0</v>
      </c>
      <c r="E77" s="29" t="s">
        <v>77</v>
      </c>
      <c r="F77" s="6" t="s">
        <v>80</v>
      </c>
      <c r="G77" s="27">
        <v>0</v>
      </c>
      <c r="H77" s="31">
        <f t="shared" si="15"/>
        <v>0</v>
      </c>
      <c r="J77" s="64"/>
      <c r="K77" s="32" t="str">
        <f>IF(ISNUMBER(J77),LOOKUP(J77,'Funding sources'!A:A,'Funding sources'!B:B),"")</f>
        <v/>
      </c>
    </row>
    <row r="78" spans="1:11" x14ac:dyDescent="0.25">
      <c r="J78" s="65"/>
    </row>
    <row r="79" spans="1:11" s="11" customFormat="1" x14ac:dyDescent="0.25">
      <c r="A79" s="17">
        <f>1+A71</f>
        <v>6</v>
      </c>
      <c r="B79" s="11" t="s">
        <v>130</v>
      </c>
      <c r="C79" s="24"/>
      <c r="D79" s="13"/>
      <c r="F79" s="14"/>
      <c r="G79" s="16"/>
      <c r="H79" s="34">
        <f>SUM(H80:H86)</f>
        <v>0</v>
      </c>
      <c r="J79" s="68"/>
    </row>
    <row r="80" spans="1:11" x14ac:dyDescent="0.25">
      <c r="J80" s="65"/>
    </row>
    <row r="81" spans="1:11" x14ac:dyDescent="0.25">
      <c r="A81" s="2">
        <f t="shared" ref="A81:A86" si="16">A$79+0.01*(ROW()-ROW(A$79)-1)</f>
        <v>6.01</v>
      </c>
      <c r="B81" s="86" t="s">
        <v>50</v>
      </c>
      <c r="C81" s="26">
        <v>0</v>
      </c>
      <c r="D81" s="30">
        <v>0</v>
      </c>
      <c r="E81" s="88" t="s">
        <v>118</v>
      </c>
      <c r="F81" s="6" t="s">
        <v>80</v>
      </c>
      <c r="G81" s="27">
        <v>0</v>
      </c>
      <c r="H81" s="31">
        <f t="shared" ref="H81:H84" si="17">IF(F81="$",1,1/C$19)*IF(C81="",1,C81)*IF(D81="",1,D81)*IF(G81="",1,G81)</f>
        <v>0</v>
      </c>
      <c r="J81" s="64"/>
      <c r="K81" s="32" t="str">
        <f>IF(ISNUMBER(J81),LOOKUP(J81,'Funding sources'!A:A,'Funding sources'!B:B),"")</f>
        <v/>
      </c>
    </row>
    <row r="82" spans="1:11" x14ac:dyDescent="0.25">
      <c r="A82" s="2">
        <f t="shared" si="16"/>
        <v>6.02</v>
      </c>
      <c r="B82" s="86" t="s">
        <v>51</v>
      </c>
      <c r="C82" s="26">
        <v>0</v>
      </c>
      <c r="D82" s="30">
        <v>0</v>
      </c>
      <c r="E82" s="88" t="s">
        <v>118</v>
      </c>
      <c r="F82" s="6" t="s">
        <v>80</v>
      </c>
      <c r="G82" s="27">
        <v>0</v>
      </c>
      <c r="H82" s="31">
        <f t="shared" ref="H82:H83" si="18">IF(F82="$",1,1/C$19)*IF(C82="",1,C82)*IF(D82="",1,D82)*IF(G82="",1,G82)</f>
        <v>0</v>
      </c>
      <c r="J82" s="64"/>
      <c r="K82" s="32" t="str">
        <f>IF(ISNUMBER(J82),LOOKUP(J82,'Funding sources'!A:A,'Funding sources'!B:B),"")</f>
        <v/>
      </c>
    </row>
    <row r="83" spans="1:11" x14ac:dyDescent="0.25">
      <c r="A83" s="2">
        <f t="shared" si="16"/>
        <v>6.03</v>
      </c>
      <c r="B83" s="86" t="s">
        <v>52</v>
      </c>
      <c r="C83" s="26">
        <v>0</v>
      </c>
      <c r="D83" s="30">
        <v>0</v>
      </c>
      <c r="E83" s="29" t="s">
        <v>77</v>
      </c>
      <c r="F83" s="6" t="s">
        <v>80</v>
      </c>
      <c r="G83" s="27">
        <v>0</v>
      </c>
      <c r="H83" s="31">
        <f t="shared" si="18"/>
        <v>0</v>
      </c>
      <c r="J83" s="64"/>
      <c r="K83" s="32" t="str">
        <f>IF(ISNUMBER(J83),LOOKUP(J83,'Funding sources'!A:A,'Funding sources'!B:B),"")</f>
        <v/>
      </c>
    </row>
    <row r="84" spans="1:11" x14ac:dyDescent="0.25">
      <c r="A84" s="2">
        <f t="shared" si="16"/>
        <v>6.04</v>
      </c>
      <c r="B84" s="86" t="s">
        <v>53</v>
      </c>
      <c r="C84" s="26">
        <v>0</v>
      </c>
      <c r="D84" s="30">
        <v>0</v>
      </c>
      <c r="E84" s="88" t="s">
        <v>118</v>
      </c>
      <c r="F84" s="6" t="s">
        <v>80</v>
      </c>
      <c r="G84" s="27">
        <v>0</v>
      </c>
      <c r="H84" s="31">
        <f t="shared" si="17"/>
        <v>0</v>
      </c>
      <c r="J84" s="64"/>
      <c r="K84" s="32" t="str">
        <f>IF(ISNUMBER(J84),LOOKUP(J84,'Funding sources'!A:A,'Funding sources'!B:B),"")</f>
        <v/>
      </c>
    </row>
    <row r="85" spans="1:11" x14ac:dyDescent="0.25">
      <c r="A85" s="2">
        <f t="shared" si="16"/>
        <v>6.05</v>
      </c>
      <c r="B85" s="86" t="s">
        <v>54</v>
      </c>
      <c r="C85" s="60">
        <f>ROUND((C9+C11+C13+C15)*1.1,0)</f>
        <v>0</v>
      </c>
      <c r="D85" s="30">
        <v>0</v>
      </c>
      <c r="E85" s="88" t="s">
        <v>118</v>
      </c>
      <c r="F85" s="6" t="s">
        <v>80</v>
      </c>
      <c r="G85" s="27">
        <v>0</v>
      </c>
      <c r="H85" s="31">
        <f t="shared" ref="H85" si="19">IF(F85="$",1,1/C$19)*IF(C85="",1,C85)*IF(D85="",1,D85)*IF(G85="",1,G85)</f>
        <v>0</v>
      </c>
      <c r="J85" s="64"/>
      <c r="K85" s="32" t="str">
        <f>IF(ISNUMBER(J85),LOOKUP(J85,'Funding sources'!A:A,'Funding sources'!B:B),"")</f>
        <v/>
      </c>
    </row>
    <row r="86" spans="1:11" x14ac:dyDescent="0.25">
      <c r="A86" s="2">
        <f t="shared" si="16"/>
        <v>6.06</v>
      </c>
      <c r="B86" s="86" t="s">
        <v>55</v>
      </c>
      <c r="C86" s="26">
        <v>0</v>
      </c>
      <c r="D86" s="30">
        <v>0</v>
      </c>
      <c r="E86" s="29" t="s">
        <v>77</v>
      </c>
      <c r="F86" s="6" t="s">
        <v>80</v>
      </c>
      <c r="G86" s="27">
        <v>0</v>
      </c>
      <c r="H86" s="31">
        <f t="shared" ref="H86" si="20">IF(F86="$",1,1/C$19)*IF(C86="",1,C86)*IF(D86="",1,D86)*IF(G86="",1,G86)</f>
        <v>0</v>
      </c>
      <c r="J86" s="64"/>
      <c r="K86" s="32" t="str">
        <f>IF(ISNUMBER(J86),LOOKUP(J86,'Funding sources'!A:A,'Funding sources'!B:B),"")</f>
        <v/>
      </c>
    </row>
    <row r="87" spans="1:11" x14ac:dyDescent="0.25">
      <c r="J87" s="65"/>
    </row>
    <row r="88" spans="1:11" s="11" customFormat="1" x14ac:dyDescent="0.25">
      <c r="A88" s="17">
        <f>A79+1</f>
        <v>7</v>
      </c>
      <c r="B88" s="11" t="s">
        <v>56</v>
      </c>
      <c r="C88" s="24"/>
      <c r="D88" s="13"/>
      <c r="F88" s="14"/>
      <c r="G88" s="16"/>
      <c r="H88" s="34">
        <f>SUM(H89:H91)</f>
        <v>0</v>
      </c>
      <c r="J88" s="68"/>
    </row>
    <row r="89" spans="1:11" x14ac:dyDescent="0.25">
      <c r="J89" s="65"/>
    </row>
    <row r="90" spans="1:11" x14ac:dyDescent="0.25">
      <c r="A90" s="2">
        <f>A$88+0.01*(ROW()-ROW(A$88)-1)</f>
        <v>7.01</v>
      </c>
      <c r="B90" s="86" t="s">
        <v>57</v>
      </c>
      <c r="C90" s="60">
        <f>+C9+C11+C13+C15</f>
        <v>0</v>
      </c>
      <c r="D90" s="30">
        <v>0</v>
      </c>
      <c r="E90" s="88" t="s">
        <v>93</v>
      </c>
      <c r="F90" s="6" t="s">
        <v>80</v>
      </c>
      <c r="G90" s="27">
        <v>0</v>
      </c>
      <c r="H90" s="31">
        <f t="shared" ref="H90:H91" si="21">IF(F90="$",1,1/C$19)*IF(C90="",1,C90)*IF(D90="",1,D90)*IF(G90="",1,G90)</f>
        <v>0</v>
      </c>
      <c r="J90" s="64"/>
      <c r="K90" s="32" t="str">
        <f>IF(ISNUMBER(J90),LOOKUP(J90,'Funding sources'!A:A,'Funding sources'!B:B),"")</f>
        <v/>
      </c>
    </row>
    <row r="91" spans="1:11" x14ac:dyDescent="0.25">
      <c r="A91" s="2">
        <f>A$88+0.01*(ROW()-ROW(A$88)-1)</f>
        <v>7.02</v>
      </c>
      <c r="B91" s="3" t="s">
        <v>73</v>
      </c>
      <c r="C91" s="60">
        <f>IF(C9&lt;&gt;0,C9+1,0)</f>
        <v>0</v>
      </c>
      <c r="D91" s="30">
        <v>0</v>
      </c>
      <c r="E91" s="88" t="s">
        <v>93</v>
      </c>
      <c r="F91" s="6" t="s">
        <v>80</v>
      </c>
      <c r="G91" s="27">
        <v>0</v>
      </c>
      <c r="H91" s="31">
        <f t="shared" si="21"/>
        <v>0</v>
      </c>
      <c r="J91" s="64"/>
      <c r="K91" s="32" t="str">
        <f>IF(ISNUMBER(J91),LOOKUP(J91,'Funding sources'!A:A,'Funding sources'!B:B),"")</f>
        <v/>
      </c>
    </row>
    <row r="92" spans="1:11" x14ac:dyDescent="0.25">
      <c r="J92" s="65"/>
    </row>
    <row r="93" spans="1:11" s="11" customFormat="1" x14ac:dyDescent="0.25">
      <c r="A93" s="17">
        <f>A88+1</f>
        <v>8</v>
      </c>
      <c r="B93" s="11" t="s">
        <v>58</v>
      </c>
      <c r="C93" s="12"/>
      <c r="D93" s="13"/>
      <c r="F93" s="14"/>
      <c r="G93" s="16"/>
      <c r="H93" s="34">
        <f>SUM(H94:H109)</f>
        <v>0</v>
      </c>
      <c r="J93" s="68"/>
    </row>
    <row r="94" spans="1:11" x14ac:dyDescent="0.25">
      <c r="J94" s="65"/>
    </row>
    <row r="95" spans="1:11" x14ac:dyDescent="0.25">
      <c r="A95" s="2">
        <f>A$93+0.01*(ROW()-ROW(A$93)-1)</f>
        <v>8.01</v>
      </c>
      <c r="B95" s="86" t="s">
        <v>59</v>
      </c>
      <c r="C95" s="59">
        <v>0</v>
      </c>
      <c r="D95" s="30">
        <v>0</v>
      </c>
      <c r="E95" s="88" t="s">
        <v>93</v>
      </c>
      <c r="F95" s="6" t="s">
        <v>80</v>
      </c>
      <c r="G95" s="27">
        <v>0</v>
      </c>
      <c r="H95" s="31">
        <f t="shared" ref="H95:H108" si="22">IF(F95="$",1,1/C$19)*IF(C95="",1,C95)*IF(D95="",1,D95)*IF(G95="",1,G95)</f>
        <v>0</v>
      </c>
      <c r="J95" s="64"/>
      <c r="K95" s="32" t="str">
        <f>IF(ISNUMBER(J95),LOOKUP(J95,'Funding sources'!A:A,'Funding sources'!B:B),"")</f>
        <v/>
      </c>
    </row>
    <row r="96" spans="1:11" x14ac:dyDescent="0.25">
      <c r="A96" s="2">
        <f t="shared" ref="A96:A108" si="23">A$93+0.01*(ROW()-ROW(A$93)-1)</f>
        <v>8.02</v>
      </c>
      <c r="B96" s="86" t="s">
        <v>60</v>
      </c>
      <c r="C96" s="59">
        <v>0</v>
      </c>
      <c r="D96" s="30">
        <v>0</v>
      </c>
      <c r="E96" s="88" t="s">
        <v>93</v>
      </c>
      <c r="F96" s="6" t="s">
        <v>80</v>
      </c>
      <c r="G96" s="27">
        <v>0</v>
      </c>
      <c r="H96" s="31">
        <f t="shared" si="22"/>
        <v>0</v>
      </c>
      <c r="J96" s="64"/>
      <c r="K96" s="32" t="str">
        <f>IF(ISNUMBER(J96),LOOKUP(J96,'Funding sources'!A:A,'Funding sources'!B:B),"")</f>
        <v/>
      </c>
    </row>
    <row r="97" spans="1:11" x14ac:dyDescent="0.25">
      <c r="A97" s="2">
        <f t="shared" si="23"/>
        <v>8.0299999999999994</v>
      </c>
      <c r="B97" s="86" t="s">
        <v>61</v>
      </c>
      <c r="C97" s="26">
        <v>0</v>
      </c>
      <c r="D97" s="30">
        <v>0</v>
      </c>
      <c r="E97" s="29" t="s">
        <v>77</v>
      </c>
      <c r="F97" s="6" t="s">
        <v>80</v>
      </c>
      <c r="G97" s="27">
        <v>0</v>
      </c>
      <c r="H97" s="31">
        <f t="shared" si="22"/>
        <v>0</v>
      </c>
      <c r="J97" s="64"/>
      <c r="K97" s="32" t="str">
        <f>IF(ISNUMBER(J97),LOOKUP(J97,'Funding sources'!A:A,'Funding sources'!B:B),"")</f>
        <v/>
      </c>
    </row>
    <row r="98" spans="1:11" x14ac:dyDescent="0.25">
      <c r="A98" s="2">
        <f t="shared" si="23"/>
        <v>8.0399999999999991</v>
      </c>
      <c r="B98" s="86" t="s">
        <v>62</v>
      </c>
      <c r="C98" s="59">
        <v>0</v>
      </c>
      <c r="D98" s="30">
        <v>0</v>
      </c>
      <c r="E98" s="88" t="s">
        <v>64</v>
      </c>
      <c r="F98" s="6" t="s">
        <v>80</v>
      </c>
      <c r="G98" s="27">
        <v>0</v>
      </c>
      <c r="H98" s="31">
        <f t="shared" si="22"/>
        <v>0</v>
      </c>
      <c r="J98" s="64"/>
      <c r="K98" s="32" t="str">
        <f>IF(ISNUMBER(J98),LOOKUP(J98,'Funding sources'!A:A,'Funding sources'!B:B),"")</f>
        <v/>
      </c>
    </row>
    <row r="99" spans="1:11" x14ac:dyDescent="0.25">
      <c r="A99" s="2">
        <f t="shared" si="23"/>
        <v>8.0500000000000007</v>
      </c>
      <c r="B99" s="86" t="s">
        <v>63</v>
      </c>
      <c r="C99" s="26">
        <v>0</v>
      </c>
      <c r="D99" s="33">
        <f>C4</f>
        <v>0</v>
      </c>
      <c r="E99" s="88" t="s">
        <v>65</v>
      </c>
      <c r="F99" s="6" t="s">
        <v>80</v>
      </c>
      <c r="G99" s="27">
        <v>0</v>
      </c>
      <c r="H99" s="31">
        <f t="shared" si="22"/>
        <v>0</v>
      </c>
      <c r="J99" s="64"/>
      <c r="K99" s="32" t="str">
        <f>IF(ISNUMBER(J99),LOOKUP(J99,'Funding sources'!A:A,'Funding sources'!B:B),"")</f>
        <v/>
      </c>
    </row>
    <row r="100" spans="1:11" x14ac:dyDescent="0.25">
      <c r="A100" s="2">
        <f t="shared" si="23"/>
        <v>8.06</v>
      </c>
      <c r="B100" s="86" t="s">
        <v>67</v>
      </c>
      <c r="C100" s="26">
        <v>0</v>
      </c>
      <c r="D100" s="33">
        <f>C4</f>
        <v>0</v>
      </c>
      <c r="E100" s="88" t="s">
        <v>65</v>
      </c>
      <c r="F100" s="6" t="s">
        <v>80</v>
      </c>
      <c r="G100" s="27">
        <v>0</v>
      </c>
      <c r="H100" s="31">
        <f>IF(F100="$",1,1/C$19)*IF(C100="",1,C100)*IF(D100="",1,D100)*IF(G100="",1,G100)</f>
        <v>0</v>
      </c>
      <c r="J100" s="64"/>
      <c r="K100" s="32" t="str">
        <f>IF(ISNUMBER(J100),LOOKUP(J100,'Funding sources'!A:A,'Funding sources'!B:B),"")</f>
        <v/>
      </c>
    </row>
    <row r="101" spans="1:11" x14ac:dyDescent="0.25">
      <c r="A101" s="2">
        <f t="shared" si="23"/>
        <v>8.07</v>
      </c>
      <c r="B101" s="3" t="s">
        <v>84</v>
      </c>
      <c r="C101" s="26">
        <v>0</v>
      </c>
      <c r="D101" s="30">
        <v>0</v>
      </c>
      <c r="E101" s="29"/>
      <c r="F101" s="6" t="s">
        <v>80</v>
      </c>
      <c r="G101" s="27">
        <v>0</v>
      </c>
      <c r="H101" s="31">
        <f t="shared" si="22"/>
        <v>0</v>
      </c>
      <c r="J101" s="64"/>
      <c r="K101" s="32" t="str">
        <f>IF(ISNUMBER(J101),LOOKUP(J101,'Funding sources'!A:A,'Funding sources'!B:B),"")</f>
        <v/>
      </c>
    </row>
    <row r="102" spans="1:11" x14ac:dyDescent="0.25">
      <c r="A102" s="2">
        <f t="shared" si="23"/>
        <v>8.08</v>
      </c>
      <c r="B102" s="86" t="s">
        <v>68</v>
      </c>
      <c r="C102" s="26">
        <v>0</v>
      </c>
      <c r="D102" s="30">
        <v>0</v>
      </c>
      <c r="E102" s="29"/>
      <c r="F102" s="6" t="s">
        <v>80</v>
      </c>
      <c r="G102" s="27">
        <v>0</v>
      </c>
      <c r="H102" s="31">
        <f t="shared" si="22"/>
        <v>0</v>
      </c>
      <c r="J102" s="64"/>
      <c r="K102" s="32" t="str">
        <f>IF(ISNUMBER(J102),LOOKUP(J102,'Funding sources'!A:A,'Funding sources'!B:B),"")</f>
        <v/>
      </c>
    </row>
    <row r="103" spans="1:11" x14ac:dyDescent="0.25">
      <c r="A103" s="2">
        <f t="shared" si="23"/>
        <v>8.09</v>
      </c>
      <c r="B103" s="86" t="s">
        <v>69</v>
      </c>
      <c r="C103" s="26">
        <v>0</v>
      </c>
      <c r="D103" s="30">
        <v>0</v>
      </c>
      <c r="E103" s="88" t="s">
        <v>118</v>
      </c>
      <c r="F103" s="6" t="s">
        <v>80</v>
      </c>
      <c r="G103" s="27">
        <v>0</v>
      </c>
      <c r="H103" s="31">
        <f t="shared" si="22"/>
        <v>0</v>
      </c>
      <c r="J103" s="64"/>
      <c r="K103" s="32" t="str">
        <f>IF(ISNUMBER(J103),LOOKUP(J103,'Funding sources'!A:A,'Funding sources'!B:B),"")</f>
        <v/>
      </c>
    </row>
    <row r="104" spans="1:11" x14ac:dyDescent="0.25">
      <c r="A104" s="2">
        <f t="shared" si="23"/>
        <v>8.1</v>
      </c>
      <c r="B104" s="86" t="s">
        <v>0</v>
      </c>
      <c r="C104" s="26">
        <v>0</v>
      </c>
      <c r="D104" s="30">
        <v>0</v>
      </c>
      <c r="E104" s="29" t="s">
        <v>77</v>
      </c>
      <c r="F104" s="6" t="s">
        <v>80</v>
      </c>
      <c r="G104" s="27">
        <v>0</v>
      </c>
      <c r="H104" s="31">
        <f t="shared" si="22"/>
        <v>0</v>
      </c>
      <c r="J104" s="64"/>
      <c r="K104" s="32" t="str">
        <f>IF(ISNUMBER(J104),LOOKUP(J104,'Funding sources'!A:A,'Funding sources'!B:B),"")</f>
        <v/>
      </c>
    </row>
    <row r="105" spans="1:11" x14ac:dyDescent="0.25">
      <c r="A105" s="2">
        <f t="shared" si="23"/>
        <v>8.11</v>
      </c>
      <c r="B105" s="86" t="s">
        <v>1</v>
      </c>
      <c r="C105" s="26">
        <v>0</v>
      </c>
      <c r="D105" s="30">
        <v>0</v>
      </c>
      <c r="E105" s="88" t="s">
        <v>65</v>
      </c>
      <c r="F105" s="6" t="s">
        <v>80</v>
      </c>
      <c r="G105" s="27">
        <v>0</v>
      </c>
      <c r="H105" s="31">
        <f t="shared" si="22"/>
        <v>0</v>
      </c>
      <c r="J105" s="64"/>
      <c r="K105" s="32" t="str">
        <f>IF(ISNUMBER(J105),LOOKUP(J105,'Funding sources'!A:A,'Funding sources'!B:B),"")</f>
        <v/>
      </c>
    </row>
    <row r="106" spans="1:11" x14ac:dyDescent="0.25">
      <c r="A106" s="2">
        <f t="shared" si="23"/>
        <v>8.1199999999999992</v>
      </c>
      <c r="B106" s="86" t="s">
        <v>2</v>
      </c>
      <c r="C106" s="26">
        <v>0</v>
      </c>
      <c r="D106" s="33">
        <f>C4</f>
        <v>0</v>
      </c>
      <c r="E106" s="88" t="s">
        <v>65</v>
      </c>
      <c r="F106" s="6" t="s">
        <v>80</v>
      </c>
      <c r="G106" s="27">
        <v>0</v>
      </c>
      <c r="H106" s="31">
        <f>IF(F106="$",1,1/C$19)*IF(C106="",1,C106)*IF(D106="",1,D106)*IF(G106="",1,G106)</f>
        <v>0</v>
      </c>
      <c r="J106" s="64"/>
      <c r="K106" s="32" t="str">
        <f>IF(ISNUMBER(J106),LOOKUP(J106,'Funding sources'!A:A,'Funding sources'!B:B),"")</f>
        <v/>
      </c>
    </row>
    <row r="107" spans="1:11" x14ac:dyDescent="0.25">
      <c r="A107" s="2">
        <f t="shared" si="23"/>
        <v>8.1300000000000008</v>
      </c>
      <c r="B107" s="86" t="s">
        <v>3</v>
      </c>
      <c r="C107" s="26">
        <v>0</v>
      </c>
      <c r="D107" s="30">
        <v>0</v>
      </c>
      <c r="E107" s="29" t="s">
        <v>77</v>
      </c>
      <c r="F107" s="6" t="s">
        <v>80</v>
      </c>
      <c r="G107" s="27">
        <v>0</v>
      </c>
      <c r="H107" s="31">
        <f t="shared" si="22"/>
        <v>0</v>
      </c>
      <c r="J107" s="64"/>
      <c r="K107" s="32" t="str">
        <f>IF(ISNUMBER(J107),LOOKUP(J107,'Funding sources'!A:A,'Funding sources'!B:B),"")</f>
        <v/>
      </c>
    </row>
    <row r="108" spans="1:11" x14ac:dyDescent="0.25">
      <c r="A108" s="2">
        <f t="shared" si="23"/>
        <v>8.14</v>
      </c>
      <c r="B108" s="86" t="s">
        <v>4</v>
      </c>
      <c r="C108" s="26">
        <v>0</v>
      </c>
      <c r="D108" s="38">
        <f>IF(C6&gt;0,ROUND(MAX(1.25*C6,2000+C6)/1000,0)*1000,0)</f>
        <v>0</v>
      </c>
      <c r="E108" s="88" t="s">
        <v>66</v>
      </c>
      <c r="F108" s="6" t="s">
        <v>80</v>
      </c>
      <c r="G108" s="27">
        <v>0</v>
      </c>
      <c r="H108" s="31">
        <f t="shared" si="22"/>
        <v>0</v>
      </c>
      <c r="J108" s="64"/>
      <c r="K108" s="32" t="str">
        <f>IF(ISNUMBER(J108),LOOKUP(J108,'Funding sources'!A:A,'Funding sources'!B:B),"")</f>
        <v/>
      </c>
    </row>
    <row r="110" spans="1:11" x14ac:dyDescent="0.25">
      <c r="B110" s="3" t="s">
        <v>72</v>
      </c>
      <c r="H110" s="31">
        <f>H23+H37+H49+H59+H71+H88+H93+H79</f>
        <v>0</v>
      </c>
    </row>
    <row r="111" spans="1:11" x14ac:dyDescent="0.25">
      <c r="B111" s="86" t="s">
        <v>5</v>
      </c>
      <c r="D111" s="39">
        <v>0.1</v>
      </c>
      <c r="H111" s="31">
        <f>H110*D111</f>
        <v>0</v>
      </c>
    </row>
    <row r="112" spans="1:11" s="11" customFormat="1" x14ac:dyDescent="0.25">
      <c r="A112" s="10"/>
      <c r="B112" s="11" t="s">
        <v>79</v>
      </c>
      <c r="C112" s="12"/>
      <c r="D112" s="13"/>
      <c r="F112" s="14"/>
      <c r="G112" s="16"/>
      <c r="H112" s="34">
        <f>H110+H111</f>
        <v>0</v>
      </c>
    </row>
  </sheetData>
  <sheetProtection password="CC08" sheet="1" objects="1" scenarios="1"/>
  <customSheetViews>
    <customSheetView guid="{D1F63D5E-0E27-EC4B-AEA0-E4A2EB4BE3F1}" scale="150" showGridLines="0">
      <selection activeCell="B45" sqref="B45"/>
      <rowBreaks count="1" manualBreakCount="1">
        <brk id="56" max="16383" man="1"/>
      </rowBreaks>
      <pageMargins left="0.7" right="0.7" top="0.75" bottom="0.75" header="0.3" footer="0.3"/>
      <headerFooter>
        <oddFooter>Page &amp;P</oddFooter>
      </headerFooter>
    </customSheetView>
  </customSheetViews>
  <mergeCells count="4">
    <mergeCell ref="D21:E21"/>
    <mergeCell ref="A2:B2"/>
    <mergeCell ref="D57:E57"/>
    <mergeCell ref="A1:L1"/>
  </mergeCells>
  <phoneticPr fontId="17" type="noConversion"/>
  <conditionalFormatting sqref="B12:D15 E98:E102 A19:K19 H43:J47 G48:K75 A10:D11 A16:D18 K5:K14 A20:F20 H20:K20 A4:F9 I4:K4 I5:J9 A77:K78 E76 A105:K106 A108:K112 A107:D107 F107:K107 E90:E91 K73:K77 A39:J42 A43:F75 A93:D104 F93:K104 E93:E96 A21:K38">
    <cfRule type="expression" dxfId="136" priority="109" stopIfTrue="1">
      <formula>(EsFormula(A4))</formula>
    </cfRule>
  </conditionalFormatting>
  <conditionalFormatting sqref="K39:K47">
    <cfRule type="expression" dxfId="135" priority="105" stopIfTrue="1">
      <formula>(EsFormula(K39))</formula>
    </cfRule>
  </conditionalFormatting>
  <conditionalFormatting sqref="A76:D76 F76:K76">
    <cfRule type="expression" dxfId="134" priority="104" stopIfTrue="1">
      <formula>(EsFormula(A76))</formula>
    </cfRule>
  </conditionalFormatting>
  <conditionalFormatting sqref="A79:K81 E82 A87:K87 A84:K84 E85 E103">
    <cfRule type="expression" dxfId="133" priority="103" stopIfTrue="1">
      <formula>(EsFormula(A79))</formula>
    </cfRule>
  </conditionalFormatting>
  <conditionalFormatting sqref="A82:D82 F82:K82">
    <cfRule type="expression" dxfId="132" priority="102" stopIfTrue="1">
      <formula>(EsFormula(A82))</formula>
    </cfRule>
  </conditionalFormatting>
  <conditionalFormatting sqref="A85:D85 F85:K85">
    <cfRule type="expression" dxfId="131" priority="101" stopIfTrue="1">
      <formula>(EsFormula(A85))</formula>
    </cfRule>
  </conditionalFormatting>
  <conditionalFormatting sqref="A90:A91 A92:K92 A88:D90 F88:K90 E88:E89">
    <cfRule type="expression" dxfId="130" priority="100" stopIfTrue="1">
      <formula>(EsFormula(A88))</formula>
    </cfRule>
  </conditionalFormatting>
  <conditionalFormatting sqref="A91:D91 F91:K91">
    <cfRule type="expression" dxfId="129" priority="99" stopIfTrue="1">
      <formula>(EsFormula(A91))</formula>
    </cfRule>
  </conditionalFormatting>
  <conditionalFormatting sqref="A83:D83 F83:K83">
    <cfRule type="expression" dxfId="128" priority="97" stopIfTrue="1">
      <formula>(EsFormula(A83))</formula>
    </cfRule>
  </conditionalFormatting>
  <conditionalFormatting sqref="A86:D86 F86:K86">
    <cfRule type="expression" dxfId="127" priority="96" stopIfTrue="1">
      <formula>(EsFormula(A86))</formula>
    </cfRule>
  </conditionalFormatting>
  <conditionalFormatting sqref="K39:K47">
    <cfRule type="expression" dxfId="126" priority="95" stopIfTrue="1">
      <formula>(EsFormula(K39))</formula>
    </cfRule>
  </conditionalFormatting>
  <conditionalFormatting sqref="K51:K56">
    <cfRule type="expression" dxfId="125" priority="94" stopIfTrue="1">
      <formula>(EsFormula(K51))</formula>
    </cfRule>
  </conditionalFormatting>
  <conditionalFormatting sqref="K51:K56">
    <cfRule type="expression" dxfId="124" priority="93" stopIfTrue="1">
      <formula>(EsFormula(K51))</formula>
    </cfRule>
  </conditionalFormatting>
  <conditionalFormatting sqref="K61">
    <cfRule type="expression" dxfId="123" priority="92" stopIfTrue="1">
      <formula>(EsFormula(K61))</formula>
    </cfRule>
  </conditionalFormatting>
  <conditionalFormatting sqref="K61">
    <cfRule type="expression" dxfId="122" priority="91" stopIfTrue="1">
      <formula>(EsFormula(K61))</formula>
    </cfRule>
  </conditionalFormatting>
  <conditionalFormatting sqref="K62:K69">
    <cfRule type="expression" dxfId="121" priority="90" stopIfTrue="1">
      <formula>(EsFormula(K62))</formula>
    </cfRule>
  </conditionalFormatting>
  <conditionalFormatting sqref="K62:K69">
    <cfRule type="expression" dxfId="120" priority="89" stopIfTrue="1">
      <formula>(EsFormula(K62))</formula>
    </cfRule>
  </conditionalFormatting>
  <conditionalFormatting sqref="K73:K77">
    <cfRule type="expression" dxfId="119" priority="88" stopIfTrue="1">
      <formula>(EsFormula(K73))</formula>
    </cfRule>
  </conditionalFormatting>
  <conditionalFormatting sqref="K73:K77">
    <cfRule type="expression" dxfId="118" priority="87" stopIfTrue="1">
      <formula>(EsFormula(K73))</formula>
    </cfRule>
  </conditionalFormatting>
  <conditionalFormatting sqref="K81:K86">
    <cfRule type="expression" dxfId="117" priority="86" stopIfTrue="1">
      <formula>(EsFormula(K81))</formula>
    </cfRule>
  </conditionalFormatting>
  <conditionalFormatting sqref="K81:K86">
    <cfRule type="expression" dxfId="116" priority="85" stopIfTrue="1">
      <formula>(EsFormula(K81))</formula>
    </cfRule>
  </conditionalFormatting>
  <conditionalFormatting sqref="K81:K86">
    <cfRule type="expression" dxfId="115" priority="84" stopIfTrue="1">
      <formula>(EsFormula(K81))</formula>
    </cfRule>
  </conditionalFormatting>
  <conditionalFormatting sqref="K90:K91">
    <cfRule type="expression" dxfId="114" priority="83" stopIfTrue="1">
      <formula>(EsFormula(K90))</formula>
    </cfRule>
  </conditionalFormatting>
  <conditionalFormatting sqref="K90:K91">
    <cfRule type="expression" dxfId="113" priority="82" stopIfTrue="1">
      <formula>(EsFormula(K90))</formula>
    </cfRule>
  </conditionalFormatting>
  <conditionalFormatting sqref="K90:K91">
    <cfRule type="expression" dxfId="112" priority="81" stopIfTrue="1">
      <formula>(EsFormula(K90))</formula>
    </cfRule>
  </conditionalFormatting>
  <conditionalFormatting sqref="K90:K91">
    <cfRule type="expression" dxfId="111" priority="80" stopIfTrue="1">
      <formula>(EsFormula(K90))</formula>
    </cfRule>
  </conditionalFormatting>
  <conditionalFormatting sqref="K95:K108">
    <cfRule type="expression" dxfId="110" priority="79" stopIfTrue="1">
      <formula>(EsFormula(K95))</formula>
    </cfRule>
  </conditionalFormatting>
  <conditionalFormatting sqref="K95:K108">
    <cfRule type="expression" dxfId="109" priority="78" stopIfTrue="1">
      <formula>(EsFormula(K95))</formula>
    </cfRule>
  </conditionalFormatting>
  <conditionalFormatting sqref="K95:K108">
    <cfRule type="expression" dxfId="108" priority="77" stopIfTrue="1">
      <formula>(EsFormula(K95))</formula>
    </cfRule>
  </conditionalFormatting>
  <conditionalFormatting sqref="K95:K108">
    <cfRule type="expression" dxfId="107" priority="76" stopIfTrue="1">
      <formula>(EsFormula(K95))</formula>
    </cfRule>
  </conditionalFormatting>
  <conditionalFormatting sqref="K95:K108">
    <cfRule type="expression" dxfId="106" priority="75" stopIfTrue="1">
      <formula>(EsFormula(K95))</formula>
    </cfRule>
  </conditionalFormatting>
  <conditionalFormatting sqref="G43:G47">
    <cfRule type="expression" dxfId="105" priority="70" stopIfTrue="1">
      <formula>(EsFormula(G43))</formula>
    </cfRule>
  </conditionalFormatting>
  <conditionalFormatting sqref="E83">
    <cfRule type="expression" dxfId="104" priority="64" stopIfTrue="1">
      <formula>(EsFormula(E83))</formula>
    </cfRule>
  </conditionalFormatting>
  <conditionalFormatting sqref="E86">
    <cfRule type="expression" dxfId="103" priority="63" stopIfTrue="1">
      <formula>(EsFormula(E86))</formula>
    </cfRule>
  </conditionalFormatting>
  <conditionalFormatting sqref="E97">
    <cfRule type="expression" dxfId="102" priority="62" stopIfTrue="1">
      <formula>(EsFormula(E97))</formula>
    </cfRule>
  </conditionalFormatting>
  <conditionalFormatting sqref="E104">
    <cfRule type="expression" dxfId="101" priority="61" stopIfTrue="1">
      <formula>(EsFormula(E104))</formula>
    </cfRule>
  </conditionalFormatting>
  <conditionalFormatting sqref="E107">
    <cfRule type="expression" dxfId="100" priority="60" stopIfTrue="1">
      <formula>(EsFormula(E107))</formula>
    </cfRule>
  </conditionalFormatting>
  <conditionalFormatting sqref="K39:K47">
    <cfRule type="expression" dxfId="99" priority="59" stopIfTrue="1">
      <formula>(EsFormula(K39))</formula>
    </cfRule>
  </conditionalFormatting>
  <conditionalFormatting sqref="K51:K55">
    <cfRule type="expression" dxfId="98" priority="58" stopIfTrue="1">
      <formula>(EsFormula(K51))</formula>
    </cfRule>
  </conditionalFormatting>
  <conditionalFormatting sqref="K51:K55">
    <cfRule type="expression" dxfId="97" priority="57" stopIfTrue="1">
      <formula>(EsFormula(K51))</formula>
    </cfRule>
  </conditionalFormatting>
  <conditionalFormatting sqref="K51:K55">
    <cfRule type="expression" dxfId="96" priority="56" stopIfTrue="1">
      <formula>(EsFormula(K51))</formula>
    </cfRule>
  </conditionalFormatting>
  <conditionalFormatting sqref="K61:K69">
    <cfRule type="expression" dxfId="95" priority="55" stopIfTrue="1">
      <formula>(EsFormula(K61))</formula>
    </cfRule>
  </conditionalFormatting>
  <conditionalFormatting sqref="K61:K69">
    <cfRule type="expression" dxfId="94" priority="54" stopIfTrue="1">
      <formula>(EsFormula(K61))</formula>
    </cfRule>
  </conditionalFormatting>
  <conditionalFormatting sqref="K61:K69">
    <cfRule type="expression" dxfId="93" priority="53" stopIfTrue="1">
      <formula>(EsFormula(K61))</formula>
    </cfRule>
  </conditionalFormatting>
  <conditionalFormatting sqref="K61:K69">
    <cfRule type="expression" dxfId="92" priority="52" stopIfTrue="1">
      <formula>(EsFormula(K61))</formula>
    </cfRule>
  </conditionalFormatting>
  <conditionalFormatting sqref="K61:K69">
    <cfRule type="expression" dxfId="91" priority="51" stopIfTrue="1">
      <formula>(EsFormula(K61))</formula>
    </cfRule>
  </conditionalFormatting>
  <conditionalFormatting sqref="K73:K77">
    <cfRule type="expression" dxfId="90" priority="50" stopIfTrue="1">
      <formula>(EsFormula(K73))</formula>
    </cfRule>
  </conditionalFormatting>
  <conditionalFormatting sqref="K73:K77">
    <cfRule type="expression" dxfId="89" priority="49" stopIfTrue="1">
      <formula>(EsFormula(K73))</formula>
    </cfRule>
  </conditionalFormatting>
  <conditionalFormatting sqref="K73:K77">
    <cfRule type="expression" dxfId="88" priority="48" stopIfTrue="1">
      <formula>(EsFormula(K73))</formula>
    </cfRule>
  </conditionalFormatting>
  <conditionalFormatting sqref="K73:K77">
    <cfRule type="expression" dxfId="87" priority="47" stopIfTrue="1">
      <formula>(EsFormula(K73))</formula>
    </cfRule>
  </conditionalFormatting>
  <conditionalFormatting sqref="K73:K77">
    <cfRule type="expression" dxfId="86" priority="46" stopIfTrue="1">
      <formula>(EsFormula(K73))</formula>
    </cfRule>
  </conditionalFormatting>
  <conditionalFormatting sqref="K73:K77">
    <cfRule type="expression" dxfId="85" priority="45" stopIfTrue="1">
      <formula>(EsFormula(K73))</formula>
    </cfRule>
  </conditionalFormatting>
  <conditionalFormatting sqref="K73:K77">
    <cfRule type="expression" dxfId="84" priority="44" stopIfTrue="1">
      <formula>(EsFormula(K73))</formula>
    </cfRule>
  </conditionalFormatting>
  <conditionalFormatting sqref="K81:K86">
    <cfRule type="expression" dxfId="83" priority="43" stopIfTrue="1">
      <formula>(EsFormula(K81))</formula>
    </cfRule>
  </conditionalFormatting>
  <conditionalFormatting sqref="K81:K86">
    <cfRule type="expression" dxfId="82" priority="42" stopIfTrue="1">
      <formula>(EsFormula(K81))</formula>
    </cfRule>
  </conditionalFormatting>
  <conditionalFormatting sqref="K81:K86">
    <cfRule type="expression" dxfId="81" priority="41" stopIfTrue="1">
      <formula>(EsFormula(K81))</formula>
    </cfRule>
  </conditionalFormatting>
  <conditionalFormatting sqref="K81:K86">
    <cfRule type="expression" dxfId="80" priority="40" stopIfTrue="1">
      <formula>(EsFormula(K81))</formula>
    </cfRule>
  </conditionalFormatting>
  <conditionalFormatting sqref="K81:K86">
    <cfRule type="expression" dxfId="79" priority="39" stopIfTrue="1">
      <formula>(EsFormula(K81))</formula>
    </cfRule>
  </conditionalFormatting>
  <conditionalFormatting sqref="K81:K86">
    <cfRule type="expression" dxfId="78" priority="38" stopIfTrue="1">
      <formula>(EsFormula(K81))</formula>
    </cfRule>
  </conditionalFormatting>
  <conditionalFormatting sqref="K81:K86">
    <cfRule type="expression" dxfId="77" priority="37" stopIfTrue="1">
      <formula>(EsFormula(K81))</formula>
    </cfRule>
  </conditionalFormatting>
  <conditionalFormatting sqref="K81:K86">
    <cfRule type="expression" dxfId="76" priority="36" stopIfTrue="1">
      <formula>(EsFormula(K81))</formula>
    </cfRule>
  </conditionalFormatting>
  <conditionalFormatting sqref="K81:K86">
    <cfRule type="expression" dxfId="75" priority="35" stopIfTrue="1">
      <formula>(EsFormula(K81))</formula>
    </cfRule>
  </conditionalFormatting>
  <conditionalFormatting sqref="K81:K86">
    <cfRule type="expression" dxfId="74" priority="34" stopIfTrue="1">
      <formula>(EsFormula(K81))</formula>
    </cfRule>
  </conditionalFormatting>
  <conditionalFormatting sqref="K90:K91">
    <cfRule type="expression" dxfId="73" priority="33" stopIfTrue="1">
      <formula>(EsFormula(K90))</formula>
    </cfRule>
  </conditionalFormatting>
  <conditionalFormatting sqref="K90:K91">
    <cfRule type="expression" dxfId="72" priority="32" stopIfTrue="1">
      <formula>(EsFormula(K90))</formula>
    </cfRule>
  </conditionalFormatting>
  <conditionalFormatting sqref="K90:K91">
    <cfRule type="expression" dxfId="71" priority="31" stopIfTrue="1">
      <formula>(EsFormula(K90))</formula>
    </cfRule>
  </conditionalFormatting>
  <conditionalFormatting sqref="K90:K91">
    <cfRule type="expression" dxfId="70" priority="30" stopIfTrue="1">
      <formula>(EsFormula(K90))</formula>
    </cfRule>
  </conditionalFormatting>
  <conditionalFormatting sqref="K90:K91">
    <cfRule type="expression" dxfId="69" priority="29" stopIfTrue="1">
      <formula>(EsFormula(K90))</formula>
    </cfRule>
  </conditionalFormatting>
  <conditionalFormatting sqref="K90:K91">
    <cfRule type="expression" dxfId="68" priority="28" stopIfTrue="1">
      <formula>(EsFormula(K90))</formula>
    </cfRule>
  </conditionalFormatting>
  <conditionalFormatting sqref="K90:K91">
    <cfRule type="expression" dxfId="67" priority="27" stopIfTrue="1">
      <formula>(EsFormula(K90))</formula>
    </cfRule>
  </conditionalFormatting>
  <conditionalFormatting sqref="K90:K91">
    <cfRule type="expression" dxfId="66" priority="26" stopIfTrue="1">
      <formula>(EsFormula(K90))</formula>
    </cfRule>
  </conditionalFormatting>
  <conditionalFormatting sqref="K90:K91">
    <cfRule type="expression" dxfId="65" priority="25" stopIfTrue="1">
      <formula>(EsFormula(K90))</formula>
    </cfRule>
  </conditionalFormatting>
  <conditionalFormatting sqref="K90:K91">
    <cfRule type="expression" dxfId="64" priority="24" stopIfTrue="1">
      <formula>(EsFormula(K90))</formula>
    </cfRule>
  </conditionalFormatting>
  <conditionalFormatting sqref="K90:K91">
    <cfRule type="expression" dxfId="63" priority="23" stopIfTrue="1">
      <formula>(EsFormula(K90))</formula>
    </cfRule>
  </conditionalFormatting>
  <conditionalFormatting sqref="K90:K91">
    <cfRule type="expression" dxfId="62" priority="22" stopIfTrue="1">
      <formula>(EsFormula(K90))</formula>
    </cfRule>
  </conditionalFormatting>
  <conditionalFormatting sqref="K90:K91">
    <cfRule type="expression" dxfId="61" priority="21" stopIfTrue="1">
      <formula>(EsFormula(K90))</formula>
    </cfRule>
  </conditionalFormatting>
  <conditionalFormatting sqref="K90:K91">
    <cfRule type="expression" dxfId="60" priority="20" stopIfTrue="1">
      <formula>(EsFormula(K90))</formula>
    </cfRule>
  </conditionalFormatting>
  <conditionalFormatting sqref="K95:K108">
    <cfRule type="expression" dxfId="59" priority="19" stopIfTrue="1">
      <formula>(EsFormula(K95))</formula>
    </cfRule>
  </conditionalFormatting>
  <conditionalFormatting sqref="K95:K108">
    <cfRule type="expression" dxfId="58" priority="18" stopIfTrue="1">
      <formula>(EsFormula(K95))</formula>
    </cfRule>
  </conditionalFormatting>
  <conditionalFormatting sqref="K95:K108">
    <cfRule type="expression" dxfId="57" priority="17" stopIfTrue="1">
      <formula>(EsFormula(K95))</formula>
    </cfRule>
  </conditionalFormatting>
  <conditionalFormatting sqref="K95:K108">
    <cfRule type="expression" dxfId="56" priority="16" stopIfTrue="1">
      <formula>(EsFormula(K95))</formula>
    </cfRule>
  </conditionalFormatting>
  <conditionalFormatting sqref="K95:K108">
    <cfRule type="expression" dxfId="55" priority="15" stopIfTrue="1">
      <formula>(EsFormula(K95))</formula>
    </cfRule>
  </conditionalFormatting>
  <conditionalFormatting sqref="K95:K108">
    <cfRule type="expression" dxfId="54" priority="14" stopIfTrue="1">
      <formula>(EsFormula(K95))</formula>
    </cfRule>
  </conditionalFormatting>
  <conditionalFormatting sqref="K95:K108">
    <cfRule type="expression" dxfId="53" priority="13" stopIfTrue="1">
      <formula>(EsFormula(K95))</formula>
    </cfRule>
  </conditionalFormatting>
  <conditionalFormatting sqref="K95:K108">
    <cfRule type="expression" dxfId="52" priority="12" stopIfTrue="1">
      <formula>(EsFormula(K95))</formula>
    </cfRule>
  </conditionalFormatting>
  <conditionalFormatting sqref="K95:K108">
    <cfRule type="expression" dxfId="51" priority="11" stopIfTrue="1">
      <formula>(EsFormula(K95))</formula>
    </cfRule>
  </conditionalFormatting>
  <conditionalFormatting sqref="K95:K108">
    <cfRule type="expression" dxfId="50" priority="10" stopIfTrue="1">
      <formula>(EsFormula(K95))</formula>
    </cfRule>
  </conditionalFormatting>
  <conditionalFormatting sqref="K95:K108">
    <cfRule type="expression" dxfId="49" priority="9" stopIfTrue="1">
      <formula>(EsFormula(K95))</formula>
    </cfRule>
  </conditionalFormatting>
  <conditionalFormatting sqref="K95:K108">
    <cfRule type="expression" dxfId="48" priority="8" stopIfTrue="1">
      <formula>(EsFormula(K95))</formula>
    </cfRule>
  </conditionalFormatting>
  <conditionalFormatting sqref="K95:K108">
    <cfRule type="expression" dxfId="47" priority="7" stopIfTrue="1">
      <formula>(EsFormula(K95))</formula>
    </cfRule>
  </conditionalFormatting>
  <conditionalFormatting sqref="K95:K108">
    <cfRule type="expression" dxfId="46" priority="6" stopIfTrue="1">
      <formula>(EsFormula(K95))</formula>
    </cfRule>
  </conditionalFormatting>
  <conditionalFormatting sqref="K95:K108">
    <cfRule type="expression" dxfId="45" priority="5" stopIfTrue="1">
      <formula>(EsFormula(K95))</formula>
    </cfRule>
  </conditionalFormatting>
  <conditionalFormatting sqref="K95:K108">
    <cfRule type="expression" dxfId="44" priority="4" stopIfTrue="1">
      <formula>(EsFormula(K95))</formula>
    </cfRule>
  </conditionalFormatting>
  <conditionalFormatting sqref="K95:K108">
    <cfRule type="expression" dxfId="43" priority="3" stopIfTrue="1">
      <formula>(EsFormula(K95))</formula>
    </cfRule>
  </conditionalFormatting>
  <conditionalFormatting sqref="K95:K108">
    <cfRule type="expression" dxfId="42" priority="2" stopIfTrue="1">
      <formula>(EsFormula(K95))</formula>
    </cfRule>
  </conditionalFormatting>
  <conditionalFormatting sqref="K95:K108">
    <cfRule type="expression" dxfId="41" priority="1" stopIfTrue="1">
      <formula>(EsFormula(K95))</formula>
    </cfRule>
  </conditionalFormatting>
  <pageMargins left="0.70866141732283472" right="0.70866141732283472" top="0.74803149606299213" bottom="0.74803149606299213" header="0.31496062992125984" footer="0.31496062992125984"/>
  <headerFooter>
    <oddFooter>Page &amp;P</oddFooter>
  </headerFooter>
  <rowBreaks count="1" manualBreakCount="1">
    <brk id="56" max="16383" man="1"/>
  </rowBreaks>
  <ignoredErrors>
    <ignoredError sqref="C32 C34" formula="1"/>
  </ignoredErrors>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zoomScale="150" zoomScaleNormal="120" zoomScalePageLayoutView="120" workbookViewId="0">
      <selection activeCell="C11" sqref="C11"/>
    </sheetView>
  </sheetViews>
  <sheetFormatPr defaultColWidth="8.796875" defaultRowHeight="12.75" x14ac:dyDescent="0.25"/>
  <cols>
    <col min="2" max="2" width="28.3984375" bestFit="1" customWidth="1"/>
    <col min="7" max="7" width="15" bestFit="1" customWidth="1"/>
    <col min="10" max="10" width="12.3984375" bestFit="1" customWidth="1"/>
    <col min="12" max="12" width="2.19921875" customWidth="1"/>
    <col min="13" max="13" width="5.19921875" customWidth="1"/>
  </cols>
  <sheetData>
    <row r="1" spans="1:12" s="3" customFormat="1" ht="16.5" x14ac:dyDescent="0.3">
      <c r="A1" s="95" t="s">
        <v>97</v>
      </c>
      <c r="B1" s="95"/>
      <c r="C1" s="95"/>
      <c r="D1" s="95"/>
      <c r="E1" s="95"/>
      <c r="F1" s="95"/>
      <c r="G1" s="95"/>
      <c r="H1" s="95"/>
      <c r="I1" s="95"/>
      <c r="J1" s="95"/>
      <c r="K1" s="95"/>
    </row>
    <row r="2" spans="1:12" s="3" customFormat="1" ht="15.75" x14ac:dyDescent="0.25">
      <c r="A2" s="94" t="s">
        <v>132</v>
      </c>
      <c r="B2" s="94"/>
      <c r="C2" s="79" t="s">
        <v>133</v>
      </c>
      <c r="D2" s="61"/>
      <c r="E2" s="61"/>
      <c r="F2" s="61"/>
      <c r="G2" s="61"/>
      <c r="H2" s="61"/>
      <c r="I2" s="61"/>
      <c r="J2" s="61"/>
      <c r="K2" s="61"/>
      <c r="L2" s="61"/>
    </row>
    <row r="3" spans="1:12" s="3" customFormat="1" ht="15.75" x14ac:dyDescent="0.25">
      <c r="A3" s="62"/>
      <c r="B3" s="62"/>
      <c r="C3" s="79"/>
      <c r="D3" s="61"/>
      <c r="E3" s="61"/>
      <c r="F3" s="61"/>
      <c r="G3" s="80" t="s">
        <v>78</v>
      </c>
      <c r="H3" s="34">
        <f>H6+H15+H20+H24+H28</f>
        <v>0</v>
      </c>
      <c r="I3" s="61"/>
      <c r="J3" s="61"/>
      <c r="K3" s="61"/>
      <c r="L3" s="61"/>
    </row>
    <row r="4" spans="1:12" s="3" customFormat="1" ht="15.75" x14ac:dyDescent="0.25">
      <c r="A4" s="25"/>
      <c r="C4" s="4"/>
      <c r="D4" s="5"/>
      <c r="F4" s="6"/>
      <c r="G4" s="19"/>
      <c r="H4" s="7"/>
    </row>
    <row r="5" spans="1:12" s="3" customFormat="1" x14ac:dyDescent="0.25">
      <c r="A5" s="2"/>
      <c r="C5" s="53" t="s">
        <v>85</v>
      </c>
      <c r="D5" s="96" t="s">
        <v>32</v>
      </c>
      <c r="E5" s="96"/>
      <c r="F5" s="55"/>
      <c r="G5" s="56" t="s">
        <v>92</v>
      </c>
      <c r="H5" s="57" t="s">
        <v>79</v>
      </c>
      <c r="I5" s="54"/>
      <c r="J5" s="54" t="s">
        <v>135</v>
      </c>
      <c r="K5" s="54" t="s">
        <v>136</v>
      </c>
    </row>
    <row r="6" spans="1:12" s="11" customFormat="1" x14ac:dyDescent="0.25">
      <c r="A6" s="17">
        <v>1</v>
      </c>
      <c r="B6" s="11" t="s">
        <v>98</v>
      </c>
      <c r="C6" s="23"/>
      <c r="D6" s="13"/>
      <c r="F6" s="14"/>
      <c r="G6" s="16"/>
      <c r="H6" s="34">
        <f>SUM(H7:H13)</f>
        <v>0</v>
      </c>
    </row>
    <row r="7" spans="1:12" s="3" customFormat="1" x14ac:dyDescent="0.25">
      <c r="A7" s="2"/>
      <c r="C7" s="4"/>
      <c r="D7" s="5"/>
      <c r="F7" s="6"/>
      <c r="G7" s="19"/>
      <c r="H7" s="7"/>
    </row>
    <row r="8" spans="1:12" s="3" customFormat="1" x14ac:dyDescent="0.25">
      <c r="A8" s="2">
        <f>A$6+0.01*(ROW()-ROW(A$6)-1)</f>
        <v>1.01</v>
      </c>
      <c r="B8" s="86" t="s">
        <v>99</v>
      </c>
      <c r="C8" s="26">
        <v>0</v>
      </c>
      <c r="D8" s="33">
        <f>IF(Budget!$C$9&lt;&gt;0,Budget!C$9+1,0)</f>
        <v>0</v>
      </c>
      <c r="E8" s="88" t="s">
        <v>22</v>
      </c>
      <c r="F8" s="6" t="s">
        <v>80</v>
      </c>
      <c r="G8" s="27">
        <v>0</v>
      </c>
      <c r="H8" s="31">
        <f>IF(F8="$",1,1/#REF!)*IF(C8="",1,C8)*IF(D8="",1,D8)*IF(G8="",1,G8)</f>
        <v>0</v>
      </c>
      <c r="J8" s="29"/>
      <c r="K8" s="32" t="str">
        <f>IF(ISNUMBER(J8),VLOOKUP(J8,'Funding sources'!A$2:B$11,2, FALSE),"")</f>
        <v/>
      </c>
    </row>
    <row r="9" spans="1:12" s="3" customFormat="1" x14ac:dyDescent="0.25">
      <c r="A9" s="2">
        <f t="shared" ref="A9:A13" si="0">A$6+0.01*(ROW()-ROW(A$6)-1)</f>
        <v>1.02</v>
      </c>
      <c r="B9" s="86" t="s">
        <v>18</v>
      </c>
      <c r="C9" s="26">
        <v>0</v>
      </c>
      <c r="D9" s="33">
        <f>IF(Budget!$C$9&lt;&gt;0,Budget!C$9+1,0)</f>
        <v>0</v>
      </c>
      <c r="E9" s="88" t="s">
        <v>22</v>
      </c>
      <c r="F9" s="6" t="s">
        <v>80</v>
      </c>
      <c r="G9" s="27">
        <v>0</v>
      </c>
      <c r="H9" s="31">
        <f>IF(F9="$",1,1/#REF!)*IF(C9="",1,C9)*IF(D9="",1,D9)*IF(G9="",1,G9)</f>
        <v>0</v>
      </c>
      <c r="J9" s="29"/>
      <c r="K9" s="32" t="str">
        <f>IF(ISNUMBER(J9),VLOOKUP(J9,'Funding sources'!A$2:B$11,2, FALSE),"")</f>
        <v/>
      </c>
    </row>
    <row r="10" spans="1:12" s="3" customFormat="1" x14ac:dyDescent="0.25">
      <c r="A10" s="2">
        <f t="shared" si="0"/>
        <v>1.03</v>
      </c>
      <c r="B10" s="86" t="s">
        <v>19</v>
      </c>
      <c r="C10" s="26">
        <v>0</v>
      </c>
      <c r="D10" s="33">
        <f>IF(Budget!$C$9&lt;&gt;0,Budget!C$9+1,0)</f>
        <v>0</v>
      </c>
      <c r="E10" s="88" t="s">
        <v>22</v>
      </c>
      <c r="F10" s="6" t="s">
        <v>80</v>
      </c>
      <c r="G10" s="27">
        <v>0</v>
      </c>
      <c r="H10" s="31">
        <f>IF(F10="$",1,1/#REF!)*IF(C10="",1,C10)*IF(D10="",1,D10)*IF(G10="",1,G10)</f>
        <v>0</v>
      </c>
      <c r="J10" s="29"/>
      <c r="K10" s="32" t="str">
        <f>IF(ISNUMBER(J10),VLOOKUP(J10,'Funding sources'!A$2:B$11,2, FALSE),"")</f>
        <v/>
      </c>
    </row>
    <row r="11" spans="1:12" s="3" customFormat="1" x14ac:dyDescent="0.25">
      <c r="A11" s="2">
        <f t="shared" si="0"/>
        <v>1.04</v>
      </c>
      <c r="B11" s="86" t="s">
        <v>20</v>
      </c>
      <c r="C11" s="26">
        <v>0</v>
      </c>
      <c r="D11" s="33">
        <f>IF(Budget!$C$9&lt;&gt;0,Budget!C$9+1,0)</f>
        <v>0</v>
      </c>
      <c r="E11" s="88" t="s">
        <v>22</v>
      </c>
      <c r="F11" s="6" t="s">
        <v>80</v>
      </c>
      <c r="G11" s="27">
        <v>0</v>
      </c>
      <c r="H11" s="31">
        <f>IF(F11="$",1,1/#REF!)*IF(C11="",1,C11)*IF(D11="",1,D11)*IF(G11="",1,G11)</f>
        <v>0</v>
      </c>
      <c r="J11" s="29"/>
      <c r="K11" s="32" t="str">
        <f>IF(ISNUMBER(J11),VLOOKUP(J11,'Funding sources'!A$2:B$11,2, FALSE),"")</f>
        <v/>
      </c>
    </row>
    <row r="12" spans="1:12" s="3" customFormat="1" x14ac:dyDescent="0.25">
      <c r="A12" s="2">
        <f t="shared" si="0"/>
        <v>1.05</v>
      </c>
      <c r="B12" s="86" t="s">
        <v>151</v>
      </c>
      <c r="C12" s="26">
        <v>0</v>
      </c>
      <c r="D12" s="33">
        <f>IF(Budget!$C$9&lt;&gt;0,Budget!C$9+1,0)</f>
        <v>0</v>
      </c>
      <c r="E12" s="88" t="s">
        <v>22</v>
      </c>
      <c r="F12" s="6" t="s">
        <v>80</v>
      </c>
      <c r="G12" s="27">
        <v>0</v>
      </c>
      <c r="H12" s="31">
        <f>IF(F12="$",1,1/#REF!)*IF(C12="",1,C12)*IF(D12="",1,D12)*IF(G12="",1,G12)</f>
        <v>0</v>
      </c>
      <c r="J12" s="29"/>
      <c r="K12" s="32" t="str">
        <f>IF(ISNUMBER(J12),VLOOKUP(J12,'Funding sources'!A$2:B$11,2, FALSE),"")</f>
        <v/>
      </c>
    </row>
    <row r="13" spans="1:12" s="3" customFormat="1" x14ac:dyDescent="0.25">
      <c r="A13" s="2">
        <f t="shared" si="0"/>
        <v>1.06</v>
      </c>
      <c r="B13" s="86" t="s">
        <v>21</v>
      </c>
      <c r="C13" s="26">
        <v>0</v>
      </c>
      <c r="D13" s="33">
        <f>IF(Budget!$C$9&lt;&gt;0,Budget!C$9+1,0)</f>
        <v>0</v>
      </c>
      <c r="E13" s="88" t="s">
        <v>22</v>
      </c>
      <c r="F13" s="6" t="s">
        <v>80</v>
      </c>
      <c r="G13" s="27">
        <v>0</v>
      </c>
      <c r="H13" s="31">
        <f>IF(F13="$",1,1/#REF!)*IF(C13="",1,C13)*IF(D13="",1,D13)*IF(G13="",1,G13)</f>
        <v>0</v>
      </c>
      <c r="J13" s="29"/>
      <c r="K13" s="32" t="str">
        <f>IF(ISNUMBER(J13),VLOOKUP(J13,'Funding sources'!A$2:B$11,2, FALSE),"")</f>
        <v/>
      </c>
    </row>
    <row r="14" spans="1:12" s="3" customFormat="1" x14ac:dyDescent="0.25">
      <c r="A14" s="2"/>
      <c r="C14" s="4"/>
      <c r="D14" s="5"/>
      <c r="F14" s="6"/>
      <c r="G14" s="20"/>
      <c r="H14" s="7"/>
    </row>
    <row r="15" spans="1:12" s="11" customFormat="1" x14ac:dyDescent="0.25">
      <c r="A15" s="17">
        <f>A6+1</f>
        <v>2</v>
      </c>
      <c r="B15" s="11" t="s">
        <v>23</v>
      </c>
      <c r="C15" s="23"/>
      <c r="D15" s="13"/>
      <c r="F15" s="14"/>
      <c r="G15" s="16"/>
      <c r="H15" s="34">
        <f>SUM(H16:H18)</f>
        <v>0</v>
      </c>
    </row>
    <row r="16" spans="1:12" s="3" customFormat="1" x14ac:dyDescent="0.25">
      <c r="A16" s="2"/>
      <c r="C16" s="4"/>
      <c r="D16" s="5"/>
      <c r="F16" s="6"/>
      <c r="G16" s="19"/>
      <c r="H16" s="44"/>
    </row>
    <row r="17" spans="1:11" s="3" customFormat="1" x14ac:dyDescent="0.25">
      <c r="A17" s="2">
        <f>A$15+0.01*(ROW()-ROW(A$15)-1)</f>
        <v>2.0099999999999998</v>
      </c>
      <c r="B17" s="86" t="s">
        <v>24</v>
      </c>
      <c r="C17" s="26">
        <v>0</v>
      </c>
      <c r="D17" s="33">
        <f>IF(Budget!$C$9&lt;&gt;0,Budget!C$9+1,0)</f>
        <v>0</v>
      </c>
      <c r="E17" s="88" t="s">
        <v>22</v>
      </c>
      <c r="F17" s="6" t="s">
        <v>80</v>
      </c>
      <c r="G17" s="27">
        <v>0</v>
      </c>
      <c r="H17" s="31">
        <f>IF(F17="$",1,1/#REF!)*IF(C17="",1,C17)*IF(D17="",1,D17)*IF(G17="",1,G17)</f>
        <v>0</v>
      </c>
      <c r="J17" s="29"/>
      <c r="K17" s="32" t="str">
        <f>IF(ISNUMBER(J17),VLOOKUP(J17,'Funding sources'!A$2:B$11,2, FALSE),"")</f>
        <v/>
      </c>
    </row>
    <row r="18" spans="1:11" s="3" customFormat="1" x14ac:dyDescent="0.25">
      <c r="A18" s="2">
        <f>A$15+0.01*(ROW()-ROW(A$15)-1)</f>
        <v>2.02</v>
      </c>
      <c r="B18" s="3" t="s">
        <v>86</v>
      </c>
      <c r="C18" s="26">
        <v>0</v>
      </c>
      <c r="D18" s="33">
        <f>IF(Budget!$C$9&lt;&gt;0,Budget!C$9+1,0)</f>
        <v>0</v>
      </c>
      <c r="E18" s="88" t="s">
        <v>22</v>
      </c>
      <c r="F18" s="6" t="s">
        <v>80</v>
      </c>
      <c r="G18" s="27">
        <v>0</v>
      </c>
      <c r="H18" s="31">
        <f>IF(F18="$",1,1/#REF!)*IF(C18="",1,C18)*IF(D18="",1,D18)*IF(G18="",1,G18)</f>
        <v>0</v>
      </c>
      <c r="J18" s="29"/>
      <c r="K18" s="32" t="str">
        <f>IF(ISNUMBER(J18),VLOOKUP(J18,'Funding sources'!A$2:B$11,2, FALSE),"")</f>
        <v/>
      </c>
    </row>
    <row r="20" spans="1:11" s="11" customFormat="1" x14ac:dyDescent="0.25">
      <c r="A20" s="17">
        <f>A15+1</f>
        <v>3</v>
      </c>
      <c r="B20" s="11" t="s">
        <v>87</v>
      </c>
      <c r="C20" s="23"/>
      <c r="D20" s="13"/>
      <c r="F20" s="14"/>
      <c r="G20" s="16"/>
      <c r="H20" s="34">
        <f>SUM(H21:H22)</f>
        <v>0</v>
      </c>
    </row>
    <row r="21" spans="1:11" s="3" customFormat="1" x14ac:dyDescent="0.25">
      <c r="A21" s="2"/>
      <c r="C21" s="4"/>
      <c r="D21" s="5"/>
      <c r="F21" s="6"/>
      <c r="G21" s="19"/>
      <c r="H21" s="44"/>
    </row>
    <row r="22" spans="1:11" s="3" customFormat="1" x14ac:dyDescent="0.25">
      <c r="A22" s="2">
        <f>A$20+0.01*(ROW()-ROW(A$20)-1)</f>
        <v>3.01</v>
      </c>
      <c r="B22" s="86" t="s">
        <v>25</v>
      </c>
      <c r="C22" s="26">
        <v>0</v>
      </c>
      <c r="D22" s="33">
        <f>IF(Budget!$C$9&lt;&gt;0,Budget!C$9+1,0)</f>
        <v>0</v>
      </c>
      <c r="E22" s="88" t="s">
        <v>22</v>
      </c>
      <c r="F22" s="6" t="s">
        <v>80</v>
      </c>
      <c r="G22" s="27">
        <v>0</v>
      </c>
      <c r="H22" s="31">
        <f>IF(F22="$",1,1/#REF!)*IF(C22="",1,C22)*IF(D22="",1,D22)*IF(G22="",1,G22)</f>
        <v>0</v>
      </c>
      <c r="J22" s="29"/>
      <c r="K22" s="32" t="str">
        <f>IF(ISNUMBER(J22),VLOOKUP(J22,'Funding sources'!A$2:B$11,2, FALSE),"")</f>
        <v/>
      </c>
    </row>
    <row r="24" spans="1:11" s="11" customFormat="1" x14ac:dyDescent="0.25">
      <c r="A24" s="17">
        <f>A20+1</f>
        <v>4</v>
      </c>
      <c r="B24" s="11" t="s">
        <v>88</v>
      </c>
      <c r="C24" s="23"/>
      <c r="D24" s="13"/>
      <c r="F24" s="14"/>
      <c r="G24" s="16"/>
      <c r="H24" s="34">
        <f>SUM(H25:H26)</f>
        <v>0</v>
      </c>
    </row>
    <row r="25" spans="1:11" s="3" customFormat="1" x14ac:dyDescent="0.25">
      <c r="A25" s="2"/>
      <c r="C25" s="4"/>
      <c r="D25" s="5"/>
      <c r="F25" s="6"/>
      <c r="G25" s="19"/>
      <c r="H25" s="7"/>
    </row>
    <row r="26" spans="1:11" s="3" customFormat="1" x14ac:dyDescent="0.25">
      <c r="A26" s="2">
        <f>A$24+0.01*(ROW()-ROW(A$24)-1)</f>
        <v>4.01</v>
      </c>
      <c r="B26" s="86" t="s">
        <v>26</v>
      </c>
      <c r="C26" s="26">
        <v>0</v>
      </c>
      <c r="D26" s="33">
        <f>IF(Budget!$C$9&lt;&gt;0,Budget!C$9+1,0)</f>
        <v>0</v>
      </c>
      <c r="E26" s="88" t="s">
        <v>22</v>
      </c>
      <c r="F26" s="6" t="s">
        <v>80</v>
      </c>
      <c r="G26" s="27">
        <v>0</v>
      </c>
      <c r="H26" s="31">
        <f>IF(F26="$",1,1/#REF!)*IF(C26="",1,C26)*IF(D26="",1,D26)*IF(G26="",1,G26)</f>
        <v>0</v>
      </c>
      <c r="J26" s="29"/>
      <c r="K26" s="32" t="str">
        <f>IF(ISNUMBER(J26),VLOOKUP(J26,'Funding sources'!A$2:B$11,2, FALSE),"")</f>
        <v/>
      </c>
    </row>
    <row r="28" spans="1:11" s="11" customFormat="1" x14ac:dyDescent="0.25">
      <c r="A28" s="17">
        <f>A24+1</f>
        <v>5</v>
      </c>
      <c r="B28" s="11" t="s">
        <v>89</v>
      </c>
      <c r="C28" s="23"/>
      <c r="D28" s="13"/>
      <c r="F28" s="14"/>
      <c r="G28" s="16"/>
      <c r="H28" s="34">
        <f>SUM(H29:H30)</f>
        <v>0</v>
      </c>
    </row>
    <row r="29" spans="1:11" s="3" customFormat="1" x14ac:dyDescent="0.25">
      <c r="A29" s="2"/>
      <c r="C29" s="4"/>
      <c r="D29" s="5"/>
      <c r="F29" s="6"/>
      <c r="G29" s="19"/>
      <c r="H29" s="7"/>
    </row>
    <row r="30" spans="1:11" s="3" customFormat="1" x14ac:dyDescent="0.25">
      <c r="A30" s="2">
        <f>A$28+0.01*(ROW()-ROW(A$28)-1)</f>
        <v>5.01</v>
      </c>
      <c r="B30" s="86" t="s">
        <v>26</v>
      </c>
      <c r="C30" s="26">
        <v>0</v>
      </c>
      <c r="D30" s="33">
        <f>IF(Budget!$C$9&lt;&gt;0,Budget!C$9+1,0)</f>
        <v>0</v>
      </c>
      <c r="E30" s="88" t="s">
        <v>22</v>
      </c>
      <c r="F30" s="6" t="s">
        <v>80</v>
      </c>
      <c r="G30" s="27">
        <v>0</v>
      </c>
      <c r="H30" s="31">
        <f>IF(F30="$",1,1/#REF!)*IF(C30="",1,C30)*IF(D30="",1,D30)*IF(G30="",1,G30)</f>
        <v>0</v>
      </c>
      <c r="J30" s="29"/>
      <c r="K30" s="32" t="str">
        <f>IF(ISNUMBER(J30),VLOOKUP(J30,'Funding sources'!A$2:B$11,2, FALSE),"")</f>
        <v/>
      </c>
    </row>
    <row r="32" spans="1:11" x14ac:dyDescent="0.25">
      <c r="A32" s="1"/>
      <c r="B32" s="1"/>
    </row>
  </sheetData>
  <sheetProtection password="CC08" sheet="1" objects="1" scenarios="1"/>
  <customSheetViews>
    <customSheetView guid="{D1F63D5E-0E27-EC4B-AEA0-E4A2EB4BE3F1}" scale="150" showGridLines="0" state="hidden">
      <selection activeCell="C11" sqref="C11"/>
      <pageMargins left="0.7" right="0.7" top="0.75" bottom="0.75" header="0.3" footer="0.3"/>
      <headerFooter>
        <oddFooter>Page &amp;P</oddFooter>
      </headerFooter>
    </customSheetView>
  </customSheetViews>
  <mergeCells count="3">
    <mergeCell ref="A1:K1"/>
    <mergeCell ref="D5:E5"/>
    <mergeCell ref="A2:B2"/>
  </mergeCells>
  <phoneticPr fontId="17" type="noConversion"/>
  <conditionalFormatting sqref="A5:B5 A6:K14 E17:E18 E22 E26 E30">
    <cfRule type="expression" dxfId="40" priority="30" stopIfTrue="1">
      <formula>(EsFormula(A5))</formula>
    </cfRule>
  </conditionalFormatting>
  <conditionalFormatting sqref="A15:K16 A17:C17 F17:J17">
    <cfRule type="expression" dxfId="39" priority="29" stopIfTrue="1">
      <formula>(EsFormula(A15))</formula>
    </cfRule>
  </conditionalFormatting>
  <conditionalFormatting sqref="A18:C18 F18:J18">
    <cfRule type="expression" dxfId="38" priority="28" stopIfTrue="1">
      <formula>(EsFormula(A18))</formula>
    </cfRule>
  </conditionalFormatting>
  <conditionalFormatting sqref="A20:K21 A22:C22 F22:J22">
    <cfRule type="expression" dxfId="37" priority="27" stopIfTrue="1">
      <formula>(EsFormula(A20))</formula>
    </cfRule>
  </conditionalFormatting>
  <conditionalFormatting sqref="A24:K25 A26:C26 F26:J26">
    <cfRule type="expression" dxfId="36" priority="26" stopIfTrue="1">
      <formula>(EsFormula(A24))</formula>
    </cfRule>
  </conditionalFormatting>
  <conditionalFormatting sqref="A28:K29 A30:C30 F30:J30">
    <cfRule type="expression" dxfId="35" priority="25" stopIfTrue="1">
      <formula>(EsFormula(A28))</formula>
    </cfRule>
  </conditionalFormatting>
  <conditionalFormatting sqref="D17:D18">
    <cfRule type="expression" dxfId="34" priority="20" stopIfTrue="1">
      <formula>(EsFormula(D17))</formula>
    </cfRule>
  </conditionalFormatting>
  <conditionalFormatting sqref="D22">
    <cfRule type="expression" dxfId="33" priority="19" stopIfTrue="1">
      <formula>(EsFormula(D22))</formula>
    </cfRule>
  </conditionalFormatting>
  <conditionalFormatting sqref="D26">
    <cfRule type="expression" dxfId="32" priority="18" stopIfTrue="1">
      <formula>(EsFormula(D26))</formula>
    </cfRule>
  </conditionalFormatting>
  <conditionalFormatting sqref="D30">
    <cfRule type="expression" dxfId="31" priority="17" stopIfTrue="1">
      <formula>(EsFormula(D30))</formula>
    </cfRule>
  </conditionalFormatting>
  <conditionalFormatting sqref="K17:K18">
    <cfRule type="expression" dxfId="30" priority="16" stopIfTrue="1">
      <formula>(EsFormula(K17))</formula>
    </cfRule>
  </conditionalFormatting>
  <conditionalFormatting sqref="K22">
    <cfRule type="expression" dxfId="29" priority="15" stopIfTrue="1">
      <formula>(EsFormula(K22))</formula>
    </cfRule>
  </conditionalFormatting>
  <conditionalFormatting sqref="K26">
    <cfRule type="expression" dxfId="28" priority="14" stopIfTrue="1">
      <formula>(EsFormula(K26))</formula>
    </cfRule>
  </conditionalFormatting>
  <conditionalFormatting sqref="K30">
    <cfRule type="expression" dxfId="27" priority="13" stopIfTrue="1">
      <formula>(EsFormula(K30))</formula>
    </cfRule>
  </conditionalFormatting>
  <conditionalFormatting sqref="D17">
    <cfRule type="expression" dxfId="26" priority="12" stopIfTrue="1">
      <formula>(EsFormula(D17))</formula>
    </cfRule>
  </conditionalFormatting>
  <conditionalFormatting sqref="D18">
    <cfRule type="expression" dxfId="25" priority="11" stopIfTrue="1">
      <formula>(EsFormula(D18))</formula>
    </cfRule>
  </conditionalFormatting>
  <conditionalFormatting sqref="D22">
    <cfRule type="expression" dxfId="24" priority="10" stopIfTrue="1">
      <formula>(EsFormula(D22))</formula>
    </cfRule>
  </conditionalFormatting>
  <conditionalFormatting sqref="D22">
    <cfRule type="expression" dxfId="23" priority="9" stopIfTrue="1">
      <formula>(EsFormula(D22))</formula>
    </cfRule>
  </conditionalFormatting>
  <conditionalFormatting sqref="D26">
    <cfRule type="expression" dxfId="22" priority="8" stopIfTrue="1">
      <formula>(EsFormula(D26))</formula>
    </cfRule>
  </conditionalFormatting>
  <conditionalFormatting sqref="D26">
    <cfRule type="expression" dxfId="21" priority="7" stopIfTrue="1">
      <formula>(EsFormula(D26))</formula>
    </cfRule>
  </conditionalFormatting>
  <conditionalFormatting sqref="D26">
    <cfRule type="expression" dxfId="20" priority="6" stopIfTrue="1">
      <formula>(EsFormula(D26))</formula>
    </cfRule>
  </conditionalFormatting>
  <conditionalFormatting sqref="D30">
    <cfRule type="expression" dxfId="19" priority="5" stopIfTrue="1">
      <formula>(EsFormula(D30))</formula>
    </cfRule>
  </conditionalFormatting>
  <conditionalFormatting sqref="D30">
    <cfRule type="expression" dxfId="18" priority="4" stopIfTrue="1">
      <formula>(EsFormula(D30))</formula>
    </cfRule>
  </conditionalFormatting>
  <conditionalFormatting sqref="D30">
    <cfRule type="expression" dxfId="17" priority="3" stopIfTrue="1">
      <formula>(EsFormula(D30))</formula>
    </cfRule>
  </conditionalFormatting>
  <conditionalFormatting sqref="D30">
    <cfRule type="expression" dxfId="16" priority="2" stopIfTrue="1">
      <formula>(EsFormula(D30))</formula>
    </cfRule>
  </conditionalFormatting>
  <conditionalFormatting sqref="H3">
    <cfRule type="expression" dxfId="15" priority="1" stopIfTrue="1">
      <formula>(EsFormula(H3))</formula>
    </cfRule>
  </conditionalFormatting>
  <pageMargins left="0.70866141732283472" right="0.70866141732283472" top="0.74803149606299213" bottom="0.74803149606299213" header="0.31496062992125984" footer="0.31496062992125984"/>
  <headerFooter>
    <oddFooter>Page &amp;P</oddFooter>
  </headerFooter>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zoomScaleNormal="100" zoomScalePageLayoutView="150" workbookViewId="0">
      <selection activeCell="B29" sqref="B29"/>
    </sheetView>
  </sheetViews>
  <sheetFormatPr defaultColWidth="9.3984375" defaultRowHeight="12.75" x14ac:dyDescent="0.25"/>
  <cols>
    <col min="1" max="1" width="5" style="2" bestFit="1" customWidth="1"/>
    <col min="2" max="2" width="34.796875" style="3" bestFit="1" customWidth="1"/>
    <col min="3" max="3" width="7" style="4" bestFit="1" customWidth="1"/>
    <col min="4" max="4" width="7" style="5" bestFit="1" customWidth="1"/>
    <col min="5" max="5" width="9.3984375" style="3"/>
    <col min="6" max="6" width="5" style="6" bestFit="1" customWidth="1"/>
    <col min="7" max="7" width="15" style="19" bestFit="1" customWidth="1"/>
    <col min="8" max="8" width="10.3984375" style="7" bestFit="1" customWidth="1"/>
    <col min="9" max="9" width="3" style="3" customWidth="1"/>
    <col min="10" max="10" width="12.3984375" style="3" bestFit="1" customWidth="1"/>
    <col min="11" max="11" width="11" style="3" bestFit="1" customWidth="1"/>
    <col min="12" max="16384" width="9.3984375" style="3"/>
  </cols>
  <sheetData>
    <row r="1" spans="1:11" ht="16.5" x14ac:dyDescent="0.3">
      <c r="A1" s="95" t="s">
        <v>27</v>
      </c>
      <c r="B1" s="95"/>
      <c r="C1" s="95"/>
      <c r="D1" s="95"/>
      <c r="E1" s="95"/>
      <c r="F1" s="95"/>
      <c r="G1" s="95"/>
      <c r="H1" s="95"/>
      <c r="I1" s="95"/>
      <c r="J1" s="95"/>
      <c r="K1" s="95"/>
    </row>
    <row r="2" spans="1:11" ht="15.75" x14ac:dyDescent="0.25">
      <c r="A2" s="61" t="s">
        <v>28</v>
      </c>
      <c r="B2" s="61"/>
      <c r="C2" s="61"/>
      <c r="D2" s="61"/>
      <c r="E2" s="61"/>
      <c r="F2" s="61"/>
      <c r="G2" s="61"/>
      <c r="H2" s="61"/>
      <c r="I2" s="61"/>
      <c r="J2" s="61"/>
      <c r="K2" s="61"/>
    </row>
    <row r="3" spans="1:11" ht="15.75" x14ac:dyDescent="0.25">
      <c r="A3" s="25"/>
    </row>
    <row r="4" spans="1:11" x14ac:dyDescent="0.25">
      <c r="C4" s="53" t="s">
        <v>85</v>
      </c>
      <c r="D4" s="96" t="s">
        <v>31</v>
      </c>
      <c r="E4" s="96"/>
      <c r="F4" s="55"/>
      <c r="G4" s="56" t="s">
        <v>92</v>
      </c>
      <c r="H4" s="57" t="s">
        <v>79</v>
      </c>
      <c r="I4" s="54"/>
      <c r="J4" s="54" t="s">
        <v>135</v>
      </c>
      <c r="K4" s="54" t="s">
        <v>136</v>
      </c>
    </row>
    <row r="5" spans="1:11" s="11" customFormat="1" x14ac:dyDescent="0.25">
      <c r="A5" s="17">
        <f>1</f>
        <v>1</v>
      </c>
      <c r="B5" s="11" t="s">
        <v>29</v>
      </c>
      <c r="C5" s="23"/>
      <c r="D5" s="13"/>
      <c r="F5" s="14"/>
      <c r="G5" s="16"/>
      <c r="H5" s="58">
        <f>SUM(H6:H14)</f>
        <v>0</v>
      </c>
    </row>
    <row r="7" spans="1:11" x14ac:dyDescent="0.25">
      <c r="A7" s="2">
        <f t="shared" ref="A7:A14" si="0">A$5+0.01*(ROW()-ROW(A$5)-1)</f>
        <v>1.01</v>
      </c>
      <c r="B7" s="86" t="s">
        <v>33</v>
      </c>
      <c r="C7" s="26">
        <v>0</v>
      </c>
      <c r="D7" s="30">
        <v>0</v>
      </c>
      <c r="E7" s="89" t="s">
        <v>93</v>
      </c>
      <c r="F7" s="6" t="s">
        <v>74</v>
      </c>
      <c r="G7" s="27">
        <v>0</v>
      </c>
      <c r="H7" s="63">
        <f>IF(F7="U$",1,1/Budget!$C$19)*IF(C7="",1,C7)*IF(D7="",1,D7)*IF(G7="",1,G7)</f>
        <v>0</v>
      </c>
      <c r="J7" s="64"/>
      <c r="K7" s="32" t="str">
        <f>IF(ISNUMBER(J7),VLOOKUP(J7,'Funding sources'!A$2:B$11,2, FALSE),"")</f>
        <v/>
      </c>
    </row>
    <row r="8" spans="1:11" x14ac:dyDescent="0.25">
      <c r="A8" s="2">
        <f t="shared" si="0"/>
        <v>1.02</v>
      </c>
      <c r="B8" s="86" t="s">
        <v>34</v>
      </c>
      <c r="C8" s="26">
        <v>0</v>
      </c>
      <c r="D8" s="30">
        <v>0</v>
      </c>
      <c r="E8" s="89" t="s">
        <v>93</v>
      </c>
      <c r="F8" s="6" t="s">
        <v>74</v>
      </c>
      <c r="G8" s="27">
        <v>0</v>
      </c>
      <c r="H8" s="63">
        <f>IF(F8="U$",1,1/Budget!$C$19)*IF(C8="",1,C8)*IF(D8="",1,D8)*IF(G8="",1,G8)</f>
        <v>0</v>
      </c>
      <c r="J8" s="64"/>
      <c r="K8" s="32" t="str">
        <f>IF(ISNUMBER(J8),VLOOKUP(J8,'Funding sources'!A$2:B$11,2, FALSE),"")</f>
        <v/>
      </c>
    </row>
    <row r="9" spans="1:11" x14ac:dyDescent="0.25">
      <c r="A9" s="2">
        <f t="shared" si="0"/>
        <v>1.03</v>
      </c>
      <c r="B9" s="86" t="s">
        <v>35</v>
      </c>
      <c r="C9" s="26">
        <v>0</v>
      </c>
      <c r="D9" s="30">
        <v>0</v>
      </c>
      <c r="E9" s="89" t="s">
        <v>93</v>
      </c>
      <c r="F9" s="6" t="s">
        <v>74</v>
      </c>
      <c r="G9" s="27">
        <v>0</v>
      </c>
      <c r="H9" s="63">
        <f>IF(F9="U$",1,1/Budget!$C$19)*IF(C9="",1,C9)*IF(D9="",1,D9)*IF(G9="",1,G9)</f>
        <v>0</v>
      </c>
      <c r="J9" s="64"/>
      <c r="K9" s="32" t="str">
        <f>IF(ISNUMBER(J9),VLOOKUP(J9,'Funding sources'!A$2:B$11,2, FALSE),"")</f>
        <v/>
      </c>
    </row>
    <row r="10" spans="1:11" x14ac:dyDescent="0.25">
      <c r="A10" s="2">
        <f t="shared" si="0"/>
        <v>1.04</v>
      </c>
      <c r="B10" s="86" t="s">
        <v>37</v>
      </c>
      <c r="C10" s="26">
        <v>0</v>
      </c>
      <c r="D10" s="30">
        <v>0</v>
      </c>
      <c r="E10" s="89" t="s">
        <v>118</v>
      </c>
      <c r="F10" s="6" t="s">
        <v>74</v>
      </c>
      <c r="G10" s="27">
        <v>0</v>
      </c>
      <c r="H10" s="63">
        <f>IF(F10="U$",1,1/Budget!$C$19)*IF(C10="",1,C10)*IF(D10="",1,D10)*IF(G10="",1,G10)</f>
        <v>0</v>
      </c>
      <c r="J10" s="64"/>
      <c r="K10" s="32" t="str">
        <f>IF(ISNUMBER(J10),VLOOKUP(J10,'Funding sources'!A$2:B$11,2, FALSE),"")</f>
        <v/>
      </c>
    </row>
    <row r="11" spans="1:11" x14ac:dyDescent="0.25">
      <c r="A11" s="2">
        <f t="shared" si="0"/>
        <v>1.05</v>
      </c>
      <c r="B11" s="86" t="s">
        <v>36</v>
      </c>
      <c r="C11" s="26">
        <v>0</v>
      </c>
      <c r="D11" s="30">
        <v>0</v>
      </c>
      <c r="E11" s="89" t="s">
        <v>118</v>
      </c>
      <c r="F11" s="6" t="s">
        <v>74</v>
      </c>
      <c r="G11" s="27">
        <v>0</v>
      </c>
      <c r="H11" s="63">
        <f>IF(F11="U$",1,1/Budget!$C$19)*IF(C11="",1,C11)*IF(D11="",1,D11)*IF(G11="",1,G11)</f>
        <v>0</v>
      </c>
      <c r="J11" s="64"/>
      <c r="K11" s="32" t="str">
        <f>IF(ISNUMBER(J11),VLOOKUP(J11,'Funding sources'!A$2:B$11,2, FALSE),"")</f>
        <v/>
      </c>
    </row>
    <row r="12" spans="1:11" x14ac:dyDescent="0.25">
      <c r="A12" s="2">
        <f t="shared" si="0"/>
        <v>1.06</v>
      </c>
      <c r="B12" s="86" t="s">
        <v>38</v>
      </c>
      <c r="C12" s="26">
        <v>0</v>
      </c>
      <c r="D12" s="30">
        <v>0</v>
      </c>
      <c r="E12" s="89" t="s">
        <v>118</v>
      </c>
      <c r="F12" s="6" t="s">
        <v>74</v>
      </c>
      <c r="G12" s="27">
        <v>0</v>
      </c>
      <c r="H12" s="63">
        <f>IF(F12="U$",1,1/Budget!$C$19)*IF(C12="",1,C12)*IF(D12="",1,D12)*IF(G12="",1,G12)</f>
        <v>0</v>
      </c>
      <c r="J12" s="64"/>
      <c r="K12" s="32" t="str">
        <f>IF(ISNUMBER(J12),VLOOKUP(J12,'Funding sources'!A$2:B$11,2, FALSE),"")</f>
        <v/>
      </c>
    </row>
    <row r="13" spans="1:11" x14ac:dyDescent="0.25">
      <c r="A13" s="2">
        <f t="shared" si="0"/>
        <v>1.07</v>
      </c>
      <c r="B13" s="86" t="s">
        <v>39</v>
      </c>
      <c r="C13" s="26">
        <v>0</v>
      </c>
      <c r="D13" s="42">
        <f>Budget!C7</f>
        <v>0</v>
      </c>
      <c r="E13" s="89" t="s">
        <v>93</v>
      </c>
      <c r="F13" s="6" t="s">
        <v>74</v>
      </c>
      <c r="G13" s="27">
        <v>0</v>
      </c>
      <c r="H13" s="63">
        <f>IF(F13="U$",1,1/Budget!$C$19)*IF(C13="",1,C13)*IF(D13="",1,D13)*IF(G13="",1,G13)</f>
        <v>0</v>
      </c>
      <c r="J13" s="64"/>
      <c r="K13" s="32" t="str">
        <f>IF(ISNUMBER(J13),VLOOKUP(J13,'Funding sources'!A$2:B$11,2, FALSE),"")</f>
        <v/>
      </c>
    </row>
    <row r="14" spans="1:11" x14ac:dyDescent="0.25">
      <c r="A14" s="2">
        <f t="shared" si="0"/>
        <v>1.08</v>
      </c>
      <c r="B14" s="86" t="s">
        <v>40</v>
      </c>
      <c r="C14" s="26">
        <v>0</v>
      </c>
      <c r="D14" s="33">
        <f>D9*7</f>
        <v>0</v>
      </c>
      <c r="E14" s="89" t="s">
        <v>152</v>
      </c>
      <c r="F14" s="6" t="s">
        <v>74</v>
      </c>
      <c r="G14" s="27">
        <v>0</v>
      </c>
      <c r="H14" s="63">
        <f>IF(F14="U$",1,1/Budget!$C$19)*IF(C14="",1,C14)*IF(D14="",1,D14)*IF(G14="",1,G14)</f>
        <v>0</v>
      </c>
      <c r="J14" s="64"/>
      <c r="K14" s="32" t="str">
        <f>IF(ISNUMBER(J14),VLOOKUP(J14,'Funding sources'!A$2:B$11,2, FALSE),"")</f>
        <v/>
      </c>
    </row>
    <row r="15" spans="1:11" x14ac:dyDescent="0.25">
      <c r="J15" s="65"/>
    </row>
    <row r="16" spans="1:11" s="11" customFormat="1" x14ac:dyDescent="0.25">
      <c r="A16" s="17">
        <f>A5+1</f>
        <v>2</v>
      </c>
      <c r="B16" s="11" t="s">
        <v>30</v>
      </c>
      <c r="C16" s="23"/>
      <c r="D16" s="13"/>
      <c r="F16" s="14"/>
      <c r="G16" s="16"/>
      <c r="H16" s="58">
        <f>SUM(H17:H21)</f>
        <v>0</v>
      </c>
      <c r="J16" s="68"/>
    </row>
    <row r="17" spans="1:13" s="11" customFormat="1" x14ac:dyDescent="0.25">
      <c r="A17" s="17"/>
      <c r="C17" s="23"/>
      <c r="D17" s="13"/>
      <c r="F17" s="14"/>
      <c r="G17" s="16"/>
      <c r="H17" s="18"/>
      <c r="J17" s="68"/>
    </row>
    <row r="18" spans="1:13" x14ac:dyDescent="0.25">
      <c r="A18" s="2">
        <f>A$16+0.01*(ROW()-ROW(A$16)-1)</f>
        <v>2.0099999999999998</v>
      </c>
      <c r="B18" s="86" t="s">
        <v>41</v>
      </c>
      <c r="C18" s="26">
        <v>0</v>
      </c>
      <c r="D18" s="30">
        <v>0</v>
      </c>
      <c r="E18" s="89" t="s">
        <v>116</v>
      </c>
      <c r="F18" s="6" t="s">
        <v>74</v>
      </c>
      <c r="G18" s="27">
        <v>0</v>
      </c>
      <c r="H18" s="63">
        <f>IF(F18="U$",1,1/Budget!$C$19)*IF(C18="",1,C18)*IF(D18="",1,D18)*IF(G18="",1,G18)</f>
        <v>0</v>
      </c>
      <c r="J18" s="64"/>
      <c r="K18" s="32" t="str">
        <f>IF(ISNUMBER(J18),VLOOKUP(J18,'Funding sources'!A$2:B$11,2, FALSE),"")</f>
        <v/>
      </c>
    </row>
    <row r="19" spans="1:13" x14ac:dyDescent="0.25">
      <c r="A19" s="2">
        <f t="shared" ref="A19:A21" si="1">A$16+0.01*(ROW()-ROW(A$16)-1)</f>
        <v>2.02</v>
      </c>
      <c r="B19" s="86" t="s">
        <v>42</v>
      </c>
      <c r="C19" s="26">
        <v>0</v>
      </c>
      <c r="D19" s="30">
        <v>0</v>
      </c>
      <c r="E19" s="89" t="s">
        <v>116</v>
      </c>
      <c r="F19" s="6" t="s">
        <v>74</v>
      </c>
      <c r="G19" s="27">
        <v>0</v>
      </c>
      <c r="H19" s="63">
        <f>IF(F19="U$",1,1/Budget!$C$19)*IF(C19="",1,C19)*IF(D19="",1,D19)*IF(G19="",1,G19)</f>
        <v>0</v>
      </c>
      <c r="J19" s="64"/>
      <c r="K19" s="32" t="str">
        <f>IF(ISNUMBER(J19),VLOOKUP(J19,'Funding sources'!A$2:B$11,2, FALSE),"")</f>
        <v/>
      </c>
    </row>
    <row r="20" spans="1:13" x14ac:dyDescent="0.25">
      <c r="A20" s="2">
        <f t="shared" si="1"/>
        <v>2.0299999999999998</v>
      </c>
      <c r="B20" s="86" t="s">
        <v>43</v>
      </c>
      <c r="C20" s="26">
        <v>0</v>
      </c>
      <c r="D20" s="33">
        <f>D14*7</f>
        <v>0</v>
      </c>
      <c r="E20" s="89" t="s">
        <v>118</v>
      </c>
      <c r="F20" s="6" t="s">
        <v>74</v>
      </c>
      <c r="G20" s="27">
        <v>0</v>
      </c>
      <c r="H20" s="63">
        <f>IF(F20="U$",1,1/Budget!$C$19)*IF(C20="",1,C20)*IF(D20="",1,D20)*IF(G20="",1,G20)</f>
        <v>0</v>
      </c>
      <c r="J20" s="64"/>
      <c r="K20" s="32" t="str">
        <f>IF(ISNUMBER(J20),VLOOKUP(J20,'Funding sources'!A$2:B$11,2, FALSE),"")</f>
        <v/>
      </c>
    </row>
    <row r="21" spans="1:13" x14ac:dyDescent="0.25">
      <c r="A21" s="2">
        <f t="shared" si="1"/>
        <v>2.04</v>
      </c>
      <c r="B21" s="86" t="s">
        <v>44</v>
      </c>
      <c r="C21" s="26">
        <v>0</v>
      </c>
      <c r="D21" s="33">
        <f>D15*7</f>
        <v>0</v>
      </c>
      <c r="E21" s="89" t="s">
        <v>118</v>
      </c>
      <c r="F21" s="6" t="s">
        <v>74</v>
      </c>
      <c r="G21" s="27">
        <v>0</v>
      </c>
      <c r="H21" s="63">
        <f>IF(F21="U$",1,1/Budget!$C$19)*IF(C21="",1,C21)*IF(D21="",1,D21)*IF(G21="",1,G21)</f>
        <v>0</v>
      </c>
      <c r="J21" s="64"/>
      <c r="K21" s="32" t="str">
        <f>IF(ISNUMBER(J21),VLOOKUP(J21,'Funding sources'!A$2:B$11,2, FALSE),"")</f>
        <v/>
      </c>
    </row>
    <row r="22" spans="1:13" x14ac:dyDescent="0.25">
      <c r="J22" s="65"/>
    </row>
    <row r="23" spans="1:13" x14ac:dyDescent="0.25">
      <c r="B23" s="4"/>
      <c r="C23" s="5"/>
      <c r="D23" s="3"/>
      <c r="E23" s="6"/>
      <c r="F23" s="19"/>
      <c r="G23" s="7"/>
      <c r="H23" s="3"/>
      <c r="J23" s="65"/>
    </row>
    <row r="24" spans="1:13" x14ac:dyDescent="0.25">
      <c r="A24" s="17">
        <f>A16+1</f>
        <v>3</v>
      </c>
      <c r="B24" s="11" t="s">
        <v>46</v>
      </c>
      <c r="H24" s="58">
        <f>SUM(H25:H29)</f>
        <v>0</v>
      </c>
      <c r="J24" s="65"/>
      <c r="M24" s="43"/>
    </row>
    <row r="25" spans="1:13" x14ac:dyDescent="0.25">
      <c r="J25" s="65"/>
    </row>
    <row r="26" spans="1:13" x14ac:dyDescent="0.25">
      <c r="A26" s="2">
        <f>A$24+0.01*(ROW()-ROW(A$24)-1)</f>
        <v>3.01</v>
      </c>
      <c r="B26" s="86" t="s">
        <v>45</v>
      </c>
      <c r="C26" s="26">
        <v>0</v>
      </c>
      <c r="D26" s="30">
        <v>0</v>
      </c>
      <c r="E26" s="29"/>
      <c r="F26" s="6" t="s">
        <v>74</v>
      </c>
      <c r="G26" s="27">
        <v>0</v>
      </c>
      <c r="H26" s="63">
        <f>IF(F26="U$",1,1/Budget!$C$19)*IF(C26="",1,C26)*IF(D26="",1,D26)*IF(G26="",1,G26)</f>
        <v>0</v>
      </c>
      <c r="J26" s="64"/>
      <c r="K26" s="32" t="str">
        <f>IF(ISNUMBER(J26),VLOOKUP(J26,'Funding sources'!A$2:B$11,2, FALSE),"")</f>
        <v/>
      </c>
    </row>
    <row r="27" spans="1:13" x14ac:dyDescent="0.25">
      <c r="A27" s="2">
        <f t="shared" ref="A27" si="2">A$24+0.01*(ROW()-ROW(A$24)-1)</f>
        <v>3.02</v>
      </c>
      <c r="B27" s="86" t="s">
        <v>47</v>
      </c>
      <c r="C27" s="26">
        <v>0</v>
      </c>
      <c r="D27" s="30">
        <v>0</v>
      </c>
      <c r="E27" s="29"/>
      <c r="F27" s="6" t="s">
        <v>74</v>
      </c>
      <c r="G27" s="27">
        <v>0</v>
      </c>
      <c r="H27" s="63">
        <f>IF(F27="U$",1,1/Budget!$C$19)*IF(C27="",1,C27)*IF(D27="",1,D27)*IF(G27="",1,G27)</f>
        <v>0</v>
      </c>
      <c r="J27" s="64"/>
      <c r="K27" s="32" t="str">
        <f>IF(ISNUMBER(J27),VLOOKUP(J27,'Funding sources'!A$2:B$11,2, FALSE),"")</f>
        <v/>
      </c>
    </row>
    <row r="28" spans="1:13" x14ac:dyDescent="0.25">
      <c r="A28" s="2">
        <f>A$24+0.01*(ROW()-ROW(A$24)-1)</f>
        <v>3.03</v>
      </c>
      <c r="B28" s="86" t="s">
        <v>48</v>
      </c>
      <c r="C28" s="26">
        <v>0</v>
      </c>
      <c r="D28" s="30">
        <v>0</v>
      </c>
      <c r="E28" s="29"/>
      <c r="F28" s="6" t="s">
        <v>74</v>
      </c>
      <c r="G28" s="27">
        <v>0</v>
      </c>
      <c r="H28" s="63">
        <f>IF(F28="U$",1,1/Budget!$C$19)*IF(C28="",1,C28)*IF(D28="",1,D28)*IF(G28="",1,G28)</f>
        <v>0</v>
      </c>
      <c r="J28" s="64"/>
      <c r="K28" s="32" t="str">
        <f>IF(ISNUMBER(J28),VLOOKUP(J28,'Funding sources'!A$2:B$11,2, FALSE),"")</f>
        <v/>
      </c>
    </row>
    <row r="29" spans="1:13" x14ac:dyDescent="0.25">
      <c r="A29" s="2">
        <f>A$24+0.01*(ROW()-ROW(A$24)-1)</f>
        <v>3.04</v>
      </c>
      <c r="B29" s="86" t="s">
        <v>17</v>
      </c>
      <c r="C29" s="26">
        <v>0</v>
      </c>
      <c r="D29" s="30">
        <v>0</v>
      </c>
      <c r="E29" s="29"/>
      <c r="F29" s="6" t="s">
        <v>74</v>
      </c>
      <c r="G29" s="27">
        <v>0</v>
      </c>
      <c r="H29" s="63">
        <f>IF(F29="U$",1,1/Budget!$C$19)*IF(C29="",1,C29)*IF(D29="",1,D29)*IF(G29="",1,G29)</f>
        <v>0</v>
      </c>
      <c r="J29" s="64"/>
      <c r="K29" s="32" t="str">
        <f>IF(ISNUMBER(J29),VLOOKUP(J29,'Funding sources'!A$2:B$11,2, FALSE),"")</f>
        <v/>
      </c>
    </row>
    <row r="32" spans="1:13" x14ac:dyDescent="0.25">
      <c r="D32" s="21"/>
    </row>
    <row r="35" spans="1:8" x14ac:dyDescent="0.25">
      <c r="D35" s="22"/>
    </row>
    <row r="36" spans="1:8" s="11" customFormat="1" x14ac:dyDescent="0.25">
      <c r="A36" s="10"/>
      <c r="C36" s="23"/>
      <c r="D36" s="13"/>
      <c r="F36" s="14"/>
      <c r="G36" s="16"/>
      <c r="H36" s="18"/>
    </row>
  </sheetData>
  <sheetProtection password="CC08" sheet="1" objects="1" scenarios="1"/>
  <customSheetViews>
    <customSheetView guid="{D1F63D5E-0E27-EC4B-AEA0-E4A2EB4BE3F1}" scale="150" showGridLines="0">
      <selection sqref="A1:K1"/>
      <pageMargins left="0.7" right="0.7" top="0.75" bottom="0.75" header="0.3" footer="0.3"/>
    </customSheetView>
  </customSheetViews>
  <mergeCells count="2">
    <mergeCell ref="A1:K1"/>
    <mergeCell ref="D4:E4"/>
  </mergeCells>
  <phoneticPr fontId="17" type="noConversion"/>
  <conditionalFormatting sqref="A5:K6 A7:A14 A22:K22 A23:J23 B26:E26 I26:J28 G26:G28 A30:K36 A27:E29 A15:K17 A24:K25 A4:B4 C7:K14 E20:E21">
    <cfRule type="expression" dxfId="14" priority="33" stopIfTrue="1">
      <formula>(EsFormula(A4))</formula>
    </cfRule>
  </conditionalFormatting>
  <conditionalFormatting sqref="B18:E18 I18:J21 G18:G21 A19:D21 E19">
    <cfRule type="expression" dxfId="13" priority="31" stopIfTrue="1">
      <formula>(EsFormula(A18))</formula>
    </cfRule>
  </conditionalFormatting>
  <conditionalFormatting sqref="A18">
    <cfRule type="expression" dxfId="12" priority="30" stopIfTrue="1">
      <formula>(EsFormula(A18))</formula>
    </cfRule>
  </conditionalFormatting>
  <conditionalFormatting sqref="A26:A28">
    <cfRule type="expression" dxfId="11" priority="29" stopIfTrue="1">
      <formula>(EsFormula(A26))</formula>
    </cfRule>
  </conditionalFormatting>
  <conditionalFormatting sqref="A29">
    <cfRule type="expression" dxfId="10" priority="24" stopIfTrue="1">
      <formula>(EsFormula(A29))</formula>
    </cfRule>
  </conditionalFormatting>
  <conditionalFormatting sqref="I29:J29 G29">
    <cfRule type="expression" dxfId="9" priority="23" stopIfTrue="1">
      <formula>(EsFormula(G29))</formula>
    </cfRule>
  </conditionalFormatting>
  <conditionalFormatting sqref="F18:F21">
    <cfRule type="expression" dxfId="8" priority="9" stopIfTrue="1">
      <formula>(EsFormula(F18))</formula>
    </cfRule>
  </conditionalFormatting>
  <conditionalFormatting sqref="F26:F29">
    <cfRule type="expression" dxfId="7" priority="8" stopIfTrue="1">
      <formula>(EsFormula(F26))</formula>
    </cfRule>
  </conditionalFormatting>
  <conditionalFormatting sqref="H18:H21">
    <cfRule type="expression" dxfId="6" priority="7" stopIfTrue="1">
      <formula>(EsFormula(H18))</formula>
    </cfRule>
  </conditionalFormatting>
  <conditionalFormatting sqref="H26:H29">
    <cfRule type="expression" dxfId="5" priority="6" stopIfTrue="1">
      <formula>(EsFormula(H26))</formula>
    </cfRule>
  </conditionalFormatting>
  <conditionalFormatting sqref="K18:K21">
    <cfRule type="expression" dxfId="4" priority="5" stopIfTrue="1">
      <formula>(EsFormula(K18))</formula>
    </cfRule>
  </conditionalFormatting>
  <conditionalFormatting sqref="K26:K29">
    <cfRule type="expression" dxfId="3" priority="4" stopIfTrue="1">
      <formula>(EsFormula(K26))</formula>
    </cfRule>
  </conditionalFormatting>
  <conditionalFormatting sqref="H18:H21">
    <cfRule type="expression" dxfId="2" priority="3" stopIfTrue="1">
      <formula>(EsFormula(H18))</formula>
    </cfRule>
  </conditionalFormatting>
  <conditionalFormatting sqref="H26:H29">
    <cfRule type="expression" dxfId="1" priority="2" stopIfTrue="1">
      <formula>(EsFormula(H26))</formula>
    </cfRule>
  </conditionalFormatting>
  <conditionalFormatting sqref="H26:H29">
    <cfRule type="expression" dxfId="0" priority="1" stopIfTrue="1">
      <formula>(EsFormula(H26))</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5"/>
  <sheetViews>
    <sheetView workbookViewId="0">
      <selection activeCell="B5" sqref="B5"/>
    </sheetView>
  </sheetViews>
  <sheetFormatPr defaultColWidth="9.3984375" defaultRowHeight="12.75" x14ac:dyDescent="0.25"/>
  <sheetData>
    <row r="2" spans="2:12" x14ac:dyDescent="0.25">
      <c r="B2" s="91" t="s">
        <v>70</v>
      </c>
    </row>
    <row r="4" spans="2:12" x14ac:dyDescent="0.25">
      <c r="B4" s="91"/>
      <c r="C4" s="91"/>
      <c r="D4" s="91"/>
      <c r="E4" s="91"/>
      <c r="F4" s="91"/>
      <c r="G4" s="91"/>
      <c r="H4" s="91"/>
      <c r="I4" s="91"/>
      <c r="J4" s="91"/>
      <c r="K4" s="91"/>
      <c r="L4" s="91"/>
    </row>
    <row r="5" spans="2:12" ht="25.5" x14ac:dyDescent="0.35">
      <c r="B5" s="92" t="s">
        <v>166</v>
      </c>
    </row>
  </sheetData>
  <customSheetViews>
    <customSheetView guid="{D1F63D5E-0E27-EC4B-AEA0-E4A2EB4BE3F1}">
      <selection activeCell="Q17" sqref="Q17"/>
      <pageMargins left="0.7" right="0.7" top="0.75" bottom="0.75" header="0.3" footer="0.3"/>
    </customSheetView>
  </customSheetViews>
  <phoneticPr fontId="17" type="noConversion"/>
  <hyperlinks>
    <hyperlink ref="B2" r:id="rId1"/>
    <hyperlink ref="B5" r:id="rId2" display="IDBDOCS-#37264404-PEI_presupuesto_Ejemplo detallado xlsx"/>
  </hyperlinks>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IDBDocs_x0020_Number xmlns="cdc7663a-08f0-4737-9e8c-148ce897a09c">38969349</IDBDocs_x0020_Number>
    <TaxCatchAll xmlns="cdc7663a-08f0-4737-9e8c-148ce897a09c">
      <Value>35</Value>
      <Value>34</Value>
    </TaxCatchAll>
    <SISCOR_x0020_Number xmlns="cdc7663a-08f0-4737-9e8c-148ce897a09c" xsi:nil="true"/>
    <Division_x0020_or_x0020_Unit xmlns="cdc7663a-08f0-4737-9e8c-148ce897a09c">SPD/SDV</Division_x0020_or_x0020_Unit>
    <Document_x0020_Author xmlns="cdc7663a-08f0-4737-9e8c-148ce897a09c">Martinez, Sebastian Wilde</Document_x0020_Author>
    <Fiscal_x0020_Year_x0020_IDB xmlns="cdc7663a-08f0-4737-9e8c-148ce897a09c">2014</Fiscal_x0020_Year_x0020_IDB>
    <Other_x0020_Author xmlns="cdc7663a-08f0-4737-9e8c-148ce897a09c" xsi:nil="true"/>
    <Migration_x0020_Info xmlns="cdc7663a-08f0-4737-9e8c-148ce897a09c">&lt;Data&gt;&lt;APPLICATION&gt;MS EXCEL&lt;/APPLICATION&gt;&lt;STAGE_CODE&gt;EVAL&lt;/STAGE_CODE&gt;&lt;USER_STAGE&gt;Evaluation&lt;/USER_STAGE&gt;&lt;PD_OBJ_TYPE&gt;0&lt;/PD_OBJ_TYPE&gt;&lt;MAKERECORD&gt;N&lt;/MAKERECORD&gt;&lt;/Data&gt;</Migration_x0020_Info>
    <Document_x0020_Language_x0020_IDB xmlns="cdc7663a-08f0-4737-9e8c-148ce897a09c">English</Document_x0020_Language_x0020_IDB>
    <Identifier xmlns="cdc7663a-08f0-4737-9e8c-148ce897a09c" xsi:nil="true"/>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j65ec2e3a7e44c39a1acebfd2a19200a>
    <Related_x0020_SisCor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cf0f1ca6d90e4583ad80995bcde0e58a>
    <Abstract xmlns="cdc7663a-08f0-4737-9e8c-148ce897a09c" xsi:nil="true"/>
    <Editor1 xmlns="cdc7663a-08f0-4737-9e8c-148ce897a09c" xsi:nil="true"/>
    <Disclosure_x0020_Activity xmlns="cdc7663a-08f0-4737-9e8c-148ce897a09c">Evaluation</Disclosure_x0020_Activity>
    <Region xmlns="cdc7663a-08f0-4737-9e8c-148ce897a09c" xsi:nil="true"/>
    <Disclosed xmlns="cdc7663a-08f0-4737-9e8c-148ce897a09c">true</Disclosed>
    <_dlc_DocId xmlns="cdc7663a-08f0-4737-9e8c-148ce897a09c">EZSHARE-220527872-2987</_dlc_DocId>
    <Publication_x0020_Type xmlns="cdc7663a-08f0-4737-9e8c-148ce897a09c" xsi:nil="true"/>
    <Issue_x0020_Date xmlns="cdc7663a-08f0-4737-9e8c-148ce897a09c" xsi:nil="true"/>
    <KP_x0020_Topics xmlns="cdc7663a-08f0-4737-9e8c-148ce897a09c" xsi:nil="true"/>
    <Webtopic xmlns="cdc7663a-08f0-4737-9e8c-148ce897a09c">Generic</Webtopic>
    <Publishing_x0020_House xmlns="cdc7663a-08f0-4737-9e8c-148ce897a09c" xsi:nil="true"/>
    <_dlc_DocIdUrl xmlns="cdc7663a-08f0-4737-9e8c-148ce897a09c">
      <Url>https://idbg.sharepoint.com/teams/ez-SPD/_layouts/15/DocIdRedir.aspx?ID=EZSHARE-220527872-2987</Url>
      <Description>EZSHARE-220527872-2987</Description>
    </_dlc_DocIdUrl>
  </documentManagement>
</p:properties>
</file>

<file path=customXml/item2.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66B06E59AB175241BBFB297522263BEB"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2B11A066E4C7C745BA3B55825AECA582" ma:contentTypeVersion="17" ma:contentTypeDescription="A content type to manage public (corporate) IDB documents" ma:contentTypeScope="" ma:versionID="5b0c39f7eaa9c3ada88b1cb57222d224">
  <xsd:schema xmlns:xsd="http://www.w3.org/2001/XMLSchema" xmlns:xs="http://www.w3.org/2001/XMLSchema" xmlns:p="http://schemas.microsoft.com/office/2006/metadata/properties" xmlns:ns2="cdc7663a-08f0-4737-9e8c-148ce897a09c" targetNamespace="http://schemas.microsoft.com/office/2006/metadata/properties" ma:root="true" ma:fieldsID="fc9f0ab1656137bca279a2d1e628174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1;#IDBDocs|cca77002-e150-4b2d-ab1f-1d7a7cdcae16"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46339a2c-a759-43f5-a320-9e18a41b2355}" ma:internalName="TaxCatchAll" ma:showField="CatchAllData"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46339a2c-a759-43f5-a320-9e18a41b2355}" ma:internalName="TaxCatchAllLabel" ma:readOnly="true" ma:showField="CatchAllDataLabel"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1;#Unclassified|a6dff32e-d477-44cd-a56b-85efe9e0a56c"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element name="Related_x0020_SisCor_x0020_Number" ma:index="39"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F9E7F0-2A8E-4217-B5C6-ACA225B30097}"/>
</file>

<file path=customXml/itemProps2.xml><?xml version="1.0" encoding="utf-8"?>
<ds:datastoreItem xmlns:ds="http://schemas.openxmlformats.org/officeDocument/2006/customXml" ds:itemID="{3EF5FD4F-000E-4A7F-ABCB-02D5A7B750EA}"/>
</file>

<file path=customXml/itemProps3.xml><?xml version="1.0" encoding="utf-8"?>
<ds:datastoreItem xmlns:ds="http://schemas.openxmlformats.org/officeDocument/2006/customXml" ds:itemID="{EF2627B0-3990-464F-B090-DD428313A40F}"/>
</file>

<file path=customXml/itemProps4.xml><?xml version="1.0" encoding="utf-8"?>
<ds:datastoreItem xmlns:ds="http://schemas.openxmlformats.org/officeDocument/2006/customXml" ds:itemID="{22D2C24B-C598-4857-A4C5-B2AFCFB0C44A}"/>
</file>

<file path=customXml/itemProps5.xml><?xml version="1.0" encoding="utf-8"?>
<ds:datastoreItem xmlns:ds="http://schemas.openxmlformats.org/officeDocument/2006/customXml" ds:itemID="{42259930-11F7-413B-B98F-1358667FB31A}"/>
</file>

<file path=customXml/itemProps6.xml><?xml version="1.0" encoding="utf-8"?>
<ds:datastoreItem xmlns:ds="http://schemas.openxmlformats.org/officeDocument/2006/customXml" ds:itemID="{426A5E78-491D-4E2A-9CDC-D7196F6DDB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Copyright_Eng</vt:lpstr>
      <vt:lpstr>Introduction</vt:lpstr>
      <vt:lpstr>Guide</vt:lpstr>
      <vt:lpstr>Funding sources</vt:lpstr>
      <vt:lpstr>Budget</vt:lpstr>
      <vt:lpstr>Equipment and Materials</vt:lpstr>
      <vt:lpstr>Technical Assistance</vt:lpstr>
      <vt:lpstr>Example</vt:lpstr>
      <vt:lpstr>'Equipment and Materials'!Print_Area</vt:lpstr>
    </vt:vector>
  </TitlesOfParts>
  <Company>Sistemas Integrales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Budget Template_Ing</dc:title>
  <dc:creator>Juan Muñoz / Mario Navarrete</dc:creator>
  <cp:lastModifiedBy>IADB</cp:lastModifiedBy>
  <cp:lastPrinted>2012-11-08T17:00:17Z</cp:lastPrinted>
  <dcterms:created xsi:type="dcterms:W3CDTF">2001-02-16T18:46:06Z</dcterms:created>
  <dcterms:modified xsi:type="dcterms:W3CDTF">2015-04-06T21:50:54Z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0x01010066B06E59AB175241BBFB297522263BEB002B11A066E4C7C745BA3B55825AECA582</vt:lpwstr>
  </property>
  <property fmtid="{D5CDD505-2E9C-101B-9397-08002B2CF9AE}" pid="3" name="TaxKeyword">
    <vt:lpwstr/>
  </property>
  <property fmtid="{D5CDD505-2E9C-101B-9397-08002B2CF9AE}" pid="4" name="Series Corporate IDB">
    <vt:lpwstr>35;#Unclassified|a6dff32e-d477-44cd-a56b-85efe9e0a56c</vt:lpwstr>
  </property>
  <property fmtid="{D5CDD505-2E9C-101B-9397-08002B2CF9AE}" pid="5" name="Function Corporate IDB">
    <vt:lpwstr>34;#IDBDocs|cca77002-e150-4b2d-ab1f-1d7a7cdcae16</vt:lpwstr>
  </property>
  <property fmtid="{D5CDD505-2E9C-101B-9397-08002B2CF9AE}" pid="6" name="TaxKeywordTaxHTField">
    <vt:lpwstr/>
  </property>
  <property fmtid="{D5CDD505-2E9C-101B-9397-08002B2CF9AE}" pid="7" name="Country">
    <vt:lpwstr/>
  </property>
  <property fmtid="{D5CDD505-2E9C-101B-9397-08002B2CF9AE}" pid="10" name="Order">
    <vt:r8>298700</vt:r8>
  </property>
  <property fmtid="{D5CDD505-2E9C-101B-9397-08002B2CF9AE}" pid="11" name="URL">
    <vt:lpwstr/>
  </property>
  <property fmtid="{D5CDD505-2E9C-101B-9397-08002B2CF9AE}" pid="12" name="ATI Undisclose Document Workflow">
    <vt:lpwstr/>
  </property>
  <property fmtid="{D5CDD505-2E9C-101B-9397-08002B2CF9AE}" pid="13" name="Record Number">
    <vt:lpwstr/>
  </property>
  <property fmtid="{D5CDD505-2E9C-101B-9397-08002B2CF9AE}" pid="14" name="ATI Disclose Document Workflow v5">
    <vt:lpwstr/>
  </property>
  <property fmtid="{D5CDD505-2E9C-101B-9397-08002B2CF9AE}" pid="15" name="ATI Disclose Document Workflow v6">
    <vt:lpwstr/>
  </property>
  <property fmtid="{D5CDD505-2E9C-101B-9397-08002B2CF9AE}" pid="16" name="_dlc_DocIdItemGuid">
    <vt:lpwstr>56d424cc-1c98-4f79-80b6-1d65be88222d</vt:lpwstr>
  </property>
</Properties>
</file>