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5480" windowHeight="7755" tabRatio="500" firstSheet="1" activeTab="1"/>
  </bookViews>
  <sheets>
    <sheet name="Presupuesto Equipo de Gestión  " sheetId="7" r:id="rId1"/>
    <sheet name="presupuesto anualizado" sheetId="4" r:id="rId2"/>
    <sheet name="presupuesto detallado" sheetId="5" r:id="rId3"/>
    <sheet name="presupuesto consolidado" sheetId="6" r:id="rId4"/>
  </sheets>
  <definedNames>
    <definedName name="_xlnm.Print_Area" localSheetId="2">'presupuesto detallado'!$A$1:$B$79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3" i="4" l="1"/>
  <c r="F31" i="7" l="1"/>
  <c r="G31" i="7" s="1"/>
  <c r="J234" i="4"/>
  <c r="J230" i="4"/>
  <c r="J233" i="4"/>
  <c r="J213" i="4"/>
  <c r="J212" i="4"/>
  <c r="J211" i="4"/>
  <c r="J210" i="4"/>
  <c r="J208" i="4"/>
  <c r="J176" i="4"/>
  <c r="J174" i="4"/>
  <c r="J173" i="4"/>
  <c r="J170" i="4"/>
  <c r="J154" i="4"/>
  <c r="J150" i="4"/>
  <c r="J149" i="4"/>
  <c r="J137" i="4"/>
  <c r="J130" i="4"/>
  <c r="J121" i="4"/>
  <c r="J119" i="4"/>
  <c r="J115" i="4"/>
  <c r="J113" i="4"/>
  <c r="J98" i="4"/>
  <c r="J94" i="4"/>
  <c r="J93" i="4"/>
  <c r="J89" i="4"/>
  <c r="J88" i="4"/>
  <c r="J87" i="4"/>
  <c r="J86" i="4"/>
  <c r="J85" i="4"/>
  <c r="J84" i="4"/>
  <c r="J83" i="4"/>
  <c r="J80" i="4"/>
  <c r="J79" i="4"/>
  <c r="J76" i="4"/>
  <c r="J75" i="4"/>
  <c r="J74" i="4"/>
  <c r="J73" i="4"/>
  <c r="J72" i="4"/>
  <c r="J71" i="4"/>
  <c r="J70" i="4"/>
  <c r="J67" i="4"/>
  <c r="J66" i="4"/>
  <c r="J65" i="4"/>
  <c r="J64" i="4"/>
  <c r="J63" i="4"/>
  <c r="J62" i="4"/>
  <c r="J61" i="4"/>
  <c r="J57" i="4"/>
  <c r="J56" i="4"/>
  <c r="J52" i="4"/>
  <c r="J48" i="4"/>
  <c r="J39" i="4"/>
  <c r="J38" i="4"/>
  <c r="J37" i="4"/>
  <c r="J36" i="4"/>
  <c r="J35" i="4"/>
  <c r="J34" i="4"/>
  <c r="J30" i="4"/>
  <c r="J29" i="4"/>
  <c r="J28" i="4"/>
  <c r="J27" i="4"/>
  <c r="J26" i="4"/>
  <c r="J25" i="4"/>
  <c r="J21" i="4"/>
  <c r="J19" i="4"/>
  <c r="J18" i="4"/>
  <c r="J13" i="4"/>
  <c r="J12" i="4"/>
  <c r="J11" i="4"/>
  <c r="J10" i="4"/>
  <c r="J9" i="4"/>
  <c r="J8" i="4"/>
  <c r="B8" i="4"/>
  <c r="B7" i="4"/>
  <c r="B6" i="4"/>
  <c r="B5" i="4"/>
  <c r="B218" i="4"/>
  <c r="B217" i="4"/>
  <c r="B118" i="4" l="1"/>
  <c r="B12" i="5" l="1"/>
  <c r="F8" i="4"/>
  <c r="G8" i="4"/>
  <c r="H8" i="4"/>
  <c r="I8" i="4"/>
  <c r="E8" i="4"/>
  <c r="B12" i="4"/>
  <c r="B13" i="4"/>
  <c r="B46" i="5" l="1"/>
  <c r="B45" i="5"/>
  <c r="B42" i="5"/>
  <c r="B41" i="5"/>
  <c r="B40" i="5"/>
  <c r="B38" i="5"/>
  <c r="B36" i="5"/>
  <c r="B35" i="5"/>
  <c r="B34" i="5"/>
  <c r="B32" i="5"/>
  <c r="B30" i="5"/>
  <c r="B29" i="5"/>
  <c r="B28" i="5"/>
  <c r="B26" i="5"/>
  <c r="B24" i="5"/>
  <c r="B23" i="5"/>
  <c r="B22" i="5"/>
  <c r="B20" i="5"/>
  <c r="B14" i="5"/>
  <c r="B11" i="4"/>
  <c r="B10" i="4"/>
  <c r="B9" i="4"/>
  <c r="B6" i="6"/>
  <c r="B6" i="5"/>
  <c r="B19" i="6"/>
  <c r="B18" i="6"/>
  <c r="B10" i="6"/>
  <c r="J235" i="4"/>
  <c r="J236" i="4"/>
  <c r="J237" i="4"/>
  <c r="J238" i="4"/>
  <c r="J232" i="4"/>
  <c r="J231" i="4"/>
  <c r="J229" i="4"/>
  <c r="J228" i="4"/>
  <c r="J227" i="4"/>
  <c r="J226" i="4"/>
  <c r="J225" i="4"/>
  <c r="J224" i="4"/>
  <c r="J223" i="4"/>
  <c r="J219" i="4"/>
  <c r="J218" i="4"/>
  <c r="J217" i="4"/>
  <c r="J216" i="4"/>
  <c r="J215" i="4"/>
  <c r="J214" i="4"/>
  <c r="J209" i="4"/>
  <c r="J92" i="4"/>
  <c r="J82" i="4"/>
  <c r="J81" i="4"/>
  <c r="J78" i="4"/>
  <c r="J77" i="4"/>
  <c r="J22" i="4"/>
  <c r="J14" i="4"/>
  <c r="E4" i="4"/>
  <c r="E3" i="4" s="1"/>
  <c r="F170" i="4"/>
  <c r="G170" i="4"/>
  <c r="G221" i="4"/>
  <c r="G222" i="4"/>
  <c r="H230" i="4"/>
  <c r="E222" i="4"/>
  <c r="J222" i="4" s="1"/>
  <c r="H222" i="4"/>
  <c r="H221" i="4" s="1"/>
  <c r="I222" i="4"/>
  <c r="F222" i="4"/>
  <c r="F230" i="4"/>
  <c r="F221" i="4" s="1"/>
  <c r="G230" i="4"/>
  <c r="B174" i="4"/>
  <c r="B176" i="4"/>
  <c r="B172" i="4"/>
  <c r="B173" i="4"/>
  <c r="B171" i="4"/>
  <c r="B11" i="5" l="1"/>
  <c r="G149" i="4" l="1"/>
  <c r="F150" i="4"/>
  <c r="H149" i="4"/>
  <c r="I149" i="4"/>
  <c r="I137" i="4"/>
  <c r="J95" i="4"/>
  <c r="J96" i="4"/>
  <c r="J97" i="4"/>
  <c r="J99" i="4"/>
  <c r="J101" i="4"/>
  <c r="J102" i="4"/>
  <c r="J104" i="4"/>
  <c r="J105" i="4"/>
  <c r="J106" i="4"/>
  <c r="J107" i="4"/>
  <c r="J109" i="4"/>
  <c r="J110" i="4"/>
  <c r="J111" i="4"/>
  <c r="J112" i="4"/>
  <c r="J114" i="4"/>
  <c r="J116" i="4"/>
  <c r="J118" i="4"/>
  <c r="J122" i="4"/>
  <c r="J124" i="4"/>
  <c r="J125" i="4"/>
  <c r="J126" i="4"/>
  <c r="J127" i="4"/>
  <c r="J128" i="4"/>
  <c r="J129" i="4"/>
  <c r="J131" i="4"/>
  <c r="J133" i="4"/>
  <c r="J134" i="4"/>
  <c r="J135" i="4"/>
  <c r="J136" i="4"/>
  <c r="J138" i="4"/>
  <c r="J139" i="4"/>
  <c r="J140" i="4"/>
  <c r="J141" i="4"/>
  <c r="J143" i="4"/>
  <c r="J144" i="4"/>
  <c r="J145" i="4"/>
  <c r="J146" i="4"/>
  <c r="J147" i="4"/>
  <c r="J148" i="4"/>
  <c r="J151" i="4"/>
  <c r="J153" i="4"/>
  <c r="J155" i="4"/>
  <c r="J156" i="4"/>
  <c r="J157" i="4"/>
  <c r="J162" i="4"/>
  <c r="J163" i="4"/>
  <c r="J164" i="4"/>
  <c r="J165" i="4"/>
  <c r="J166" i="4"/>
  <c r="J167" i="4"/>
  <c r="J168" i="4"/>
  <c r="J169" i="4"/>
  <c r="J171" i="4"/>
  <c r="J175" i="4"/>
  <c r="J177" i="4"/>
  <c r="J178" i="4"/>
  <c r="I119" i="4"/>
  <c r="F120" i="4"/>
  <c r="J120" i="4" s="1"/>
  <c r="J123" i="4"/>
  <c r="B148" i="4"/>
  <c r="B117" i="4" s="1"/>
  <c r="E121" i="4"/>
  <c r="H75" i="4"/>
  <c r="G75" i="4"/>
  <c r="H98" i="4"/>
  <c r="G98" i="4"/>
  <c r="I88" i="4"/>
  <c r="H84" i="4"/>
  <c r="J40" i="4"/>
  <c r="J41" i="4"/>
  <c r="J42" i="4"/>
  <c r="J44" i="4"/>
  <c r="J45" i="4"/>
  <c r="J46" i="4"/>
  <c r="J49" i="4"/>
  <c r="J50" i="4"/>
  <c r="J51" i="4"/>
  <c r="J53" i="4"/>
  <c r="J54" i="4"/>
  <c r="J55" i="4"/>
  <c r="J58" i="4"/>
  <c r="J59" i="4"/>
  <c r="J60" i="4"/>
  <c r="J68" i="4"/>
  <c r="J69" i="4"/>
  <c r="J90" i="4"/>
  <c r="J91" i="4"/>
  <c r="H66" i="4"/>
  <c r="H57" i="4"/>
  <c r="G57" i="4"/>
  <c r="G66" i="4"/>
  <c r="G30" i="4"/>
  <c r="F30" i="4"/>
  <c r="F39" i="4"/>
  <c r="E39" i="4"/>
  <c r="F21" i="4"/>
  <c r="E21" i="4"/>
  <c r="F48" i="4"/>
  <c r="E48" i="4"/>
  <c r="J31" i="4"/>
  <c r="J32" i="4"/>
  <c r="J33" i="4"/>
  <c r="J23" i="4"/>
  <c r="J24" i="4"/>
  <c r="J16" i="4"/>
  <c r="J207" i="4"/>
  <c r="J220" i="4"/>
  <c r="F22" i="7"/>
  <c r="F23" i="7" s="1"/>
  <c r="G21" i="7"/>
  <c r="G22" i="7" s="1"/>
  <c r="G23" i="7" s="1"/>
  <c r="F19" i="7"/>
  <c r="F20" i="7" s="1"/>
  <c r="G18" i="7"/>
  <c r="G19" i="7" s="1"/>
  <c r="G20" i="7" s="1"/>
  <c r="J6" i="4"/>
  <c r="J7" i="4"/>
  <c r="I117" i="4" l="1"/>
  <c r="F119" i="4"/>
  <c r="J152" i="4"/>
  <c r="J132" i="4"/>
  <c r="G24" i="7"/>
  <c r="F24" i="7"/>
  <c r="H21" i="7"/>
  <c r="H18" i="7"/>
  <c r="E20" i="4"/>
  <c r="F56" i="4"/>
  <c r="I56" i="4"/>
  <c r="H20" i="4"/>
  <c r="I20" i="4"/>
  <c r="G115" i="4"/>
  <c r="F115" i="4"/>
  <c r="I74" i="4"/>
  <c r="H83" i="4"/>
  <c r="B79" i="4"/>
  <c r="B61" i="4"/>
  <c r="B33" i="5" s="1"/>
  <c r="B43" i="4"/>
  <c r="B27" i="5" s="1"/>
  <c r="B25" i="4"/>
  <c r="B21" i="5" s="1"/>
  <c r="H79" i="4" l="1"/>
  <c r="B39" i="5"/>
  <c r="I17" i="4"/>
  <c r="I15" i="4" s="1"/>
  <c r="G25" i="4"/>
  <c r="F25" i="4"/>
  <c r="B38" i="4"/>
  <c r="F43" i="4"/>
  <c r="E43" i="4"/>
  <c r="J43" i="4" s="1"/>
  <c r="G61" i="4"/>
  <c r="H61" i="4"/>
  <c r="H22" i="7"/>
  <c r="H23" i="7" s="1"/>
  <c r="I21" i="7"/>
  <c r="H19" i="7"/>
  <c r="H20" i="7" s="1"/>
  <c r="I18" i="7"/>
  <c r="B56" i="4"/>
  <c r="J18" i="7" l="1"/>
  <c r="J19" i="7" s="1"/>
  <c r="J20" i="7" s="1"/>
  <c r="I19" i="7"/>
  <c r="I20" i="7" s="1"/>
  <c r="E20" i="7" s="1"/>
  <c r="H24" i="7"/>
  <c r="I22" i="7"/>
  <c r="I23" i="7" s="1"/>
  <c r="J21" i="7"/>
  <c r="J22" i="7" s="1"/>
  <c r="J23" i="7" s="1"/>
  <c r="E23" i="7"/>
  <c r="E25" i="7" s="1"/>
  <c r="M5" i="7"/>
  <c r="B20" i="4"/>
  <c r="B74" i="4"/>
  <c r="G10" i="7"/>
  <c r="G11" i="7" s="1"/>
  <c r="G12" i="7" s="1"/>
  <c r="F8" i="7"/>
  <c r="F9" i="7" s="1"/>
  <c r="F11" i="7"/>
  <c r="F12" i="7" s="1"/>
  <c r="G7" i="7"/>
  <c r="H7" i="7" s="1"/>
  <c r="H8" i="7" s="1"/>
  <c r="H9" i="7" s="1"/>
  <c r="I24" i="7" l="1"/>
  <c r="J24" i="7"/>
  <c r="F13" i="7"/>
  <c r="G8" i="7"/>
  <c r="H10" i="7"/>
  <c r="I7" i="7"/>
  <c r="I8" i="7" s="1"/>
  <c r="I9" i="7" s="1"/>
  <c r="E230" i="4"/>
  <c r="B54" i="5"/>
  <c r="B222" i="4" l="1"/>
  <c r="B220" i="4" s="1"/>
  <c r="B26" i="6" s="1"/>
  <c r="B230" i="4"/>
  <c r="G9" i="7"/>
  <c r="G13" i="7" s="1"/>
  <c r="I10" i="7"/>
  <c r="H11" i="7"/>
  <c r="H12" i="7" s="1"/>
  <c r="H13" i="7" s="1"/>
  <c r="J7" i="7"/>
  <c r="J8" i="7" s="1"/>
  <c r="J9" i="7" s="1"/>
  <c r="B19" i="5"/>
  <c r="B25" i="5"/>
  <c r="B31" i="5"/>
  <c r="B37" i="5"/>
  <c r="B43" i="5"/>
  <c r="B63" i="5"/>
  <c r="B68" i="5"/>
  <c r="B237" i="4"/>
  <c r="B236" i="4"/>
  <c r="B235" i="4"/>
  <c r="B234" i="4"/>
  <c r="B233" i="4"/>
  <c r="B232" i="4"/>
  <c r="B231" i="4"/>
  <c r="B229" i="4"/>
  <c r="B228" i="4"/>
  <c r="B227" i="4"/>
  <c r="B226" i="4"/>
  <c r="B225" i="4"/>
  <c r="B219" i="4"/>
  <c r="B216" i="4"/>
  <c r="B215" i="4"/>
  <c r="B214" i="4"/>
  <c r="B213" i="4"/>
  <c r="B212" i="4"/>
  <c r="B211" i="4"/>
  <c r="B209" i="4"/>
  <c r="H70" i="4"/>
  <c r="K69" i="4"/>
  <c r="L69" i="4" s="1"/>
  <c r="K238" i="4"/>
  <c r="L238" i="4" s="1"/>
  <c r="K237" i="4"/>
  <c r="K236" i="4"/>
  <c r="K235" i="4"/>
  <c r="K234" i="4"/>
  <c r="K233" i="4"/>
  <c r="K232" i="4"/>
  <c r="K231" i="4"/>
  <c r="K229" i="4"/>
  <c r="L229" i="4" s="1"/>
  <c r="K228" i="4"/>
  <c r="K227" i="4"/>
  <c r="K226" i="4"/>
  <c r="K225" i="4"/>
  <c r="L225" i="4" s="1"/>
  <c r="K223" i="4"/>
  <c r="L223" i="4" s="1"/>
  <c r="K219" i="4"/>
  <c r="K218" i="4"/>
  <c r="K217" i="4"/>
  <c r="K216" i="4"/>
  <c r="K215" i="4"/>
  <c r="K214" i="4"/>
  <c r="K213" i="4"/>
  <c r="K212" i="4"/>
  <c r="K211" i="4"/>
  <c r="K209" i="4"/>
  <c r="K206" i="4"/>
  <c r="L206" i="4" s="1"/>
  <c r="K205" i="4"/>
  <c r="L205" i="4" s="1"/>
  <c r="K204" i="4"/>
  <c r="L204" i="4" s="1"/>
  <c r="K203" i="4"/>
  <c r="L203" i="4" s="1"/>
  <c r="K202" i="4"/>
  <c r="L202" i="4" s="1"/>
  <c r="K201" i="4"/>
  <c r="L201" i="4" s="1"/>
  <c r="K200" i="4"/>
  <c r="L200" i="4" s="1"/>
  <c r="K199" i="4"/>
  <c r="L199" i="4" s="1"/>
  <c r="K198" i="4"/>
  <c r="L198" i="4" s="1"/>
  <c r="K197" i="4"/>
  <c r="L197" i="4" s="1"/>
  <c r="K196" i="4"/>
  <c r="L196" i="4" s="1"/>
  <c r="K195" i="4"/>
  <c r="L195" i="4" s="1"/>
  <c r="K194" i="4"/>
  <c r="L194" i="4" s="1"/>
  <c r="K193" i="4"/>
  <c r="L193" i="4" s="1"/>
  <c r="K192" i="4"/>
  <c r="L192" i="4" s="1"/>
  <c r="K191" i="4"/>
  <c r="L191" i="4" s="1"/>
  <c r="K190" i="4"/>
  <c r="L190" i="4" s="1"/>
  <c r="K189" i="4"/>
  <c r="L189" i="4" s="1"/>
  <c r="K188" i="4"/>
  <c r="L188" i="4" s="1"/>
  <c r="K187" i="4"/>
  <c r="L187" i="4" s="1"/>
  <c r="K186" i="4"/>
  <c r="L186" i="4" s="1"/>
  <c r="K185" i="4"/>
  <c r="L185" i="4" s="1"/>
  <c r="K184" i="4"/>
  <c r="L184" i="4" s="1"/>
  <c r="K183" i="4"/>
  <c r="L183" i="4" s="1"/>
  <c r="K182" i="4"/>
  <c r="L182" i="4" s="1"/>
  <c r="K180" i="4"/>
  <c r="L180" i="4" s="1"/>
  <c r="K177" i="4"/>
  <c r="L177" i="4" s="1"/>
  <c r="K176" i="4"/>
  <c r="L176" i="4" s="1"/>
  <c r="K175" i="4"/>
  <c r="L175" i="4" s="1"/>
  <c r="K174" i="4"/>
  <c r="L174" i="4" s="1"/>
  <c r="K173" i="4"/>
  <c r="L173" i="4" s="1"/>
  <c r="K171" i="4"/>
  <c r="L171" i="4" s="1"/>
  <c r="K169" i="4"/>
  <c r="L169" i="4" s="1"/>
  <c r="K168" i="4"/>
  <c r="L168" i="4" s="1"/>
  <c r="K167" i="4"/>
  <c r="L167" i="4" s="1"/>
  <c r="K166" i="4"/>
  <c r="L166" i="4" s="1"/>
  <c r="K165" i="4"/>
  <c r="L165" i="4" s="1"/>
  <c r="K164" i="4"/>
  <c r="L164" i="4" s="1"/>
  <c r="K163" i="4"/>
  <c r="L163" i="4" s="1"/>
  <c r="K162" i="4"/>
  <c r="L162" i="4" s="1"/>
  <c r="K157" i="4"/>
  <c r="L157" i="4" s="1"/>
  <c r="K156" i="4"/>
  <c r="L156" i="4" s="1"/>
  <c r="K155" i="4"/>
  <c r="L155" i="4" s="1"/>
  <c r="K153" i="4"/>
  <c r="L153" i="4" s="1"/>
  <c r="K152" i="4"/>
  <c r="L152" i="4" s="1"/>
  <c r="K151" i="4"/>
  <c r="L151" i="4" s="1"/>
  <c r="K147" i="4"/>
  <c r="L147" i="4" s="1"/>
  <c r="K146" i="4"/>
  <c r="L146" i="4" s="1"/>
  <c r="K145" i="4"/>
  <c r="L145" i="4" s="1"/>
  <c r="K144" i="4"/>
  <c r="L144" i="4" s="1"/>
  <c r="K143" i="4"/>
  <c r="L143" i="4" s="1"/>
  <c r="K140" i="4"/>
  <c r="L140" i="4" s="1"/>
  <c r="K139" i="4"/>
  <c r="L139" i="4" s="1"/>
  <c r="K138" i="4"/>
  <c r="L138" i="4" s="1"/>
  <c r="K135" i="4"/>
  <c r="L135" i="4" s="1"/>
  <c r="K134" i="4"/>
  <c r="L134" i="4" s="1"/>
  <c r="K133" i="4"/>
  <c r="L133" i="4" s="1"/>
  <c r="K132" i="4"/>
  <c r="L132" i="4" s="1"/>
  <c r="K131" i="4"/>
  <c r="L131" i="4" s="1"/>
  <c r="K129" i="4"/>
  <c r="L129" i="4" s="1"/>
  <c r="K128" i="4"/>
  <c r="L128" i="4" s="1"/>
  <c r="K127" i="4"/>
  <c r="L127" i="4" s="1"/>
  <c r="K126" i="4"/>
  <c r="L126" i="4" s="1"/>
  <c r="K125" i="4"/>
  <c r="L125" i="4" s="1"/>
  <c r="K124" i="4"/>
  <c r="L124" i="4" s="1"/>
  <c r="K123" i="4"/>
  <c r="L123" i="4" s="1"/>
  <c r="K122" i="4"/>
  <c r="L122" i="4" s="1"/>
  <c r="K116" i="4"/>
  <c r="L116" i="4" s="1"/>
  <c r="K115" i="4"/>
  <c r="L115" i="4" s="1"/>
  <c r="K114" i="4"/>
  <c r="L114" i="4" s="1"/>
  <c r="K111" i="4"/>
  <c r="L111" i="4" s="1"/>
  <c r="K110" i="4"/>
  <c r="L110" i="4" s="1"/>
  <c r="K109" i="4"/>
  <c r="L109" i="4" s="1"/>
  <c r="K106" i="4"/>
  <c r="L106" i="4" s="1"/>
  <c r="K105" i="4"/>
  <c r="L105" i="4" s="1"/>
  <c r="K104" i="4"/>
  <c r="L104" i="4" s="1"/>
  <c r="K101" i="4"/>
  <c r="L101" i="4" s="1"/>
  <c r="K99" i="4"/>
  <c r="L99" i="4" s="1"/>
  <c r="K97" i="4"/>
  <c r="L97" i="4" s="1"/>
  <c r="K96" i="4"/>
  <c r="L96" i="4" s="1"/>
  <c r="K95" i="4"/>
  <c r="L95" i="4" s="1"/>
  <c r="K91" i="4"/>
  <c r="L91" i="4" s="1"/>
  <c r="K90" i="4"/>
  <c r="L90" i="4" s="1"/>
  <c r="K89" i="4"/>
  <c r="L89" i="4" s="1"/>
  <c r="K87" i="4"/>
  <c r="L87" i="4" s="1"/>
  <c r="K86" i="4"/>
  <c r="L86" i="4" s="1"/>
  <c r="K85" i="4"/>
  <c r="L85" i="4" s="1"/>
  <c r="K82" i="4"/>
  <c r="L82" i="4" s="1"/>
  <c r="K81" i="4"/>
  <c r="L81" i="4" s="1"/>
  <c r="K80" i="4"/>
  <c r="L80" i="4" s="1"/>
  <c r="K78" i="4"/>
  <c r="L78" i="4" s="1"/>
  <c r="K77" i="4"/>
  <c r="L77" i="4" s="1"/>
  <c r="K76" i="4"/>
  <c r="L76" i="4" s="1"/>
  <c r="K73" i="4"/>
  <c r="L73" i="4" s="1"/>
  <c r="K72" i="4"/>
  <c r="L72" i="4" s="1"/>
  <c r="K71" i="4"/>
  <c r="L71" i="4" s="1"/>
  <c r="K68" i="4"/>
  <c r="L68" i="4" s="1"/>
  <c r="K67" i="4"/>
  <c r="L67" i="4" s="1"/>
  <c r="K64" i="4"/>
  <c r="L64" i="4" s="1"/>
  <c r="K63" i="4"/>
  <c r="L63" i="4" s="1"/>
  <c r="K62" i="4"/>
  <c r="L62" i="4" s="1"/>
  <c r="K60" i="4"/>
  <c r="L60" i="4" s="1"/>
  <c r="K59" i="4"/>
  <c r="L59" i="4" s="1"/>
  <c r="K58" i="4"/>
  <c r="L58" i="4" s="1"/>
  <c r="K55" i="4"/>
  <c r="L55" i="4" s="1"/>
  <c r="K54" i="4"/>
  <c r="L54" i="4" s="1"/>
  <c r="K53" i="4"/>
  <c r="L53" i="4" s="1"/>
  <c r="K51" i="4"/>
  <c r="L51" i="4" s="1"/>
  <c r="K50" i="4"/>
  <c r="L50" i="4" s="1"/>
  <c r="K49" i="4"/>
  <c r="L49" i="4" s="1"/>
  <c r="K46" i="4"/>
  <c r="L46" i="4" s="1"/>
  <c r="K45" i="4"/>
  <c r="L45" i="4" s="1"/>
  <c r="K44" i="4"/>
  <c r="L44" i="4" s="1"/>
  <c r="K42" i="4"/>
  <c r="L42" i="4" s="1"/>
  <c r="K41" i="4"/>
  <c r="L41" i="4" s="1"/>
  <c r="K40" i="4"/>
  <c r="L40" i="4" s="1"/>
  <c r="K39" i="4"/>
  <c r="L39" i="4" s="1"/>
  <c r="K37" i="4"/>
  <c r="L37" i="4" s="1"/>
  <c r="K36" i="4"/>
  <c r="L36" i="4" s="1"/>
  <c r="K35" i="4"/>
  <c r="L35" i="4" s="1"/>
  <c r="K33" i="4"/>
  <c r="L33" i="4" s="1"/>
  <c r="K32" i="4"/>
  <c r="L32" i="4" s="1"/>
  <c r="K31" i="4"/>
  <c r="L31" i="4" s="1"/>
  <c r="K28" i="4"/>
  <c r="L28" i="4" s="1"/>
  <c r="K27" i="4"/>
  <c r="L27" i="4" s="1"/>
  <c r="K26" i="4"/>
  <c r="L26" i="4" s="1"/>
  <c r="K24" i="4"/>
  <c r="L24" i="4" s="1"/>
  <c r="K23" i="4"/>
  <c r="L23" i="4" s="1"/>
  <c r="K22" i="4"/>
  <c r="L22" i="4" s="1"/>
  <c r="K14" i="4"/>
  <c r="L14" i="4" s="1"/>
  <c r="K13" i="4"/>
  <c r="K12" i="4"/>
  <c r="L12" i="4" s="1"/>
  <c r="K7" i="4"/>
  <c r="K11" i="4"/>
  <c r="L11" i="4" s="1"/>
  <c r="L214" i="4" l="1"/>
  <c r="L218" i="4"/>
  <c r="H56" i="4"/>
  <c r="L211" i="4"/>
  <c r="L215" i="4"/>
  <c r="L219" i="4"/>
  <c r="L233" i="4"/>
  <c r="L237" i="4"/>
  <c r="E9" i="7"/>
  <c r="L227" i="4"/>
  <c r="K70" i="4"/>
  <c r="L70" i="4" s="1"/>
  <c r="L232" i="4"/>
  <c r="J10" i="7"/>
  <c r="J11" i="7" s="1"/>
  <c r="I11" i="7"/>
  <c r="B53" i="5"/>
  <c r="L209" i="4"/>
  <c r="L236" i="4"/>
  <c r="B67" i="5"/>
  <c r="B16" i="5"/>
  <c r="L231" i="4"/>
  <c r="L234" i="4"/>
  <c r="L235" i="4"/>
  <c r="L226" i="4"/>
  <c r="L228" i="4"/>
  <c r="L212" i="4"/>
  <c r="L216" i="4"/>
  <c r="L213" i="4"/>
  <c r="L217" i="4"/>
  <c r="J172" i="4"/>
  <c r="C266" i="4"/>
  <c r="D2" i="4"/>
  <c r="C2" i="4"/>
  <c r="K19" i="4"/>
  <c r="L19" i="4" s="1"/>
  <c r="K21" i="4"/>
  <c r="L21" i="4" s="1"/>
  <c r="K25" i="4"/>
  <c r="L25" i="4" s="1"/>
  <c r="F29" i="4"/>
  <c r="K30" i="4"/>
  <c r="L30" i="4" s="1"/>
  <c r="K43" i="4"/>
  <c r="L43" i="4" s="1"/>
  <c r="E47" i="4"/>
  <c r="J47" i="4" s="1"/>
  <c r="K48" i="4"/>
  <c r="L48" i="4" s="1"/>
  <c r="E56" i="4"/>
  <c r="E74" i="4"/>
  <c r="E103" i="4"/>
  <c r="E108" i="4"/>
  <c r="E113" i="4"/>
  <c r="E137" i="4"/>
  <c r="E161" i="4"/>
  <c r="E170" i="4"/>
  <c r="E210" i="4"/>
  <c r="H210" i="4"/>
  <c r="H208" i="4" s="1"/>
  <c r="G210" i="4"/>
  <c r="G208" i="4" s="1"/>
  <c r="F210" i="4"/>
  <c r="F208" i="4" s="1"/>
  <c r="H179" i="4"/>
  <c r="G179" i="4"/>
  <c r="F179" i="4"/>
  <c r="H170" i="4"/>
  <c r="H161" i="4"/>
  <c r="G161" i="4"/>
  <c r="G160" i="4" s="1"/>
  <c r="F161" i="4"/>
  <c r="F160" i="4" s="1"/>
  <c r="B161" i="4"/>
  <c r="H142" i="4"/>
  <c r="G142" i="4"/>
  <c r="F142" i="4"/>
  <c r="H137" i="4"/>
  <c r="G137" i="4"/>
  <c r="H121" i="4"/>
  <c r="G119" i="4"/>
  <c r="H113" i="4"/>
  <c r="G113" i="4"/>
  <c r="F113" i="4"/>
  <c r="B112" i="4"/>
  <c r="H108" i="4"/>
  <c r="F108" i="4"/>
  <c r="H103" i="4"/>
  <c r="G103" i="4"/>
  <c r="F100" i="4"/>
  <c r="J100" i="4" s="1"/>
  <c r="H93" i="4"/>
  <c r="G93" i="4"/>
  <c r="K88" i="4"/>
  <c r="L88" i="4" s="1"/>
  <c r="K84" i="4"/>
  <c r="L84" i="4" s="1"/>
  <c r="K83" i="4"/>
  <c r="L83" i="4" s="1"/>
  <c r="K79" i="4"/>
  <c r="L79" i="4" s="1"/>
  <c r="K75" i="4"/>
  <c r="L75" i="4" s="1"/>
  <c r="H74" i="4"/>
  <c r="K66" i="4"/>
  <c r="L66" i="4" s="1"/>
  <c r="G65" i="4"/>
  <c r="K61" i="4"/>
  <c r="L61" i="4" s="1"/>
  <c r="K57" i="4"/>
  <c r="L57" i="4" s="1"/>
  <c r="F52" i="4"/>
  <c r="H38" i="4"/>
  <c r="G38" i="4"/>
  <c r="G34" i="4"/>
  <c r="B16" i="6" l="1"/>
  <c r="B51" i="5"/>
  <c r="H159" i="4"/>
  <c r="J159" i="4" s="1"/>
  <c r="H160" i="4"/>
  <c r="H158" i="4" s="1"/>
  <c r="I12" i="7"/>
  <c r="I13" i="7" s="1"/>
  <c r="H119" i="4"/>
  <c r="G158" i="4"/>
  <c r="J12" i="7"/>
  <c r="J13" i="7" s="1"/>
  <c r="H117" i="4"/>
  <c r="B170" i="4"/>
  <c r="B159" i="4" s="1"/>
  <c r="B23" i="6" s="1"/>
  <c r="G117" i="4"/>
  <c r="J108" i="4"/>
  <c r="J142" i="4"/>
  <c r="J161" i="4"/>
  <c r="J103" i="4"/>
  <c r="G20" i="4"/>
  <c r="K47" i="4"/>
  <c r="L47" i="4" s="1"/>
  <c r="K120" i="4"/>
  <c r="L120" i="4" s="1"/>
  <c r="K29" i="4"/>
  <c r="L29" i="4" s="1"/>
  <c r="F20" i="4"/>
  <c r="J20" i="4" s="1"/>
  <c r="H17" i="4"/>
  <c r="H15" i="4" s="1"/>
  <c r="K65" i="4"/>
  <c r="L65" i="4" s="1"/>
  <c r="G56" i="4"/>
  <c r="E12" i="7"/>
  <c r="E14" i="7" s="1"/>
  <c r="B15" i="5"/>
  <c r="B210" i="4"/>
  <c r="K142" i="4"/>
  <c r="L142" i="4" s="1"/>
  <c r="E93" i="4"/>
  <c r="K94" i="4"/>
  <c r="L94" i="4" s="1"/>
  <c r="K34" i="4"/>
  <c r="L34" i="4" s="1"/>
  <c r="F38" i="4"/>
  <c r="K52" i="4"/>
  <c r="L52" i="4" s="1"/>
  <c r="K100" i="4"/>
  <c r="L100" i="4" s="1"/>
  <c r="E179" i="4"/>
  <c r="J179" i="4" s="1"/>
  <c r="K181" i="4"/>
  <c r="L181" i="4" s="1"/>
  <c r="K137" i="4"/>
  <c r="L137" i="4" s="1"/>
  <c r="K113" i="4"/>
  <c r="L113" i="4" s="1"/>
  <c r="K172" i="4"/>
  <c r="L172" i="4" s="1"/>
  <c r="G74" i="4"/>
  <c r="E221" i="4"/>
  <c r="J221" i="4" s="1"/>
  <c r="K230" i="4"/>
  <c r="K130" i="4"/>
  <c r="L130" i="4" s="1"/>
  <c r="K108" i="4"/>
  <c r="L108" i="4" s="1"/>
  <c r="E149" i="4"/>
  <c r="K150" i="4"/>
  <c r="L150" i="4" s="1"/>
  <c r="F149" i="4"/>
  <c r="F117" i="4" s="1"/>
  <c r="K154" i="4"/>
  <c r="L154" i="4" s="1"/>
  <c r="E208" i="4"/>
  <c r="K210" i="4"/>
  <c r="K222" i="4"/>
  <c r="K161" i="4"/>
  <c r="L161" i="4" s="1"/>
  <c r="E119" i="4"/>
  <c r="K121" i="4"/>
  <c r="L121" i="4" s="1"/>
  <c r="K103" i="4"/>
  <c r="L103" i="4" s="1"/>
  <c r="E160" i="4"/>
  <c r="J160" i="4" s="1"/>
  <c r="F74" i="4"/>
  <c r="B92" i="4"/>
  <c r="E38" i="4"/>
  <c r="B178" i="4"/>
  <c r="B207" i="4"/>
  <c r="B25" i="6" s="1"/>
  <c r="K224" i="4"/>
  <c r="L224" i="4" s="1"/>
  <c r="B13" i="6" l="1"/>
  <c r="B149" i="4"/>
  <c r="B21" i="6" s="1"/>
  <c r="B158" i="4"/>
  <c r="K208" i="4"/>
  <c r="L208" i="4" s="1"/>
  <c r="K119" i="4"/>
  <c r="L119" i="4" s="1"/>
  <c r="K179" i="4"/>
  <c r="L179" i="4" s="1"/>
  <c r="K56" i="4"/>
  <c r="L56" i="4" s="1"/>
  <c r="F17" i="4"/>
  <c r="G17" i="4"/>
  <c r="G15" i="4" s="1"/>
  <c r="L210" i="4"/>
  <c r="K38" i="4"/>
  <c r="L38" i="4" s="1"/>
  <c r="L222" i="4"/>
  <c r="F158" i="4"/>
  <c r="K20" i="4"/>
  <c r="L20" i="4" s="1"/>
  <c r="K170" i="4"/>
  <c r="L170" i="4" s="1"/>
  <c r="K74" i="4"/>
  <c r="L74" i="4" s="1"/>
  <c r="K149" i="4"/>
  <c r="L230" i="4"/>
  <c r="E158" i="4"/>
  <c r="J158" i="4" s="1"/>
  <c r="K160" i="4"/>
  <c r="L160" i="4" s="1"/>
  <c r="K221" i="4"/>
  <c r="K98" i="4"/>
  <c r="L98" i="4" s="1"/>
  <c r="E117" i="4"/>
  <c r="J117" i="4" s="1"/>
  <c r="L221" i="4" l="1"/>
  <c r="F15" i="4"/>
  <c r="K158" i="4"/>
  <c r="L149" i="4"/>
  <c r="K93" i="4"/>
  <c r="L93" i="4" s="1"/>
  <c r="K117" i="4"/>
  <c r="L158" i="4" l="1"/>
  <c r="L117" i="4"/>
  <c r="B17" i="6"/>
  <c r="B22" i="6" l="1"/>
  <c r="K6" i="4" l="1"/>
  <c r="L6" i="4" s="1"/>
  <c r="F4" i="4"/>
  <c r="I4" i="4"/>
  <c r="I3" i="4" s="1"/>
  <c r="I2" i="4" s="1"/>
  <c r="G4" i="4"/>
  <c r="H4" i="4"/>
  <c r="B5" i="5"/>
  <c r="B5" i="6"/>
  <c r="K5" i="4" l="1"/>
  <c r="L5" i="4" s="1"/>
  <c r="K4" i="4"/>
  <c r="J4" i="4"/>
  <c r="J5" i="4"/>
  <c r="F3" i="4"/>
  <c r="F2" i="4" l="1"/>
  <c r="L7" i="4" l="1"/>
  <c r="B4" i="4"/>
  <c r="B7" i="5"/>
  <c r="B4" i="5" s="1"/>
  <c r="B7" i="6"/>
  <c r="B4" i="6" s="1"/>
  <c r="L4" i="4" l="1"/>
  <c r="K9" i="4"/>
  <c r="K10" i="4"/>
  <c r="H3" i="4"/>
  <c r="H2" i="4" s="1"/>
  <c r="K8" i="4" l="1"/>
  <c r="G3" i="4"/>
  <c r="J3" i="4" l="1"/>
  <c r="K3" i="4"/>
  <c r="G2" i="4"/>
  <c r="L9" i="4" l="1"/>
  <c r="B9" i="5"/>
  <c r="L10" i="4"/>
  <c r="B10" i="5"/>
  <c r="B8" i="5" s="1"/>
  <c r="L8" i="4"/>
  <c r="B8" i="6" l="1"/>
  <c r="L13" i="4"/>
  <c r="B9" i="6"/>
  <c r="B13" i="5"/>
  <c r="B3" i="4"/>
  <c r="L3" i="4" s="1"/>
  <c r="B2" i="5" l="1"/>
  <c r="B3" i="5"/>
  <c r="B3" i="6"/>
  <c r="E18" i="4" l="1"/>
  <c r="B16" i="4"/>
  <c r="B15" i="4" s="1"/>
  <c r="B2" i="4" l="1"/>
  <c r="E17" i="4"/>
  <c r="K18" i="4"/>
  <c r="L18" i="4" s="1"/>
  <c r="B12" i="6"/>
  <c r="B11" i="6" s="1"/>
  <c r="J17" i="4" l="1"/>
  <c r="E15" i="4"/>
  <c r="K17" i="4"/>
  <c r="L17" i="4" s="1"/>
  <c r="B2" i="6"/>
  <c r="K15" i="4" l="1"/>
  <c r="L15" i="4" s="1"/>
  <c r="J15" i="4"/>
  <c r="E2" i="4"/>
  <c r="J2" i="4" l="1"/>
  <c r="K2" i="4"/>
  <c r="L2" i="4" s="1"/>
</calcChain>
</file>

<file path=xl/comments1.xml><?xml version="1.0" encoding="utf-8"?>
<comments xmlns="http://schemas.openxmlformats.org/spreadsheetml/2006/main">
  <authors>
    <author>Juan Carlos Acevedo</author>
  </authors>
  <commentList>
    <comment ref="B23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Monto modificado por embergadura de la obra</t>
        </r>
      </text>
    </comment>
    <comment ref="B29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Monto modificado por embergadura de la obra</t>
        </r>
      </text>
    </comment>
    <comment ref="A47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Estas actividades fueron eliminadas del Plan de Acción de la Política</t>
        </r>
      </text>
    </comment>
    <comment ref="B61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Se eliminó actividad debido al nivel de avance de SUIT 3</t>
        </r>
      </text>
    </comment>
    <comment ref="B70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Colombia Compra Eficiente cuenta con la capacidad para la gerencia de proyectos</t>
        </r>
      </text>
    </comment>
    <comment ref="B72" authorId="0">
      <text>
        <r>
          <rPr>
            <b/>
            <sz val="9"/>
            <color indexed="81"/>
            <rFont val="Tahoma"/>
            <charset val="1"/>
          </rPr>
          <t>Juan Carlos Acevedo:</t>
        </r>
        <r>
          <rPr>
            <sz val="9"/>
            <color indexed="81"/>
            <rFont val="Tahoma"/>
            <charset val="1"/>
          </rPr>
          <t xml:space="preserve">
Se elimina esta actividad debido al nivel de avance en la actividad</t>
        </r>
      </text>
    </comment>
  </commentList>
</comments>
</file>

<file path=xl/sharedStrings.xml><?xml version="1.0" encoding="utf-8"?>
<sst xmlns="http://schemas.openxmlformats.org/spreadsheetml/2006/main" count="338" uniqueCount="161">
  <si>
    <t>Costo</t>
  </si>
  <si>
    <t>Actividades</t>
  </si>
  <si>
    <t>Año 1
(2014)</t>
  </si>
  <si>
    <t>Año 2
(2015)</t>
  </si>
  <si>
    <t>Año 3
(2016)</t>
  </si>
  <si>
    <t>Año 4
(2017)</t>
  </si>
  <si>
    <t>Etapa de cierre</t>
  </si>
  <si>
    <t xml:space="preserve">   Etapa Precontractual</t>
  </si>
  <si>
    <t xml:space="preserve">      Elaboración de primer grupo de estudios de mercado</t>
  </si>
  <si>
    <t xml:space="preserve">      Elaboración de segundo grupo de estudios de mercado</t>
  </si>
  <si>
    <t xml:space="preserve">      Elaboración de tercer grupo de estudios de mercado</t>
  </si>
  <si>
    <t xml:space="preserve">      Elaboración de cuerto grupo de estudios de mercado</t>
  </si>
  <si>
    <t xml:space="preserve">   Etapa de cierre</t>
  </si>
  <si>
    <t xml:space="preserve">   Etapa Contractual</t>
  </si>
  <si>
    <t>Identificación de impactos organizacionales asociados a iniciativas sobre el sistema de compras y contratación pública</t>
  </si>
  <si>
    <t xml:space="preserve">Elaboración de Estrategia de Gestión del Cambio (incluye plan de comunicaciones, plan de comunicaciones, plan de manejo de stakeholders) </t>
  </si>
  <si>
    <t>Implementación de la Estrategia de Gestión del Cambio</t>
  </si>
  <si>
    <t>Seguimiento al despliegue de la Estrategia de Gestión del Cambio</t>
  </si>
  <si>
    <t xml:space="preserve">Diseño de la estrategia de Gestión del Conocimiento </t>
  </si>
  <si>
    <t xml:space="preserve">Diseño del piloto de gestión del conocimiento: Comunidad de Práctica, lecciones aprendidas y repositorios de buenas prácticas </t>
  </si>
  <si>
    <t xml:space="preserve">Desarrollo del piloto </t>
  </si>
  <si>
    <t xml:space="preserve">Seguimiento y consolidación de lecciones aprendidas del piloto </t>
  </si>
  <si>
    <t xml:space="preserve">Diseño de estrategia de expansión e institucionalización de la gestión del conocimiento en las entidades del Sistema Nacional de Compras Públicas </t>
  </si>
  <si>
    <t>Diseño y elaboración de reportes de seguimiento y evaluación de acuerdos marco en operación</t>
  </si>
  <si>
    <t>Elaboración de reportes de seguimiento y evaluación de acuerdos marco en operación</t>
  </si>
  <si>
    <t xml:space="preserve">   Etapa de Cierre</t>
  </si>
  <si>
    <t>Programa de Mejoramiento de los Servicios al Ciudadano y las Compras Públicas (CO-L1102)</t>
  </si>
  <si>
    <t xml:space="preserve">               Modelo de operacion, gestion, seguimiento y monitoreo de CIS1</t>
  </si>
  <si>
    <t xml:space="preserve">               Interventoria de la Obra CIS1</t>
  </si>
  <si>
    <t xml:space="preserve">               Licencia de Construcción y Urbanistica</t>
  </si>
  <si>
    <t xml:space="preserve">               Diseno, adecuación y Redes CIS 1</t>
  </si>
  <si>
    <t xml:space="preserve">               Dotacion de muebles, equipos, soluciones tecnologicas y senalizacion de CIS1</t>
  </si>
  <si>
    <t xml:space="preserve">               Modelo de operacion, gestion, seguimiento y monitoreo de CIS2</t>
  </si>
  <si>
    <t xml:space="preserve">               Interventoria de la Obra CIS 2</t>
  </si>
  <si>
    <t xml:space="preserve">               Diseno, adecuación y Redes CIS 2</t>
  </si>
  <si>
    <t xml:space="preserve">               Dotacion de muebles, equipos, soluciones tecnologicas y senalizacion de CIS2</t>
  </si>
  <si>
    <t xml:space="preserve">               Modelo de operacion, gestion, seguimiento y monitoreo de CIS3</t>
  </si>
  <si>
    <t xml:space="preserve">               Interventoria de la Obra CIS 3</t>
  </si>
  <si>
    <t xml:space="preserve">               Diseno, adecuación y Redes CIS 3</t>
  </si>
  <si>
    <t xml:space="preserve">               Dotacion de muebles, equipos, soluciones tecnologicas y senalizacion de CIS3</t>
  </si>
  <si>
    <t xml:space="preserve">               Interventoria de la Obra CIS 4</t>
  </si>
  <si>
    <t xml:space="preserve">               Diseno, adecuación y Redes CIS 4</t>
  </si>
  <si>
    <t xml:space="preserve">               Dotacion de muebles, equipos, soluciones tecnologicas y senalizacion de CIS4</t>
  </si>
  <si>
    <t>Evaluaciones</t>
  </si>
  <si>
    <t>Auditorías Externas</t>
  </si>
  <si>
    <t xml:space="preserve">ADMINISTRACION Y SUPERVISION </t>
  </si>
  <si>
    <t>Equipos de Gestion</t>
  </si>
  <si>
    <t>Evaluación Intermedia</t>
  </si>
  <si>
    <t>Evaluación Final</t>
  </si>
  <si>
    <t>Componente 1. MEJORAMIENTO DEL ACCESO DE LOS CIUDADANOS A LOS SERVICIOS DE LA ADMINISTRACIÓN PÚBLICA EN ZONAS PRIORIZADAS</t>
  </si>
  <si>
    <t xml:space="preserve">Asistencia tecnica para la revision de TDR, evalucion tecnica y entregablesmodelo de gestion, operacion y sostenibilidad CIS </t>
  </si>
  <si>
    <t>Actividades de Alistamiento y coordiandinacion nacion territorio/apoyo logistico (todos los CIS)</t>
  </si>
  <si>
    <t xml:space="preserve"> 1.1.1 Subproducto CIS 1 Tipo 1</t>
  </si>
  <si>
    <t>1.1.2 Subproducto CIS 2 Tipo 2</t>
  </si>
  <si>
    <t xml:space="preserve"> 1.1.3 Subproducto CIS 3 Tipo 1</t>
  </si>
  <si>
    <t>1.1.4   Subproducto CIS 4 Tipo 2</t>
  </si>
  <si>
    <t xml:space="preserve">1.2. Pruebas implementadas de metodología de caracterización de la demanda en entidades nacionales </t>
  </si>
  <si>
    <t xml:space="preserve">1.2.1. Diseno de metodologia y pilotos de caracterizacion </t>
  </si>
  <si>
    <t>1.2.2.Implementacion de la metodologia en entidades</t>
  </si>
  <si>
    <t xml:space="preserve"> 1.3. Producto Estrategia de promoción de información y servicios virtuales en centros integrados de servicios implementada</t>
  </si>
  <si>
    <t>1.4. Producto Modelo de negocio, operacion y sostenibilidad CIS para grandes y pequenas demandas</t>
  </si>
  <si>
    <t>Componente 2. MEJORAMIENTO DE LOS PROCESOS INTERNOS PARA LA GESTIÓN DE LOS SERVICIOS</t>
  </si>
  <si>
    <t>2.3. Producto Entidades Territoriales con Sistema Único de Información y Trámites - SUIT 3 operando</t>
  </si>
  <si>
    <t xml:space="preserve">2.4. Producto Entrenamientos para desarrollar competencias en materia de servicio realizados </t>
  </si>
  <si>
    <t>3.1. Producto  Nuevos módulos del sistema de información de e-Procurement implementados y en operación.</t>
  </si>
  <si>
    <t>3.2.  Producto Modelos de Servicio y Atención de Colombia Compra Eficiente en operación</t>
  </si>
  <si>
    <t>3.3. Producto  Estudios de mercado, a nivel territorial, de bienes y servicios de características técnicas uniformes</t>
  </si>
  <si>
    <t>3.4. Estrategias de Gestión del Conocimiento y Gestión del Cambio en operación</t>
  </si>
  <si>
    <t>Imprevistos</t>
  </si>
  <si>
    <t>Asistencia tecnica para la  construccion  tecnica de TDR.</t>
  </si>
  <si>
    <t xml:space="preserve"> 2.1.1 Diseno de una metologia de racionalizacion de Procesos y Procedimientos internos de las entidades públicas y un piloto de implementacion </t>
  </si>
  <si>
    <t xml:space="preserve">Componente 3. FORTALECIMIENTO DEL SISTEMA DE COMPRA PUBLICA </t>
  </si>
  <si>
    <t xml:space="preserve">1.1. Centros Integrados de Servicios en operación. </t>
  </si>
  <si>
    <t>2.1. Producto  Procesos  y procedimientos racionalizados  e implementados (racionalizados, intervenidos y sistematizados).</t>
  </si>
  <si>
    <t xml:space="preserve"> 2.2.Producto Trámites racionalizados  e implementados (racionalizados, intervenidos y sistematizados).</t>
  </si>
  <si>
    <t>3.1.1. Gerencia, administración y seguimiento técnico del diseño e implementación de los nuevos módulos del sistema de información de e-Procurement</t>
  </si>
  <si>
    <t>3.1.2.Diseño e Implementación de los nuevos módulos del sistema de información de e-Procurement</t>
  </si>
  <si>
    <t>3.4.1 Estrategia de Gestión del Cambio en operación</t>
  </si>
  <si>
    <t>3.4.2.  Estrategia de Gestión del Conocimiento en operación</t>
  </si>
  <si>
    <t>1.5.  Producto. Estrategia de implementación de laboratorios de simplicidad del lenguaje diseñada a nivel territorial</t>
  </si>
  <si>
    <t>Equipo de gestion ANCE</t>
  </si>
  <si>
    <t>Equipo de gestion DNP</t>
  </si>
  <si>
    <t>TOTAL</t>
  </si>
  <si>
    <t xml:space="preserve">TOTAL </t>
  </si>
  <si>
    <t>Número</t>
  </si>
  <si>
    <t xml:space="preserve">                   Etapa Precontractual</t>
  </si>
  <si>
    <t xml:space="preserve">                   Etapa contractual</t>
  </si>
  <si>
    <t xml:space="preserve">                   Etapa de cierre</t>
  </si>
  <si>
    <t xml:space="preserve">                Etapa Precontractual</t>
  </si>
  <si>
    <t xml:space="preserve">                Etapa contractual</t>
  </si>
  <si>
    <t xml:space="preserve">                Etapa de cierre</t>
  </si>
  <si>
    <t xml:space="preserve">             Etapa Precontractual</t>
  </si>
  <si>
    <t xml:space="preserve">             Etapa contractual</t>
  </si>
  <si>
    <t xml:space="preserve">             Etapa de cierre</t>
  </si>
  <si>
    <t xml:space="preserve">                  Diagnóstico del estado de los procesos identificados</t>
  </si>
  <si>
    <t xml:space="preserve">                  Propuesta de metodologica para racionalización de procesos</t>
  </si>
  <si>
    <t xml:space="preserve">                  Metodología para racionalización de procesos internos</t>
  </si>
  <si>
    <t xml:space="preserve">                  Acompañar implementación Proceso 1</t>
  </si>
  <si>
    <t xml:space="preserve">                  Hacer revisiones y ajustes a la metodología</t>
  </si>
  <si>
    <t xml:space="preserve">                   Acta de Inicio</t>
  </si>
  <si>
    <t xml:space="preserve">                  Demanda de tiquetes y viaticos</t>
  </si>
  <si>
    <t>Etapa Precontractual - PMO Administrativo y Técnico</t>
  </si>
  <si>
    <t>Etapa Contractual</t>
  </si>
  <si>
    <t>Elaboración de planes de proyecto bajo metodología del PMI.</t>
  </si>
  <si>
    <t>Desarrollo de planes de proyecto bajo metodología del PMI durante todo el ciclo de vida del proyecto.</t>
  </si>
  <si>
    <t>Aseguramiento de calidad sobre los productos y entregables del proyecto</t>
  </si>
  <si>
    <t>Asistencia metodológica en todos los frentes de proyecto</t>
  </si>
  <si>
    <t>Seguimiento a la eficacia y eficiencia del modelo operativo</t>
  </si>
  <si>
    <t>Etapa Precontractual - Licencias y consultoría para la implementación</t>
  </si>
  <si>
    <t>Elaboración del diseño conceptual de la solución de TI (nuevos módulos): procesos, estructuras de información, requerimientos para la configuración, requerimientos de infraestructura)</t>
  </si>
  <si>
    <t>Ajuste de modelo operativo (modelo de procesos, modelo organizacional, modelo de TI)</t>
  </si>
  <si>
    <t>Configuración de la herramienta, desarrollo de funcionalidades, migración de datos y pruebas de los nuevos módulos</t>
  </si>
  <si>
    <t>Estabilización de la herramienta</t>
  </si>
  <si>
    <t>Unidad de medida</t>
  </si>
  <si>
    <t>Línea Base
2013</t>
  </si>
  <si>
    <t>Unidad</t>
  </si>
  <si>
    <t>Entidades</t>
  </si>
  <si>
    <t>2.4.1. Diseño del modelo de capacitación en competencias del servicio y dos pilotos</t>
  </si>
  <si>
    <t>2.4.2. Desarrollo de entrenamientos en competencias  a los servidores publicos</t>
  </si>
  <si>
    <t>Evaluaciòn de Impacto</t>
  </si>
  <si>
    <t>Encuesta de Linea Base y Monitoreo</t>
  </si>
  <si>
    <t>Evaluacion de Impacto</t>
  </si>
  <si>
    <t>Encuenta Linea Base y monitoreo</t>
  </si>
  <si>
    <t>Evaluacion</t>
  </si>
  <si>
    <t xml:space="preserve">                  Acompañar implementación Proceso 2 y 3</t>
  </si>
  <si>
    <t xml:space="preserve">                  Acompañar implementación Proceso 4 y 5</t>
  </si>
  <si>
    <t xml:space="preserve">2.1.2. Implemetación de la racionalización  de 4  de Procesos y Procedimientos internos de las entidades públicas priorizadas </t>
  </si>
  <si>
    <t>Evaluaciones Intermedia, Final, Impacto y Encuesta de Linea Base y Monitoreo</t>
  </si>
  <si>
    <t>3.3. Producto  Estudios de mercado de bienes y servicios de características técnicas uniformes</t>
  </si>
  <si>
    <t>Año 5 (2018)</t>
  </si>
  <si>
    <t>Equipo de gestion Colombia Compra Eficiente</t>
  </si>
  <si>
    <t>EQUIPO DE GESTION DNP</t>
  </si>
  <si>
    <t>Seguimiento DNP</t>
  </si>
  <si>
    <t>Financiero DNP</t>
  </si>
  <si>
    <t xml:space="preserve">Convenio FINDETER </t>
  </si>
  <si>
    <t>Solo adecuacion e interventoria</t>
  </si>
  <si>
    <t>Total a Ejecutar</t>
  </si>
  <si>
    <t>Cuota FINDETER</t>
  </si>
  <si>
    <t xml:space="preserve">               Implementacion del Modelo de operacion, gestion, seguimiento y monitoreo de CIS2</t>
  </si>
  <si>
    <t xml:space="preserve">              Implementación del Modelo de operacion, gestion, seguimiento y monitoreo de CIS1</t>
  </si>
  <si>
    <t>Experto en adquisiones CCE</t>
  </si>
  <si>
    <t>Financiero CCE</t>
  </si>
  <si>
    <t xml:space="preserve">            Implementacion del Modelo de operacion, gestion, seguimiento y monitoreo de CIS3</t>
  </si>
  <si>
    <r>
      <t xml:space="preserve">               Interventoria de la Obra CIS1 </t>
    </r>
    <r>
      <rPr>
        <sz val="11"/>
        <color rgb="FFFF0000"/>
        <rFont val="Calibri"/>
        <family val="2"/>
        <scheme val="minor"/>
      </rPr>
      <t/>
    </r>
  </si>
  <si>
    <t>Administracion y Gerencia Componente 1 (Entidad)</t>
  </si>
  <si>
    <t xml:space="preserve"> 1.1.1 Subproducto CIS 1  </t>
  </si>
  <si>
    <r>
      <t xml:space="preserve">1.1.2 Subproducto CIS 2 </t>
    </r>
    <r>
      <rPr>
        <b/>
        <sz val="11"/>
        <rFont val="Calibri"/>
        <family val="2"/>
        <scheme val="minor"/>
      </rPr>
      <t xml:space="preserve"> </t>
    </r>
  </si>
  <si>
    <t>Proyecto de Eficiencia al Servicio del Ciudadano(CO-L1102)</t>
  </si>
  <si>
    <t>EQUIPO DE GESTION Colombia Compra Eficiente</t>
  </si>
  <si>
    <t>Componente 1. Desarrollo de Centros Integrados de Servicios (CIS) y Mejoramiento de los Mecanismos de comunicación pública con el ciudadano</t>
  </si>
  <si>
    <t xml:space="preserve">Componente 2. Mejoramiento de la Gestión Interna y Simplificación de Trámites </t>
  </si>
  <si>
    <t xml:space="preserve">Componente 3. Fortalecimiento del Sistema de Compras y Contratación Pública </t>
  </si>
  <si>
    <t>1.3.  Producto. Estrategia de implementación de laboratorios de simplicidad del lenguaje diseñada a nivel territorial</t>
  </si>
  <si>
    <t xml:space="preserve">2.3. Producto Entrenamientos para desarrollar competencias en materia de servicio realizados </t>
  </si>
  <si>
    <t>2.3.1. Diseño del modelo de capacitación en competencias del servicio y dos pilotos</t>
  </si>
  <si>
    <t>2.3.2. Desarrollo de entrenamientos en competencias  a los servidores publicos</t>
  </si>
  <si>
    <t>3.1.1.Diseño e Implementación de los nuevos módulos del sistema de información de e-Procurement</t>
  </si>
  <si>
    <t>3.2. Producto  Estudios de mercado, a nivel territorial, de bienes y servicios de características técnicas uniformes</t>
  </si>
  <si>
    <t>3.3. Estrategias de Gestión del Conocimiento y Gestión del Cambio en operación</t>
  </si>
  <si>
    <t>3.3.1 Estrategia de Gestión del Cambio en operación</t>
  </si>
  <si>
    <t>3.3.2.  Estrategia de Gestión del Conocimiento en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</si>
</sst>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&quot;$&quot;\ * #,##0.00_);_(&quot;$&quot;\ * \(#,##0.00\);_(&quot;$&quot;\ * &quot;-&quot;??_);_(@_)"/>
    <numFmt numFmtId="165" formatCode="_-* #,##0.00\ _€_-;\-* #,##0.00\ _€_-;_-* &quot;-&quot;??\ _€_-;_-@_-"/>
    <numFmt numFmtId="166" formatCode="_(&quot;$&quot;\ * #,##0_);_(&quot;$&quot;\ * \(#,##0\);_(&quot;$&quot;\ * &quot;-&quot;??_);_(@_)"/>
    <numFmt numFmtId="167" formatCode="_-* #,##0\ _€_-;\-* #,##0\ _€_-;_-* &quot;-&quot;??\ _€_-;_-@_-"/>
  </numFmts>
  <fonts count="1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1"/>
      <color rgb="FF363636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21">
    <xf numFmtId="0" fontId="0" fillId="0" borderId="0" xfId="0"/>
    <xf numFmtId="8" fontId="6" fillId="2" borderId="1" xfId="0" applyNumberFormat="1" applyFont="1" applyFill="1" applyBorder="1" applyAlignment="1">
      <alignment vertical="center" wrapText="1"/>
    </xf>
    <xf numFmtId="8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8" fontId="7" fillId="2" borderId="1" xfId="0" applyNumberFormat="1" applyFont="1" applyFill="1" applyBorder="1" applyAlignment="1">
      <alignment vertical="center" wrapText="1"/>
    </xf>
    <xf numFmtId="8" fontId="6" fillId="6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" fontId="7" fillId="4" borderId="1" xfId="0" applyNumberFormat="1" applyFont="1" applyFill="1" applyBorder="1" applyAlignment="1">
      <alignment vertical="center" wrapText="1"/>
    </xf>
    <xf numFmtId="8" fontId="7" fillId="5" borderId="1" xfId="0" applyNumberFormat="1" applyFont="1" applyFill="1" applyBorder="1" applyAlignment="1">
      <alignment vertical="center" wrapText="1"/>
    </xf>
    <xf numFmtId="6" fontId="6" fillId="2" borderId="1" xfId="0" applyNumberFormat="1" applyFont="1" applyFill="1" applyBorder="1" applyAlignment="1">
      <alignment vertical="center" wrapText="1"/>
    </xf>
    <xf numFmtId="6" fontId="7" fillId="2" borderId="1" xfId="0" applyNumberFormat="1" applyFont="1" applyFill="1" applyBorder="1" applyAlignment="1">
      <alignment vertical="center" wrapText="1"/>
    </xf>
    <xf numFmtId="6" fontId="7" fillId="4" borderId="1" xfId="0" applyNumberFormat="1" applyFont="1" applyFill="1" applyBorder="1" applyAlignment="1">
      <alignment vertical="center" wrapText="1"/>
    </xf>
    <xf numFmtId="6" fontId="7" fillId="5" borderId="1" xfId="0" applyNumberFormat="1" applyFont="1" applyFill="1" applyBorder="1" applyAlignment="1">
      <alignment vertical="center" wrapText="1"/>
    </xf>
    <xf numFmtId="6" fontId="8" fillId="3" borderId="1" xfId="0" applyNumberFormat="1" applyFont="1" applyFill="1" applyBorder="1" applyAlignment="1">
      <alignment horizontal="right" vertical="center"/>
    </xf>
    <xf numFmtId="6" fontId="6" fillId="3" borderId="1" xfId="0" applyNumberFormat="1" applyFont="1" applyFill="1" applyBorder="1" applyAlignment="1">
      <alignment vertical="center" wrapText="1"/>
    </xf>
    <xf numFmtId="1" fontId="6" fillId="6" borderId="1" xfId="0" applyNumberFormat="1" applyFont="1" applyFill="1" applyBorder="1" applyAlignment="1">
      <alignment vertical="center" wrapText="1"/>
    </xf>
    <xf numFmtId="6" fontId="6" fillId="6" borderId="1" xfId="0" applyNumberFormat="1" applyFont="1" applyFill="1" applyBorder="1" applyAlignment="1">
      <alignment vertical="center" wrapText="1"/>
    </xf>
    <xf numFmtId="6" fontId="6" fillId="4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6" fontId="6" fillId="7" borderId="1" xfId="0" applyNumberFormat="1" applyFont="1" applyFill="1" applyBorder="1" applyAlignment="1">
      <alignment vertical="center" wrapText="1"/>
    </xf>
    <xf numFmtId="0" fontId="8" fillId="3" borderId="1" xfId="0" applyFont="1" applyFill="1" applyBorder="1"/>
    <xf numFmtId="0" fontId="8" fillId="6" borderId="1" xfId="0" applyFont="1" applyFill="1" applyBorder="1"/>
    <xf numFmtId="0" fontId="8" fillId="0" borderId="1" xfId="0" applyFont="1" applyBorder="1"/>
    <xf numFmtId="0" fontId="4" fillId="0" borderId="1" xfId="0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166" fontId="8" fillId="0" borderId="1" xfId="1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8" fillId="4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6" fontId="6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6" fontId="7" fillId="0" borderId="1" xfId="0" applyNumberFormat="1" applyFont="1" applyFill="1" applyBorder="1" applyAlignment="1">
      <alignment vertical="center" wrapText="1"/>
    </xf>
    <xf numFmtId="8" fontId="7" fillId="0" borderId="1" xfId="0" applyNumberFormat="1" applyFont="1" applyFill="1" applyBorder="1" applyAlignment="1">
      <alignment vertical="center" wrapText="1"/>
    </xf>
    <xf numFmtId="8" fontId="6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/>
    <xf numFmtId="0" fontId="6" fillId="0" borderId="3" xfId="0" applyFont="1" applyFill="1" applyBorder="1" applyAlignment="1">
      <alignment horizontal="left" vertical="center" wrapText="1"/>
    </xf>
    <xf numFmtId="6" fontId="6" fillId="0" borderId="3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/>
    <xf numFmtId="8" fontId="7" fillId="0" borderId="2" xfId="0" applyNumberFormat="1" applyFont="1" applyFill="1" applyBorder="1" applyAlignment="1">
      <alignment vertical="center" wrapText="1"/>
    </xf>
    <xf numFmtId="8" fontId="6" fillId="0" borderId="2" xfId="0" applyNumberFormat="1" applyFont="1" applyFill="1" applyBorder="1" applyAlignment="1">
      <alignment vertical="center" wrapText="1"/>
    </xf>
    <xf numFmtId="0" fontId="4" fillId="0" borderId="4" xfId="0" applyFont="1" applyFill="1" applyBorder="1"/>
    <xf numFmtId="0" fontId="6" fillId="4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6" fontId="6" fillId="4" borderId="10" xfId="0" applyNumberFormat="1" applyFont="1" applyFill="1" applyBorder="1" applyAlignment="1">
      <alignment vertical="center" wrapText="1"/>
    </xf>
    <xf numFmtId="6" fontId="6" fillId="0" borderId="10" xfId="0" applyNumberFormat="1" applyFont="1" applyFill="1" applyBorder="1" applyAlignment="1">
      <alignment vertical="center" wrapText="1"/>
    </xf>
    <xf numFmtId="6" fontId="7" fillId="0" borderId="10" xfId="0" applyNumberFormat="1" applyFont="1" applyFill="1" applyBorder="1" applyAlignment="1">
      <alignment vertical="center" wrapText="1"/>
    </xf>
    <xf numFmtId="6" fontId="7" fillId="0" borderId="11" xfId="0" applyNumberFormat="1" applyFont="1" applyFill="1" applyBorder="1" applyAlignment="1">
      <alignment horizontal="right" vertical="center" wrapText="1"/>
    </xf>
    <xf numFmtId="6" fontId="7" fillId="0" borderId="12" xfId="0" applyNumberFormat="1" applyFont="1" applyFill="1" applyBorder="1" applyAlignment="1">
      <alignment horizontal="right" vertical="center" wrapText="1"/>
    </xf>
    <xf numFmtId="0" fontId="6" fillId="7" borderId="13" xfId="0" applyFont="1" applyFill="1" applyBorder="1" applyAlignment="1">
      <alignment vertical="center" wrapText="1"/>
    </xf>
    <xf numFmtId="6" fontId="6" fillId="7" borderId="14" xfId="0" applyNumberFormat="1" applyFont="1" applyFill="1" applyBorder="1" applyAlignment="1">
      <alignment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7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2" fillId="6" borderId="1" xfId="0" applyFont="1" applyFill="1" applyBorder="1"/>
    <xf numFmtId="0" fontId="2" fillId="5" borderId="1" xfId="0" applyFont="1" applyFill="1" applyBorder="1"/>
    <xf numFmtId="6" fontId="2" fillId="0" borderId="1" xfId="0" applyNumberFormat="1" applyFont="1" applyBorder="1"/>
    <xf numFmtId="0" fontId="2" fillId="4" borderId="1" xfId="0" applyFont="1" applyFill="1" applyBorder="1"/>
    <xf numFmtId="166" fontId="8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166" fontId="2" fillId="0" borderId="1" xfId="1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1" fontId="2" fillId="0" borderId="1" xfId="0" applyNumberFormat="1" applyFont="1" applyBorder="1"/>
    <xf numFmtId="1" fontId="7" fillId="2" borderId="1" xfId="0" applyNumberFormat="1" applyFont="1" applyFill="1" applyBorder="1" applyAlignment="1">
      <alignment vertical="center" wrapText="1"/>
    </xf>
    <xf numFmtId="1" fontId="6" fillId="3" borderId="1" xfId="0" applyNumberFormat="1" applyFont="1" applyFill="1" applyBorder="1" applyAlignment="1">
      <alignment vertical="center" wrapText="1"/>
    </xf>
    <xf numFmtId="8" fontId="6" fillId="6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1" fontId="7" fillId="5" borderId="1" xfId="0" applyNumberFormat="1" applyFont="1" applyFill="1" applyBorder="1" applyAlignment="1">
      <alignment vertical="center" wrapText="1"/>
    </xf>
    <xf numFmtId="1" fontId="10" fillId="9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2" fillId="8" borderId="1" xfId="0" applyFont="1" applyFill="1" applyBorder="1"/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6" fontId="6" fillId="3" borderId="21" xfId="0" applyNumberFormat="1" applyFont="1" applyFill="1" applyBorder="1" applyAlignment="1">
      <alignment vertical="center" wrapText="1"/>
    </xf>
    <xf numFmtId="0" fontId="7" fillId="5" borderId="20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0" fontId="9" fillId="2" borderId="20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vertical="center"/>
    </xf>
    <xf numFmtId="0" fontId="2" fillId="0" borderId="1" xfId="0" applyFont="1" applyFill="1" applyBorder="1"/>
    <xf numFmtId="1" fontId="2" fillId="0" borderId="1" xfId="0" applyNumberFormat="1" applyFont="1" applyFill="1" applyBorder="1"/>
    <xf numFmtId="1" fontId="6" fillId="0" borderId="1" xfId="0" applyNumberFormat="1" applyFont="1" applyFill="1" applyBorder="1" applyAlignment="1">
      <alignment vertical="center" wrapText="1"/>
    </xf>
    <xf numFmtId="6" fontId="7" fillId="0" borderId="4" xfId="0" applyNumberFormat="1" applyFont="1" applyFill="1" applyBorder="1" applyAlignment="1">
      <alignment horizontal="right" vertical="center" wrapText="1"/>
    </xf>
    <xf numFmtId="1" fontId="7" fillId="0" borderId="1" xfId="0" applyNumberFormat="1" applyFont="1" applyFill="1" applyBorder="1" applyAlignment="1">
      <alignment vertical="center" wrapText="1"/>
    </xf>
    <xf numFmtId="6" fontId="7" fillId="0" borderId="1" xfId="0" applyNumberFormat="1" applyFont="1" applyFill="1" applyBorder="1" applyAlignment="1">
      <alignment horizontal="right" vertical="center" wrapText="1"/>
    </xf>
    <xf numFmtId="6" fontId="2" fillId="0" borderId="1" xfId="0" applyNumberFormat="1" applyFont="1" applyFill="1" applyBorder="1"/>
    <xf numFmtId="6" fontId="4" fillId="0" borderId="1" xfId="0" applyNumberFormat="1" applyFont="1" applyFill="1" applyBorder="1"/>
    <xf numFmtId="8" fontId="7" fillId="10" borderId="1" xfId="0" applyNumberFormat="1" applyFont="1" applyFill="1" applyBorder="1" applyAlignment="1">
      <alignment vertical="center" wrapText="1"/>
    </xf>
    <xf numFmtId="6" fontId="7" fillId="10" borderId="1" xfId="0" applyNumberFormat="1" applyFont="1" applyFill="1" applyBorder="1" applyAlignment="1">
      <alignment vertical="center" wrapText="1"/>
    </xf>
    <xf numFmtId="166" fontId="3" fillId="10" borderId="1" xfId="0" applyNumberFormat="1" applyFont="1" applyFill="1" applyBorder="1" applyAlignment="1">
      <alignment vertical="center"/>
    </xf>
    <xf numFmtId="166" fontId="4" fillId="0" borderId="1" xfId="0" applyNumberFormat="1" applyFont="1" applyFill="1" applyBorder="1"/>
    <xf numFmtId="6" fontId="7" fillId="10" borderId="11" xfId="0" applyNumberFormat="1" applyFont="1" applyFill="1" applyBorder="1" applyAlignment="1">
      <alignment horizontal="right" vertical="center" wrapText="1"/>
    </xf>
    <xf numFmtId="0" fontId="8" fillId="0" borderId="26" xfId="0" applyFont="1" applyBorder="1" applyAlignment="1">
      <alignment horizontal="center" vertical="center" wrapText="1"/>
    </xf>
    <xf numFmtId="6" fontId="6" fillId="2" borderId="27" xfId="0" applyNumberFormat="1" applyFont="1" applyFill="1" applyBorder="1" applyAlignment="1">
      <alignment vertical="center" wrapText="1"/>
    </xf>
    <xf numFmtId="6" fontId="7" fillId="2" borderId="27" xfId="0" applyNumberFormat="1" applyFont="1" applyFill="1" applyBorder="1" applyAlignment="1">
      <alignment vertical="center" wrapText="1"/>
    </xf>
    <xf numFmtId="6" fontId="6" fillId="3" borderId="27" xfId="0" applyNumberFormat="1" applyFont="1" applyFill="1" applyBorder="1" applyAlignment="1">
      <alignment vertical="center" wrapText="1"/>
    </xf>
    <xf numFmtId="1" fontId="6" fillId="6" borderId="27" xfId="0" applyNumberFormat="1" applyFont="1" applyFill="1" applyBorder="1" applyAlignment="1">
      <alignment vertical="center" wrapText="1"/>
    </xf>
    <xf numFmtId="6" fontId="6" fillId="6" borderId="27" xfId="0" applyNumberFormat="1" applyFont="1" applyFill="1" applyBorder="1" applyAlignment="1">
      <alignment vertical="center" wrapText="1"/>
    </xf>
    <xf numFmtId="6" fontId="7" fillId="5" borderId="27" xfId="0" applyNumberFormat="1" applyFont="1" applyFill="1" applyBorder="1" applyAlignment="1">
      <alignment vertical="center" wrapText="1"/>
    </xf>
    <xf numFmtId="6" fontId="2" fillId="0" borderId="27" xfId="0" applyNumberFormat="1" applyFont="1" applyBorder="1"/>
    <xf numFmtId="1" fontId="7" fillId="4" borderId="27" xfId="0" applyNumberFormat="1" applyFont="1" applyFill="1" applyBorder="1" applyAlignment="1">
      <alignment vertical="center" wrapText="1"/>
    </xf>
    <xf numFmtId="6" fontId="7" fillId="0" borderId="27" xfId="0" applyNumberFormat="1" applyFont="1" applyFill="1" applyBorder="1" applyAlignment="1">
      <alignment vertical="center" wrapText="1"/>
    </xf>
    <xf numFmtId="6" fontId="6" fillId="0" borderId="27" xfId="0" applyNumberFormat="1" applyFont="1" applyFill="1" applyBorder="1" applyAlignment="1">
      <alignment vertical="center" wrapText="1"/>
    </xf>
    <xf numFmtId="166" fontId="8" fillId="0" borderId="27" xfId="1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166" fontId="8" fillId="0" borderId="27" xfId="1" applyNumberFormat="1" applyFont="1" applyBorder="1" applyAlignment="1">
      <alignment vertical="center"/>
    </xf>
    <xf numFmtId="166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6" fontId="6" fillId="5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center"/>
    </xf>
    <xf numFmtId="167" fontId="0" fillId="0" borderId="0" xfId="2" applyNumberFormat="1" applyFont="1"/>
    <xf numFmtId="167" fontId="0" fillId="0" borderId="1" xfId="2" applyNumberFormat="1" applyFont="1" applyBorder="1"/>
    <xf numFmtId="0" fontId="0" fillId="0" borderId="1" xfId="0" applyBorder="1"/>
    <xf numFmtId="0" fontId="14" fillId="0" borderId="0" xfId="0" applyFont="1"/>
    <xf numFmtId="9" fontId="0" fillId="0" borderId="1" xfId="0" applyNumberFormat="1" applyBorder="1"/>
    <xf numFmtId="0" fontId="14" fillId="0" borderId="1" xfId="0" applyFont="1" applyBorder="1"/>
    <xf numFmtId="165" fontId="0" fillId="0" borderId="3" xfId="2" applyFont="1" applyBorder="1"/>
    <xf numFmtId="165" fontId="0" fillId="0" borderId="5" xfId="2" applyFont="1" applyBorder="1"/>
    <xf numFmtId="165" fontId="0" fillId="0" borderId="4" xfId="2" applyFont="1" applyBorder="1"/>
    <xf numFmtId="165" fontId="14" fillId="0" borderId="0" xfId="0" applyNumberFormat="1" applyFont="1"/>
    <xf numFmtId="8" fontId="6" fillId="10" borderId="1" xfId="0" applyNumberFormat="1" applyFont="1" applyFill="1" applyBorder="1" applyAlignment="1">
      <alignment vertical="center" wrapText="1"/>
    </xf>
    <xf numFmtId="1" fontId="6" fillId="10" borderId="1" xfId="0" applyNumberFormat="1" applyFont="1" applyFill="1" applyBorder="1" applyAlignment="1">
      <alignment vertical="center" wrapText="1"/>
    </xf>
    <xf numFmtId="1" fontId="6" fillId="10" borderId="27" xfId="0" applyNumberFormat="1" applyFont="1" applyFill="1" applyBorder="1" applyAlignment="1">
      <alignment vertical="center" wrapText="1"/>
    </xf>
    <xf numFmtId="6" fontId="2" fillId="10" borderId="1" xfId="0" applyNumberFormat="1" applyFont="1" applyFill="1" applyBorder="1"/>
    <xf numFmtId="0" fontId="8" fillId="10" borderId="1" xfId="0" applyFont="1" applyFill="1" applyBorder="1"/>
    <xf numFmtId="6" fontId="6" fillId="10" borderId="1" xfId="0" applyNumberFormat="1" applyFont="1" applyFill="1" applyBorder="1" applyAlignment="1">
      <alignment vertical="center" wrapText="1"/>
    </xf>
    <xf numFmtId="6" fontId="6" fillId="10" borderId="27" xfId="0" applyNumberFormat="1" applyFont="1" applyFill="1" applyBorder="1" applyAlignment="1">
      <alignment vertical="center" wrapText="1"/>
    </xf>
    <xf numFmtId="0" fontId="7" fillId="10" borderId="20" xfId="0" applyFont="1" applyFill="1" applyBorder="1" applyAlignment="1">
      <alignment vertical="center" wrapText="1"/>
    </xf>
    <xf numFmtId="1" fontId="2" fillId="10" borderId="1" xfId="0" applyNumberFormat="1" applyFont="1" applyFill="1" applyBorder="1"/>
    <xf numFmtId="0" fontId="2" fillId="10" borderId="1" xfId="0" applyFont="1" applyFill="1" applyBorder="1"/>
    <xf numFmtId="0" fontId="2" fillId="10" borderId="1" xfId="0" applyFont="1" applyFill="1" applyBorder="1" applyAlignment="1">
      <alignment vertical="center" wrapText="1"/>
    </xf>
    <xf numFmtId="6" fontId="2" fillId="10" borderId="27" xfId="0" applyNumberFormat="1" applyFont="1" applyFill="1" applyBorder="1"/>
    <xf numFmtId="0" fontId="0" fillId="0" borderId="4" xfId="0" applyBorder="1"/>
    <xf numFmtId="166" fontId="2" fillId="0" borderId="3" xfId="1" applyNumberFormat="1" applyFont="1" applyBorder="1" applyAlignment="1">
      <alignment horizontal="left" vertical="center"/>
    </xf>
    <xf numFmtId="6" fontId="7" fillId="4" borderId="27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6" fontId="7" fillId="3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/>
    <xf numFmtId="6" fontId="6" fillId="6" borderId="3" xfId="0" applyNumberFormat="1" applyFont="1" applyFill="1" applyBorder="1" applyAlignment="1">
      <alignment vertical="center" wrapText="1"/>
    </xf>
    <xf numFmtId="6" fontId="6" fillId="6" borderId="4" xfId="0" applyNumberFormat="1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1" fontId="6" fillId="0" borderId="27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6" fontId="2" fillId="0" borderId="27" xfId="0" applyNumberFormat="1" applyFont="1" applyFill="1" applyBorder="1"/>
    <xf numFmtId="0" fontId="7" fillId="0" borderId="20" xfId="0" applyFont="1" applyFill="1" applyBorder="1" applyAlignment="1">
      <alignment horizontal="left" vertical="center" wrapText="1"/>
    </xf>
    <xf numFmtId="6" fontId="6" fillId="0" borderId="21" xfId="0" applyNumberFormat="1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wrapText="1"/>
    </xf>
    <xf numFmtId="6" fontId="6" fillId="0" borderId="3" xfId="0" applyNumberFormat="1" applyFont="1" applyFill="1" applyBorder="1" applyAlignment="1">
      <alignment vertical="center" wrapText="1"/>
    </xf>
    <xf numFmtId="166" fontId="0" fillId="0" borderId="0" xfId="1" applyNumberFormat="1" applyFont="1"/>
    <xf numFmtId="43" fontId="0" fillId="0" borderId="0" xfId="0" applyNumberFormat="1"/>
    <xf numFmtId="0" fontId="0" fillId="0" borderId="0" xfId="0" applyAlignment="1">
      <alignment horizontal="center"/>
    </xf>
    <xf numFmtId="166" fontId="2" fillId="0" borderId="1" xfId="1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0" xfId="0" applyFont="1" applyFill="1" applyAlignment="1">
      <alignment horizontal="center"/>
    </xf>
    <xf numFmtId="0" fontId="6" fillId="6" borderId="22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0" fillId="0" borderId="23" xfId="0" applyBorder="1"/>
    <xf numFmtId="6" fontId="6" fillId="6" borderId="3" xfId="0" applyNumberFormat="1" applyFont="1" applyFill="1" applyBorder="1" applyAlignment="1">
      <alignment horizontal="center" vertical="center" wrapText="1"/>
    </xf>
    <xf numFmtId="6" fontId="6" fillId="6" borderId="4" xfId="0" applyNumberFormat="1" applyFont="1" applyFill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6" fillId="10" borderId="22" xfId="0" applyFont="1" applyFill="1" applyBorder="1" applyAlignment="1">
      <alignment horizontal="left" vertical="center" wrapText="1"/>
    </xf>
    <xf numFmtId="0" fontId="6" fillId="10" borderId="23" xfId="0" applyFont="1" applyFill="1" applyBorder="1" applyAlignment="1">
      <alignment horizontal="left" vertical="center" wrapText="1"/>
    </xf>
    <xf numFmtId="6" fontId="6" fillId="10" borderId="3" xfId="0" applyNumberFormat="1" applyFont="1" applyFill="1" applyBorder="1" applyAlignment="1">
      <alignment horizontal="right" vertical="center" wrapText="1"/>
    </xf>
    <xf numFmtId="6" fontId="6" fillId="10" borderId="4" xfId="0" applyNumberFormat="1" applyFont="1" applyFill="1" applyBorder="1" applyAlignment="1">
      <alignment horizontal="right" vertical="center" wrapText="1"/>
    </xf>
    <xf numFmtId="6" fontId="6" fillId="6" borderId="3" xfId="0" applyNumberFormat="1" applyFont="1" applyFill="1" applyBorder="1" applyAlignment="1">
      <alignment horizontal="right" vertical="center" wrapText="1"/>
    </xf>
    <xf numFmtId="0" fontId="0" fillId="0" borderId="4" xfId="0" applyBorder="1"/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6" fontId="6" fillId="0" borderId="3" xfId="0" applyNumberFormat="1" applyFont="1" applyFill="1" applyBorder="1" applyAlignment="1">
      <alignment horizontal="right" vertical="center" wrapText="1"/>
    </xf>
    <xf numFmtId="6" fontId="6" fillId="0" borderId="4" xfId="0" applyNumberFormat="1" applyFont="1" applyFill="1" applyBorder="1" applyAlignment="1">
      <alignment horizontal="right" vertical="center" wrapText="1"/>
    </xf>
    <xf numFmtId="6" fontId="6" fillId="6" borderId="3" xfId="0" applyNumberFormat="1" applyFont="1" applyFill="1" applyBorder="1" applyAlignment="1">
      <alignment horizontal="center" vertical="center"/>
    </xf>
    <xf numFmtId="6" fontId="6" fillId="6" borderId="4" xfId="0" applyNumberFormat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0" fontId="0" fillId="0" borderId="5" xfId="0" applyBorder="1"/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4" xfId="0" applyFill="1" applyBorder="1"/>
    <xf numFmtId="0" fontId="0" fillId="10" borderId="4" xfId="0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M34"/>
  <sheetViews>
    <sheetView topLeftCell="D1" workbookViewId="0">
      <selection activeCell="E27" sqref="E27:J27"/>
    </sheetView>
  </sheetViews>
  <sheetFormatPr defaultColWidth="11" defaultRowHeight="15.75" x14ac:dyDescent="0.25"/>
  <cols>
    <col min="1" max="1" width="1.875" bestFit="1" customWidth="1"/>
    <col min="2" max="2" width="42.75" bestFit="1" customWidth="1"/>
    <col min="3" max="3" width="8.75" bestFit="1" customWidth="1"/>
    <col min="4" max="4" width="9.25" bestFit="1" customWidth="1"/>
    <col min="5" max="5" width="26.75" bestFit="1" customWidth="1"/>
    <col min="6" max="6" width="13.25" customWidth="1"/>
    <col min="7" max="7" width="18" bestFit="1" customWidth="1"/>
    <col min="8" max="10" width="13.625" bestFit="1" customWidth="1"/>
    <col min="11" max="11" width="4.375" bestFit="1" customWidth="1"/>
  </cols>
  <sheetData>
    <row r="4" spans="5:13" x14ac:dyDescent="0.25">
      <c r="E4" s="193" t="s">
        <v>131</v>
      </c>
      <c r="F4" s="193"/>
      <c r="G4" s="193"/>
      <c r="H4" s="193"/>
      <c r="I4" s="193"/>
      <c r="J4" s="193"/>
    </row>
    <row r="5" spans="5:13" x14ac:dyDescent="0.25">
      <c r="E5" s="148"/>
      <c r="F5" s="148"/>
      <c r="G5" s="148"/>
      <c r="M5">
        <f>1695/20000</f>
        <v>8.4750000000000006E-2</v>
      </c>
    </row>
    <row r="6" spans="5:13" x14ac:dyDescent="0.25">
      <c r="F6" s="152">
        <v>2014</v>
      </c>
      <c r="G6" s="152">
        <v>2015</v>
      </c>
      <c r="H6" s="152">
        <v>2016</v>
      </c>
      <c r="I6" s="152">
        <v>2017</v>
      </c>
      <c r="J6" s="152">
        <v>2018</v>
      </c>
    </row>
    <row r="7" spans="5:13" x14ac:dyDescent="0.25">
      <c r="E7" s="155" t="s">
        <v>132</v>
      </c>
      <c r="F7" s="150">
        <v>6000000</v>
      </c>
      <c r="G7" s="150">
        <f>+F7*1.03</f>
        <v>6180000</v>
      </c>
      <c r="H7" s="150">
        <f t="shared" ref="H7:J7" si="0">+G7*1.03</f>
        <v>6365400</v>
      </c>
      <c r="I7" s="150">
        <f t="shared" si="0"/>
        <v>6556362</v>
      </c>
      <c r="J7" s="150">
        <f t="shared" si="0"/>
        <v>6753052.8600000003</v>
      </c>
      <c r="K7" s="149"/>
    </row>
    <row r="8" spans="5:13" x14ac:dyDescent="0.25">
      <c r="E8" s="156"/>
      <c r="F8" s="150">
        <f>+F7/1950</f>
        <v>3076.9230769230771</v>
      </c>
      <c r="G8" s="150">
        <f t="shared" ref="G8:J8" si="1">+G7/1950</f>
        <v>3169.2307692307691</v>
      </c>
      <c r="H8" s="150">
        <f t="shared" si="1"/>
        <v>3264.3076923076924</v>
      </c>
      <c r="I8" s="150">
        <f t="shared" si="1"/>
        <v>3362.2369230769232</v>
      </c>
      <c r="J8" s="150">
        <f t="shared" si="1"/>
        <v>3463.104030769231</v>
      </c>
    </row>
    <row r="9" spans="5:13" x14ac:dyDescent="0.25">
      <c r="E9" s="157">
        <f>SUM(F9:J9)</f>
        <v>159866.39033846156</v>
      </c>
      <c r="F9" s="150">
        <f>+F8*7</f>
        <v>21538.461538461539</v>
      </c>
      <c r="G9" s="150">
        <f>+G8*12</f>
        <v>38030.769230769227</v>
      </c>
      <c r="H9" s="150">
        <f t="shared" ref="H9:I9" si="2">+H8*12</f>
        <v>39171.692307692312</v>
      </c>
      <c r="I9" s="150">
        <f t="shared" si="2"/>
        <v>40346.843076923076</v>
      </c>
      <c r="J9" s="150">
        <f>+J8*6</f>
        <v>20778.624184615386</v>
      </c>
    </row>
    <row r="10" spans="5:13" x14ac:dyDescent="0.25">
      <c r="E10" s="155" t="s">
        <v>133</v>
      </c>
      <c r="F10" s="150">
        <v>8200000</v>
      </c>
      <c r="G10" s="150">
        <f>+F10*1.03</f>
        <v>8446000</v>
      </c>
      <c r="H10" s="150">
        <f t="shared" ref="H10:J10" si="3">+G10*1.03</f>
        <v>8699380</v>
      </c>
      <c r="I10" s="150">
        <f t="shared" si="3"/>
        <v>8960361.4000000004</v>
      </c>
      <c r="J10" s="150">
        <f t="shared" si="3"/>
        <v>9229172.2420000006</v>
      </c>
    </row>
    <row r="11" spans="5:13" x14ac:dyDescent="0.25">
      <c r="E11" s="156"/>
      <c r="F11" s="150">
        <f>+F10/1950</f>
        <v>4205.1282051282051</v>
      </c>
      <c r="G11" s="150">
        <f t="shared" ref="G11:J11" si="4">+G10/1950</f>
        <v>4331.2820512820517</v>
      </c>
      <c r="H11" s="150">
        <f t="shared" si="4"/>
        <v>4461.2205128205132</v>
      </c>
      <c r="I11" s="150">
        <f t="shared" si="4"/>
        <v>4595.0571282051287</v>
      </c>
      <c r="J11" s="150">
        <f t="shared" si="4"/>
        <v>4732.9088420512826</v>
      </c>
    </row>
    <row r="12" spans="5:13" x14ac:dyDescent="0.25">
      <c r="E12" s="157">
        <f>SUM(F12:J12)</f>
        <v>218484.0667958975</v>
      </c>
      <c r="F12" s="150">
        <f>+F11*7</f>
        <v>29435.897435897437</v>
      </c>
      <c r="G12" s="150">
        <f>+G11*12</f>
        <v>51975.384615384624</v>
      </c>
      <c r="H12" s="150">
        <f t="shared" ref="H12:I12" si="5">+H11*12</f>
        <v>53534.646153846159</v>
      </c>
      <c r="I12" s="150">
        <f t="shared" si="5"/>
        <v>55140.685538461548</v>
      </c>
      <c r="J12" s="150">
        <f>+J11*6</f>
        <v>28397.453052307697</v>
      </c>
    </row>
    <row r="13" spans="5:13" x14ac:dyDescent="0.25">
      <c r="F13" s="187">
        <f>+F9+F12</f>
        <v>50974.358974358976</v>
      </c>
      <c r="G13" s="187">
        <f t="shared" ref="G13:J13" si="6">+G9+G12</f>
        <v>90006.153846153844</v>
      </c>
      <c r="H13" s="187">
        <f t="shared" si="6"/>
        <v>92706.338461538471</v>
      </c>
      <c r="I13" s="187">
        <f t="shared" si="6"/>
        <v>95487.528615384625</v>
      </c>
      <c r="J13" s="187">
        <f t="shared" si="6"/>
        <v>49176.077236923084</v>
      </c>
    </row>
    <row r="14" spans="5:13" x14ac:dyDescent="0.25">
      <c r="E14" s="158">
        <f>+E12+E9</f>
        <v>378350.45713435905</v>
      </c>
    </row>
    <row r="15" spans="5:13" x14ac:dyDescent="0.25">
      <c r="E15" s="188"/>
    </row>
    <row r="16" spans="5:13" x14ac:dyDescent="0.25">
      <c r="E16" s="193" t="s">
        <v>148</v>
      </c>
      <c r="F16" s="193"/>
      <c r="G16" s="193"/>
      <c r="H16" s="193"/>
      <c r="I16" s="193"/>
      <c r="J16" s="193"/>
    </row>
    <row r="18" spans="5:10" x14ac:dyDescent="0.25">
      <c r="E18" s="155" t="s">
        <v>140</v>
      </c>
      <c r="F18" s="150">
        <v>6000000</v>
      </c>
      <c r="G18" s="150">
        <f>+F18*1.03</f>
        <v>6180000</v>
      </c>
      <c r="H18" s="150">
        <f t="shared" ref="H18" si="7">+G18*1.03</f>
        <v>6365400</v>
      </c>
      <c r="I18" s="150">
        <f t="shared" ref="I18" si="8">+H18*1.03</f>
        <v>6556362</v>
      </c>
      <c r="J18" s="150">
        <f t="shared" ref="J18" si="9">+I18*1.03</f>
        <v>6753052.8600000003</v>
      </c>
    </row>
    <row r="19" spans="5:10" ht="15.75" customHeight="1" x14ac:dyDescent="0.25">
      <c r="E19" s="156"/>
      <c r="F19" s="150">
        <f>+F18/1950</f>
        <v>3076.9230769230771</v>
      </c>
      <c r="G19" s="150">
        <f t="shared" ref="G19:J19" si="10">+G18/1950</f>
        <v>3169.2307692307691</v>
      </c>
      <c r="H19" s="150">
        <f t="shared" si="10"/>
        <v>3264.3076923076924</v>
      </c>
      <c r="I19" s="150">
        <f t="shared" si="10"/>
        <v>3362.2369230769232</v>
      </c>
      <c r="J19" s="150">
        <f t="shared" si="10"/>
        <v>3463.104030769231</v>
      </c>
    </row>
    <row r="20" spans="5:10" x14ac:dyDescent="0.25">
      <c r="E20" s="157">
        <f>SUM(F20:J20)</f>
        <v>159866.39033846156</v>
      </c>
      <c r="F20" s="150">
        <f>+F19*7</f>
        <v>21538.461538461539</v>
      </c>
      <c r="G20" s="150">
        <f>+G19*12</f>
        <v>38030.769230769227</v>
      </c>
      <c r="H20" s="150">
        <f t="shared" ref="H20" si="11">+H19*12</f>
        <v>39171.692307692312</v>
      </c>
      <c r="I20" s="150">
        <f t="shared" ref="I20" si="12">+I19*12</f>
        <v>40346.843076923076</v>
      </c>
      <c r="J20" s="150">
        <f>+J19*6</f>
        <v>20778.624184615386</v>
      </c>
    </row>
    <row r="21" spans="5:10" x14ac:dyDescent="0.25">
      <c r="E21" s="155" t="s">
        <v>141</v>
      </c>
      <c r="F21" s="150">
        <v>6000000</v>
      </c>
      <c r="G21" s="150">
        <f>+F21*1.03</f>
        <v>6180000</v>
      </c>
      <c r="H21" s="150">
        <f t="shared" ref="H21" si="13">+G21*1.03</f>
        <v>6365400</v>
      </c>
      <c r="I21" s="150">
        <f t="shared" ref="I21" si="14">+H21*1.03</f>
        <v>6556362</v>
      </c>
      <c r="J21" s="150">
        <f t="shared" ref="J21" si="15">+I21*1.03</f>
        <v>6753052.8600000003</v>
      </c>
    </row>
    <row r="22" spans="5:10" x14ac:dyDescent="0.25">
      <c r="E22" s="156"/>
      <c r="F22" s="150">
        <f>+F21/1950</f>
        <v>3076.9230769230771</v>
      </c>
      <c r="G22" s="150">
        <f t="shared" ref="G22:J22" si="16">+G21/1950</f>
        <v>3169.2307692307691</v>
      </c>
      <c r="H22" s="150">
        <f t="shared" si="16"/>
        <v>3264.3076923076924</v>
      </c>
      <c r="I22" s="150">
        <f t="shared" si="16"/>
        <v>3362.2369230769232</v>
      </c>
      <c r="J22" s="150">
        <f t="shared" si="16"/>
        <v>3463.104030769231</v>
      </c>
    </row>
    <row r="23" spans="5:10" x14ac:dyDescent="0.25">
      <c r="E23" s="157">
        <f>SUM(F23:J23)</f>
        <v>159866.39033846156</v>
      </c>
      <c r="F23" s="150">
        <f>+F22*7</f>
        <v>21538.461538461539</v>
      </c>
      <c r="G23" s="150">
        <f>+G22*12</f>
        <v>38030.769230769227</v>
      </c>
      <c r="H23" s="150">
        <f t="shared" ref="H23" si="17">+H22*12</f>
        <v>39171.692307692312</v>
      </c>
      <c r="I23" s="150">
        <f t="shared" ref="I23" si="18">+I22*12</f>
        <v>40346.843076923076</v>
      </c>
      <c r="J23" s="150">
        <f>+J22*6</f>
        <v>20778.624184615386</v>
      </c>
    </row>
    <row r="24" spans="5:10" x14ac:dyDescent="0.25">
      <c r="F24" s="187">
        <f>+F20+F23</f>
        <v>43076.923076923078</v>
      </c>
      <c r="G24" s="187">
        <f t="shared" ref="G24:J24" si="19">+G20+G23</f>
        <v>76061.538461538454</v>
      </c>
      <c r="H24" s="187">
        <f t="shared" si="19"/>
        <v>78343.384615384624</v>
      </c>
      <c r="I24" s="187">
        <f t="shared" si="19"/>
        <v>80693.686153846153</v>
      </c>
      <c r="J24" s="187">
        <f t="shared" si="19"/>
        <v>41557.248369230772</v>
      </c>
    </row>
    <row r="25" spans="5:10" x14ac:dyDescent="0.25">
      <c r="E25" s="158">
        <f>+E23+E20</f>
        <v>319732.78067692311</v>
      </c>
    </row>
    <row r="27" spans="5:10" x14ac:dyDescent="0.25">
      <c r="E27" s="193" t="s">
        <v>144</v>
      </c>
      <c r="F27" s="193"/>
      <c r="G27" s="193"/>
      <c r="H27" s="193"/>
      <c r="I27" s="193"/>
      <c r="J27" s="193"/>
    </row>
    <row r="28" spans="5:10" x14ac:dyDescent="0.25">
      <c r="E28" s="189"/>
      <c r="F28" s="189"/>
      <c r="G28" s="189"/>
      <c r="H28" s="189"/>
      <c r="I28" s="189"/>
      <c r="J28" s="189"/>
    </row>
    <row r="29" spans="5:10" x14ac:dyDescent="0.25">
      <c r="E29" s="154" t="s">
        <v>134</v>
      </c>
      <c r="F29" s="191" t="s">
        <v>136</v>
      </c>
      <c r="G29" s="191" t="s">
        <v>137</v>
      </c>
    </row>
    <row r="30" spans="5:10" x14ac:dyDescent="0.25">
      <c r="E30" s="153">
        <v>0.08</v>
      </c>
      <c r="F30" s="192"/>
      <c r="G30" s="192"/>
    </row>
    <row r="31" spans="5:10" x14ac:dyDescent="0.25">
      <c r="E31" s="151" t="s">
        <v>135</v>
      </c>
      <c r="F31" s="150">
        <f>+'presupuesto anualizado'!B30+'presupuesto anualizado'!B25+'presupuesto anualizado'!B48+'presupuesto anualizado'!B43+'presupuesto anualizado'!B66+'presupuesto anualizado'!B61+'presupuesto anualizado'!B84+'presupuesto anualizado'!B79</f>
        <v>5984000</v>
      </c>
      <c r="G31" s="150">
        <f>+F31*0.08</f>
        <v>478720</v>
      </c>
    </row>
    <row r="34" spans="5:5" x14ac:dyDescent="0.25">
      <c r="E34" s="188"/>
    </row>
  </sheetData>
  <mergeCells count="5">
    <mergeCell ref="G29:G30"/>
    <mergeCell ref="F29:F30"/>
    <mergeCell ref="E4:J4"/>
    <mergeCell ref="E16:J16"/>
    <mergeCell ref="E27:J27"/>
  </mergeCells>
  <pageMargins left="0.7" right="0.7" top="0.75" bottom="0.75" header="0.3" footer="0.3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P277"/>
  <sheetViews>
    <sheetView tabSelected="1" zoomScale="85" zoomScaleNormal="85" workbookViewId="0">
      <pane ySplit="1" topLeftCell="A210" activePane="bottomLeft" state="frozen"/>
      <selection pane="bottomLeft" activeCell="D113" sqref="D113"/>
    </sheetView>
  </sheetViews>
  <sheetFormatPr defaultColWidth="9" defaultRowHeight="15" x14ac:dyDescent="0.25"/>
  <cols>
    <col min="1" max="1" width="63.625" style="69" customWidth="1"/>
    <col min="2" max="2" width="14.25" style="69" bestFit="1" customWidth="1"/>
    <col min="3" max="3" width="8.5" style="69" bestFit="1" customWidth="1"/>
    <col min="4" max="4" width="9" style="82" customWidth="1"/>
    <col min="5" max="7" width="10.5" style="69" bestFit="1" customWidth="1"/>
    <col min="8" max="8" width="13.125" style="69" bestFit="1" customWidth="1"/>
    <col min="9" max="9" width="10.25" style="69" bestFit="1" customWidth="1"/>
    <col min="10" max="10" width="12.625" style="92" bestFit="1" customWidth="1"/>
    <col min="11" max="11" width="10.375" style="117" hidden="1" customWidth="1"/>
    <col min="12" max="12" width="17.125" style="117" hidden="1" customWidth="1"/>
    <col min="13" max="14" width="9" style="117"/>
    <col min="15" max="15" width="10.5" style="117" bestFit="1" customWidth="1"/>
    <col min="16" max="42" width="9" style="117"/>
    <col min="43" max="16384" width="9" style="69"/>
  </cols>
  <sheetData>
    <row r="1" spans="1:42" s="66" customFormat="1" ht="45" x14ac:dyDescent="0.25">
      <c r="A1" s="93" t="s">
        <v>1</v>
      </c>
      <c r="B1" s="94" t="s">
        <v>0</v>
      </c>
      <c r="C1" s="95" t="s">
        <v>113</v>
      </c>
      <c r="D1" s="96" t="s">
        <v>114</v>
      </c>
      <c r="E1" s="95" t="s">
        <v>2</v>
      </c>
      <c r="F1" s="95" t="s">
        <v>3</v>
      </c>
      <c r="G1" s="95" t="s">
        <v>4</v>
      </c>
      <c r="H1" s="95" t="s">
        <v>5</v>
      </c>
      <c r="I1" s="130" t="s">
        <v>129</v>
      </c>
      <c r="J1" s="97" t="s">
        <v>82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42" s="67" customFormat="1" x14ac:dyDescent="0.25">
      <c r="A2" s="98" t="s">
        <v>147</v>
      </c>
      <c r="B2" s="19">
        <f>+B3+B14+B15+B117+B158</f>
        <v>20000000</v>
      </c>
      <c r="C2" s="19">
        <f t="shared" ref="C2:I2" si="0">+C3+C14+C15+C117+C158</f>
        <v>0</v>
      </c>
      <c r="D2" s="19">
        <f t="shared" si="0"/>
        <v>0</v>
      </c>
      <c r="E2" s="19">
        <f>+E3+E14+E15+E117+E158</f>
        <v>1024000</v>
      </c>
      <c r="F2" s="19">
        <f t="shared" si="0"/>
        <v>7917000</v>
      </c>
      <c r="G2" s="19">
        <f t="shared" si="0"/>
        <v>6309000</v>
      </c>
      <c r="H2" s="19">
        <f t="shared" si="0"/>
        <v>3656000</v>
      </c>
      <c r="I2" s="19">
        <f t="shared" si="0"/>
        <v>1094000</v>
      </c>
      <c r="J2" s="19">
        <f>SUM(E2:I2)</f>
        <v>20000000</v>
      </c>
      <c r="K2" s="123">
        <f>+E2+F2+G2+H2</f>
        <v>18906000</v>
      </c>
      <c r="L2" s="123">
        <f>+B2-K2</f>
        <v>1094000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</row>
    <row r="3" spans="1:42" s="68" customFormat="1" x14ac:dyDescent="0.25">
      <c r="A3" s="99" t="s">
        <v>45</v>
      </c>
      <c r="B3" s="14">
        <f>+B4+B8+B13</f>
        <v>1640000</v>
      </c>
      <c r="C3" s="79"/>
      <c r="D3" s="80"/>
      <c r="E3" s="13">
        <f>+E4+E8+E13</f>
        <v>200000</v>
      </c>
      <c r="F3" s="13">
        <f t="shared" ref="F3:I3" si="1">+F4+F8+F13</f>
        <v>288000</v>
      </c>
      <c r="G3" s="13">
        <f t="shared" si="1"/>
        <v>338000</v>
      </c>
      <c r="H3" s="13">
        <f t="shared" si="1"/>
        <v>434000</v>
      </c>
      <c r="I3" s="13">
        <f t="shared" si="1"/>
        <v>380000</v>
      </c>
      <c r="J3" s="14">
        <f>SUM(E3:I3)</f>
        <v>1640000</v>
      </c>
      <c r="K3" s="123">
        <f t="shared" ref="K3:K66" si="2">+E3+F3+G3+H3</f>
        <v>1260000</v>
      </c>
      <c r="L3" s="123">
        <f t="shared" ref="L3:L66" si="3">+B3-K3</f>
        <v>380000</v>
      </c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</row>
    <row r="4" spans="1:42" x14ac:dyDescent="0.25">
      <c r="A4" s="100" t="s">
        <v>46</v>
      </c>
      <c r="B4" s="9">
        <f>SUM(B5:B7)</f>
        <v>1225000</v>
      </c>
      <c r="C4" s="81"/>
      <c r="E4" s="9">
        <f>SUM(E5:E7)</f>
        <v>140000</v>
      </c>
      <c r="F4" s="9">
        <f t="shared" ref="F4:I4" si="4">SUM(F5:F7)</f>
        <v>263000</v>
      </c>
      <c r="G4" s="9">
        <f t="shared" si="4"/>
        <v>263000</v>
      </c>
      <c r="H4" s="9">
        <f t="shared" si="4"/>
        <v>409000</v>
      </c>
      <c r="I4" s="9">
        <f t="shared" si="4"/>
        <v>150000</v>
      </c>
      <c r="J4" s="14">
        <f>SUM(E4:I4)</f>
        <v>1225000</v>
      </c>
      <c r="K4" s="123">
        <f t="shared" si="2"/>
        <v>1075000</v>
      </c>
      <c r="L4" s="123">
        <f t="shared" si="3"/>
        <v>150000</v>
      </c>
    </row>
    <row r="5" spans="1:42" x14ac:dyDescent="0.25">
      <c r="A5" s="32" t="s">
        <v>144</v>
      </c>
      <c r="B5" s="33">
        <f>SUM(E5:I5)</f>
        <v>520000</v>
      </c>
      <c r="C5" s="8"/>
      <c r="D5" s="88"/>
      <c r="E5" s="12">
        <v>46000</v>
      </c>
      <c r="F5" s="12">
        <v>165000</v>
      </c>
      <c r="G5" s="12">
        <v>136000</v>
      </c>
      <c r="H5" s="12">
        <v>129000</v>
      </c>
      <c r="I5" s="136">
        <v>44000</v>
      </c>
      <c r="J5" s="14">
        <f t="shared" ref="J5:J60" si="5">SUM(E5:I5)</f>
        <v>520000</v>
      </c>
      <c r="K5" s="123">
        <f t="shared" si="2"/>
        <v>476000</v>
      </c>
      <c r="L5" s="123">
        <f t="shared" si="3"/>
        <v>44000</v>
      </c>
    </row>
    <row r="6" spans="1:42" x14ac:dyDescent="0.25">
      <c r="A6" s="103" t="s">
        <v>81</v>
      </c>
      <c r="B6" s="33">
        <f>SUM(E6:I6)</f>
        <v>380000</v>
      </c>
      <c r="C6" s="8"/>
      <c r="D6" s="88"/>
      <c r="E6" s="12">
        <v>50000</v>
      </c>
      <c r="F6" s="12">
        <v>53000</v>
      </c>
      <c r="G6" s="12">
        <v>82000</v>
      </c>
      <c r="H6" s="12">
        <v>131000</v>
      </c>
      <c r="I6" s="12">
        <v>64000</v>
      </c>
      <c r="J6" s="14">
        <f t="shared" si="5"/>
        <v>380000</v>
      </c>
      <c r="K6" s="123">
        <f t="shared" si="2"/>
        <v>316000</v>
      </c>
      <c r="L6" s="123">
        <f t="shared" si="3"/>
        <v>64000</v>
      </c>
    </row>
    <row r="7" spans="1:42" x14ac:dyDescent="0.25">
      <c r="A7" s="101" t="s">
        <v>130</v>
      </c>
      <c r="B7" s="33">
        <f>SUM(E7:I7)</f>
        <v>325000</v>
      </c>
      <c r="C7" s="4"/>
      <c r="D7" s="83"/>
      <c r="E7" s="10">
        <v>44000</v>
      </c>
      <c r="F7" s="10">
        <v>45000</v>
      </c>
      <c r="G7" s="10">
        <v>45000</v>
      </c>
      <c r="H7" s="10">
        <v>149000</v>
      </c>
      <c r="I7" s="10">
        <v>42000</v>
      </c>
      <c r="J7" s="14">
        <f t="shared" si="5"/>
        <v>325000</v>
      </c>
      <c r="K7" s="123">
        <f t="shared" si="2"/>
        <v>283000</v>
      </c>
      <c r="L7" s="123">
        <f t="shared" si="3"/>
        <v>42000</v>
      </c>
    </row>
    <row r="8" spans="1:42" x14ac:dyDescent="0.25">
      <c r="A8" s="100" t="s">
        <v>43</v>
      </c>
      <c r="B8" s="30">
        <f>+B9+B10+B11+B12</f>
        <v>305000</v>
      </c>
      <c r="C8" s="4"/>
      <c r="D8" s="83"/>
      <c r="E8" s="9">
        <f>+E9+E10+E11+E12</f>
        <v>45000</v>
      </c>
      <c r="F8" s="9">
        <f t="shared" ref="F8:I8" si="6">+F9+F10+F11+F12</f>
        <v>0</v>
      </c>
      <c r="G8" s="9">
        <f t="shared" si="6"/>
        <v>50000</v>
      </c>
      <c r="H8" s="9">
        <f t="shared" si="6"/>
        <v>0</v>
      </c>
      <c r="I8" s="9">
        <f t="shared" si="6"/>
        <v>210000</v>
      </c>
      <c r="J8" s="14">
        <f t="shared" ref="J8:J15" si="7">SUM(E8:I8)</f>
        <v>305000</v>
      </c>
      <c r="K8" s="123">
        <f>+E8+F8+G8+H8</f>
        <v>95000</v>
      </c>
      <c r="L8" s="123">
        <f t="shared" si="3"/>
        <v>210000</v>
      </c>
    </row>
    <row r="9" spans="1:42" x14ac:dyDescent="0.25">
      <c r="A9" s="101" t="s">
        <v>47</v>
      </c>
      <c r="B9" s="33">
        <f>SUM(E9:I9)</f>
        <v>50000</v>
      </c>
      <c r="C9" s="4"/>
      <c r="D9" s="83"/>
      <c r="E9" s="10">
        <v>0</v>
      </c>
      <c r="F9" s="10">
        <v>0</v>
      </c>
      <c r="G9" s="10">
        <v>50000</v>
      </c>
      <c r="H9" s="10"/>
      <c r="I9" s="132"/>
      <c r="J9" s="14">
        <f t="shared" si="7"/>
        <v>50000</v>
      </c>
      <c r="K9" s="123" t="e">
        <f>+E9+F9+#REF!+H9</f>
        <v>#REF!</v>
      </c>
      <c r="L9" s="123" t="e">
        <f t="shared" si="3"/>
        <v>#REF!</v>
      </c>
    </row>
    <row r="10" spans="1:42" x14ac:dyDescent="0.25">
      <c r="A10" s="101" t="s">
        <v>48</v>
      </c>
      <c r="B10" s="33">
        <f t="shared" ref="B10:B13" si="8">SUM(E10:I10)</f>
        <v>70000</v>
      </c>
      <c r="C10" s="4"/>
      <c r="D10" s="83"/>
      <c r="E10" s="10">
        <v>0</v>
      </c>
      <c r="F10" s="10">
        <v>0</v>
      </c>
      <c r="G10" s="69">
        <v>0</v>
      </c>
      <c r="H10" s="10">
        <v>0</v>
      </c>
      <c r="I10" s="132">
        <v>70000</v>
      </c>
      <c r="J10" s="14">
        <f t="shared" si="7"/>
        <v>70000</v>
      </c>
      <c r="K10" s="123">
        <f>+E10+F10+G9+H10</f>
        <v>50000</v>
      </c>
      <c r="L10" s="123">
        <f t="shared" si="3"/>
        <v>20000</v>
      </c>
    </row>
    <row r="11" spans="1:42" x14ac:dyDescent="0.25">
      <c r="A11" s="101" t="s">
        <v>119</v>
      </c>
      <c r="B11" s="33">
        <f t="shared" si="8"/>
        <v>70000</v>
      </c>
      <c r="C11" s="4"/>
      <c r="D11" s="83"/>
      <c r="E11" s="10"/>
      <c r="F11" s="10"/>
      <c r="G11" s="10"/>
      <c r="H11" s="10"/>
      <c r="I11" s="132">
        <v>70000</v>
      </c>
      <c r="J11" s="14">
        <f t="shared" si="7"/>
        <v>70000</v>
      </c>
      <c r="K11" s="123">
        <f t="shared" si="2"/>
        <v>0</v>
      </c>
      <c r="L11" s="123">
        <f t="shared" si="3"/>
        <v>70000</v>
      </c>
    </row>
    <row r="12" spans="1:42" s="117" customFormat="1" x14ac:dyDescent="0.25">
      <c r="A12" s="179" t="s">
        <v>120</v>
      </c>
      <c r="B12" s="33">
        <f t="shared" si="8"/>
        <v>115000</v>
      </c>
      <c r="C12" s="34"/>
      <c r="D12" s="121"/>
      <c r="E12" s="33">
        <v>45000</v>
      </c>
      <c r="F12" s="33"/>
      <c r="G12" s="33"/>
      <c r="H12" s="33"/>
      <c r="I12" s="139">
        <v>70000</v>
      </c>
      <c r="J12" s="14">
        <f t="shared" si="7"/>
        <v>115000</v>
      </c>
      <c r="K12" s="123">
        <f t="shared" si="2"/>
        <v>45000</v>
      </c>
      <c r="L12" s="123">
        <f t="shared" si="3"/>
        <v>70000</v>
      </c>
    </row>
    <row r="13" spans="1:42" x14ac:dyDescent="0.25">
      <c r="A13" s="100" t="s">
        <v>44</v>
      </c>
      <c r="B13" s="147">
        <f t="shared" si="8"/>
        <v>110000</v>
      </c>
      <c r="C13" s="4"/>
      <c r="D13" s="83"/>
      <c r="E13" s="9">
        <v>15000</v>
      </c>
      <c r="F13" s="9">
        <v>25000</v>
      </c>
      <c r="G13" s="9">
        <v>25000</v>
      </c>
      <c r="H13" s="9">
        <v>25000</v>
      </c>
      <c r="I13" s="131">
        <v>20000</v>
      </c>
      <c r="J13" s="14">
        <f t="shared" si="7"/>
        <v>110000</v>
      </c>
      <c r="K13" s="123">
        <f t="shared" si="2"/>
        <v>90000</v>
      </c>
      <c r="L13" s="123">
        <f t="shared" si="3"/>
        <v>20000</v>
      </c>
    </row>
    <row r="14" spans="1:42" s="68" customFormat="1" x14ac:dyDescent="0.25">
      <c r="A14" s="99" t="s">
        <v>68</v>
      </c>
      <c r="B14" s="14">
        <v>55000</v>
      </c>
      <c r="C14" s="79"/>
      <c r="D14" s="80"/>
      <c r="E14" s="13">
        <v>11000</v>
      </c>
      <c r="F14" s="13">
        <v>11000</v>
      </c>
      <c r="G14" s="13">
        <v>11000</v>
      </c>
      <c r="H14" s="13">
        <v>11000</v>
      </c>
      <c r="I14" s="13">
        <v>11000</v>
      </c>
      <c r="J14" s="14">
        <f t="shared" si="7"/>
        <v>55000</v>
      </c>
      <c r="K14" s="123">
        <f t="shared" si="2"/>
        <v>44000</v>
      </c>
      <c r="L14" s="123">
        <f t="shared" si="3"/>
        <v>11000</v>
      </c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</row>
    <row r="15" spans="1:42" s="20" customFormat="1" ht="30" x14ac:dyDescent="0.25">
      <c r="A15" s="99" t="s">
        <v>149</v>
      </c>
      <c r="B15" s="14">
        <f>+B16+B92+B102+B107+B112</f>
        <v>8663000</v>
      </c>
      <c r="C15" s="2"/>
      <c r="D15" s="84"/>
      <c r="E15" s="14">
        <f>+E17+E93+E103+E108+E113</f>
        <v>813000</v>
      </c>
      <c r="F15" s="14">
        <f>+F17+F93+F103+F108+F113</f>
        <v>2749000</v>
      </c>
      <c r="G15" s="14">
        <f>+G17+G93+G103+G108+G113</f>
        <v>2743000</v>
      </c>
      <c r="H15" s="14">
        <f>+H17+H93+H103+H108+H113</f>
        <v>2077000</v>
      </c>
      <c r="I15" s="14">
        <f>+I17+I93+I103+I108+I113</f>
        <v>281000</v>
      </c>
      <c r="J15" s="14">
        <f t="shared" si="7"/>
        <v>8663000</v>
      </c>
      <c r="K15" s="123">
        <f t="shared" si="2"/>
        <v>8382000</v>
      </c>
      <c r="L15" s="123">
        <f t="shared" si="3"/>
        <v>281000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</row>
    <row r="16" spans="1:42" s="21" customFormat="1" x14ac:dyDescent="0.25">
      <c r="A16" s="194" t="s">
        <v>72</v>
      </c>
      <c r="B16" s="211">
        <f>+B20+B38+B56+B74+B18+B19</f>
        <v>7963000</v>
      </c>
      <c r="C16" s="85" t="s">
        <v>115</v>
      </c>
      <c r="D16" s="15">
        <v>0</v>
      </c>
      <c r="E16" s="15">
        <v>0</v>
      </c>
      <c r="F16" s="15">
        <v>0</v>
      </c>
      <c r="G16" s="15">
        <v>2</v>
      </c>
      <c r="H16" s="15">
        <v>1</v>
      </c>
      <c r="I16" s="134">
        <v>1</v>
      </c>
      <c r="J16" s="14">
        <f t="shared" si="5"/>
        <v>4</v>
      </c>
      <c r="K16" s="123"/>
      <c r="L16" s="123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</row>
    <row r="17" spans="1:42" s="70" customFormat="1" x14ac:dyDescent="0.25">
      <c r="A17" s="195"/>
      <c r="B17" s="212"/>
      <c r="C17" s="85" t="s">
        <v>83</v>
      </c>
      <c r="D17" s="86"/>
      <c r="E17" s="16">
        <f>+E18+E19+E20+E38+E56+E74</f>
        <v>813000</v>
      </c>
      <c r="F17" s="16">
        <f t="shared" ref="F17:I17" si="9">+F18+F19+F20+F38+F56+F74</f>
        <v>2539000</v>
      </c>
      <c r="G17" s="16">
        <f t="shared" si="9"/>
        <v>2463000</v>
      </c>
      <c r="H17" s="16">
        <f t="shared" si="9"/>
        <v>1867000</v>
      </c>
      <c r="I17" s="16">
        <f t="shared" si="9"/>
        <v>281000</v>
      </c>
      <c r="J17" s="14">
        <f t="shared" ref="J17:J22" si="10">SUM(E17:I17)</f>
        <v>7963000</v>
      </c>
      <c r="K17" s="123">
        <f t="shared" si="2"/>
        <v>7682000</v>
      </c>
      <c r="L17" s="123">
        <f>+B16-K17</f>
        <v>281000</v>
      </c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</row>
    <row r="18" spans="1:42" ht="30" x14ac:dyDescent="0.25">
      <c r="A18" s="101" t="s">
        <v>50</v>
      </c>
      <c r="B18" s="33">
        <v>20000</v>
      </c>
      <c r="C18" s="4"/>
      <c r="D18" s="83"/>
      <c r="E18" s="10">
        <f>+B18</f>
        <v>20000</v>
      </c>
      <c r="F18" s="10"/>
      <c r="G18" s="10"/>
      <c r="H18" s="10"/>
      <c r="I18" s="132"/>
      <c r="J18" s="14">
        <f>SUM(E18:I18)</f>
        <v>20000</v>
      </c>
      <c r="K18" s="123">
        <f>+E18+F18+G18+H18</f>
        <v>20000</v>
      </c>
      <c r="L18" s="123">
        <f t="shared" si="3"/>
        <v>0</v>
      </c>
    </row>
    <row r="19" spans="1:42" ht="30" x14ac:dyDescent="0.25">
      <c r="A19" s="101" t="s">
        <v>51</v>
      </c>
      <c r="B19" s="33">
        <v>200000</v>
      </c>
      <c r="C19" s="4"/>
      <c r="D19" s="83"/>
      <c r="E19" s="10">
        <v>10500</v>
      </c>
      <c r="F19" s="10">
        <v>51900</v>
      </c>
      <c r="G19" s="10">
        <v>47850</v>
      </c>
      <c r="H19" s="10">
        <v>43750</v>
      </c>
      <c r="I19" s="132">
        <v>46000</v>
      </c>
      <c r="J19" s="14">
        <f>SUM(E19:I19)</f>
        <v>200000</v>
      </c>
      <c r="K19" s="123">
        <f>+E19+F19+G19+H19</f>
        <v>154000</v>
      </c>
      <c r="L19" s="123">
        <f t="shared" si="3"/>
        <v>46000</v>
      </c>
    </row>
    <row r="20" spans="1:42" s="22" customFormat="1" x14ac:dyDescent="0.25">
      <c r="A20" s="100" t="s">
        <v>145</v>
      </c>
      <c r="B20" s="30">
        <f>SUM(B21:B37)</f>
        <v>2785000</v>
      </c>
      <c r="C20" s="1"/>
      <c r="D20" s="87"/>
      <c r="E20" s="9">
        <f>SUM(E21:E37)</f>
        <v>87000</v>
      </c>
      <c r="F20" s="9">
        <f t="shared" ref="F20:I20" si="11">SUM(F21:F37)</f>
        <v>1622600</v>
      </c>
      <c r="G20" s="9">
        <f t="shared" si="11"/>
        <v>1075400</v>
      </c>
      <c r="H20" s="9">
        <f t="shared" si="11"/>
        <v>0</v>
      </c>
      <c r="I20" s="9">
        <f t="shared" si="11"/>
        <v>0</v>
      </c>
      <c r="J20" s="14">
        <f t="shared" si="10"/>
        <v>2785000</v>
      </c>
      <c r="K20" s="123">
        <f t="shared" si="2"/>
        <v>2785000</v>
      </c>
      <c r="L20" s="123">
        <f t="shared" si="3"/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</row>
    <row r="21" spans="1:42" ht="30" x14ac:dyDescent="0.25">
      <c r="A21" s="101" t="s">
        <v>139</v>
      </c>
      <c r="B21" s="34">
        <v>145000</v>
      </c>
      <c r="C21" s="4"/>
      <c r="D21" s="83"/>
      <c r="E21" s="10">
        <f>+B21*0.6</f>
        <v>87000</v>
      </c>
      <c r="F21" s="10">
        <f>+B21*0.4</f>
        <v>58000</v>
      </c>
      <c r="G21" s="10"/>
      <c r="H21" s="10"/>
      <c r="I21" s="132"/>
      <c r="J21" s="14">
        <f>SUM(E21:I21)</f>
        <v>145000</v>
      </c>
      <c r="K21" s="123" t="e">
        <f>+F21+G21+#REF!+H21</f>
        <v>#REF!</v>
      </c>
      <c r="L21" s="123" t="e">
        <f t="shared" si="3"/>
        <v>#REF!</v>
      </c>
    </row>
    <row r="22" spans="1:42" x14ac:dyDescent="0.25">
      <c r="A22" s="101" t="s">
        <v>85</v>
      </c>
      <c r="B22" s="34">
        <v>0</v>
      </c>
      <c r="C22" s="4"/>
      <c r="D22" s="83"/>
      <c r="F22" s="10"/>
      <c r="G22" s="10"/>
      <c r="H22" s="10"/>
      <c r="I22" s="132"/>
      <c r="J22" s="14">
        <f t="shared" si="10"/>
        <v>0</v>
      </c>
      <c r="K22" s="123" t="e">
        <f>+F22+G22+#REF!+H22</f>
        <v>#REF!</v>
      </c>
      <c r="L22" s="123" t="e">
        <f t="shared" si="3"/>
        <v>#REF!</v>
      </c>
    </row>
    <row r="23" spans="1:42" x14ac:dyDescent="0.25">
      <c r="A23" s="101" t="s">
        <v>86</v>
      </c>
      <c r="B23" s="34">
        <v>0</v>
      </c>
      <c r="C23" s="4"/>
      <c r="D23" s="83"/>
      <c r="F23" s="10"/>
      <c r="G23" s="10"/>
      <c r="H23" s="10"/>
      <c r="I23" s="132"/>
      <c r="J23" s="14">
        <f t="shared" si="5"/>
        <v>0</v>
      </c>
      <c r="K23" s="123" t="e">
        <f>+F23+G23+#REF!+H23</f>
        <v>#REF!</v>
      </c>
      <c r="L23" s="123" t="e">
        <f t="shared" si="3"/>
        <v>#REF!</v>
      </c>
    </row>
    <row r="24" spans="1:42" x14ac:dyDescent="0.25">
      <c r="A24" s="101" t="s">
        <v>87</v>
      </c>
      <c r="B24" s="34">
        <v>0</v>
      </c>
      <c r="C24" s="4"/>
      <c r="D24" s="83"/>
      <c r="F24" s="10"/>
      <c r="G24" s="10"/>
      <c r="H24" s="10"/>
      <c r="I24" s="132"/>
      <c r="J24" s="14">
        <f t="shared" si="5"/>
        <v>0</v>
      </c>
      <c r="K24" s="123" t="e">
        <f>+F24+G24+#REF!+H24</f>
        <v>#REF!</v>
      </c>
      <c r="L24" s="123" t="e">
        <f t="shared" si="3"/>
        <v>#REF!</v>
      </c>
    </row>
    <row r="25" spans="1:42" x14ac:dyDescent="0.25">
      <c r="A25" s="101" t="s">
        <v>143</v>
      </c>
      <c r="B25" s="34">
        <f>+B30*0.1</f>
        <v>210000</v>
      </c>
      <c r="C25" s="4"/>
      <c r="D25" s="83"/>
      <c r="F25" s="10">
        <f>+B25*0.66</f>
        <v>138600</v>
      </c>
      <c r="G25" s="10">
        <f>+B25*0.34</f>
        <v>71400</v>
      </c>
      <c r="H25" s="10"/>
      <c r="I25" s="132"/>
      <c r="J25" s="14">
        <f t="shared" ref="J25:J30" si="12">SUM(E25:I25)</f>
        <v>210000</v>
      </c>
      <c r="K25" s="123" t="e">
        <f>+F25+G25+#REF!+H25</f>
        <v>#REF!</v>
      </c>
      <c r="L25" s="123" t="e">
        <f t="shared" si="3"/>
        <v>#REF!</v>
      </c>
    </row>
    <row r="26" spans="1:42" x14ac:dyDescent="0.25">
      <c r="A26" s="101" t="s">
        <v>85</v>
      </c>
      <c r="B26" s="34">
        <v>0</v>
      </c>
      <c r="C26" s="4"/>
      <c r="D26" s="83"/>
      <c r="F26" s="10"/>
      <c r="G26" s="10"/>
      <c r="H26" s="10"/>
      <c r="I26" s="132"/>
      <c r="J26" s="14">
        <f t="shared" si="12"/>
        <v>0</v>
      </c>
      <c r="K26" s="123" t="e">
        <f>+F26+G26+#REF!+H26</f>
        <v>#REF!</v>
      </c>
      <c r="L26" s="123" t="e">
        <f t="shared" si="3"/>
        <v>#REF!</v>
      </c>
    </row>
    <row r="27" spans="1:42" x14ac:dyDescent="0.25">
      <c r="A27" s="101" t="s">
        <v>86</v>
      </c>
      <c r="B27" s="34">
        <v>0</v>
      </c>
      <c r="C27" s="4"/>
      <c r="D27" s="83"/>
      <c r="F27" s="10"/>
      <c r="G27" s="10"/>
      <c r="H27" s="10"/>
      <c r="I27" s="132"/>
      <c r="J27" s="14">
        <f t="shared" si="12"/>
        <v>0</v>
      </c>
      <c r="K27" s="123" t="e">
        <f>+F27+G27+#REF!+H27</f>
        <v>#REF!</v>
      </c>
      <c r="L27" s="123" t="e">
        <f t="shared" si="3"/>
        <v>#REF!</v>
      </c>
    </row>
    <row r="28" spans="1:42" x14ac:dyDescent="0.25">
      <c r="A28" s="101" t="s">
        <v>87</v>
      </c>
      <c r="B28" s="34">
        <v>0</v>
      </c>
      <c r="C28" s="4"/>
      <c r="D28" s="83"/>
      <c r="F28" s="10"/>
      <c r="G28" s="10"/>
      <c r="H28" s="10"/>
      <c r="I28" s="132"/>
      <c r="J28" s="14">
        <f t="shared" si="12"/>
        <v>0</v>
      </c>
      <c r="K28" s="123" t="e">
        <f>+F28+G28+#REF!+H28</f>
        <v>#REF!</v>
      </c>
      <c r="L28" s="123" t="e">
        <f t="shared" si="3"/>
        <v>#REF!</v>
      </c>
    </row>
    <row r="29" spans="1:42" x14ac:dyDescent="0.25">
      <c r="A29" s="101" t="s">
        <v>29</v>
      </c>
      <c r="B29" s="34">
        <v>40000</v>
      </c>
      <c r="C29" s="4"/>
      <c r="D29" s="83"/>
      <c r="F29" s="10">
        <f>+B29</f>
        <v>40000</v>
      </c>
      <c r="G29" s="10"/>
      <c r="H29" s="10"/>
      <c r="I29" s="132"/>
      <c r="J29" s="14">
        <f t="shared" si="12"/>
        <v>40000</v>
      </c>
      <c r="K29" s="123" t="e">
        <f>+F29+G29+#REF!+H29</f>
        <v>#REF!</v>
      </c>
      <c r="L29" s="123" t="e">
        <f t="shared" si="3"/>
        <v>#REF!</v>
      </c>
    </row>
    <row r="30" spans="1:42" x14ac:dyDescent="0.25">
      <c r="A30" s="101" t="s">
        <v>30</v>
      </c>
      <c r="B30" s="34">
        <v>2100000</v>
      </c>
      <c r="C30" s="4"/>
      <c r="D30" s="83"/>
      <c r="F30" s="10">
        <f>+B30*0.66</f>
        <v>1386000</v>
      </c>
      <c r="G30" s="10">
        <f>+B30*0.34</f>
        <v>714000</v>
      </c>
      <c r="H30" s="10"/>
      <c r="I30" s="132"/>
      <c r="J30" s="14">
        <f t="shared" si="12"/>
        <v>2100000</v>
      </c>
      <c r="K30" s="123" t="e">
        <f>+F30+G30+#REF!+H30</f>
        <v>#REF!</v>
      </c>
      <c r="L30" s="123" t="e">
        <f t="shared" si="3"/>
        <v>#REF!</v>
      </c>
    </row>
    <row r="31" spans="1:42" x14ac:dyDescent="0.25">
      <c r="A31" s="101" t="s">
        <v>85</v>
      </c>
      <c r="B31" s="34">
        <v>0</v>
      </c>
      <c r="C31" s="4"/>
      <c r="D31" s="83"/>
      <c r="E31" s="10"/>
      <c r="F31" s="10"/>
      <c r="G31" s="10"/>
      <c r="H31" s="10"/>
      <c r="I31" s="132"/>
      <c r="J31" s="14">
        <f t="shared" si="5"/>
        <v>0</v>
      </c>
      <c r="K31" s="123">
        <f t="shared" si="2"/>
        <v>0</v>
      </c>
      <c r="L31" s="123">
        <f t="shared" si="3"/>
        <v>0</v>
      </c>
    </row>
    <row r="32" spans="1:42" x14ac:dyDescent="0.25">
      <c r="A32" s="101" t="s">
        <v>86</v>
      </c>
      <c r="B32" s="34">
        <v>0</v>
      </c>
      <c r="C32" s="4"/>
      <c r="D32" s="83"/>
      <c r="E32" s="10"/>
      <c r="F32" s="10"/>
      <c r="G32" s="10"/>
      <c r="H32" s="10"/>
      <c r="I32" s="132"/>
      <c r="J32" s="14">
        <f t="shared" si="5"/>
        <v>0</v>
      </c>
      <c r="K32" s="123">
        <f t="shared" si="2"/>
        <v>0</v>
      </c>
      <c r="L32" s="123">
        <f t="shared" si="3"/>
        <v>0</v>
      </c>
    </row>
    <row r="33" spans="1:12" x14ac:dyDescent="0.25">
      <c r="A33" s="101" t="s">
        <v>87</v>
      </c>
      <c r="B33" s="34">
        <v>0</v>
      </c>
      <c r="C33" s="4"/>
      <c r="D33" s="83"/>
      <c r="E33" s="10"/>
      <c r="F33" s="10"/>
      <c r="G33" s="10"/>
      <c r="H33" s="10"/>
      <c r="I33" s="132"/>
      <c r="J33" s="14">
        <f t="shared" si="5"/>
        <v>0</v>
      </c>
      <c r="K33" s="123">
        <f t="shared" si="2"/>
        <v>0</v>
      </c>
      <c r="L33" s="123">
        <f t="shared" si="3"/>
        <v>0</v>
      </c>
    </row>
    <row r="34" spans="1:12" ht="30" x14ac:dyDescent="0.25">
      <c r="A34" s="101" t="s">
        <v>31</v>
      </c>
      <c r="B34" s="34">
        <v>290000</v>
      </c>
      <c r="C34" s="4"/>
      <c r="D34" s="83"/>
      <c r="E34" s="10"/>
      <c r="G34" s="10">
        <f>+B34</f>
        <v>290000</v>
      </c>
      <c r="H34" s="10"/>
      <c r="I34" s="132"/>
      <c r="J34" s="14">
        <f t="shared" ref="J34:J39" si="13">SUM(E34:I34)</f>
        <v>290000</v>
      </c>
      <c r="K34" s="123" t="e">
        <f>+E34+G34+#REF!+H34</f>
        <v>#REF!</v>
      </c>
      <c r="L34" s="123" t="e">
        <f t="shared" si="3"/>
        <v>#REF!</v>
      </c>
    </row>
    <row r="35" spans="1:12" x14ac:dyDescent="0.25">
      <c r="A35" s="101" t="s">
        <v>85</v>
      </c>
      <c r="B35" s="34">
        <v>0</v>
      </c>
      <c r="C35" s="4"/>
      <c r="D35" s="83"/>
      <c r="E35" s="10"/>
      <c r="F35" s="10"/>
      <c r="G35" s="10"/>
      <c r="H35" s="10"/>
      <c r="I35" s="132"/>
      <c r="J35" s="14">
        <f t="shared" si="13"/>
        <v>0</v>
      </c>
      <c r="K35" s="123">
        <f t="shared" si="2"/>
        <v>0</v>
      </c>
      <c r="L35" s="123">
        <f t="shared" si="3"/>
        <v>0</v>
      </c>
    </row>
    <row r="36" spans="1:12" x14ac:dyDescent="0.25">
      <c r="A36" s="101" t="s">
        <v>86</v>
      </c>
      <c r="B36" s="34">
        <v>0</v>
      </c>
      <c r="C36" s="4"/>
      <c r="D36" s="83"/>
      <c r="E36" s="10"/>
      <c r="F36" s="10"/>
      <c r="G36" s="10"/>
      <c r="H36" s="10"/>
      <c r="I36" s="132"/>
      <c r="J36" s="14">
        <f t="shared" si="13"/>
        <v>0</v>
      </c>
      <c r="K36" s="123">
        <f t="shared" si="2"/>
        <v>0</v>
      </c>
      <c r="L36" s="123">
        <f t="shared" si="3"/>
        <v>0</v>
      </c>
    </row>
    <row r="37" spans="1:12" x14ac:dyDescent="0.25">
      <c r="A37" s="101" t="s">
        <v>87</v>
      </c>
      <c r="B37" s="34">
        <v>0</v>
      </c>
      <c r="C37" s="4"/>
      <c r="D37" s="83"/>
      <c r="E37" s="10"/>
      <c r="F37" s="10"/>
      <c r="G37" s="10"/>
      <c r="H37" s="10"/>
      <c r="I37" s="132"/>
      <c r="J37" s="14">
        <f t="shared" si="13"/>
        <v>0</v>
      </c>
      <c r="K37" s="123">
        <f t="shared" si="2"/>
        <v>0</v>
      </c>
      <c r="L37" s="123">
        <f t="shared" si="3"/>
        <v>0</v>
      </c>
    </row>
    <row r="38" spans="1:12" x14ac:dyDescent="0.25">
      <c r="A38" s="100" t="s">
        <v>146</v>
      </c>
      <c r="B38" s="35">
        <f>SUM(B39:B55)</f>
        <v>1560000</v>
      </c>
      <c r="C38" s="4"/>
      <c r="D38" s="83"/>
      <c r="E38" s="9">
        <f>SUM(E39:E55)</f>
        <v>695500</v>
      </c>
      <c r="F38" s="9">
        <f>SUM(F39:F55)</f>
        <v>864500</v>
      </c>
      <c r="G38" s="9">
        <f>SUM(G39:G55)</f>
        <v>0</v>
      </c>
      <c r="H38" s="9">
        <f>SUM(H39:H55)</f>
        <v>0</v>
      </c>
      <c r="I38" s="131"/>
      <c r="J38" s="14">
        <f t="shared" si="13"/>
        <v>1560000</v>
      </c>
      <c r="K38" s="123">
        <f t="shared" si="2"/>
        <v>1560000</v>
      </c>
      <c r="L38" s="123">
        <f t="shared" si="3"/>
        <v>0</v>
      </c>
    </row>
    <row r="39" spans="1:12" ht="30" x14ac:dyDescent="0.25">
      <c r="A39" s="101" t="s">
        <v>138</v>
      </c>
      <c r="B39" s="33">
        <v>130000</v>
      </c>
      <c r="C39" s="4"/>
      <c r="D39" s="83"/>
      <c r="E39" s="10">
        <f>+B39*0.6</f>
        <v>78000</v>
      </c>
      <c r="F39" s="10">
        <f>+B39*0.4</f>
        <v>52000</v>
      </c>
      <c r="G39" s="10"/>
      <c r="H39" s="10"/>
      <c r="I39" s="132"/>
      <c r="J39" s="14">
        <f t="shared" si="13"/>
        <v>130000</v>
      </c>
      <c r="K39" s="123">
        <f t="shared" si="2"/>
        <v>130000</v>
      </c>
      <c r="L39" s="123">
        <f t="shared" si="3"/>
        <v>0</v>
      </c>
    </row>
    <row r="40" spans="1:12" x14ac:dyDescent="0.25">
      <c r="A40" s="101" t="s">
        <v>85</v>
      </c>
      <c r="B40" s="33">
        <v>0</v>
      </c>
      <c r="C40" s="4"/>
      <c r="D40" s="83"/>
      <c r="E40" s="10"/>
      <c r="F40" s="10"/>
      <c r="G40" s="10"/>
      <c r="H40" s="10"/>
      <c r="I40" s="132"/>
      <c r="J40" s="14">
        <f t="shared" si="5"/>
        <v>0</v>
      </c>
      <c r="K40" s="123">
        <f t="shared" si="2"/>
        <v>0</v>
      </c>
      <c r="L40" s="123">
        <f t="shared" si="3"/>
        <v>0</v>
      </c>
    </row>
    <row r="41" spans="1:12" x14ac:dyDescent="0.25">
      <c r="A41" s="101" t="s">
        <v>86</v>
      </c>
      <c r="B41" s="33">
        <v>0</v>
      </c>
      <c r="C41" s="4"/>
      <c r="D41" s="83"/>
      <c r="E41" s="10"/>
      <c r="F41" s="10"/>
      <c r="G41" s="10"/>
      <c r="H41" s="10"/>
      <c r="I41" s="132"/>
      <c r="J41" s="14">
        <f t="shared" si="5"/>
        <v>0</v>
      </c>
      <c r="K41" s="123">
        <f t="shared" si="2"/>
        <v>0</v>
      </c>
      <c r="L41" s="123">
        <f t="shared" si="3"/>
        <v>0</v>
      </c>
    </row>
    <row r="42" spans="1:12" x14ac:dyDescent="0.25">
      <c r="A42" s="101" t="s">
        <v>87</v>
      </c>
      <c r="B42" s="33">
        <v>0</v>
      </c>
      <c r="C42" s="4"/>
      <c r="D42" s="83"/>
      <c r="E42" s="10"/>
      <c r="F42" s="10"/>
      <c r="G42" s="10"/>
      <c r="H42" s="10"/>
      <c r="I42" s="132"/>
      <c r="J42" s="14">
        <f t="shared" si="5"/>
        <v>0</v>
      </c>
      <c r="K42" s="123">
        <f t="shared" si="2"/>
        <v>0</v>
      </c>
      <c r="L42" s="123">
        <f t="shared" si="3"/>
        <v>0</v>
      </c>
    </row>
    <row r="43" spans="1:12" x14ac:dyDescent="0.25">
      <c r="A43" s="101" t="s">
        <v>33</v>
      </c>
      <c r="B43" s="33">
        <f>+B48*0.1</f>
        <v>105000</v>
      </c>
      <c r="C43" s="4"/>
      <c r="D43" s="83"/>
      <c r="E43" s="10">
        <f>+B43*0.5</f>
        <v>52500</v>
      </c>
      <c r="F43" s="10">
        <f>+B43*0.5</f>
        <v>52500</v>
      </c>
      <c r="G43" s="10"/>
      <c r="H43" s="10"/>
      <c r="I43" s="132"/>
      <c r="J43" s="14">
        <f>SUM(E43:I43)</f>
        <v>105000</v>
      </c>
      <c r="K43" s="123">
        <f t="shared" si="2"/>
        <v>105000</v>
      </c>
      <c r="L43" s="123">
        <f t="shared" si="3"/>
        <v>0</v>
      </c>
    </row>
    <row r="44" spans="1:12" x14ac:dyDescent="0.25">
      <c r="A44" s="101" t="s">
        <v>85</v>
      </c>
      <c r="B44" s="33">
        <v>0</v>
      </c>
      <c r="C44" s="4"/>
      <c r="D44" s="83"/>
      <c r="E44" s="10"/>
      <c r="F44" s="10"/>
      <c r="G44" s="10"/>
      <c r="H44" s="10"/>
      <c r="I44" s="132"/>
      <c r="J44" s="14">
        <f t="shared" si="5"/>
        <v>0</v>
      </c>
      <c r="K44" s="123">
        <f t="shared" si="2"/>
        <v>0</v>
      </c>
      <c r="L44" s="123">
        <f t="shared" si="3"/>
        <v>0</v>
      </c>
    </row>
    <row r="45" spans="1:12" x14ac:dyDescent="0.25">
      <c r="A45" s="101" t="s">
        <v>86</v>
      </c>
      <c r="B45" s="33">
        <v>0</v>
      </c>
      <c r="C45" s="4"/>
      <c r="D45" s="83"/>
      <c r="E45" s="10"/>
      <c r="F45" s="10"/>
      <c r="G45" s="10"/>
      <c r="H45" s="10"/>
      <c r="I45" s="132"/>
      <c r="J45" s="14">
        <f t="shared" si="5"/>
        <v>0</v>
      </c>
      <c r="K45" s="123">
        <f t="shared" si="2"/>
        <v>0</v>
      </c>
      <c r="L45" s="123">
        <f t="shared" si="3"/>
        <v>0</v>
      </c>
    </row>
    <row r="46" spans="1:12" x14ac:dyDescent="0.25">
      <c r="A46" s="101" t="s">
        <v>87</v>
      </c>
      <c r="B46" s="33">
        <v>0</v>
      </c>
      <c r="C46" s="4"/>
      <c r="D46" s="83"/>
      <c r="E46" s="10"/>
      <c r="F46" s="10"/>
      <c r="G46" s="10"/>
      <c r="H46" s="10"/>
      <c r="I46" s="132"/>
      <c r="J46" s="14">
        <f t="shared" si="5"/>
        <v>0</v>
      </c>
      <c r="K46" s="123">
        <f t="shared" si="2"/>
        <v>0</v>
      </c>
      <c r="L46" s="123">
        <f t="shared" si="3"/>
        <v>0</v>
      </c>
    </row>
    <row r="47" spans="1:12" x14ac:dyDescent="0.25">
      <c r="A47" s="101" t="s">
        <v>29</v>
      </c>
      <c r="B47" s="33">
        <v>40000</v>
      </c>
      <c r="C47" s="4"/>
      <c r="D47" s="83"/>
      <c r="E47" s="10">
        <f>+B47</f>
        <v>40000</v>
      </c>
      <c r="F47" s="10"/>
      <c r="G47" s="10"/>
      <c r="H47" s="10"/>
      <c r="I47" s="132"/>
      <c r="J47" s="14">
        <f>SUM(E47:I47)</f>
        <v>40000</v>
      </c>
      <c r="K47" s="123">
        <f t="shared" si="2"/>
        <v>40000</v>
      </c>
      <c r="L47" s="123">
        <f t="shared" si="3"/>
        <v>0</v>
      </c>
    </row>
    <row r="48" spans="1:12" x14ac:dyDescent="0.25">
      <c r="A48" s="101" t="s">
        <v>34</v>
      </c>
      <c r="B48" s="33">
        <v>1050000</v>
      </c>
      <c r="C48" s="4"/>
      <c r="D48" s="83"/>
      <c r="E48" s="10">
        <f>+B48*0.5</f>
        <v>525000</v>
      </c>
      <c r="F48" s="10">
        <f>+B48*0.5</f>
        <v>525000</v>
      </c>
      <c r="G48" s="10"/>
      <c r="H48" s="10"/>
      <c r="I48" s="132"/>
      <c r="J48" s="14">
        <f>SUM(E48:I48)</f>
        <v>1050000</v>
      </c>
      <c r="K48" s="123">
        <f t="shared" si="2"/>
        <v>1050000</v>
      </c>
      <c r="L48" s="123">
        <f t="shared" si="3"/>
        <v>0</v>
      </c>
    </row>
    <row r="49" spans="1:12" x14ac:dyDescent="0.25">
      <c r="A49" s="101" t="s">
        <v>85</v>
      </c>
      <c r="B49" s="33">
        <v>0</v>
      </c>
      <c r="C49" s="4"/>
      <c r="D49" s="83"/>
      <c r="E49" s="10"/>
      <c r="F49" s="10"/>
      <c r="G49" s="10"/>
      <c r="H49" s="10"/>
      <c r="I49" s="132"/>
      <c r="J49" s="14">
        <f t="shared" si="5"/>
        <v>0</v>
      </c>
      <c r="K49" s="123">
        <f t="shared" si="2"/>
        <v>0</v>
      </c>
      <c r="L49" s="123">
        <f t="shared" si="3"/>
        <v>0</v>
      </c>
    </row>
    <row r="50" spans="1:12" x14ac:dyDescent="0.25">
      <c r="A50" s="101" t="s">
        <v>86</v>
      </c>
      <c r="B50" s="33">
        <v>0</v>
      </c>
      <c r="C50" s="4"/>
      <c r="D50" s="83"/>
      <c r="E50" s="10"/>
      <c r="F50" s="10"/>
      <c r="G50" s="10"/>
      <c r="H50" s="10"/>
      <c r="I50" s="132"/>
      <c r="J50" s="14">
        <f t="shared" si="5"/>
        <v>0</v>
      </c>
      <c r="K50" s="123">
        <f t="shared" si="2"/>
        <v>0</v>
      </c>
      <c r="L50" s="123">
        <f t="shared" si="3"/>
        <v>0</v>
      </c>
    </row>
    <row r="51" spans="1:12" x14ac:dyDescent="0.25">
      <c r="A51" s="101" t="s">
        <v>87</v>
      </c>
      <c r="B51" s="33">
        <v>0</v>
      </c>
      <c r="C51" s="4"/>
      <c r="D51" s="83"/>
      <c r="E51" s="10"/>
      <c r="F51" s="10"/>
      <c r="G51" s="10"/>
      <c r="H51" s="10"/>
      <c r="I51" s="132"/>
      <c r="J51" s="14">
        <f t="shared" si="5"/>
        <v>0</v>
      </c>
      <c r="K51" s="123">
        <f t="shared" si="2"/>
        <v>0</v>
      </c>
      <c r="L51" s="123">
        <f t="shared" si="3"/>
        <v>0</v>
      </c>
    </row>
    <row r="52" spans="1:12" ht="30" x14ac:dyDescent="0.25">
      <c r="A52" s="101" t="s">
        <v>35</v>
      </c>
      <c r="B52" s="33">
        <v>235000</v>
      </c>
      <c r="C52" s="4"/>
      <c r="D52" s="83"/>
      <c r="E52" s="10"/>
      <c r="F52" s="10">
        <f>+B52</f>
        <v>235000</v>
      </c>
      <c r="G52" s="10"/>
      <c r="H52" s="10"/>
      <c r="I52" s="132"/>
      <c r="J52" s="14">
        <f>SUM(E52:I52)</f>
        <v>235000</v>
      </c>
      <c r="K52" s="123">
        <f t="shared" si="2"/>
        <v>235000</v>
      </c>
      <c r="L52" s="123">
        <f t="shared" si="3"/>
        <v>0</v>
      </c>
    </row>
    <row r="53" spans="1:12" x14ac:dyDescent="0.25">
      <c r="A53" s="101" t="s">
        <v>85</v>
      </c>
      <c r="B53" s="33">
        <v>0</v>
      </c>
      <c r="C53" s="4"/>
      <c r="D53" s="83"/>
      <c r="E53" s="10"/>
      <c r="F53" s="10"/>
      <c r="G53" s="10"/>
      <c r="H53" s="10"/>
      <c r="I53" s="132"/>
      <c r="J53" s="14">
        <f t="shared" si="5"/>
        <v>0</v>
      </c>
      <c r="K53" s="123">
        <f t="shared" si="2"/>
        <v>0</v>
      </c>
      <c r="L53" s="123">
        <f t="shared" si="3"/>
        <v>0</v>
      </c>
    </row>
    <row r="54" spans="1:12" x14ac:dyDescent="0.25">
      <c r="A54" s="101" t="s">
        <v>86</v>
      </c>
      <c r="B54" s="33">
        <v>0</v>
      </c>
      <c r="C54" s="4"/>
      <c r="D54" s="83"/>
      <c r="E54" s="10"/>
      <c r="F54" s="10"/>
      <c r="G54" s="10"/>
      <c r="H54" s="10"/>
      <c r="I54" s="132"/>
      <c r="J54" s="14">
        <f t="shared" si="5"/>
        <v>0</v>
      </c>
      <c r="K54" s="123">
        <f t="shared" si="2"/>
        <v>0</v>
      </c>
      <c r="L54" s="123">
        <f t="shared" si="3"/>
        <v>0</v>
      </c>
    </row>
    <row r="55" spans="1:12" x14ac:dyDescent="0.25">
      <c r="A55" s="101" t="s">
        <v>87</v>
      </c>
      <c r="B55" s="33">
        <v>0</v>
      </c>
      <c r="C55" s="4"/>
      <c r="D55" s="83"/>
      <c r="E55" s="10"/>
      <c r="F55" s="10"/>
      <c r="G55" s="10"/>
      <c r="H55" s="10"/>
      <c r="I55" s="132"/>
      <c r="J55" s="14">
        <f t="shared" si="5"/>
        <v>0</v>
      </c>
      <c r="K55" s="123">
        <f t="shared" si="2"/>
        <v>0</v>
      </c>
      <c r="L55" s="123">
        <f t="shared" si="3"/>
        <v>0</v>
      </c>
    </row>
    <row r="56" spans="1:12" x14ac:dyDescent="0.25">
      <c r="A56" s="100" t="s">
        <v>54</v>
      </c>
      <c r="B56" s="30">
        <f>SUM(B57:B73)</f>
        <v>1959000</v>
      </c>
      <c r="C56" s="4"/>
      <c r="D56" s="83"/>
      <c r="E56" s="9">
        <f>SUM(E57:E73)</f>
        <v>0</v>
      </c>
      <c r="F56" s="9">
        <f t="shared" ref="F56:I56" si="14">SUM(F57:F73)</f>
        <v>0</v>
      </c>
      <c r="G56" s="9">
        <f t="shared" si="14"/>
        <v>1261750</v>
      </c>
      <c r="H56" s="9">
        <f t="shared" si="14"/>
        <v>697250</v>
      </c>
      <c r="I56" s="9">
        <f t="shared" si="14"/>
        <v>0</v>
      </c>
      <c r="J56" s="14">
        <f>SUM(E56:I56)</f>
        <v>1959000</v>
      </c>
      <c r="K56" s="123">
        <f t="shared" si="2"/>
        <v>1959000</v>
      </c>
      <c r="L56" s="123">
        <f t="shared" si="3"/>
        <v>0</v>
      </c>
    </row>
    <row r="57" spans="1:12" ht="30" x14ac:dyDescent="0.25">
      <c r="A57" s="101" t="s">
        <v>142</v>
      </c>
      <c r="B57" s="34">
        <v>144000</v>
      </c>
      <c r="C57" s="4"/>
      <c r="D57" s="83"/>
      <c r="E57" s="10"/>
      <c r="F57" s="10"/>
      <c r="G57" s="10">
        <f>+B57*0.75</f>
        <v>108000</v>
      </c>
      <c r="H57" s="10">
        <f>+B57*0.25</f>
        <v>36000</v>
      </c>
      <c r="I57" s="132"/>
      <c r="J57" s="14">
        <f>SUM(E57:I57)</f>
        <v>144000</v>
      </c>
      <c r="K57" s="123">
        <f t="shared" si="2"/>
        <v>144000</v>
      </c>
      <c r="L57" s="123">
        <f t="shared" si="3"/>
        <v>0</v>
      </c>
    </row>
    <row r="58" spans="1:12" x14ac:dyDescent="0.25">
      <c r="A58" s="101" t="s">
        <v>85</v>
      </c>
      <c r="B58" s="34">
        <v>0</v>
      </c>
      <c r="C58" s="4"/>
      <c r="D58" s="83"/>
      <c r="E58" s="10"/>
      <c r="F58" s="10"/>
      <c r="G58" s="10"/>
      <c r="H58" s="10"/>
      <c r="I58" s="132"/>
      <c r="J58" s="14">
        <f t="shared" si="5"/>
        <v>0</v>
      </c>
      <c r="K58" s="123">
        <f t="shared" si="2"/>
        <v>0</v>
      </c>
      <c r="L58" s="123">
        <f t="shared" si="3"/>
        <v>0</v>
      </c>
    </row>
    <row r="59" spans="1:12" x14ac:dyDescent="0.25">
      <c r="A59" s="101" t="s">
        <v>86</v>
      </c>
      <c r="B59" s="34">
        <v>0</v>
      </c>
      <c r="C59" s="4"/>
      <c r="D59" s="83"/>
      <c r="E59" s="10"/>
      <c r="F59" s="10"/>
      <c r="G59" s="10"/>
      <c r="H59" s="10"/>
      <c r="I59" s="132"/>
      <c r="J59" s="14">
        <f t="shared" si="5"/>
        <v>0</v>
      </c>
      <c r="K59" s="123">
        <f t="shared" si="2"/>
        <v>0</v>
      </c>
      <c r="L59" s="123">
        <f t="shared" si="3"/>
        <v>0</v>
      </c>
    </row>
    <row r="60" spans="1:12" x14ac:dyDescent="0.25">
      <c r="A60" s="101" t="s">
        <v>87</v>
      </c>
      <c r="B60" s="34">
        <v>0</v>
      </c>
      <c r="C60" s="4"/>
      <c r="D60" s="83"/>
      <c r="E60" s="10"/>
      <c r="F60" s="10"/>
      <c r="G60" s="10"/>
      <c r="H60" s="10"/>
      <c r="I60" s="132"/>
      <c r="J60" s="14">
        <f t="shared" si="5"/>
        <v>0</v>
      </c>
      <c r="K60" s="123">
        <f t="shared" si="2"/>
        <v>0</v>
      </c>
      <c r="L60" s="123">
        <f t="shared" si="3"/>
        <v>0</v>
      </c>
    </row>
    <row r="61" spans="1:12" x14ac:dyDescent="0.25">
      <c r="A61" s="101" t="s">
        <v>37</v>
      </c>
      <c r="B61" s="34">
        <f>+B66*0.1</f>
        <v>135000</v>
      </c>
      <c r="C61" s="4"/>
      <c r="D61" s="83"/>
      <c r="E61" s="10"/>
      <c r="G61" s="10">
        <f>+B61*0.75</f>
        <v>101250</v>
      </c>
      <c r="H61" s="10">
        <f>+B61*0.25</f>
        <v>33750</v>
      </c>
      <c r="I61" s="132"/>
      <c r="J61" s="14">
        <f t="shared" ref="J61:J67" si="15">SUM(E61:I61)</f>
        <v>135000</v>
      </c>
      <c r="K61" s="123" t="e">
        <f>+E61+H61+G61+#REF!</f>
        <v>#REF!</v>
      </c>
      <c r="L61" s="123" t="e">
        <f t="shared" si="3"/>
        <v>#REF!</v>
      </c>
    </row>
    <row r="62" spans="1:12" x14ac:dyDescent="0.25">
      <c r="A62" s="101" t="s">
        <v>85</v>
      </c>
      <c r="B62" s="34">
        <v>0</v>
      </c>
      <c r="C62" s="4"/>
      <c r="D62" s="83"/>
      <c r="E62" s="10"/>
      <c r="F62" s="10"/>
      <c r="G62" s="10"/>
      <c r="H62" s="10"/>
      <c r="I62" s="132"/>
      <c r="J62" s="14">
        <f t="shared" si="15"/>
        <v>0</v>
      </c>
      <c r="K62" s="123">
        <f t="shared" si="2"/>
        <v>0</v>
      </c>
      <c r="L62" s="123">
        <f t="shared" si="3"/>
        <v>0</v>
      </c>
    </row>
    <row r="63" spans="1:12" x14ac:dyDescent="0.25">
      <c r="A63" s="101" t="s">
        <v>86</v>
      </c>
      <c r="B63" s="34">
        <v>0</v>
      </c>
      <c r="C63" s="4"/>
      <c r="D63" s="83"/>
      <c r="E63" s="10"/>
      <c r="F63" s="10"/>
      <c r="G63" s="10"/>
      <c r="H63" s="10"/>
      <c r="I63" s="132"/>
      <c r="J63" s="14">
        <f t="shared" si="15"/>
        <v>0</v>
      </c>
      <c r="K63" s="123">
        <f t="shared" si="2"/>
        <v>0</v>
      </c>
      <c r="L63" s="123">
        <f t="shared" si="3"/>
        <v>0</v>
      </c>
    </row>
    <row r="64" spans="1:12" x14ac:dyDescent="0.25">
      <c r="A64" s="101" t="s">
        <v>87</v>
      </c>
      <c r="B64" s="34">
        <v>0</v>
      </c>
      <c r="C64" s="4"/>
      <c r="D64" s="83"/>
      <c r="E64" s="10"/>
      <c r="F64" s="10"/>
      <c r="G64" s="10"/>
      <c r="H64" s="10"/>
      <c r="I64" s="132"/>
      <c r="J64" s="14">
        <f t="shared" si="15"/>
        <v>0</v>
      </c>
      <c r="K64" s="123">
        <f t="shared" si="2"/>
        <v>0</v>
      </c>
      <c r="L64" s="123">
        <f t="shared" si="3"/>
        <v>0</v>
      </c>
    </row>
    <row r="65" spans="1:12" x14ac:dyDescent="0.25">
      <c r="A65" s="101" t="s">
        <v>29</v>
      </c>
      <c r="B65" s="34">
        <v>40000</v>
      </c>
      <c r="C65" s="4"/>
      <c r="D65" s="83"/>
      <c r="E65" s="10"/>
      <c r="G65" s="10">
        <f>+B65</f>
        <v>40000</v>
      </c>
      <c r="H65" s="10"/>
      <c r="I65" s="132"/>
      <c r="J65" s="14">
        <f t="shared" si="15"/>
        <v>40000</v>
      </c>
      <c r="K65" s="123" t="e">
        <f>+E65+G65+#REF!+H65</f>
        <v>#REF!</v>
      </c>
      <c r="L65" s="123" t="e">
        <f t="shared" si="3"/>
        <v>#REF!</v>
      </c>
    </row>
    <row r="66" spans="1:12" x14ac:dyDescent="0.25">
      <c r="A66" s="101" t="s">
        <v>38</v>
      </c>
      <c r="B66" s="34">
        <v>1350000</v>
      </c>
      <c r="C66" s="4"/>
      <c r="D66" s="83"/>
      <c r="E66" s="10"/>
      <c r="F66" s="10"/>
      <c r="G66" s="10">
        <f>+B66*0.75</f>
        <v>1012500</v>
      </c>
      <c r="H66" s="10">
        <f>+B66*0.25</f>
        <v>337500</v>
      </c>
      <c r="I66" s="132"/>
      <c r="J66" s="14">
        <f t="shared" si="15"/>
        <v>1350000</v>
      </c>
      <c r="K66" s="123">
        <f t="shared" si="2"/>
        <v>1350000</v>
      </c>
      <c r="L66" s="123">
        <f t="shared" si="3"/>
        <v>0</v>
      </c>
    </row>
    <row r="67" spans="1:12" x14ac:dyDescent="0.25">
      <c r="A67" s="101" t="s">
        <v>85</v>
      </c>
      <c r="B67" s="34">
        <v>0</v>
      </c>
      <c r="C67" s="4"/>
      <c r="D67" s="83"/>
      <c r="E67" s="10"/>
      <c r="F67" s="10"/>
      <c r="G67" s="10"/>
      <c r="H67" s="10"/>
      <c r="I67" s="132"/>
      <c r="J67" s="14">
        <f t="shared" si="15"/>
        <v>0</v>
      </c>
      <c r="K67" s="123">
        <f t="shared" ref="K67:K130" si="16">+E67+F67+G67+H67</f>
        <v>0</v>
      </c>
      <c r="L67" s="123">
        <f t="shared" ref="L67:L130" si="17">+B67-K67</f>
        <v>0</v>
      </c>
    </row>
    <row r="68" spans="1:12" x14ac:dyDescent="0.25">
      <c r="A68" s="101" t="s">
        <v>86</v>
      </c>
      <c r="B68" s="34">
        <v>0</v>
      </c>
      <c r="C68" s="4"/>
      <c r="D68" s="83"/>
      <c r="E68" s="10"/>
      <c r="F68" s="10"/>
      <c r="G68" s="10"/>
      <c r="H68" s="10"/>
      <c r="I68" s="132"/>
      <c r="J68" s="14">
        <f t="shared" ref="J68:J131" si="18">SUM(E68:I68)</f>
        <v>0</v>
      </c>
      <c r="K68" s="123">
        <f t="shared" si="16"/>
        <v>0</v>
      </c>
      <c r="L68" s="123">
        <f t="shared" si="17"/>
        <v>0</v>
      </c>
    </row>
    <row r="69" spans="1:12" ht="15" customHeight="1" x14ac:dyDescent="0.25">
      <c r="A69" s="101" t="s">
        <v>87</v>
      </c>
      <c r="B69" s="34">
        <v>0</v>
      </c>
      <c r="C69" s="4"/>
      <c r="D69" s="83"/>
      <c r="E69" s="10"/>
      <c r="F69" s="10"/>
      <c r="G69" s="10"/>
      <c r="H69" s="10"/>
      <c r="I69" s="132"/>
      <c r="J69" s="14">
        <f t="shared" si="18"/>
        <v>0</v>
      </c>
      <c r="K69" s="123">
        <f>+E69+F69+G69+H69</f>
        <v>0</v>
      </c>
      <c r="L69" s="123">
        <f t="shared" si="17"/>
        <v>0</v>
      </c>
    </row>
    <row r="70" spans="1:12" ht="30" x14ac:dyDescent="0.25">
      <c r="A70" s="101" t="s">
        <v>39</v>
      </c>
      <c r="B70" s="34">
        <v>290000</v>
      </c>
      <c r="C70" s="4"/>
      <c r="D70" s="83"/>
      <c r="E70" s="10"/>
      <c r="F70" s="10"/>
      <c r="H70" s="10">
        <f>+B70</f>
        <v>290000</v>
      </c>
      <c r="I70" s="132"/>
      <c r="J70" s="14">
        <f t="shared" ref="J70:J76" si="19">SUM(E70:I70)</f>
        <v>290000</v>
      </c>
      <c r="K70" s="123" t="e">
        <f>+E70+F70+H70+#REF!</f>
        <v>#REF!</v>
      </c>
      <c r="L70" s="123" t="e">
        <f t="shared" si="17"/>
        <v>#REF!</v>
      </c>
    </row>
    <row r="71" spans="1:12" x14ac:dyDescent="0.25">
      <c r="A71" s="101" t="s">
        <v>85</v>
      </c>
      <c r="B71" s="34">
        <v>0</v>
      </c>
      <c r="C71" s="4"/>
      <c r="D71" s="83"/>
      <c r="E71" s="10"/>
      <c r="F71" s="10"/>
      <c r="G71" s="10"/>
      <c r="H71" s="10"/>
      <c r="I71" s="132"/>
      <c r="J71" s="14">
        <f t="shared" si="19"/>
        <v>0</v>
      </c>
      <c r="K71" s="123">
        <f t="shared" si="16"/>
        <v>0</v>
      </c>
      <c r="L71" s="123">
        <f t="shared" si="17"/>
        <v>0</v>
      </c>
    </row>
    <row r="72" spans="1:12" x14ac:dyDescent="0.25">
      <c r="A72" s="101" t="s">
        <v>86</v>
      </c>
      <c r="B72" s="34">
        <v>0</v>
      </c>
      <c r="C72" s="4"/>
      <c r="D72" s="83"/>
      <c r="E72" s="10"/>
      <c r="F72" s="10"/>
      <c r="G72" s="10"/>
      <c r="H72" s="10"/>
      <c r="I72" s="132"/>
      <c r="J72" s="14">
        <f t="shared" si="19"/>
        <v>0</v>
      </c>
      <c r="K72" s="123">
        <f t="shared" si="16"/>
        <v>0</v>
      </c>
      <c r="L72" s="123">
        <f t="shared" si="17"/>
        <v>0</v>
      </c>
    </row>
    <row r="73" spans="1:12" ht="15" customHeight="1" x14ac:dyDescent="0.25">
      <c r="A73" s="101" t="s">
        <v>87</v>
      </c>
      <c r="B73" s="34">
        <v>0</v>
      </c>
      <c r="C73" s="4"/>
      <c r="D73" s="83"/>
      <c r="E73" s="10"/>
      <c r="F73" s="10"/>
      <c r="G73" s="10"/>
      <c r="H73" s="10"/>
      <c r="I73" s="132"/>
      <c r="J73" s="14">
        <f t="shared" si="19"/>
        <v>0</v>
      </c>
      <c r="K73" s="123">
        <f t="shared" si="16"/>
        <v>0</v>
      </c>
      <c r="L73" s="123">
        <f t="shared" si="17"/>
        <v>0</v>
      </c>
    </row>
    <row r="74" spans="1:12" x14ac:dyDescent="0.25">
      <c r="A74" s="100" t="s">
        <v>55</v>
      </c>
      <c r="B74" s="30">
        <f>SUM(B75:B91)</f>
        <v>1439000</v>
      </c>
      <c r="C74" s="4"/>
      <c r="D74" s="83"/>
      <c r="E74" s="9">
        <f>SUM(E75:E91)</f>
        <v>0</v>
      </c>
      <c r="F74" s="9">
        <f>SUM(F75:F91)</f>
        <v>0</v>
      </c>
      <c r="G74" s="9">
        <f>SUM(G75:G91)</f>
        <v>78000</v>
      </c>
      <c r="H74" s="9">
        <f>SUM(H75:H91)</f>
        <v>1126000</v>
      </c>
      <c r="I74" s="9">
        <f>SUM(I75:I91)</f>
        <v>235000</v>
      </c>
      <c r="J74" s="14">
        <f t="shared" si="19"/>
        <v>1439000</v>
      </c>
      <c r="K74" s="123">
        <f t="shared" si="16"/>
        <v>1204000</v>
      </c>
      <c r="L74" s="123">
        <f t="shared" si="17"/>
        <v>235000</v>
      </c>
    </row>
    <row r="75" spans="1:12" ht="15" customHeight="1" x14ac:dyDescent="0.25">
      <c r="A75" s="101" t="s">
        <v>36</v>
      </c>
      <c r="B75" s="33">
        <v>130000</v>
      </c>
      <c r="C75" s="4"/>
      <c r="D75" s="83"/>
      <c r="E75" s="10"/>
      <c r="F75" s="10"/>
      <c r="G75" s="69">
        <f>+B75*0.6</f>
        <v>78000</v>
      </c>
      <c r="H75" s="10">
        <f>+B75*0.4</f>
        <v>52000</v>
      </c>
      <c r="I75" s="10"/>
      <c r="J75" s="14">
        <f t="shared" si="19"/>
        <v>130000</v>
      </c>
      <c r="K75" s="123">
        <f t="shared" ref="K75:K82" si="20">+E75+F75+I75+H75</f>
        <v>52000</v>
      </c>
      <c r="L75" s="123">
        <f t="shared" si="17"/>
        <v>78000</v>
      </c>
    </row>
    <row r="76" spans="1:12" x14ac:dyDescent="0.25">
      <c r="A76" s="101" t="s">
        <v>85</v>
      </c>
      <c r="B76" s="33">
        <v>0</v>
      </c>
      <c r="C76" s="4"/>
      <c r="D76" s="83"/>
      <c r="E76" s="10"/>
      <c r="F76" s="10"/>
      <c r="H76" s="10"/>
      <c r="I76" s="10"/>
      <c r="J76" s="14">
        <f t="shared" si="19"/>
        <v>0</v>
      </c>
      <c r="K76" s="123">
        <f t="shared" si="20"/>
        <v>0</v>
      </c>
      <c r="L76" s="123">
        <f t="shared" si="17"/>
        <v>0</v>
      </c>
    </row>
    <row r="77" spans="1:12" ht="15" customHeight="1" x14ac:dyDescent="0.25">
      <c r="A77" s="101" t="s">
        <v>86</v>
      </c>
      <c r="B77" s="33">
        <v>0</v>
      </c>
      <c r="C77" s="4"/>
      <c r="D77" s="83"/>
      <c r="E77" s="10"/>
      <c r="F77" s="10"/>
      <c r="H77" s="10"/>
      <c r="I77" s="10"/>
      <c r="J77" s="14">
        <f t="shared" ref="J77:J82" si="21">SUM(E77:I77)</f>
        <v>0</v>
      </c>
      <c r="K77" s="123">
        <f t="shared" si="20"/>
        <v>0</v>
      </c>
      <c r="L77" s="123">
        <f t="shared" si="17"/>
        <v>0</v>
      </c>
    </row>
    <row r="78" spans="1:12" x14ac:dyDescent="0.25">
      <c r="A78" s="101" t="s">
        <v>87</v>
      </c>
      <c r="B78" s="33">
        <v>0</v>
      </c>
      <c r="C78" s="4"/>
      <c r="D78" s="83"/>
      <c r="E78" s="10"/>
      <c r="F78" s="10"/>
      <c r="H78" s="10"/>
      <c r="I78" s="10"/>
      <c r="J78" s="14">
        <f t="shared" si="21"/>
        <v>0</v>
      </c>
      <c r="K78" s="123">
        <f t="shared" si="20"/>
        <v>0</v>
      </c>
      <c r="L78" s="123">
        <f t="shared" si="17"/>
        <v>0</v>
      </c>
    </row>
    <row r="79" spans="1:12" x14ac:dyDescent="0.25">
      <c r="A79" s="101" t="s">
        <v>40</v>
      </c>
      <c r="B79" s="33">
        <f>+B84*0.1</f>
        <v>94000</v>
      </c>
      <c r="C79" s="4"/>
      <c r="D79" s="83"/>
      <c r="E79" s="10"/>
      <c r="F79" s="10"/>
      <c r="H79" s="10">
        <f>+B79</f>
        <v>94000</v>
      </c>
      <c r="I79" s="10"/>
      <c r="J79" s="14">
        <f>SUM(E79:I79)</f>
        <v>94000</v>
      </c>
      <c r="K79" s="123" t="e">
        <f>+E79+F79+#REF!+H79</f>
        <v>#REF!</v>
      </c>
      <c r="L79" s="123" t="e">
        <f t="shared" si="17"/>
        <v>#REF!</v>
      </c>
    </row>
    <row r="80" spans="1:12" x14ac:dyDescent="0.25">
      <c r="A80" s="101" t="s">
        <v>85</v>
      </c>
      <c r="B80" s="33">
        <v>0</v>
      </c>
      <c r="C80" s="4"/>
      <c r="D80" s="83"/>
      <c r="E80" s="10"/>
      <c r="F80" s="10"/>
      <c r="H80" s="10"/>
      <c r="I80" s="10"/>
      <c r="J80" s="14">
        <f>SUM(E80:I80)</f>
        <v>0</v>
      </c>
      <c r="K80" s="123">
        <f t="shared" si="20"/>
        <v>0</v>
      </c>
      <c r="L80" s="123">
        <f t="shared" si="17"/>
        <v>0</v>
      </c>
    </row>
    <row r="81" spans="1:42" x14ac:dyDescent="0.25">
      <c r="A81" s="101" t="s">
        <v>86</v>
      </c>
      <c r="B81" s="33">
        <v>0</v>
      </c>
      <c r="C81" s="4"/>
      <c r="D81" s="83"/>
      <c r="E81" s="10"/>
      <c r="F81" s="10"/>
      <c r="H81" s="10"/>
      <c r="I81" s="10"/>
      <c r="J81" s="14">
        <f t="shared" si="21"/>
        <v>0</v>
      </c>
      <c r="K81" s="123">
        <f t="shared" si="20"/>
        <v>0</v>
      </c>
      <c r="L81" s="123">
        <f t="shared" si="17"/>
        <v>0</v>
      </c>
    </row>
    <row r="82" spans="1:42" x14ac:dyDescent="0.25">
      <c r="A82" s="101" t="s">
        <v>87</v>
      </c>
      <c r="B82" s="33">
        <v>0</v>
      </c>
      <c r="C82" s="4"/>
      <c r="D82" s="83"/>
      <c r="E82" s="10"/>
      <c r="F82" s="10"/>
      <c r="H82" s="10"/>
      <c r="I82" s="10"/>
      <c r="J82" s="14">
        <f t="shared" si="21"/>
        <v>0</v>
      </c>
      <c r="K82" s="123">
        <f t="shared" si="20"/>
        <v>0</v>
      </c>
      <c r="L82" s="123">
        <f t="shared" si="17"/>
        <v>0</v>
      </c>
    </row>
    <row r="83" spans="1:42" x14ac:dyDescent="0.25">
      <c r="A83" s="101" t="s">
        <v>29</v>
      </c>
      <c r="B83" s="33">
        <v>40000</v>
      </c>
      <c r="C83" s="4"/>
      <c r="D83" s="83"/>
      <c r="E83" s="10"/>
      <c r="F83" s="10"/>
      <c r="H83" s="10">
        <f>+B83</f>
        <v>40000</v>
      </c>
      <c r="J83" s="14">
        <f t="shared" ref="J83:J89" si="22">SUM(E83:I83)</f>
        <v>40000</v>
      </c>
      <c r="K83" s="123" t="e">
        <f>+E83+F83+H83+#REF!</f>
        <v>#REF!</v>
      </c>
      <c r="L83" s="123" t="e">
        <f t="shared" si="17"/>
        <v>#REF!</v>
      </c>
    </row>
    <row r="84" spans="1:42" x14ac:dyDescent="0.25">
      <c r="A84" s="101" t="s">
        <v>41</v>
      </c>
      <c r="B84" s="33">
        <v>940000</v>
      </c>
      <c r="C84" s="4"/>
      <c r="D84" s="83"/>
      <c r="E84" s="10"/>
      <c r="F84" s="10"/>
      <c r="H84" s="10">
        <f>+B84</f>
        <v>940000</v>
      </c>
      <c r="I84" s="10"/>
      <c r="J84" s="14">
        <f t="shared" si="22"/>
        <v>940000</v>
      </c>
      <c r="K84" s="123" t="e">
        <f>+E84+F84+#REF!+H84</f>
        <v>#REF!</v>
      </c>
      <c r="L84" s="123" t="e">
        <f t="shared" si="17"/>
        <v>#REF!</v>
      </c>
    </row>
    <row r="85" spans="1:42" x14ac:dyDescent="0.25">
      <c r="A85" s="101" t="s">
        <v>85</v>
      </c>
      <c r="B85" s="10">
        <v>0</v>
      </c>
      <c r="C85" s="4"/>
      <c r="D85" s="83"/>
      <c r="E85" s="10"/>
      <c r="F85" s="10"/>
      <c r="G85" s="10"/>
      <c r="H85" s="10"/>
      <c r="I85" s="132"/>
      <c r="J85" s="14">
        <f t="shared" si="22"/>
        <v>0</v>
      </c>
      <c r="K85" s="123">
        <f t="shared" si="16"/>
        <v>0</v>
      </c>
      <c r="L85" s="123">
        <f t="shared" si="17"/>
        <v>0</v>
      </c>
    </row>
    <row r="86" spans="1:42" x14ac:dyDescent="0.25">
      <c r="A86" s="101" t="s">
        <v>86</v>
      </c>
      <c r="B86" s="10">
        <v>0</v>
      </c>
      <c r="C86" s="4"/>
      <c r="D86" s="83"/>
      <c r="E86" s="10"/>
      <c r="F86" s="10"/>
      <c r="G86" s="10"/>
      <c r="H86" s="10"/>
      <c r="I86" s="132"/>
      <c r="J86" s="14">
        <f t="shared" si="22"/>
        <v>0</v>
      </c>
      <c r="K86" s="123">
        <f t="shared" si="16"/>
        <v>0</v>
      </c>
      <c r="L86" s="123">
        <f t="shared" si="17"/>
        <v>0</v>
      </c>
    </row>
    <row r="87" spans="1:42" x14ac:dyDescent="0.25">
      <c r="A87" s="101" t="s">
        <v>87</v>
      </c>
      <c r="B87" s="10">
        <v>0</v>
      </c>
      <c r="C87" s="4"/>
      <c r="D87" s="83"/>
      <c r="E87" s="10"/>
      <c r="F87" s="10"/>
      <c r="G87" s="10"/>
      <c r="H87" s="10"/>
      <c r="I87" s="132"/>
      <c r="J87" s="14">
        <f t="shared" si="22"/>
        <v>0</v>
      </c>
      <c r="K87" s="123">
        <f t="shared" si="16"/>
        <v>0</v>
      </c>
      <c r="L87" s="123">
        <f t="shared" si="17"/>
        <v>0</v>
      </c>
    </row>
    <row r="88" spans="1:42" ht="30" x14ac:dyDescent="0.25">
      <c r="A88" s="101" t="s">
        <v>42</v>
      </c>
      <c r="B88" s="33">
        <v>235000</v>
      </c>
      <c r="C88" s="4"/>
      <c r="D88" s="83"/>
      <c r="E88" s="10"/>
      <c r="F88" s="10"/>
      <c r="G88" s="10"/>
      <c r="H88" s="10"/>
      <c r="I88" s="10">
        <f>+B88</f>
        <v>235000</v>
      </c>
      <c r="J88" s="14">
        <f t="shared" si="22"/>
        <v>235000</v>
      </c>
      <c r="K88" s="123">
        <f>+E88+F88+G88+I88</f>
        <v>235000</v>
      </c>
      <c r="L88" s="123">
        <f t="shared" si="17"/>
        <v>0</v>
      </c>
    </row>
    <row r="89" spans="1:42" x14ac:dyDescent="0.25">
      <c r="A89" s="101" t="s">
        <v>85</v>
      </c>
      <c r="B89" s="33">
        <v>0</v>
      </c>
      <c r="C89" s="4"/>
      <c r="D89" s="83"/>
      <c r="E89" s="10"/>
      <c r="F89" s="10"/>
      <c r="G89" s="10"/>
      <c r="H89" s="10"/>
      <c r="I89" s="132"/>
      <c r="J89" s="14">
        <f t="shared" si="22"/>
        <v>0</v>
      </c>
      <c r="K89" s="123">
        <f t="shared" si="16"/>
        <v>0</v>
      </c>
      <c r="L89" s="123">
        <f t="shared" si="17"/>
        <v>0</v>
      </c>
    </row>
    <row r="90" spans="1:42" x14ac:dyDescent="0.25">
      <c r="A90" s="101" t="s">
        <v>86</v>
      </c>
      <c r="B90" s="33">
        <v>0</v>
      </c>
      <c r="C90" s="4"/>
      <c r="D90" s="83"/>
      <c r="E90" s="10"/>
      <c r="F90" s="10"/>
      <c r="G90" s="10"/>
      <c r="H90" s="10"/>
      <c r="I90" s="132"/>
      <c r="J90" s="14">
        <f t="shared" si="18"/>
        <v>0</v>
      </c>
      <c r="K90" s="123">
        <f t="shared" si="16"/>
        <v>0</v>
      </c>
      <c r="L90" s="123">
        <f t="shared" si="17"/>
        <v>0</v>
      </c>
    </row>
    <row r="91" spans="1:42" x14ac:dyDescent="0.25">
      <c r="A91" s="101" t="s">
        <v>87</v>
      </c>
      <c r="B91" s="33">
        <v>0</v>
      </c>
      <c r="C91" s="4"/>
      <c r="D91" s="83"/>
      <c r="E91" s="10"/>
      <c r="F91" s="10"/>
      <c r="G91" s="10"/>
      <c r="H91" s="10"/>
      <c r="I91" s="132"/>
      <c r="J91" s="14">
        <f t="shared" si="18"/>
        <v>0</v>
      </c>
      <c r="K91" s="123">
        <f t="shared" si="16"/>
        <v>0</v>
      </c>
      <c r="L91" s="123">
        <f t="shared" si="17"/>
        <v>0</v>
      </c>
    </row>
    <row r="92" spans="1:42" s="21" customFormat="1" x14ac:dyDescent="0.25">
      <c r="A92" s="194" t="s">
        <v>56</v>
      </c>
      <c r="B92" s="197">
        <f>+B94+B98</f>
        <v>500000</v>
      </c>
      <c r="C92" s="85" t="s">
        <v>116</v>
      </c>
      <c r="D92" s="15">
        <v>0</v>
      </c>
      <c r="E92" s="15"/>
      <c r="F92" s="15">
        <v>2</v>
      </c>
      <c r="G92" s="15">
        <v>7</v>
      </c>
      <c r="H92" s="15">
        <v>6</v>
      </c>
      <c r="I92" s="134"/>
      <c r="J92" s="14">
        <f t="shared" si="18"/>
        <v>15</v>
      </c>
      <c r="K92" s="123"/>
      <c r="L92" s="123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</row>
    <row r="93" spans="1:42" s="21" customFormat="1" x14ac:dyDescent="0.25">
      <c r="A93" s="195"/>
      <c r="B93" s="198"/>
      <c r="C93" s="85" t="s">
        <v>83</v>
      </c>
      <c r="D93" s="15"/>
      <c r="E93" s="16">
        <f>+E94+E98</f>
        <v>0</v>
      </c>
      <c r="F93" s="16">
        <f>+F94+F98</f>
        <v>150000</v>
      </c>
      <c r="G93" s="16">
        <f t="shared" ref="G93:H93" si="23">+G94+G98</f>
        <v>140000</v>
      </c>
      <c r="H93" s="16">
        <f t="shared" si="23"/>
        <v>210000</v>
      </c>
      <c r="I93" s="135"/>
      <c r="J93" s="14">
        <f>SUM(E93:I93)</f>
        <v>500000</v>
      </c>
      <c r="K93" s="123">
        <f t="shared" si="16"/>
        <v>500000</v>
      </c>
      <c r="L93" s="123">
        <f>+B92-K93</f>
        <v>0</v>
      </c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</row>
    <row r="94" spans="1:42" s="22" customFormat="1" x14ac:dyDescent="0.25">
      <c r="A94" s="100" t="s">
        <v>57</v>
      </c>
      <c r="B94" s="30">
        <v>150000</v>
      </c>
      <c r="C94" s="1"/>
      <c r="D94" s="87"/>
      <c r="E94" s="9"/>
      <c r="F94" s="10">
        <v>150000</v>
      </c>
      <c r="G94" s="9"/>
      <c r="H94" s="9"/>
      <c r="I94" s="131"/>
      <c r="J94" s="14">
        <f>SUM(E94:I94)</f>
        <v>150000</v>
      </c>
      <c r="K94" s="123">
        <f t="shared" si="16"/>
        <v>150000</v>
      </c>
      <c r="L94" s="123">
        <f t="shared" si="17"/>
        <v>0</v>
      </c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</row>
    <row r="95" spans="1:42" s="71" customFormat="1" x14ac:dyDescent="0.25">
      <c r="A95" s="103" t="s">
        <v>88</v>
      </c>
      <c r="B95" s="33">
        <v>0</v>
      </c>
      <c r="C95" s="8"/>
      <c r="D95" s="88"/>
      <c r="E95" s="10"/>
      <c r="F95" s="10"/>
      <c r="G95" s="12"/>
      <c r="H95" s="12"/>
      <c r="I95" s="136"/>
      <c r="J95" s="14">
        <f t="shared" si="18"/>
        <v>0</v>
      </c>
      <c r="K95" s="123">
        <f t="shared" si="16"/>
        <v>0</v>
      </c>
      <c r="L95" s="123">
        <f t="shared" si="17"/>
        <v>0</v>
      </c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</row>
    <row r="96" spans="1:42" s="71" customFormat="1" x14ac:dyDescent="0.25">
      <c r="A96" s="103" t="s">
        <v>89</v>
      </c>
      <c r="B96" s="33">
        <v>0</v>
      </c>
      <c r="C96" s="8"/>
      <c r="D96" s="88"/>
      <c r="E96" s="10"/>
      <c r="F96" s="10"/>
      <c r="G96" s="12"/>
      <c r="H96" s="12"/>
      <c r="I96" s="136"/>
      <c r="J96" s="14">
        <f t="shared" si="18"/>
        <v>0</v>
      </c>
      <c r="K96" s="123">
        <f t="shared" si="16"/>
        <v>0</v>
      </c>
      <c r="L96" s="123">
        <f t="shared" si="17"/>
        <v>0</v>
      </c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  <c r="AO96" s="117"/>
      <c r="AP96" s="117"/>
    </row>
    <row r="97" spans="1:42" s="71" customFormat="1" x14ac:dyDescent="0.25">
      <c r="A97" s="103" t="s">
        <v>90</v>
      </c>
      <c r="B97" s="33">
        <v>0</v>
      </c>
      <c r="C97" s="8"/>
      <c r="D97" s="88"/>
      <c r="E97" s="10"/>
      <c r="F97" s="10"/>
      <c r="G97" s="12"/>
      <c r="H97" s="12"/>
      <c r="I97" s="136"/>
      <c r="J97" s="14">
        <f t="shared" si="18"/>
        <v>0</v>
      </c>
      <c r="K97" s="123">
        <f t="shared" si="16"/>
        <v>0</v>
      </c>
      <c r="L97" s="123">
        <f t="shared" si="17"/>
        <v>0</v>
      </c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  <c r="AO97" s="117"/>
      <c r="AP97" s="117"/>
    </row>
    <row r="98" spans="1:42" s="22" customFormat="1" x14ac:dyDescent="0.25">
      <c r="A98" s="100" t="s">
        <v>58</v>
      </c>
      <c r="B98" s="30">
        <v>350000</v>
      </c>
      <c r="C98" s="1"/>
      <c r="D98" s="87"/>
      <c r="E98" s="10"/>
      <c r="F98" s="9"/>
      <c r="G98" s="9">
        <f>+B98*0.4</f>
        <v>140000</v>
      </c>
      <c r="H98" s="9">
        <f>+B98*0.6</f>
        <v>210000</v>
      </c>
      <c r="I98" s="131"/>
      <c r="J98" s="14">
        <f>SUM(E98:I98)</f>
        <v>350000</v>
      </c>
      <c r="K98" s="123">
        <f t="shared" si="16"/>
        <v>350000</v>
      </c>
      <c r="L98" s="123">
        <f t="shared" si="17"/>
        <v>0</v>
      </c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</row>
    <row r="99" spans="1:42" x14ac:dyDescent="0.25">
      <c r="A99" s="103" t="s">
        <v>88</v>
      </c>
      <c r="B99" s="33">
        <v>0</v>
      </c>
      <c r="C99" s="4"/>
      <c r="D99" s="83"/>
      <c r="E99" s="10"/>
      <c r="F99" s="10"/>
      <c r="G99" s="10"/>
      <c r="H99" s="10"/>
      <c r="I99" s="132"/>
      <c r="J99" s="14">
        <f t="shared" si="18"/>
        <v>0</v>
      </c>
      <c r="K99" s="123">
        <f t="shared" si="16"/>
        <v>0</v>
      </c>
      <c r="L99" s="123">
        <f t="shared" si="17"/>
        <v>0</v>
      </c>
    </row>
    <row r="100" spans="1:42" x14ac:dyDescent="0.25">
      <c r="A100" s="103" t="s">
        <v>89</v>
      </c>
      <c r="B100" s="33">
        <v>0</v>
      </c>
      <c r="C100" s="4"/>
      <c r="D100" s="89"/>
      <c r="E100" s="10"/>
      <c r="F100" s="10">
        <f>+B100</f>
        <v>0</v>
      </c>
      <c r="G100" s="10"/>
      <c r="H100" s="10"/>
      <c r="I100" s="132"/>
      <c r="J100" s="14">
        <f t="shared" si="18"/>
        <v>0</v>
      </c>
      <c r="K100" s="123">
        <f t="shared" si="16"/>
        <v>0</v>
      </c>
      <c r="L100" s="123">
        <f t="shared" si="17"/>
        <v>0</v>
      </c>
    </row>
    <row r="101" spans="1:42" x14ac:dyDescent="0.25">
      <c r="A101" s="103" t="s">
        <v>90</v>
      </c>
      <c r="B101" s="33">
        <v>0</v>
      </c>
      <c r="C101" s="4"/>
      <c r="E101" s="72"/>
      <c r="F101" s="10"/>
      <c r="G101" s="10"/>
      <c r="H101" s="10"/>
      <c r="I101" s="132"/>
      <c r="J101" s="14">
        <f t="shared" si="18"/>
        <v>0</v>
      </c>
      <c r="K101" s="123">
        <f t="shared" si="16"/>
        <v>0</v>
      </c>
      <c r="L101" s="123">
        <f t="shared" si="17"/>
        <v>0</v>
      </c>
    </row>
    <row r="102" spans="1:42" s="36" customFormat="1" hidden="1" x14ac:dyDescent="0.25">
      <c r="A102" s="207" t="s">
        <v>59</v>
      </c>
      <c r="B102" s="209">
        <v>0</v>
      </c>
      <c r="C102" s="35" t="s">
        <v>115</v>
      </c>
      <c r="D102" s="119">
        <v>0</v>
      </c>
      <c r="E102" s="119">
        <v>0</v>
      </c>
      <c r="F102" s="119">
        <v>0</v>
      </c>
      <c r="G102" s="119">
        <v>0</v>
      </c>
      <c r="H102" s="119">
        <v>0</v>
      </c>
      <c r="I102" s="180"/>
      <c r="J102" s="30">
        <f t="shared" si="18"/>
        <v>0</v>
      </c>
      <c r="K102" s="123"/>
      <c r="L102" s="123"/>
    </row>
    <row r="103" spans="1:42" s="36" customFormat="1" hidden="1" x14ac:dyDescent="0.25">
      <c r="A103" s="208"/>
      <c r="B103" s="210"/>
      <c r="C103" s="35" t="s">
        <v>83</v>
      </c>
      <c r="D103" s="119"/>
      <c r="E103" s="30">
        <f>+E105</f>
        <v>0</v>
      </c>
      <c r="F103" s="30">
        <v>0</v>
      </c>
      <c r="G103" s="30">
        <f t="shared" ref="G103:H103" si="24">+G105</f>
        <v>0</v>
      </c>
      <c r="H103" s="30">
        <f t="shared" si="24"/>
        <v>0</v>
      </c>
      <c r="I103" s="140"/>
      <c r="J103" s="30">
        <f t="shared" si="18"/>
        <v>0</v>
      </c>
      <c r="K103" s="123">
        <f t="shared" si="16"/>
        <v>0</v>
      </c>
      <c r="L103" s="123">
        <f>+B102-K103</f>
        <v>0</v>
      </c>
    </row>
    <row r="104" spans="1:42" s="117" customFormat="1" hidden="1" x14ac:dyDescent="0.25">
      <c r="A104" s="179" t="s">
        <v>91</v>
      </c>
      <c r="B104" s="33">
        <v>0</v>
      </c>
      <c r="C104" s="34"/>
      <c r="D104" s="118"/>
      <c r="E104" s="123"/>
      <c r="F104" s="33"/>
      <c r="G104" s="33"/>
      <c r="H104" s="33"/>
      <c r="I104" s="139"/>
      <c r="J104" s="30">
        <f t="shared" si="18"/>
        <v>0</v>
      </c>
      <c r="K104" s="123">
        <f t="shared" si="16"/>
        <v>0</v>
      </c>
      <c r="L104" s="123">
        <f t="shared" si="17"/>
        <v>0</v>
      </c>
    </row>
    <row r="105" spans="1:42" s="117" customFormat="1" hidden="1" x14ac:dyDescent="0.25">
      <c r="A105" s="179" t="s">
        <v>92</v>
      </c>
      <c r="B105" s="33">
        <v>0</v>
      </c>
      <c r="C105" s="34"/>
      <c r="D105" s="121"/>
      <c r="E105" s="33"/>
      <c r="F105" s="33">
        <v>0</v>
      </c>
      <c r="G105" s="33"/>
      <c r="H105" s="33"/>
      <c r="I105" s="139"/>
      <c r="J105" s="30">
        <f t="shared" si="18"/>
        <v>0</v>
      </c>
      <c r="K105" s="123">
        <f t="shared" si="16"/>
        <v>0</v>
      </c>
      <c r="L105" s="123">
        <f t="shared" si="17"/>
        <v>0</v>
      </c>
    </row>
    <row r="106" spans="1:42" s="117" customFormat="1" hidden="1" x14ac:dyDescent="0.25">
      <c r="A106" s="179" t="s">
        <v>93</v>
      </c>
      <c r="B106" s="33">
        <v>0</v>
      </c>
      <c r="C106" s="34"/>
      <c r="D106" s="121"/>
      <c r="E106" s="33"/>
      <c r="F106" s="33"/>
      <c r="G106" s="33"/>
      <c r="H106" s="33"/>
      <c r="I106" s="139"/>
      <c r="J106" s="30">
        <f t="shared" si="18"/>
        <v>0</v>
      </c>
      <c r="K106" s="123">
        <f t="shared" si="16"/>
        <v>0</v>
      </c>
      <c r="L106" s="123">
        <f t="shared" si="17"/>
        <v>0</v>
      </c>
    </row>
    <row r="107" spans="1:42" s="36" customFormat="1" hidden="1" x14ac:dyDescent="0.25">
      <c r="A107" s="207" t="s">
        <v>60</v>
      </c>
      <c r="B107" s="209">
        <v>0</v>
      </c>
      <c r="C107" s="35" t="s">
        <v>115</v>
      </c>
      <c r="D107" s="119">
        <v>0</v>
      </c>
      <c r="E107" s="119">
        <v>0</v>
      </c>
      <c r="F107" s="119">
        <v>0</v>
      </c>
      <c r="G107" s="119">
        <v>0</v>
      </c>
      <c r="H107" s="119">
        <v>2</v>
      </c>
      <c r="I107" s="180"/>
      <c r="J107" s="30">
        <f t="shared" si="18"/>
        <v>2</v>
      </c>
      <c r="K107" s="123"/>
      <c r="L107" s="123"/>
    </row>
    <row r="108" spans="1:42" s="36" customFormat="1" hidden="1" x14ac:dyDescent="0.25">
      <c r="A108" s="208"/>
      <c r="B108" s="210"/>
      <c r="C108" s="35" t="s">
        <v>83</v>
      </c>
      <c r="D108" s="119"/>
      <c r="E108" s="30">
        <f>+E110</f>
        <v>0</v>
      </c>
      <c r="F108" s="30">
        <f t="shared" ref="F108:H108" si="25">+F110</f>
        <v>0</v>
      </c>
      <c r="G108" s="30">
        <v>0</v>
      </c>
      <c r="H108" s="30">
        <f t="shared" si="25"/>
        <v>0</v>
      </c>
      <c r="I108" s="140"/>
      <c r="J108" s="30">
        <f t="shared" si="18"/>
        <v>0</v>
      </c>
      <c r="K108" s="123">
        <f t="shared" si="16"/>
        <v>0</v>
      </c>
      <c r="L108" s="123">
        <f>+B107-K108</f>
        <v>0</v>
      </c>
    </row>
    <row r="109" spans="1:42" s="117" customFormat="1" hidden="1" x14ac:dyDescent="0.25">
      <c r="A109" s="179" t="s">
        <v>91</v>
      </c>
      <c r="B109" s="33">
        <v>0</v>
      </c>
      <c r="C109" s="34"/>
      <c r="D109" s="121"/>
      <c r="E109" s="33"/>
      <c r="F109" s="33"/>
      <c r="G109" s="33"/>
      <c r="H109" s="33"/>
      <c r="I109" s="139"/>
      <c r="J109" s="30">
        <f t="shared" si="18"/>
        <v>0</v>
      </c>
      <c r="K109" s="123">
        <f t="shared" si="16"/>
        <v>0</v>
      </c>
      <c r="L109" s="123">
        <f t="shared" si="17"/>
        <v>0</v>
      </c>
    </row>
    <row r="110" spans="1:42" s="117" customFormat="1" ht="21" hidden="1" customHeight="1" x14ac:dyDescent="0.25">
      <c r="A110" s="179" t="s">
        <v>92</v>
      </c>
      <c r="B110" s="33">
        <v>0</v>
      </c>
      <c r="C110" s="181"/>
      <c r="D110" s="118"/>
      <c r="E110" s="123"/>
      <c r="F110" s="123"/>
      <c r="G110" s="33">
        <v>0</v>
      </c>
      <c r="H110" s="123"/>
      <c r="I110" s="182"/>
      <c r="J110" s="30">
        <f t="shared" si="18"/>
        <v>0</v>
      </c>
      <c r="K110" s="123">
        <f t="shared" si="16"/>
        <v>0</v>
      </c>
      <c r="L110" s="123">
        <f t="shared" si="17"/>
        <v>0</v>
      </c>
    </row>
    <row r="111" spans="1:42" s="117" customFormat="1" hidden="1" x14ac:dyDescent="0.25">
      <c r="A111" s="179" t="s">
        <v>93</v>
      </c>
      <c r="B111" s="33">
        <v>0</v>
      </c>
      <c r="C111" s="181"/>
      <c r="D111" s="118"/>
      <c r="E111" s="123"/>
      <c r="F111" s="123"/>
      <c r="G111" s="123"/>
      <c r="H111" s="123"/>
      <c r="I111" s="182"/>
      <c r="J111" s="30">
        <f t="shared" si="18"/>
        <v>0</v>
      </c>
      <c r="K111" s="123">
        <f t="shared" si="16"/>
        <v>0</v>
      </c>
      <c r="L111" s="123">
        <f t="shared" si="17"/>
        <v>0</v>
      </c>
    </row>
    <row r="112" spans="1:42" s="21" customFormat="1" x14ac:dyDescent="0.25">
      <c r="A112" s="194" t="s">
        <v>152</v>
      </c>
      <c r="B112" s="177">
        <f>SUM(B114:B116)</f>
        <v>200000</v>
      </c>
      <c r="C112" s="5" t="s">
        <v>115</v>
      </c>
      <c r="D112" s="15">
        <v>0</v>
      </c>
      <c r="E112" s="15">
        <v>0</v>
      </c>
      <c r="F112" s="15">
        <v>1</v>
      </c>
      <c r="G112" s="15">
        <v>0</v>
      </c>
      <c r="H112" s="15">
        <v>0</v>
      </c>
      <c r="I112" s="134"/>
      <c r="J112" s="14">
        <f t="shared" si="18"/>
        <v>1</v>
      </c>
      <c r="K112" s="123"/>
      <c r="L112" s="123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</row>
    <row r="113" spans="1:42" s="21" customFormat="1" x14ac:dyDescent="0.25">
      <c r="A113" s="195"/>
      <c r="B113" s="178"/>
      <c r="C113" s="5" t="s">
        <v>83</v>
      </c>
      <c r="D113" s="15"/>
      <c r="E113" s="16">
        <f>+E115</f>
        <v>0</v>
      </c>
      <c r="F113" s="16">
        <f t="shared" ref="F113:H113" si="26">+F115</f>
        <v>60000</v>
      </c>
      <c r="G113" s="16">
        <f t="shared" si="26"/>
        <v>140000</v>
      </c>
      <c r="H113" s="16">
        <f t="shared" si="26"/>
        <v>0</v>
      </c>
      <c r="I113" s="135"/>
      <c r="J113" s="14">
        <f>SUM(E113:I113)</f>
        <v>200000</v>
      </c>
      <c r="K113" s="123">
        <f t="shared" si="16"/>
        <v>200000</v>
      </c>
      <c r="L113" s="123">
        <f>+B112-K113</f>
        <v>0</v>
      </c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</row>
    <row r="114" spans="1:42" x14ac:dyDescent="0.25">
      <c r="A114" s="101" t="s">
        <v>91</v>
      </c>
      <c r="B114" s="33">
        <v>0</v>
      </c>
      <c r="C114" s="81"/>
      <c r="E114" s="72"/>
      <c r="F114" s="72"/>
      <c r="G114" s="72"/>
      <c r="H114" s="72"/>
      <c r="I114" s="137"/>
      <c r="J114" s="14">
        <f t="shared" si="18"/>
        <v>0</v>
      </c>
      <c r="K114" s="123">
        <f t="shared" si="16"/>
        <v>0</v>
      </c>
      <c r="L114" s="123">
        <f t="shared" si="17"/>
        <v>0</v>
      </c>
    </row>
    <row r="115" spans="1:42" x14ac:dyDescent="0.25">
      <c r="A115" s="101" t="s">
        <v>92</v>
      </c>
      <c r="B115" s="33">
        <v>200000</v>
      </c>
      <c r="C115" s="81"/>
      <c r="E115" s="10">
        <v>0</v>
      </c>
      <c r="F115" s="72">
        <f>+B115*0.3</f>
        <v>60000</v>
      </c>
      <c r="G115" s="72">
        <f>+B115*0.7</f>
        <v>140000</v>
      </c>
      <c r="H115" s="72"/>
      <c r="I115" s="137"/>
      <c r="J115" s="14">
        <f>SUM(E115:I115)</f>
        <v>200000</v>
      </c>
      <c r="K115" s="123">
        <f t="shared" si="16"/>
        <v>200000</v>
      </c>
      <c r="L115" s="123">
        <f t="shared" si="17"/>
        <v>0</v>
      </c>
    </row>
    <row r="116" spans="1:42" x14ac:dyDescent="0.25">
      <c r="A116" s="101" t="s">
        <v>93</v>
      </c>
      <c r="B116" s="33">
        <v>0</v>
      </c>
      <c r="C116" s="81"/>
      <c r="E116" s="72"/>
      <c r="F116" s="72"/>
      <c r="G116" s="72"/>
      <c r="H116" s="72"/>
      <c r="I116" s="137"/>
      <c r="J116" s="14">
        <f t="shared" si="18"/>
        <v>0</v>
      </c>
      <c r="K116" s="123">
        <f t="shared" si="16"/>
        <v>0</v>
      </c>
      <c r="L116" s="123">
        <f t="shared" si="17"/>
        <v>0</v>
      </c>
    </row>
    <row r="117" spans="1:42" s="20" customFormat="1" ht="30" x14ac:dyDescent="0.25">
      <c r="A117" s="99" t="s">
        <v>150</v>
      </c>
      <c r="B117" s="14">
        <f>+B118+B136+B141+B148</f>
        <v>2042000</v>
      </c>
      <c r="C117" s="2"/>
      <c r="D117" s="84"/>
      <c r="E117" s="14">
        <f>+E119+E137+E142+E149</f>
        <v>0</v>
      </c>
      <c r="F117" s="14">
        <f>+F119+F137+F142+F149</f>
        <v>602000</v>
      </c>
      <c r="G117" s="14">
        <f t="shared" ref="G117:I117" si="27">+G119+G137+G142+G149</f>
        <v>456000</v>
      </c>
      <c r="H117" s="14">
        <f t="shared" si="27"/>
        <v>562000</v>
      </c>
      <c r="I117" s="14">
        <f t="shared" si="27"/>
        <v>422000</v>
      </c>
      <c r="J117" s="14">
        <f>SUM(E117:I117)</f>
        <v>2042000</v>
      </c>
      <c r="K117" s="123">
        <f t="shared" si="16"/>
        <v>1620000</v>
      </c>
      <c r="L117" s="123">
        <f t="shared" si="17"/>
        <v>422000</v>
      </c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</row>
    <row r="118" spans="1:42" s="21" customFormat="1" x14ac:dyDescent="0.25">
      <c r="A118" s="194" t="s">
        <v>73</v>
      </c>
      <c r="B118" s="197">
        <f>+B121+B130+B120</f>
        <v>1372000</v>
      </c>
      <c r="C118" s="5" t="s">
        <v>115</v>
      </c>
      <c r="D118" s="15">
        <v>0</v>
      </c>
      <c r="E118" s="15">
        <v>0</v>
      </c>
      <c r="F118" s="15">
        <v>1</v>
      </c>
      <c r="G118" s="15">
        <v>2</v>
      </c>
      <c r="H118" s="15">
        <v>1</v>
      </c>
      <c r="I118" s="134">
        <v>1</v>
      </c>
      <c r="J118" s="14">
        <f t="shared" si="18"/>
        <v>5</v>
      </c>
      <c r="K118" s="123"/>
      <c r="L118" s="123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</row>
    <row r="119" spans="1:42" s="21" customFormat="1" x14ac:dyDescent="0.25">
      <c r="A119" s="195"/>
      <c r="B119" s="198"/>
      <c r="C119" s="5" t="s">
        <v>83</v>
      </c>
      <c r="D119" s="15"/>
      <c r="E119" s="16">
        <f>+E121+E130+E120</f>
        <v>0</v>
      </c>
      <c r="F119" s="16">
        <f>+F121+F130+F120</f>
        <v>282000</v>
      </c>
      <c r="G119" s="16">
        <f t="shared" ref="G119:I119" si="28">+G121+G130+G120</f>
        <v>263000</v>
      </c>
      <c r="H119" s="16">
        <f t="shared" si="28"/>
        <v>405000</v>
      </c>
      <c r="I119" s="16">
        <f t="shared" si="28"/>
        <v>422000</v>
      </c>
      <c r="J119" s="14">
        <f>SUM(E119:I119)</f>
        <v>1372000</v>
      </c>
      <c r="K119" s="123">
        <f t="shared" si="16"/>
        <v>950000</v>
      </c>
      <c r="L119" s="123">
        <f>+B118-K119</f>
        <v>422000</v>
      </c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</row>
    <row r="120" spans="1:42" x14ac:dyDescent="0.25">
      <c r="A120" s="101" t="s">
        <v>69</v>
      </c>
      <c r="B120" s="33">
        <v>50000</v>
      </c>
      <c r="C120" s="4"/>
      <c r="D120" s="83"/>
      <c r="E120" s="10">
        <v>0</v>
      </c>
      <c r="F120" s="10">
        <f>+B120</f>
        <v>50000</v>
      </c>
      <c r="G120" s="10"/>
      <c r="H120" s="10"/>
      <c r="I120" s="132"/>
      <c r="J120" s="14">
        <f>SUM(E120:I120)</f>
        <v>50000</v>
      </c>
      <c r="K120" s="123">
        <f t="shared" si="16"/>
        <v>50000</v>
      </c>
      <c r="L120" s="123">
        <f t="shared" si="17"/>
        <v>0</v>
      </c>
    </row>
    <row r="121" spans="1:42" s="73" customFormat="1" ht="45" x14ac:dyDescent="0.25">
      <c r="A121" s="104" t="s">
        <v>70</v>
      </c>
      <c r="B121" s="33">
        <v>350000</v>
      </c>
      <c r="C121" s="11"/>
      <c r="D121" s="11"/>
      <c r="E121" s="11">
        <f>SUM(E122:E129)</f>
        <v>0</v>
      </c>
      <c r="F121" s="11">
        <v>232000</v>
      </c>
      <c r="G121" s="11">
        <v>118000</v>
      </c>
      <c r="H121" s="11">
        <f t="shared" ref="H121" si="29">SUM(H122:H129)</f>
        <v>0</v>
      </c>
      <c r="I121" s="173"/>
      <c r="J121" s="14">
        <f>SUM(E121:I121)</f>
        <v>350000</v>
      </c>
      <c r="K121" s="123">
        <f t="shared" si="16"/>
        <v>350000</v>
      </c>
      <c r="L121" s="123">
        <f t="shared" si="17"/>
        <v>0</v>
      </c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</row>
    <row r="122" spans="1:42" s="73" customFormat="1" x14ac:dyDescent="0.25">
      <c r="A122" s="101" t="s">
        <v>88</v>
      </c>
      <c r="B122" s="11"/>
      <c r="C122" s="90"/>
      <c r="D122" s="7"/>
      <c r="E122" s="7"/>
      <c r="F122" s="7"/>
      <c r="G122" s="7"/>
      <c r="H122" s="7"/>
      <c r="I122" s="138"/>
      <c r="J122" s="14">
        <f t="shared" si="18"/>
        <v>0</v>
      </c>
      <c r="K122" s="123">
        <f t="shared" si="16"/>
        <v>0</v>
      </c>
      <c r="L122" s="123">
        <f t="shared" si="17"/>
        <v>0</v>
      </c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</row>
    <row r="123" spans="1:42" s="73" customFormat="1" x14ac:dyDescent="0.25">
      <c r="A123" s="101" t="s">
        <v>89</v>
      </c>
      <c r="B123" s="11"/>
      <c r="C123" s="90"/>
      <c r="D123" s="7"/>
      <c r="E123" s="11"/>
      <c r="F123" s="11"/>
      <c r="G123" s="11"/>
      <c r="H123" s="7"/>
      <c r="I123" s="138"/>
      <c r="J123" s="14">
        <f t="shared" si="18"/>
        <v>0</v>
      </c>
      <c r="K123" s="123">
        <f t="shared" si="16"/>
        <v>0</v>
      </c>
      <c r="L123" s="123">
        <f t="shared" si="17"/>
        <v>0</v>
      </c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</row>
    <row r="124" spans="1:42" s="73" customFormat="1" x14ac:dyDescent="0.25">
      <c r="A124" s="101" t="s">
        <v>94</v>
      </c>
      <c r="B124" s="11"/>
      <c r="C124" s="90"/>
      <c r="D124" s="7"/>
      <c r="E124" s="7"/>
      <c r="F124" s="7"/>
      <c r="G124" s="7"/>
      <c r="H124" s="7"/>
      <c r="I124" s="138"/>
      <c r="J124" s="14">
        <f t="shared" si="18"/>
        <v>0</v>
      </c>
      <c r="K124" s="123">
        <f t="shared" si="16"/>
        <v>0</v>
      </c>
      <c r="L124" s="123">
        <f t="shared" si="17"/>
        <v>0</v>
      </c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</row>
    <row r="125" spans="1:42" s="73" customFormat="1" x14ac:dyDescent="0.25">
      <c r="A125" s="101" t="s">
        <v>95</v>
      </c>
      <c r="B125" s="11"/>
      <c r="C125" s="90"/>
      <c r="D125" s="7"/>
      <c r="E125" s="7"/>
      <c r="F125" s="7"/>
      <c r="G125" s="7"/>
      <c r="H125" s="7"/>
      <c r="I125" s="138"/>
      <c r="J125" s="14">
        <f t="shared" si="18"/>
        <v>0</v>
      </c>
      <c r="K125" s="123">
        <f t="shared" si="16"/>
        <v>0</v>
      </c>
      <c r="L125" s="123">
        <f t="shared" si="17"/>
        <v>0</v>
      </c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</row>
    <row r="126" spans="1:42" s="73" customFormat="1" x14ac:dyDescent="0.25">
      <c r="A126" s="105" t="s">
        <v>96</v>
      </c>
      <c r="B126" s="11"/>
      <c r="C126" s="90"/>
      <c r="D126" s="7"/>
      <c r="E126" s="7"/>
      <c r="F126" s="7"/>
      <c r="G126" s="7"/>
      <c r="H126" s="7"/>
      <c r="I126" s="138"/>
      <c r="J126" s="14">
        <f t="shared" si="18"/>
        <v>0</v>
      </c>
      <c r="K126" s="123">
        <f t="shared" si="16"/>
        <v>0</v>
      </c>
      <c r="L126" s="123">
        <f t="shared" si="17"/>
        <v>0</v>
      </c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</row>
    <row r="127" spans="1:42" s="73" customFormat="1" x14ac:dyDescent="0.25">
      <c r="A127" s="101" t="s">
        <v>97</v>
      </c>
      <c r="B127" s="11"/>
      <c r="C127" s="90"/>
      <c r="D127" s="7"/>
      <c r="E127" s="7"/>
      <c r="F127" s="7"/>
      <c r="G127" s="7"/>
      <c r="H127" s="7"/>
      <c r="I127" s="138"/>
      <c r="J127" s="14">
        <f t="shared" si="18"/>
        <v>0</v>
      </c>
      <c r="K127" s="123">
        <f t="shared" si="16"/>
        <v>0</v>
      </c>
      <c r="L127" s="123">
        <f t="shared" si="17"/>
        <v>0</v>
      </c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</row>
    <row r="128" spans="1:42" s="73" customFormat="1" x14ac:dyDescent="0.25">
      <c r="A128" s="101" t="s">
        <v>98</v>
      </c>
      <c r="B128" s="11"/>
      <c r="C128" s="90"/>
      <c r="D128" s="7"/>
      <c r="E128" s="7"/>
      <c r="F128" s="7"/>
      <c r="G128" s="7"/>
      <c r="H128" s="7"/>
      <c r="I128" s="138"/>
      <c r="J128" s="14">
        <f t="shared" si="18"/>
        <v>0</v>
      </c>
      <c r="K128" s="123">
        <f t="shared" si="16"/>
        <v>0</v>
      </c>
      <c r="L128" s="123">
        <f t="shared" si="17"/>
        <v>0</v>
      </c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</row>
    <row r="129" spans="1:42" x14ac:dyDescent="0.25">
      <c r="A129" s="101" t="s">
        <v>90</v>
      </c>
      <c r="B129" s="10">
        <v>0</v>
      </c>
      <c r="C129" s="81"/>
      <c r="E129" s="72"/>
      <c r="F129" s="72"/>
      <c r="G129" s="72"/>
      <c r="H129" s="72"/>
      <c r="I129" s="137"/>
      <c r="J129" s="14">
        <f t="shared" si="18"/>
        <v>0</v>
      </c>
      <c r="K129" s="123">
        <f t="shared" si="16"/>
        <v>0</v>
      </c>
      <c r="L129" s="123">
        <f t="shared" si="17"/>
        <v>0</v>
      </c>
    </row>
    <row r="130" spans="1:42" s="27" customFormat="1" ht="30" x14ac:dyDescent="0.25">
      <c r="A130" s="104" t="s">
        <v>126</v>
      </c>
      <c r="B130" s="33">
        <v>972000</v>
      </c>
      <c r="C130" s="174"/>
      <c r="D130" s="7"/>
      <c r="E130" s="11">
        <v>0</v>
      </c>
      <c r="F130" s="11">
        <v>0</v>
      </c>
      <c r="G130" s="11">
        <v>145000</v>
      </c>
      <c r="H130" s="11">
        <v>405000</v>
      </c>
      <c r="I130" s="11">
        <v>422000</v>
      </c>
      <c r="J130" s="175">
        <f>SUM(E130:I130)</f>
        <v>972000</v>
      </c>
      <c r="K130" s="123">
        <f t="shared" si="16"/>
        <v>550000</v>
      </c>
      <c r="L130" s="123">
        <f t="shared" si="17"/>
        <v>422000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</row>
    <row r="131" spans="1:42" x14ac:dyDescent="0.25">
      <c r="A131" s="101" t="s">
        <v>88</v>
      </c>
      <c r="B131" s="10">
        <v>0</v>
      </c>
      <c r="C131" s="81"/>
      <c r="E131" s="72"/>
      <c r="F131" s="72"/>
      <c r="G131" s="72"/>
      <c r="H131" s="72"/>
      <c r="I131" s="137"/>
      <c r="J131" s="14">
        <f t="shared" si="18"/>
        <v>0</v>
      </c>
      <c r="K131" s="123">
        <f t="shared" ref="K131:K191" si="30">+E131+F131+G131+H131</f>
        <v>0</v>
      </c>
      <c r="L131" s="123">
        <f t="shared" ref="L131:L191" si="31">+B131-K131</f>
        <v>0</v>
      </c>
    </row>
    <row r="132" spans="1:42" x14ac:dyDescent="0.25">
      <c r="A132" s="101" t="s">
        <v>89</v>
      </c>
      <c r="B132" s="10">
        <v>0</v>
      </c>
      <c r="C132" s="81"/>
      <c r="E132" s="72"/>
      <c r="F132" s="33"/>
      <c r="G132" s="33"/>
      <c r="H132" s="72"/>
      <c r="I132" s="137"/>
      <c r="J132" s="14">
        <f t="shared" ref="J132:J179" si="32">SUM(E132:I132)</f>
        <v>0</v>
      </c>
      <c r="K132" s="123">
        <f t="shared" si="30"/>
        <v>0</v>
      </c>
      <c r="L132" s="123">
        <f t="shared" si="31"/>
        <v>0</v>
      </c>
    </row>
    <row r="133" spans="1:42" x14ac:dyDescent="0.25">
      <c r="A133" s="101" t="s">
        <v>124</v>
      </c>
      <c r="B133" s="10">
        <v>0</v>
      </c>
      <c r="C133" s="81"/>
      <c r="E133" s="72"/>
      <c r="F133" s="72"/>
      <c r="G133" s="33"/>
      <c r="H133" s="72"/>
      <c r="I133" s="137"/>
      <c r="J133" s="14">
        <f t="shared" si="32"/>
        <v>0</v>
      </c>
      <c r="K133" s="123">
        <f t="shared" si="30"/>
        <v>0</v>
      </c>
      <c r="L133" s="123">
        <f t="shared" si="31"/>
        <v>0</v>
      </c>
    </row>
    <row r="134" spans="1:42" x14ac:dyDescent="0.25">
      <c r="A134" s="101" t="s">
        <v>125</v>
      </c>
      <c r="B134" s="10">
        <v>0</v>
      </c>
      <c r="C134" s="81"/>
      <c r="E134" s="72"/>
      <c r="F134" s="72"/>
      <c r="G134" s="33"/>
      <c r="H134" s="72"/>
      <c r="I134" s="137"/>
      <c r="J134" s="14">
        <f t="shared" si="32"/>
        <v>0</v>
      </c>
      <c r="K134" s="123">
        <f t="shared" si="30"/>
        <v>0</v>
      </c>
      <c r="L134" s="123">
        <f t="shared" si="31"/>
        <v>0</v>
      </c>
    </row>
    <row r="135" spans="1:42" x14ac:dyDescent="0.25">
      <c r="A135" s="101" t="s">
        <v>90</v>
      </c>
      <c r="B135" s="10"/>
      <c r="C135" s="81"/>
      <c r="E135" s="72"/>
      <c r="F135" s="72"/>
      <c r="G135" s="33"/>
      <c r="H135" s="72"/>
      <c r="I135" s="137"/>
      <c r="J135" s="14">
        <f t="shared" si="32"/>
        <v>0</v>
      </c>
      <c r="K135" s="123">
        <f t="shared" si="30"/>
        <v>0</v>
      </c>
      <c r="L135" s="123">
        <f t="shared" si="31"/>
        <v>0</v>
      </c>
    </row>
    <row r="136" spans="1:42" s="21" customFormat="1" x14ac:dyDescent="0.25">
      <c r="A136" s="194" t="s">
        <v>74</v>
      </c>
      <c r="B136" s="186">
        <v>70000</v>
      </c>
      <c r="C136" s="5" t="s">
        <v>115</v>
      </c>
      <c r="D136" s="15">
        <v>0</v>
      </c>
      <c r="E136" s="15">
        <v>0</v>
      </c>
      <c r="F136" s="15">
        <v>5</v>
      </c>
      <c r="G136" s="15">
        <v>0</v>
      </c>
      <c r="H136" s="15">
        <v>0</v>
      </c>
      <c r="I136" s="134"/>
      <c r="J136" s="14">
        <f t="shared" si="32"/>
        <v>5</v>
      </c>
      <c r="K136" s="123"/>
      <c r="L136" s="123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</row>
    <row r="137" spans="1:42" s="21" customFormat="1" x14ac:dyDescent="0.25">
      <c r="A137" s="195"/>
      <c r="B137" s="178"/>
      <c r="C137" s="5" t="s">
        <v>83</v>
      </c>
      <c r="D137" s="15"/>
      <c r="E137" s="16">
        <f>+E139</f>
        <v>0</v>
      </c>
      <c r="F137" s="16">
        <v>70000</v>
      </c>
      <c r="G137" s="16">
        <f t="shared" ref="G137:I137" si="33">+G139</f>
        <v>0</v>
      </c>
      <c r="H137" s="16">
        <f t="shared" si="33"/>
        <v>0</v>
      </c>
      <c r="I137" s="16">
        <f t="shared" si="33"/>
        <v>0</v>
      </c>
      <c r="J137" s="14">
        <f>SUM(E137:I137)</f>
        <v>70000</v>
      </c>
      <c r="K137" s="123">
        <f t="shared" si="30"/>
        <v>70000</v>
      </c>
      <c r="L137" s="123">
        <f>+B136-K137</f>
        <v>0</v>
      </c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</row>
    <row r="138" spans="1:42" x14ac:dyDescent="0.25">
      <c r="A138" s="101" t="s">
        <v>88</v>
      </c>
      <c r="B138" s="10">
        <v>0</v>
      </c>
      <c r="C138" s="81"/>
      <c r="E138" s="72"/>
      <c r="F138" s="72"/>
      <c r="G138" s="72"/>
      <c r="H138" s="72"/>
      <c r="I138" s="137"/>
      <c r="J138" s="14">
        <f t="shared" si="32"/>
        <v>0</v>
      </c>
      <c r="K138" s="123">
        <f t="shared" si="30"/>
        <v>0</v>
      </c>
      <c r="L138" s="123">
        <f t="shared" si="31"/>
        <v>0</v>
      </c>
    </row>
    <row r="139" spans="1:42" x14ac:dyDescent="0.25">
      <c r="A139" s="101" t="s">
        <v>89</v>
      </c>
      <c r="B139" s="10">
        <v>0</v>
      </c>
      <c r="C139" s="81"/>
      <c r="E139" s="11"/>
      <c r="F139" s="72"/>
      <c r="G139" s="72"/>
      <c r="H139" s="72"/>
      <c r="I139" s="137"/>
      <c r="J139" s="14">
        <f t="shared" si="32"/>
        <v>0</v>
      </c>
      <c r="K139" s="123">
        <f t="shared" si="30"/>
        <v>0</v>
      </c>
      <c r="L139" s="123">
        <f t="shared" si="31"/>
        <v>0</v>
      </c>
    </row>
    <row r="140" spans="1:42" x14ac:dyDescent="0.25">
      <c r="A140" s="101" t="s">
        <v>90</v>
      </c>
      <c r="B140" s="10">
        <v>0</v>
      </c>
      <c r="C140" s="81"/>
      <c r="E140" s="72"/>
      <c r="F140" s="72"/>
      <c r="G140" s="72"/>
      <c r="H140" s="72"/>
      <c r="I140" s="137"/>
      <c r="J140" s="14">
        <f t="shared" si="32"/>
        <v>0</v>
      </c>
      <c r="K140" s="123">
        <f t="shared" si="30"/>
        <v>0</v>
      </c>
      <c r="L140" s="123">
        <f t="shared" si="31"/>
        <v>0</v>
      </c>
    </row>
    <row r="141" spans="1:42" s="163" customFormat="1" hidden="1" x14ac:dyDescent="0.25">
      <c r="A141" s="201" t="s">
        <v>62</v>
      </c>
      <c r="B141" s="203">
        <v>0</v>
      </c>
      <c r="C141" s="159" t="s">
        <v>115</v>
      </c>
      <c r="D141" s="160">
        <v>0</v>
      </c>
      <c r="E141" s="160">
        <v>1</v>
      </c>
      <c r="F141" s="160">
        <v>24</v>
      </c>
      <c r="G141" s="160">
        <v>24</v>
      </c>
      <c r="H141" s="160">
        <v>15</v>
      </c>
      <c r="I141" s="161"/>
      <c r="J141" s="14">
        <f t="shared" si="32"/>
        <v>64</v>
      </c>
      <c r="K141" s="162"/>
      <c r="L141" s="162"/>
    </row>
    <row r="142" spans="1:42" s="163" customFormat="1" hidden="1" x14ac:dyDescent="0.25">
      <c r="A142" s="202"/>
      <c r="B142" s="204"/>
      <c r="C142" s="159" t="s">
        <v>83</v>
      </c>
      <c r="D142" s="160"/>
      <c r="E142" s="164">
        <v>0</v>
      </c>
      <c r="F142" s="164">
        <f t="shared" ref="F142:H142" si="34">+F144</f>
        <v>0</v>
      </c>
      <c r="G142" s="164">
        <f t="shared" si="34"/>
        <v>0</v>
      </c>
      <c r="H142" s="164">
        <f t="shared" si="34"/>
        <v>0</v>
      </c>
      <c r="I142" s="165"/>
      <c r="J142" s="14">
        <f t="shared" si="32"/>
        <v>0</v>
      </c>
      <c r="K142" s="162">
        <f t="shared" si="30"/>
        <v>0</v>
      </c>
      <c r="L142" s="162">
        <f>+B141-K142</f>
        <v>0</v>
      </c>
    </row>
    <row r="143" spans="1:42" s="168" customFormat="1" hidden="1" x14ac:dyDescent="0.25">
      <c r="A143" s="166" t="s">
        <v>88</v>
      </c>
      <c r="B143" s="126">
        <v>0</v>
      </c>
      <c r="C143" s="169"/>
      <c r="D143" s="167"/>
      <c r="E143" s="162"/>
      <c r="F143" s="162"/>
      <c r="G143" s="162"/>
      <c r="H143" s="162"/>
      <c r="I143" s="170"/>
      <c r="J143" s="14">
        <f t="shared" si="32"/>
        <v>0</v>
      </c>
      <c r="K143" s="162">
        <f t="shared" si="30"/>
        <v>0</v>
      </c>
      <c r="L143" s="162">
        <f t="shared" si="31"/>
        <v>0</v>
      </c>
    </row>
    <row r="144" spans="1:42" s="168" customFormat="1" hidden="1" x14ac:dyDescent="0.25">
      <c r="A144" s="166" t="s">
        <v>89</v>
      </c>
      <c r="B144" s="126">
        <v>0</v>
      </c>
      <c r="C144" s="169"/>
      <c r="D144" s="167"/>
      <c r="E144" s="126">
        <v>0</v>
      </c>
      <c r="F144" s="162"/>
      <c r="G144" s="162"/>
      <c r="H144" s="162"/>
      <c r="I144" s="170"/>
      <c r="J144" s="14">
        <f t="shared" si="32"/>
        <v>0</v>
      </c>
      <c r="K144" s="162">
        <f t="shared" si="30"/>
        <v>0</v>
      </c>
      <c r="L144" s="162">
        <f t="shared" si="31"/>
        <v>0</v>
      </c>
    </row>
    <row r="145" spans="1:42" s="168" customFormat="1" hidden="1" x14ac:dyDescent="0.25">
      <c r="A145" s="166" t="s">
        <v>99</v>
      </c>
      <c r="B145" s="126">
        <v>0</v>
      </c>
      <c r="C145" s="169"/>
      <c r="D145" s="167"/>
      <c r="E145" s="162"/>
      <c r="F145" s="162"/>
      <c r="G145" s="162"/>
      <c r="H145" s="162"/>
      <c r="I145" s="170"/>
      <c r="J145" s="14">
        <f t="shared" si="32"/>
        <v>0</v>
      </c>
      <c r="K145" s="162">
        <f t="shared" si="30"/>
        <v>0</v>
      </c>
      <c r="L145" s="162">
        <f t="shared" si="31"/>
        <v>0</v>
      </c>
    </row>
    <row r="146" spans="1:42" s="168" customFormat="1" hidden="1" x14ac:dyDescent="0.25">
      <c r="A146" s="166" t="s">
        <v>100</v>
      </c>
      <c r="B146" s="126">
        <v>0</v>
      </c>
      <c r="C146" s="169"/>
      <c r="D146" s="167"/>
      <c r="E146" s="162"/>
      <c r="F146" s="162"/>
      <c r="G146" s="162"/>
      <c r="H146" s="162"/>
      <c r="I146" s="170"/>
      <c r="J146" s="14">
        <f t="shared" si="32"/>
        <v>0</v>
      </c>
      <c r="K146" s="162">
        <f t="shared" si="30"/>
        <v>0</v>
      </c>
      <c r="L146" s="162">
        <f t="shared" si="31"/>
        <v>0</v>
      </c>
    </row>
    <row r="147" spans="1:42" s="168" customFormat="1" hidden="1" x14ac:dyDescent="0.25">
      <c r="A147" s="166" t="s">
        <v>90</v>
      </c>
      <c r="B147" s="126">
        <v>0</v>
      </c>
      <c r="C147" s="169"/>
      <c r="D147" s="167"/>
      <c r="E147" s="162"/>
      <c r="F147" s="162"/>
      <c r="G147" s="162"/>
      <c r="H147" s="162"/>
      <c r="I147" s="170"/>
      <c r="J147" s="14">
        <f t="shared" si="32"/>
        <v>0</v>
      </c>
      <c r="K147" s="162">
        <f t="shared" si="30"/>
        <v>0</v>
      </c>
      <c r="L147" s="162">
        <f t="shared" si="31"/>
        <v>0</v>
      </c>
    </row>
    <row r="148" spans="1:42" s="21" customFormat="1" ht="15" customHeight="1" x14ac:dyDescent="0.25">
      <c r="A148" s="194" t="s">
        <v>153</v>
      </c>
      <c r="B148" s="177">
        <f>SUM(B150:B157)</f>
        <v>600000</v>
      </c>
      <c r="C148" s="5" t="s">
        <v>115</v>
      </c>
      <c r="D148" s="15">
        <v>0</v>
      </c>
      <c r="E148" s="15">
        <v>0</v>
      </c>
      <c r="F148" s="15">
        <v>2</v>
      </c>
      <c r="G148" s="15">
        <v>2</v>
      </c>
      <c r="H148" s="15">
        <v>2</v>
      </c>
      <c r="I148" s="134"/>
      <c r="J148" s="14">
        <f t="shared" si="32"/>
        <v>6</v>
      </c>
      <c r="K148" s="123"/>
      <c r="L148" s="123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</row>
    <row r="149" spans="1:42" s="21" customFormat="1" ht="25.5" customHeight="1" x14ac:dyDescent="0.25">
      <c r="A149" s="195"/>
      <c r="B149" s="178">
        <f>SUM(E149:I149)</f>
        <v>600000</v>
      </c>
      <c r="C149" s="5" t="s">
        <v>83</v>
      </c>
      <c r="D149" s="15"/>
      <c r="E149" s="16">
        <f>+E150+E154</f>
        <v>0</v>
      </c>
      <c r="F149" s="16">
        <f t="shared" ref="F149:I149" si="35">+F150+F154</f>
        <v>250000</v>
      </c>
      <c r="G149" s="16">
        <f t="shared" si="35"/>
        <v>193000</v>
      </c>
      <c r="H149" s="16">
        <f t="shared" si="35"/>
        <v>157000</v>
      </c>
      <c r="I149" s="16">
        <f t="shared" si="35"/>
        <v>0</v>
      </c>
      <c r="J149" s="14">
        <f>SUM(E149:I149)</f>
        <v>600000</v>
      </c>
      <c r="K149" s="123">
        <f t="shared" si="30"/>
        <v>600000</v>
      </c>
      <c r="L149" s="123">
        <f>+B148-K149</f>
        <v>0</v>
      </c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</row>
    <row r="150" spans="1:42" s="21" customFormat="1" ht="30" x14ac:dyDescent="0.25">
      <c r="A150" s="64" t="s">
        <v>154</v>
      </c>
      <c r="B150" s="120">
        <v>250000</v>
      </c>
      <c r="C150" s="35"/>
      <c r="D150" s="119"/>
      <c r="E150" s="33">
        <v>0</v>
      </c>
      <c r="F150" s="33">
        <f>+B150</f>
        <v>250000</v>
      </c>
      <c r="G150" s="33">
        <v>0</v>
      </c>
      <c r="H150" s="33">
        <v>0</v>
      </c>
      <c r="I150" s="139">
        <v>0</v>
      </c>
      <c r="J150" s="14">
        <f>SUM(E150:I150)</f>
        <v>250000</v>
      </c>
      <c r="K150" s="123">
        <f t="shared" si="30"/>
        <v>250000</v>
      </c>
      <c r="L150" s="123">
        <f t="shared" si="31"/>
        <v>0</v>
      </c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</row>
    <row r="151" spans="1:42" s="21" customFormat="1" x14ac:dyDescent="0.25">
      <c r="A151" s="65" t="s">
        <v>88</v>
      </c>
      <c r="B151" s="120">
        <v>0</v>
      </c>
      <c r="C151" s="35"/>
      <c r="D151" s="119"/>
      <c r="E151" s="33"/>
      <c r="F151" s="33"/>
      <c r="G151" s="33"/>
      <c r="H151" s="33"/>
      <c r="I151" s="139"/>
      <c r="J151" s="14">
        <f t="shared" si="32"/>
        <v>0</v>
      </c>
      <c r="K151" s="123">
        <f t="shared" si="30"/>
        <v>0</v>
      </c>
      <c r="L151" s="123">
        <f t="shared" si="31"/>
        <v>0</v>
      </c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</row>
    <row r="152" spans="1:42" s="21" customFormat="1" x14ac:dyDescent="0.25">
      <c r="A152" s="65" t="s">
        <v>89</v>
      </c>
      <c r="B152" s="120">
        <v>0</v>
      </c>
      <c r="C152" s="35"/>
      <c r="D152" s="119"/>
      <c r="E152" s="33"/>
      <c r="F152" s="33"/>
      <c r="G152" s="33"/>
      <c r="H152" s="33"/>
      <c r="I152" s="139"/>
      <c r="J152" s="14">
        <f t="shared" si="32"/>
        <v>0</v>
      </c>
      <c r="K152" s="123">
        <f t="shared" si="30"/>
        <v>0</v>
      </c>
      <c r="L152" s="123">
        <f t="shared" si="31"/>
        <v>0</v>
      </c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</row>
    <row r="153" spans="1:42" s="21" customFormat="1" x14ac:dyDescent="0.25">
      <c r="A153" s="65" t="s">
        <v>90</v>
      </c>
      <c r="B153" s="120">
        <v>0</v>
      </c>
      <c r="C153" s="35"/>
      <c r="D153" s="119"/>
      <c r="E153" s="30"/>
      <c r="F153" s="30"/>
      <c r="G153" s="30"/>
      <c r="H153" s="30"/>
      <c r="I153" s="140"/>
      <c r="J153" s="14">
        <f t="shared" si="32"/>
        <v>0</v>
      </c>
      <c r="K153" s="123">
        <f t="shared" si="30"/>
        <v>0</v>
      </c>
      <c r="L153" s="123">
        <f t="shared" si="31"/>
        <v>0</v>
      </c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</row>
    <row r="154" spans="1:42" s="21" customFormat="1" x14ac:dyDescent="0.25">
      <c r="A154" s="64" t="s">
        <v>155</v>
      </c>
      <c r="B154" s="120">
        <v>350000</v>
      </c>
      <c r="C154" s="35"/>
      <c r="D154" s="119"/>
      <c r="E154" s="33"/>
      <c r="F154" s="33"/>
      <c r="G154" s="33">
        <v>193000</v>
      </c>
      <c r="H154" s="139">
        <v>157000</v>
      </c>
      <c r="J154" s="14">
        <f>SUM(E154:H154)</f>
        <v>350000</v>
      </c>
      <c r="K154" s="123" t="e">
        <f>+E154+F154+#REF!+G154</f>
        <v>#REF!</v>
      </c>
      <c r="L154" s="123" t="e">
        <f t="shared" si="31"/>
        <v>#REF!</v>
      </c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</row>
    <row r="155" spans="1:42" s="70" customFormat="1" x14ac:dyDescent="0.25">
      <c r="A155" s="65" t="s">
        <v>88</v>
      </c>
      <c r="B155" s="120">
        <v>0</v>
      </c>
      <c r="C155" s="34"/>
      <c r="D155" s="121"/>
      <c r="E155" s="33"/>
      <c r="F155" s="33"/>
      <c r="G155" s="33"/>
      <c r="H155" s="33"/>
      <c r="I155" s="139"/>
      <c r="J155" s="14">
        <f t="shared" si="32"/>
        <v>0</v>
      </c>
      <c r="K155" s="123">
        <f t="shared" si="30"/>
        <v>0</v>
      </c>
      <c r="L155" s="123">
        <f t="shared" si="31"/>
        <v>0</v>
      </c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</row>
    <row r="156" spans="1:42" s="70" customFormat="1" x14ac:dyDescent="0.25">
      <c r="A156" s="65" t="s">
        <v>89</v>
      </c>
      <c r="B156" s="120">
        <v>0</v>
      </c>
      <c r="C156" s="34"/>
      <c r="D156" s="121"/>
      <c r="E156" s="33"/>
      <c r="F156" s="33"/>
      <c r="G156" s="33"/>
      <c r="H156" s="33"/>
      <c r="I156" s="139"/>
      <c r="J156" s="14">
        <f t="shared" si="32"/>
        <v>0</v>
      </c>
      <c r="K156" s="123">
        <f t="shared" si="30"/>
        <v>0</v>
      </c>
      <c r="L156" s="123">
        <f t="shared" si="31"/>
        <v>0</v>
      </c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</row>
    <row r="157" spans="1:42" s="70" customFormat="1" x14ac:dyDescent="0.25">
      <c r="A157" s="65" t="s">
        <v>90</v>
      </c>
      <c r="B157" s="120">
        <v>0</v>
      </c>
      <c r="C157" s="34"/>
      <c r="D157" s="121"/>
      <c r="E157" s="33"/>
      <c r="F157" s="33"/>
      <c r="G157" s="33"/>
      <c r="H157" s="33"/>
      <c r="I157" s="139"/>
      <c r="J157" s="14">
        <f t="shared" si="32"/>
        <v>0</v>
      </c>
      <c r="K157" s="123">
        <f t="shared" si="30"/>
        <v>0</v>
      </c>
      <c r="L157" s="123">
        <f t="shared" si="31"/>
        <v>0</v>
      </c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</row>
    <row r="158" spans="1:42" s="20" customFormat="1" ht="33.75" customHeight="1" x14ac:dyDescent="0.25">
      <c r="A158" s="99" t="s">
        <v>151</v>
      </c>
      <c r="B158" s="14">
        <f>+B159+B178+B207+B220</f>
        <v>7600000</v>
      </c>
      <c r="C158" s="2"/>
      <c r="D158" s="84"/>
      <c r="E158" s="14">
        <f>+E160+E179+E208+E221</f>
        <v>0</v>
      </c>
      <c r="F158" s="14">
        <f t="shared" ref="F158" si="36">+F160+F179+F208+F221</f>
        <v>4267000</v>
      </c>
      <c r="G158" s="14">
        <f>+G160+G179+G208+G221</f>
        <v>2761000</v>
      </c>
      <c r="H158" s="14">
        <f>+H160+H179+H208+H221</f>
        <v>572000</v>
      </c>
      <c r="I158" s="133"/>
      <c r="J158" s="14">
        <f>SUM(E158:I158)</f>
        <v>7600000</v>
      </c>
      <c r="K158" s="123">
        <f t="shared" si="30"/>
        <v>7600000</v>
      </c>
      <c r="L158" s="123">
        <f t="shared" si="31"/>
        <v>0</v>
      </c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</row>
    <row r="159" spans="1:42" s="21" customFormat="1" ht="22.5" customHeight="1" x14ac:dyDescent="0.25">
      <c r="A159" s="194" t="s">
        <v>64</v>
      </c>
      <c r="B159" s="197">
        <f>B161+B170</f>
        <v>4957000</v>
      </c>
      <c r="C159" s="5" t="s">
        <v>84</v>
      </c>
      <c r="D159" s="15">
        <v>1</v>
      </c>
      <c r="E159" s="15">
        <v>0</v>
      </c>
      <c r="F159" s="15">
        <v>2</v>
      </c>
      <c r="G159" s="15">
        <v>2</v>
      </c>
      <c r="H159" s="14">
        <f>+H161+H180+H209+H222</f>
        <v>0</v>
      </c>
      <c r="I159" s="134"/>
      <c r="J159" s="14">
        <f t="shared" si="32"/>
        <v>4</v>
      </c>
      <c r="K159" s="123"/>
      <c r="L159" s="123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</row>
    <row r="160" spans="1:42" s="21" customFormat="1" ht="15" customHeight="1" x14ac:dyDescent="0.25">
      <c r="A160" s="195"/>
      <c r="B160" s="198"/>
      <c r="C160" s="5" t="s">
        <v>83</v>
      </c>
      <c r="D160" s="15"/>
      <c r="E160" s="16">
        <f>+E161+E170</f>
        <v>0</v>
      </c>
      <c r="F160" s="16">
        <f>+F161+F170</f>
        <v>2778000</v>
      </c>
      <c r="G160" s="16">
        <f>+G161+G170</f>
        <v>2179000</v>
      </c>
      <c r="H160" s="16">
        <f>+H161+H170</f>
        <v>0</v>
      </c>
      <c r="I160" s="135"/>
      <c r="J160" s="14">
        <f>SUM(E160:I160)</f>
        <v>4957000</v>
      </c>
      <c r="K160" s="123">
        <f t="shared" si="30"/>
        <v>4957000</v>
      </c>
      <c r="L160" s="123">
        <f>+B159-K160</f>
        <v>0</v>
      </c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</row>
    <row r="161" spans="1:42" s="22" customFormat="1" ht="45" hidden="1" x14ac:dyDescent="0.25">
      <c r="A161" s="106" t="s">
        <v>75</v>
      </c>
      <c r="B161" s="74">
        <f>SUM(E163:H163)</f>
        <v>0</v>
      </c>
      <c r="C161" s="91"/>
      <c r="D161" s="91"/>
      <c r="E161" s="24">
        <f>SUM(E162:E169)</f>
        <v>0</v>
      </c>
      <c r="F161" s="24">
        <f t="shared" ref="F161:H161" si="37">SUM(F162:F169)</f>
        <v>0</v>
      </c>
      <c r="G161" s="24">
        <f t="shared" si="37"/>
        <v>0</v>
      </c>
      <c r="H161" s="24">
        <f t="shared" si="37"/>
        <v>0</v>
      </c>
      <c r="I161" s="141"/>
      <c r="J161" s="14">
        <f t="shared" si="32"/>
        <v>0</v>
      </c>
      <c r="K161" s="123">
        <f t="shared" si="30"/>
        <v>0</v>
      </c>
      <c r="L161" s="123">
        <f t="shared" si="31"/>
        <v>0</v>
      </c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</row>
    <row r="162" spans="1:42" hidden="1" x14ac:dyDescent="0.25">
      <c r="A162" s="107" t="s">
        <v>101</v>
      </c>
      <c r="B162" s="75">
        <v>0</v>
      </c>
      <c r="C162" s="75"/>
      <c r="D162" s="75"/>
      <c r="E162" s="75"/>
      <c r="F162" s="75"/>
      <c r="G162" s="75"/>
      <c r="H162" s="75"/>
      <c r="I162" s="142"/>
      <c r="J162" s="14">
        <f t="shared" si="32"/>
        <v>0</v>
      </c>
      <c r="K162" s="123">
        <f t="shared" si="30"/>
        <v>0</v>
      </c>
      <c r="L162" s="123">
        <f t="shared" si="31"/>
        <v>0</v>
      </c>
    </row>
    <row r="163" spans="1:42" hidden="1" x14ac:dyDescent="0.25">
      <c r="A163" s="108" t="s">
        <v>102</v>
      </c>
      <c r="B163" s="75"/>
      <c r="C163" s="75"/>
      <c r="D163" s="75"/>
      <c r="E163" s="76"/>
      <c r="F163" s="76"/>
      <c r="G163" s="75"/>
      <c r="H163" s="75"/>
      <c r="I163" s="142"/>
      <c r="J163" s="14">
        <f t="shared" si="32"/>
        <v>0</v>
      </c>
      <c r="K163" s="123">
        <f t="shared" si="30"/>
        <v>0</v>
      </c>
      <c r="L163" s="123">
        <f t="shared" si="31"/>
        <v>0</v>
      </c>
    </row>
    <row r="164" spans="1:42" hidden="1" x14ac:dyDescent="0.25">
      <c r="A164" s="108" t="s">
        <v>103</v>
      </c>
      <c r="B164" s="75"/>
      <c r="C164" s="75"/>
      <c r="D164" s="75"/>
      <c r="E164" s="75"/>
      <c r="F164" s="75"/>
      <c r="G164" s="75"/>
      <c r="H164" s="75"/>
      <c r="I164" s="142"/>
      <c r="J164" s="14">
        <f t="shared" si="32"/>
        <v>0</v>
      </c>
      <c r="K164" s="123">
        <f t="shared" si="30"/>
        <v>0</v>
      </c>
      <c r="L164" s="123">
        <f t="shared" si="31"/>
        <v>0</v>
      </c>
    </row>
    <row r="165" spans="1:42" ht="30" hidden="1" x14ac:dyDescent="0.25">
      <c r="A165" s="108" t="s">
        <v>104</v>
      </c>
      <c r="B165" s="75"/>
      <c r="C165" s="75"/>
      <c r="D165" s="75"/>
      <c r="E165" s="75"/>
      <c r="F165" s="75"/>
      <c r="G165" s="75"/>
      <c r="H165" s="75"/>
      <c r="I165" s="142"/>
      <c r="J165" s="14">
        <f t="shared" si="32"/>
        <v>0</v>
      </c>
      <c r="K165" s="123">
        <f t="shared" si="30"/>
        <v>0</v>
      </c>
      <c r="L165" s="123">
        <f t="shared" si="31"/>
        <v>0</v>
      </c>
    </row>
    <row r="166" spans="1:42" hidden="1" x14ac:dyDescent="0.25">
      <c r="A166" s="108" t="s">
        <v>105</v>
      </c>
      <c r="B166" s="75"/>
      <c r="C166" s="75"/>
      <c r="D166" s="75"/>
      <c r="E166" s="75"/>
      <c r="F166" s="75"/>
      <c r="G166" s="75"/>
      <c r="H166" s="75"/>
      <c r="I166" s="142"/>
      <c r="J166" s="14">
        <f t="shared" si="32"/>
        <v>0</v>
      </c>
      <c r="K166" s="123">
        <f t="shared" si="30"/>
        <v>0</v>
      </c>
      <c r="L166" s="123">
        <f t="shared" si="31"/>
        <v>0</v>
      </c>
    </row>
    <row r="167" spans="1:42" hidden="1" x14ac:dyDescent="0.25">
      <c r="A167" s="108" t="s">
        <v>106</v>
      </c>
      <c r="B167" s="75"/>
      <c r="C167" s="75"/>
      <c r="D167" s="75"/>
      <c r="E167" s="75"/>
      <c r="F167" s="75"/>
      <c r="G167" s="75"/>
      <c r="H167" s="75"/>
      <c r="I167" s="142"/>
      <c r="J167" s="14">
        <f t="shared" si="32"/>
        <v>0</v>
      </c>
      <c r="K167" s="123">
        <f t="shared" si="30"/>
        <v>0</v>
      </c>
      <c r="L167" s="123">
        <f t="shared" si="31"/>
        <v>0</v>
      </c>
    </row>
    <row r="168" spans="1:42" hidden="1" x14ac:dyDescent="0.25">
      <c r="A168" s="108" t="s">
        <v>107</v>
      </c>
      <c r="B168" s="75"/>
      <c r="C168" s="75"/>
      <c r="D168" s="75"/>
      <c r="E168" s="75"/>
      <c r="F168" s="75"/>
      <c r="G168" s="75"/>
      <c r="H168" s="75"/>
      <c r="I168" s="142"/>
      <c r="J168" s="14">
        <f t="shared" si="32"/>
        <v>0</v>
      </c>
      <c r="K168" s="123">
        <f t="shared" si="30"/>
        <v>0</v>
      </c>
      <c r="L168" s="123">
        <f t="shared" si="31"/>
        <v>0</v>
      </c>
    </row>
    <row r="169" spans="1:42" hidden="1" x14ac:dyDescent="0.25">
      <c r="A169" s="109" t="s">
        <v>6</v>
      </c>
      <c r="B169" s="66"/>
      <c r="C169" s="75"/>
      <c r="D169" s="75"/>
      <c r="E169" s="75"/>
      <c r="F169" s="75"/>
      <c r="G169" s="75"/>
      <c r="H169" s="75"/>
      <c r="I169" s="142"/>
      <c r="J169" s="14">
        <f t="shared" si="32"/>
        <v>0</v>
      </c>
      <c r="K169" s="123">
        <f t="shared" si="30"/>
        <v>0</v>
      </c>
      <c r="L169" s="123">
        <f t="shared" si="31"/>
        <v>0</v>
      </c>
    </row>
    <row r="170" spans="1:42" s="22" customFormat="1" ht="30" x14ac:dyDescent="0.25">
      <c r="A170" s="110" t="s">
        <v>156</v>
      </c>
      <c r="B170" s="24">
        <f>SUM(E170:I170)</f>
        <v>4957000</v>
      </c>
      <c r="C170" s="91"/>
      <c r="D170" s="91"/>
      <c r="E170" s="24">
        <f>SUM(E171:E176)</f>
        <v>0</v>
      </c>
      <c r="F170" s="24">
        <f>SUM(F171:F177)</f>
        <v>2778000</v>
      </c>
      <c r="G170" s="24">
        <f>SUM(G171:G176)</f>
        <v>2179000</v>
      </c>
      <c r="H170" s="24">
        <f t="shared" ref="H170" si="38">SUM(H171:H176)</f>
        <v>0</v>
      </c>
      <c r="I170" s="141"/>
      <c r="J170" s="14">
        <f>SUM(E170:I170)</f>
        <v>4957000</v>
      </c>
      <c r="K170" s="123">
        <f t="shared" si="30"/>
        <v>4957000</v>
      </c>
      <c r="L170" s="123">
        <f t="shared" si="31"/>
        <v>0</v>
      </c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</row>
    <row r="171" spans="1:42" x14ac:dyDescent="0.25">
      <c r="A171" s="111" t="s">
        <v>108</v>
      </c>
      <c r="B171" s="66">
        <f>SUM(E171:I171)</f>
        <v>0</v>
      </c>
      <c r="C171" s="75"/>
      <c r="D171" s="75"/>
      <c r="E171" s="75"/>
      <c r="F171" s="75"/>
      <c r="G171" s="75"/>
      <c r="H171" s="75"/>
      <c r="I171" s="142"/>
      <c r="J171" s="14">
        <f t="shared" si="32"/>
        <v>0</v>
      </c>
      <c r="K171" s="123">
        <f t="shared" si="30"/>
        <v>0</v>
      </c>
      <c r="L171" s="123">
        <f t="shared" si="31"/>
        <v>0</v>
      </c>
    </row>
    <row r="172" spans="1:42" x14ac:dyDescent="0.25">
      <c r="A172" s="108" t="s">
        <v>102</v>
      </c>
      <c r="B172" s="66">
        <f t="shared" ref="B172:B173" si="39">SUM(E172:I172)</f>
        <v>0</v>
      </c>
      <c r="C172" s="75"/>
      <c r="D172" s="75"/>
      <c r="E172" s="75"/>
      <c r="F172" s="76"/>
      <c r="G172" s="76"/>
      <c r="H172" s="75"/>
      <c r="I172" s="142"/>
      <c r="J172" s="14">
        <f t="shared" si="32"/>
        <v>0</v>
      </c>
      <c r="K172" s="123">
        <f t="shared" si="30"/>
        <v>0</v>
      </c>
      <c r="L172" s="123">
        <f t="shared" si="31"/>
        <v>0</v>
      </c>
    </row>
    <row r="173" spans="1:42" ht="45" x14ac:dyDescent="0.25">
      <c r="A173" s="108" t="s">
        <v>109</v>
      </c>
      <c r="B173" s="190">
        <f t="shared" si="39"/>
        <v>600000</v>
      </c>
      <c r="C173" s="75"/>
      <c r="D173" s="75"/>
      <c r="E173" s="75"/>
      <c r="F173" s="76">
        <v>500000</v>
      </c>
      <c r="G173" s="76">
        <v>100000</v>
      </c>
      <c r="H173" s="75"/>
      <c r="I173" s="142"/>
      <c r="J173" s="14">
        <f>SUM(E173:I173)</f>
        <v>600000</v>
      </c>
      <c r="K173" s="123">
        <f t="shared" si="30"/>
        <v>600000</v>
      </c>
      <c r="L173" s="123">
        <f t="shared" si="31"/>
        <v>0</v>
      </c>
    </row>
    <row r="174" spans="1:42" ht="30" x14ac:dyDescent="0.25">
      <c r="A174" s="108" t="s">
        <v>110</v>
      </c>
      <c r="B174" s="213">
        <f>+C174+D174+E174+F174+G174+H174+I174</f>
        <v>3757000</v>
      </c>
      <c r="C174" s="75"/>
      <c r="D174" s="75"/>
      <c r="E174" s="75"/>
      <c r="F174" s="213">
        <v>1978000</v>
      </c>
      <c r="G174" s="213">
        <v>1779000</v>
      </c>
      <c r="H174" s="75"/>
      <c r="I174" s="142"/>
      <c r="J174" s="14">
        <f>SUM(E174:I174)</f>
        <v>3757000</v>
      </c>
      <c r="K174" s="123">
        <f t="shared" si="30"/>
        <v>3757000</v>
      </c>
      <c r="L174" s="123">
        <f t="shared" si="31"/>
        <v>0</v>
      </c>
    </row>
    <row r="175" spans="1:42" ht="30" x14ac:dyDescent="0.25">
      <c r="A175" s="108" t="s">
        <v>111</v>
      </c>
      <c r="B175" s="214"/>
      <c r="C175" s="75"/>
      <c r="D175" s="75"/>
      <c r="E175" s="75"/>
      <c r="F175" s="214"/>
      <c r="G175" s="214"/>
      <c r="H175" s="75"/>
      <c r="I175" s="142"/>
      <c r="J175" s="14">
        <f t="shared" si="32"/>
        <v>0</v>
      </c>
      <c r="K175" s="123">
        <f t="shared" si="30"/>
        <v>0</v>
      </c>
      <c r="L175" s="123">
        <f t="shared" si="31"/>
        <v>0</v>
      </c>
      <c r="O175" s="176"/>
      <c r="P175" s="176"/>
    </row>
    <row r="176" spans="1:42" x14ac:dyDescent="0.25">
      <c r="A176" s="108" t="s">
        <v>112</v>
      </c>
      <c r="B176" s="190">
        <f>SUM(E176:I176)</f>
        <v>600000</v>
      </c>
      <c r="C176" s="75"/>
      <c r="D176" s="75"/>
      <c r="E176" s="75"/>
      <c r="F176" s="76">
        <v>300000</v>
      </c>
      <c r="G176" s="76">
        <v>300000</v>
      </c>
      <c r="H176" s="75"/>
      <c r="I176" s="142"/>
      <c r="J176" s="14">
        <f>SUM(E176:I176)</f>
        <v>600000</v>
      </c>
      <c r="K176" s="123">
        <f t="shared" si="30"/>
        <v>600000</v>
      </c>
      <c r="L176" s="123">
        <f t="shared" si="31"/>
        <v>0</v>
      </c>
    </row>
    <row r="177" spans="1:42" x14ac:dyDescent="0.25">
      <c r="A177" s="109" t="s">
        <v>6</v>
      </c>
      <c r="B177" s="66"/>
      <c r="C177" s="75"/>
      <c r="D177" s="75"/>
      <c r="E177" s="75"/>
      <c r="F177" s="75"/>
      <c r="G177" s="75"/>
      <c r="H177" s="75"/>
      <c r="I177" s="142"/>
      <c r="J177" s="14">
        <f t="shared" si="32"/>
        <v>0</v>
      </c>
      <c r="K177" s="123">
        <f t="shared" si="30"/>
        <v>0</v>
      </c>
      <c r="L177" s="123">
        <f t="shared" si="31"/>
        <v>0</v>
      </c>
    </row>
    <row r="178" spans="1:42" s="21" customFormat="1" ht="22.5" hidden="1" customHeight="1" x14ac:dyDescent="0.25">
      <c r="A178" s="194" t="s">
        <v>65</v>
      </c>
      <c r="B178" s="205">
        <f>SUM(E181:H181)</f>
        <v>0</v>
      </c>
      <c r="C178" s="5" t="s">
        <v>84</v>
      </c>
      <c r="D178" s="15">
        <v>0</v>
      </c>
      <c r="E178" s="15">
        <v>1</v>
      </c>
      <c r="F178" s="15">
        <v>0</v>
      </c>
      <c r="G178" s="15">
        <v>0</v>
      </c>
      <c r="H178" s="15">
        <v>0</v>
      </c>
      <c r="I178" s="134"/>
      <c r="J178" s="14">
        <f t="shared" si="32"/>
        <v>1</v>
      </c>
      <c r="K178" s="123"/>
      <c r="L178" s="123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</row>
    <row r="179" spans="1:42" s="21" customFormat="1" ht="15" hidden="1" customHeight="1" x14ac:dyDescent="0.25">
      <c r="A179" s="196"/>
      <c r="B179" s="206"/>
      <c r="C179" s="5" t="s">
        <v>83</v>
      </c>
      <c r="D179" s="15"/>
      <c r="E179" s="16">
        <f>+E181</f>
        <v>0</v>
      </c>
      <c r="F179" s="16">
        <f t="shared" ref="F179:H179" si="40">+F181</f>
        <v>0</v>
      </c>
      <c r="G179" s="16">
        <f t="shared" si="40"/>
        <v>0</v>
      </c>
      <c r="H179" s="16">
        <f t="shared" si="40"/>
        <v>0</v>
      </c>
      <c r="I179" s="135"/>
      <c r="J179" s="14">
        <f t="shared" si="32"/>
        <v>0</v>
      </c>
      <c r="K179" s="123">
        <f t="shared" si="30"/>
        <v>0</v>
      </c>
      <c r="L179" s="123">
        <f>+B178-K179</f>
        <v>0</v>
      </c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</row>
    <row r="180" spans="1:42" s="117" customFormat="1" hidden="1" x14ac:dyDescent="0.25">
      <c r="A180" s="107"/>
      <c r="B180" s="75"/>
      <c r="C180" s="75"/>
      <c r="D180" s="75"/>
      <c r="E180" s="75"/>
      <c r="F180" s="75"/>
      <c r="G180" s="75"/>
      <c r="H180" s="75"/>
      <c r="I180" s="142"/>
      <c r="J180" s="30"/>
      <c r="K180" s="123">
        <f t="shared" si="30"/>
        <v>0</v>
      </c>
      <c r="L180" s="123">
        <f t="shared" si="31"/>
        <v>0</v>
      </c>
    </row>
    <row r="181" spans="1:42" s="117" customFormat="1" hidden="1" x14ac:dyDescent="0.25">
      <c r="A181" s="107"/>
      <c r="B181" s="76"/>
      <c r="C181" s="75"/>
      <c r="D181" s="75"/>
      <c r="E181" s="76"/>
      <c r="F181" s="75"/>
      <c r="G181" s="75"/>
      <c r="H181" s="75"/>
      <c r="I181" s="142"/>
      <c r="J181" s="30"/>
      <c r="K181" s="123">
        <f t="shared" si="30"/>
        <v>0</v>
      </c>
      <c r="L181" s="123">
        <f t="shared" si="31"/>
        <v>0</v>
      </c>
    </row>
    <row r="182" spans="1:42" s="117" customFormat="1" hidden="1" x14ac:dyDescent="0.25">
      <c r="A182" s="107"/>
      <c r="B182" s="75"/>
      <c r="C182" s="75"/>
      <c r="D182" s="75"/>
      <c r="E182" s="75"/>
      <c r="F182" s="75"/>
      <c r="G182" s="75"/>
      <c r="H182" s="75"/>
      <c r="I182" s="142"/>
      <c r="J182" s="30"/>
      <c r="K182" s="123">
        <f t="shared" si="30"/>
        <v>0</v>
      </c>
      <c r="L182" s="123">
        <f t="shared" si="31"/>
        <v>0</v>
      </c>
    </row>
    <row r="183" spans="1:42" s="117" customFormat="1" hidden="1" x14ac:dyDescent="0.25">
      <c r="A183" s="183"/>
      <c r="B183" s="75"/>
      <c r="C183" s="75"/>
      <c r="D183" s="75"/>
      <c r="E183" s="75"/>
      <c r="F183" s="75"/>
      <c r="G183" s="75"/>
      <c r="H183" s="75"/>
      <c r="I183" s="142"/>
      <c r="J183" s="30"/>
      <c r="K183" s="123">
        <f t="shared" si="30"/>
        <v>0</v>
      </c>
      <c r="L183" s="123">
        <f t="shared" si="31"/>
        <v>0</v>
      </c>
    </row>
    <row r="184" spans="1:42" s="117" customFormat="1" hidden="1" x14ac:dyDescent="0.25">
      <c r="A184" s="183"/>
      <c r="B184" s="76"/>
      <c r="C184" s="75"/>
      <c r="D184" s="75"/>
      <c r="E184" s="76"/>
      <c r="F184" s="75"/>
      <c r="G184" s="75"/>
      <c r="H184" s="75"/>
      <c r="I184" s="142"/>
      <c r="J184" s="30"/>
      <c r="K184" s="123">
        <f t="shared" si="30"/>
        <v>0</v>
      </c>
      <c r="L184" s="123">
        <f t="shared" si="31"/>
        <v>0</v>
      </c>
    </row>
    <row r="185" spans="1:42" s="117" customFormat="1" hidden="1" x14ac:dyDescent="0.25">
      <c r="A185" s="183"/>
      <c r="B185" s="75"/>
      <c r="C185" s="75"/>
      <c r="D185" s="75"/>
      <c r="E185" s="76"/>
      <c r="F185" s="75"/>
      <c r="G185" s="75"/>
      <c r="H185" s="75"/>
      <c r="I185" s="142"/>
      <c r="J185" s="30"/>
      <c r="K185" s="123">
        <f t="shared" si="30"/>
        <v>0</v>
      </c>
      <c r="L185" s="123">
        <f t="shared" si="31"/>
        <v>0</v>
      </c>
    </row>
    <row r="186" spans="1:42" s="117" customFormat="1" hidden="1" x14ac:dyDescent="0.25">
      <c r="A186" s="183"/>
      <c r="B186" s="75"/>
      <c r="C186" s="75"/>
      <c r="D186" s="75"/>
      <c r="E186" s="76"/>
      <c r="F186" s="75"/>
      <c r="G186" s="75"/>
      <c r="H186" s="75"/>
      <c r="I186" s="142"/>
      <c r="J186" s="30"/>
      <c r="K186" s="123">
        <f t="shared" si="30"/>
        <v>0</v>
      </c>
      <c r="L186" s="123">
        <f t="shared" si="31"/>
        <v>0</v>
      </c>
    </row>
    <row r="187" spans="1:42" s="117" customFormat="1" hidden="1" x14ac:dyDescent="0.25">
      <c r="A187" s="183"/>
      <c r="B187" s="75"/>
      <c r="C187" s="75"/>
      <c r="D187" s="75"/>
      <c r="E187" s="76"/>
      <c r="F187" s="75"/>
      <c r="G187" s="75"/>
      <c r="H187" s="75"/>
      <c r="I187" s="142"/>
      <c r="J187" s="30"/>
      <c r="K187" s="123">
        <f t="shared" si="30"/>
        <v>0</v>
      </c>
      <c r="L187" s="123">
        <f t="shared" si="31"/>
        <v>0</v>
      </c>
    </row>
    <row r="188" spans="1:42" s="117" customFormat="1" hidden="1" x14ac:dyDescent="0.25">
      <c r="A188" s="183"/>
      <c r="B188" s="75"/>
      <c r="C188" s="75"/>
      <c r="D188" s="75"/>
      <c r="E188" s="76"/>
      <c r="F188" s="75"/>
      <c r="G188" s="75"/>
      <c r="H188" s="75"/>
      <c r="I188" s="142"/>
      <c r="J188" s="30"/>
      <c r="K188" s="123">
        <f t="shared" si="30"/>
        <v>0</v>
      </c>
      <c r="L188" s="123">
        <f t="shared" si="31"/>
        <v>0</v>
      </c>
    </row>
    <row r="189" spans="1:42" s="117" customFormat="1" hidden="1" x14ac:dyDescent="0.25">
      <c r="A189" s="183"/>
      <c r="B189" s="75"/>
      <c r="C189" s="75"/>
      <c r="D189" s="75"/>
      <c r="E189" s="76"/>
      <c r="F189" s="75"/>
      <c r="G189" s="75"/>
      <c r="H189" s="75"/>
      <c r="I189" s="142"/>
      <c r="J189" s="30"/>
      <c r="K189" s="123">
        <f t="shared" si="30"/>
        <v>0</v>
      </c>
      <c r="L189" s="123">
        <f t="shared" si="31"/>
        <v>0</v>
      </c>
    </row>
    <row r="190" spans="1:42" s="117" customFormat="1" hidden="1" x14ac:dyDescent="0.25">
      <c r="A190" s="183"/>
      <c r="B190" s="75"/>
      <c r="C190" s="75"/>
      <c r="D190" s="75"/>
      <c r="E190" s="76"/>
      <c r="F190" s="75"/>
      <c r="G190" s="75"/>
      <c r="H190" s="75"/>
      <c r="I190" s="142"/>
      <c r="J190" s="30"/>
      <c r="K190" s="123">
        <f t="shared" si="30"/>
        <v>0</v>
      </c>
      <c r="L190" s="123">
        <f t="shared" si="31"/>
        <v>0</v>
      </c>
    </row>
    <row r="191" spans="1:42" s="117" customFormat="1" hidden="1" x14ac:dyDescent="0.25">
      <c r="A191" s="183"/>
      <c r="B191" s="75"/>
      <c r="C191" s="75"/>
      <c r="D191" s="75"/>
      <c r="E191" s="76"/>
      <c r="F191" s="75"/>
      <c r="G191" s="75"/>
      <c r="H191" s="75"/>
      <c r="I191" s="142"/>
      <c r="J191" s="30"/>
      <c r="K191" s="123">
        <f t="shared" si="30"/>
        <v>0</v>
      </c>
      <c r="L191" s="123">
        <f t="shared" si="31"/>
        <v>0</v>
      </c>
    </row>
    <row r="192" spans="1:42" s="117" customFormat="1" hidden="1" x14ac:dyDescent="0.25">
      <c r="A192" s="183"/>
      <c r="B192" s="75"/>
      <c r="C192" s="75"/>
      <c r="D192" s="75"/>
      <c r="E192" s="76"/>
      <c r="F192" s="75"/>
      <c r="G192" s="75"/>
      <c r="H192" s="75"/>
      <c r="I192" s="142"/>
      <c r="J192" s="30"/>
      <c r="K192" s="123">
        <f t="shared" ref="K192:K238" si="41">+E192+F192+G192+H192</f>
        <v>0</v>
      </c>
      <c r="L192" s="123">
        <f t="shared" ref="L192:L238" si="42">+B192-K192</f>
        <v>0</v>
      </c>
    </row>
    <row r="193" spans="1:42" s="117" customFormat="1" hidden="1" x14ac:dyDescent="0.25">
      <c r="A193" s="183"/>
      <c r="B193" s="75"/>
      <c r="C193" s="75"/>
      <c r="D193" s="75"/>
      <c r="E193" s="76"/>
      <c r="F193" s="75"/>
      <c r="G193" s="75"/>
      <c r="H193" s="75"/>
      <c r="I193" s="142"/>
      <c r="J193" s="30"/>
      <c r="K193" s="123">
        <f t="shared" si="41"/>
        <v>0</v>
      </c>
      <c r="L193" s="123">
        <f t="shared" si="42"/>
        <v>0</v>
      </c>
    </row>
    <row r="194" spans="1:42" s="117" customFormat="1" hidden="1" x14ac:dyDescent="0.25">
      <c r="A194" s="183"/>
      <c r="B194" s="75"/>
      <c r="C194" s="75"/>
      <c r="D194" s="75"/>
      <c r="E194" s="76"/>
      <c r="F194" s="75"/>
      <c r="G194" s="75"/>
      <c r="H194" s="75"/>
      <c r="I194" s="142"/>
      <c r="J194" s="30"/>
      <c r="K194" s="123">
        <f t="shared" si="41"/>
        <v>0</v>
      </c>
      <c r="L194" s="123">
        <f t="shared" si="42"/>
        <v>0</v>
      </c>
    </row>
    <row r="195" spans="1:42" s="117" customFormat="1" hidden="1" x14ac:dyDescent="0.25">
      <c r="A195" s="183"/>
      <c r="B195" s="75"/>
      <c r="C195" s="75"/>
      <c r="D195" s="75"/>
      <c r="E195" s="76"/>
      <c r="F195" s="75"/>
      <c r="G195" s="75"/>
      <c r="H195" s="75"/>
      <c r="I195" s="142"/>
      <c r="J195" s="30"/>
      <c r="K195" s="123">
        <f t="shared" si="41"/>
        <v>0</v>
      </c>
      <c r="L195" s="123">
        <f t="shared" si="42"/>
        <v>0</v>
      </c>
    </row>
    <row r="196" spans="1:42" s="117" customFormat="1" hidden="1" x14ac:dyDescent="0.25">
      <c r="A196" s="183"/>
      <c r="B196" s="75"/>
      <c r="C196" s="75"/>
      <c r="D196" s="75"/>
      <c r="E196" s="76"/>
      <c r="F196" s="75"/>
      <c r="G196" s="75"/>
      <c r="H196" s="75"/>
      <c r="I196" s="142"/>
      <c r="J196" s="30"/>
      <c r="K196" s="123">
        <f t="shared" si="41"/>
        <v>0</v>
      </c>
      <c r="L196" s="123">
        <f t="shared" si="42"/>
        <v>0</v>
      </c>
    </row>
    <row r="197" spans="1:42" s="117" customFormat="1" hidden="1" x14ac:dyDescent="0.25">
      <c r="A197" s="183"/>
      <c r="B197" s="76"/>
      <c r="C197" s="75"/>
      <c r="D197" s="75"/>
      <c r="E197" s="76"/>
      <c r="F197" s="75"/>
      <c r="G197" s="75"/>
      <c r="H197" s="75"/>
      <c r="I197" s="142"/>
      <c r="J197" s="30"/>
      <c r="K197" s="123">
        <f t="shared" si="41"/>
        <v>0</v>
      </c>
      <c r="L197" s="123">
        <f t="shared" si="42"/>
        <v>0</v>
      </c>
    </row>
    <row r="198" spans="1:42" s="117" customFormat="1" hidden="1" x14ac:dyDescent="0.25">
      <c r="A198" s="183"/>
      <c r="B198" s="75"/>
      <c r="C198" s="75"/>
      <c r="D198" s="75"/>
      <c r="E198" s="76"/>
      <c r="F198" s="75"/>
      <c r="G198" s="75"/>
      <c r="H198" s="75"/>
      <c r="I198" s="142"/>
      <c r="J198" s="184"/>
      <c r="K198" s="123">
        <f t="shared" si="41"/>
        <v>0</v>
      </c>
      <c r="L198" s="123">
        <f t="shared" si="42"/>
        <v>0</v>
      </c>
    </row>
    <row r="199" spans="1:42" s="117" customFormat="1" hidden="1" x14ac:dyDescent="0.25">
      <c r="A199" s="183"/>
      <c r="B199" s="75"/>
      <c r="C199" s="75"/>
      <c r="D199" s="75"/>
      <c r="E199" s="76"/>
      <c r="F199" s="75"/>
      <c r="G199" s="75"/>
      <c r="H199" s="75"/>
      <c r="I199" s="142"/>
      <c r="J199" s="184"/>
      <c r="K199" s="123">
        <f t="shared" si="41"/>
        <v>0</v>
      </c>
      <c r="L199" s="123">
        <f t="shared" si="42"/>
        <v>0</v>
      </c>
    </row>
    <row r="200" spans="1:42" s="117" customFormat="1" hidden="1" x14ac:dyDescent="0.25">
      <c r="A200" s="183"/>
      <c r="B200" s="75"/>
      <c r="C200" s="75"/>
      <c r="D200" s="75"/>
      <c r="E200" s="76"/>
      <c r="F200" s="75"/>
      <c r="G200" s="75"/>
      <c r="H200" s="75"/>
      <c r="I200" s="142"/>
      <c r="J200" s="184"/>
      <c r="K200" s="123">
        <f t="shared" si="41"/>
        <v>0</v>
      </c>
      <c r="L200" s="123">
        <f t="shared" si="42"/>
        <v>0</v>
      </c>
    </row>
    <row r="201" spans="1:42" s="117" customFormat="1" hidden="1" x14ac:dyDescent="0.25">
      <c r="A201" s="183"/>
      <c r="B201" s="75"/>
      <c r="C201" s="75"/>
      <c r="D201" s="75"/>
      <c r="E201" s="76"/>
      <c r="F201" s="75"/>
      <c r="G201" s="75"/>
      <c r="H201" s="75"/>
      <c r="I201" s="142"/>
      <c r="J201" s="184"/>
      <c r="K201" s="123">
        <f t="shared" si="41"/>
        <v>0</v>
      </c>
      <c r="L201" s="123">
        <f t="shared" si="42"/>
        <v>0</v>
      </c>
    </row>
    <row r="202" spans="1:42" s="117" customFormat="1" hidden="1" x14ac:dyDescent="0.25">
      <c r="A202" s="183"/>
      <c r="B202" s="75"/>
      <c r="C202" s="75"/>
      <c r="D202" s="75"/>
      <c r="E202" s="76"/>
      <c r="F202" s="75"/>
      <c r="G202" s="75"/>
      <c r="H202" s="75"/>
      <c r="I202" s="142"/>
      <c r="J202" s="184"/>
      <c r="K202" s="123">
        <f t="shared" si="41"/>
        <v>0</v>
      </c>
      <c r="L202" s="123">
        <f t="shared" si="42"/>
        <v>0</v>
      </c>
    </row>
    <row r="203" spans="1:42" s="117" customFormat="1" hidden="1" x14ac:dyDescent="0.25">
      <c r="A203" s="183"/>
      <c r="B203" s="75"/>
      <c r="C203" s="75"/>
      <c r="D203" s="75"/>
      <c r="E203" s="75"/>
      <c r="F203" s="75"/>
      <c r="G203" s="75"/>
      <c r="H203" s="75"/>
      <c r="I203" s="142"/>
      <c r="J203" s="184"/>
      <c r="K203" s="123">
        <f t="shared" si="41"/>
        <v>0</v>
      </c>
      <c r="L203" s="123">
        <f t="shared" si="42"/>
        <v>0</v>
      </c>
    </row>
    <row r="204" spans="1:42" s="117" customFormat="1" hidden="1" x14ac:dyDescent="0.25">
      <c r="A204" s="183"/>
      <c r="B204" s="76"/>
      <c r="C204" s="75"/>
      <c r="D204" s="75"/>
      <c r="E204" s="76"/>
      <c r="F204" s="75"/>
      <c r="G204" s="75"/>
      <c r="H204" s="75"/>
      <c r="I204" s="142"/>
      <c r="J204" s="184"/>
      <c r="K204" s="123">
        <f t="shared" si="41"/>
        <v>0</v>
      </c>
      <c r="L204" s="123">
        <f t="shared" si="42"/>
        <v>0</v>
      </c>
    </row>
    <row r="205" spans="1:42" s="117" customFormat="1" hidden="1" x14ac:dyDescent="0.25">
      <c r="A205" s="183"/>
      <c r="B205" s="76"/>
      <c r="C205" s="75"/>
      <c r="D205" s="75"/>
      <c r="E205" s="76"/>
      <c r="F205" s="75"/>
      <c r="G205" s="75"/>
      <c r="H205" s="75"/>
      <c r="I205" s="142"/>
      <c r="J205" s="184"/>
      <c r="K205" s="123">
        <f t="shared" si="41"/>
        <v>0</v>
      </c>
      <c r="L205" s="123">
        <f t="shared" si="42"/>
        <v>0</v>
      </c>
    </row>
    <row r="206" spans="1:42" s="117" customFormat="1" hidden="1" x14ac:dyDescent="0.25">
      <c r="A206" s="185"/>
      <c r="B206" s="75"/>
      <c r="C206" s="75"/>
      <c r="D206" s="75"/>
      <c r="E206" s="75"/>
      <c r="F206" s="75"/>
      <c r="G206" s="75"/>
      <c r="H206" s="75"/>
      <c r="I206" s="142"/>
      <c r="J206" s="184"/>
      <c r="K206" s="123">
        <f t="shared" si="41"/>
        <v>0</v>
      </c>
      <c r="L206" s="123">
        <f t="shared" si="42"/>
        <v>0</v>
      </c>
    </row>
    <row r="207" spans="1:42" s="21" customFormat="1" ht="22.5" customHeight="1" x14ac:dyDescent="0.25">
      <c r="A207" s="194" t="s">
        <v>157</v>
      </c>
      <c r="B207" s="197">
        <f>SUM(E210:H210)</f>
        <v>300000</v>
      </c>
      <c r="C207" s="5" t="s">
        <v>84</v>
      </c>
      <c r="D207" s="15">
        <v>0</v>
      </c>
      <c r="E207" s="15"/>
      <c r="F207" s="15">
        <v>5</v>
      </c>
      <c r="G207" s="15">
        <v>10</v>
      </c>
      <c r="H207" s="15">
        <v>5</v>
      </c>
      <c r="I207" s="134"/>
      <c r="J207" s="102">
        <f t="shared" ref="J207:J220" si="43">SUM(E207:H207)</f>
        <v>20</v>
      </c>
      <c r="K207" s="123"/>
      <c r="L207" s="123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</row>
    <row r="208" spans="1:42" s="21" customFormat="1" ht="15" customHeight="1" x14ac:dyDescent="0.25">
      <c r="A208" s="196"/>
      <c r="B208" s="198"/>
      <c r="C208" s="5"/>
      <c r="D208" s="15"/>
      <c r="E208" s="16">
        <f>+E210</f>
        <v>0</v>
      </c>
      <c r="F208" s="16">
        <f t="shared" ref="F208:H208" si="44">+F210</f>
        <v>100000</v>
      </c>
      <c r="G208" s="16">
        <f t="shared" si="44"/>
        <v>100000</v>
      </c>
      <c r="H208" s="16">
        <f t="shared" si="44"/>
        <v>100000</v>
      </c>
      <c r="I208" s="135"/>
      <c r="J208" s="102">
        <f>SUM(E208:I208)</f>
        <v>300000</v>
      </c>
      <c r="K208" s="123">
        <f t="shared" si="41"/>
        <v>300000</v>
      </c>
      <c r="L208" s="123">
        <f>+B207-K208</f>
        <v>0</v>
      </c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</row>
    <row r="209" spans="1:42" x14ac:dyDescent="0.25">
      <c r="A209" s="113" t="s">
        <v>7</v>
      </c>
      <c r="B209" s="77">
        <f>SUM(E209:H209)</f>
        <v>0</v>
      </c>
      <c r="C209" s="66"/>
      <c r="D209" s="66"/>
      <c r="E209" s="66"/>
      <c r="F209" s="66"/>
      <c r="G209" s="66"/>
      <c r="H209" s="66"/>
      <c r="I209" s="143"/>
      <c r="J209" s="102">
        <f>SUM(E209:H209)</f>
        <v>0</v>
      </c>
      <c r="K209" s="123">
        <f t="shared" si="41"/>
        <v>0</v>
      </c>
      <c r="L209" s="123">
        <f t="shared" si="42"/>
        <v>0</v>
      </c>
    </row>
    <row r="210" spans="1:42" x14ac:dyDescent="0.25">
      <c r="A210" s="109" t="s">
        <v>13</v>
      </c>
      <c r="B210" s="25">
        <f t="shared" ref="B210:B219" si="45">SUM(E210:H210)</f>
        <v>300000</v>
      </c>
      <c r="C210" s="63"/>
      <c r="D210" s="63"/>
      <c r="E210" s="25">
        <f>SUM(E211:E219)</f>
        <v>0</v>
      </c>
      <c r="F210" s="25">
        <f>SUM(F211:F219)</f>
        <v>100000</v>
      </c>
      <c r="G210" s="25">
        <f>SUM(G211:G219)</f>
        <v>100000</v>
      </c>
      <c r="H210" s="25">
        <f>SUM(H211:H219)</f>
        <v>100000</v>
      </c>
      <c r="I210" s="144"/>
      <c r="J210" s="102">
        <f>SUM(E210:I210)</f>
        <v>300000</v>
      </c>
      <c r="K210" s="123">
        <f t="shared" si="41"/>
        <v>300000</v>
      </c>
      <c r="L210" s="123">
        <f t="shared" si="42"/>
        <v>0</v>
      </c>
    </row>
    <row r="211" spans="1:42" x14ac:dyDescent="0.25">
      <c r="A211" s="101" t="s">
        <v>8</v>
      </c>
      <c r="B211" s="76">
        <f t="shared" si="45"/>
        <v>80000</v>
      </c>
      <c r="C211" s="66"/>
      <c r="D211" s="66"/>
      <c r="E211" s="77"/>
      <c r="F211" s="77">
        <v>80000</v>
      </c>
      <c r="G211" s="77"/>
      <c r="H211" s="77"/>
      <c r="I211" s="77"/>
      <c r="J211" s="102">
        <f>SUM(E211:I211)</f>
        <v>80000</v>
      </c>
      <c r="K211" s="123">
        <f t="shared" si="41"/>
        <v>80000</v>
      </c>
      <c r="L211" s="123">
        <f t="shared" si="42"/>
        <v>0</v>
      </c>
    </row>
    <row r="212" spans="1:42" ht="30" x14ac:dyDescent="0.25">
      <c r="A212" s="112" t="s">
        <v>23</v>
      </c>
      <c r="B212" s="76">
        <f t="shared" si="45"/>
        <v>20000</v>
      </c>
      <c r="C212" s="66"/>
      <c r="D212" s="66"/>
      <c r="E212" s="77"/>
      <c r="F212" s="77">
        <v>20000</v>
      </c>
      <c r="G212" s="77"/>
      <c r="H212" s="77"/>
      <c r="I212" s="77"/>
      <c r="J212" s="102">
        <f>SUM(E212:I212)</f>
        <v>20000</v>
      </c>
      <c r="K212" s="123">
        <f t="shared" si="41"/>
        <v>20000</v>
      </c>
      <c r="L212" s="123">
        <f t="shared" si="42"/>
        <v>0</v>
      </c>
    </row>
    <row r="213" spans="1:42" x14ac:dyDescent="0.25">
      <c r="A213" s="101" t="s">
        <v>9</v>
      </c>
      <c r="B213" s="76">
        <f t="shared" si="45"/>
        <v>80000</v>
      </c>
      <c r="C213" s="66"/>
      <c r="D213" s="66"/>
      <c r="E213" s="77"/>
      <c r="F213" s="77"/>
      <c r="G213" s="77">
        <v>80000</v>
      </c>
      <c r="H213" s="77"/>
      <c r="I213" s="77"/>
      <c r="J213" s="102">
        <f>SUM(E213:I213)</f>
        <v>80000</v>
      </c>
      <c r="K213" s="123">
        <f t="shared" si="41"/>
        <v>80000</v>
      </c>
      <c r="L213" s="123">
        <f t="shared" si="42"/>
        <v>0</v>
      </c>
    </row>
    <row r="214" spans="1:42" ht="30" x14ac:dyDescent="0.25">
      <c r="A214" s="112" t="s">
        <v>24</v>
      </c>
      <c r="B214" s="76">
        <f t="shared" si="45"/>
        <v>20000</v>
      </c>
      <c r="C214" s="66"/>
      <c r="D214" s="66"/>
      <c r="E214" s="77"/>
      <c r="F214" s="77"/>
      <c r="G214" s="77">
        <v>20000</v>
      </c>
      <c r="H214" s="77"/>
      <c r="I214" s="77"/>
      <c r="J214" s="102">
        <f t="shared" ref="J214:J219" si="46">SUM(E214:I214)</f>
        <v>20000</v>
      </c>
      <c r="K214" s="123">
        <f t="shared" si="41"/>
        <v>20000</v>
      </c>
      <c r="L214" s="123">
        <f t="shared" si="42"/>
        <v>0</v>
      </c>
    </row>
    <row r="215" spans="1:42" x14ac:dyDescent="0.25">
      <c r="A215" s="101" t="s">
        <v>10</v>
      </c>
      <c r="B215" s="76">
        <f t="shared" si="45"/>
        <v>80000</v>
      </c>
      <c r="C215" s="66"/>
      <c r="D215" s="66"/>
      <c r="E215" s="77"/>
      <c r="F215" s="77"/>
      <c r="G215" s="77"/>
      <c r="H215" s="77">
        <v>80000</v>
      </c>
      <c r="I215" s="77"/>
      <c r="J215" s="102">
        <f t="shared" si="46"/>
        <v>80000</v>
      </c>
      <c r="K215" s="123">
        <f t="shared" si="41"/>
        <v>80000</v>
      </c>
      <c r="L215" s="123">
        <f t="shared" si="42"/>
        <v>0</v>
      </c>
    </row>
    <row r="216" spans="1:42" ht="30" x14ac:dyDescent="0.25">
      <c r="A216" s="112" t="s">
        <v>24</v>
      </c>
      <c r="B216" s="76">
        <f t="shared" si="45"/>
        <v>20000</v>
      </c>
      <c r="C216" s="66"/>
      <c r="D216" s="66"/>
      <c r="E216" s="77"/>
      <c r="F216" s="77"/>
      <c r="G216" s="77"/>
      <c r="H216" s="77">
        <v>20000</v>
      </c>
      <c r="I216" s="77"/>
      <c r="J216" s="102">
        <f t="shared" si="46"/>
        <v>20000</v>
      </c>
      <c r="K216" s="123">
        <f t="shared" si="41"/>
        <v>20000</v>
      </c>
      <c r="L216" s="123">
        <f t="shared" si="42"/>
        <v>0</v>
      </c>
    </row>
    <row r="217" spans="1:42" x14ac:dyDescent="0.25">
      <c r="A217" s="101" t="s">
        <v>11</v>
      </c>
      <c r="B217" s="77">
        <f>SUM(E217:I217)</f>
        <v>0</v>
      </c>
      <c r="C217" s="66"/>
      <c r="D217" s="66"/>
      <c r="E217" s="77"/>
      <c r="F217" s="77"/>
      <c r="G217" s="77"/>
      <c r="H217" s="77"/>
      <c r="I217" s="77"/>
      <c r="J217" s="102">
        <f t="shared" si="46"/>
        <v>0</v>
      </c>
      <c r="K217" s="123">
        <f t="shared" si="41"/>
        <v>0</v>
      </c>
      <c r="L217" s="123">
        <f t="shared" si="42"/>
        <v>0</v>
      </c>
    </row>
    <row r="218" spans="1:42" ht="30" x14ac:dyDescent="0.25">
      <c r="A218" s="112" t="s">
        <v>24</v>
      </c>
      <c r="B218" s="77">
        <f>SUM(E218:I218)</f>
        <v>0</v>
      </c>
      <c r="C218" s="66"/>
      <c r="D218" s="66"/>
      <c r="E218" s="77"/>
      <c r="F218" s="77"/>
      <c r="G218" s="77"/>
      <c r="H218" s="77"/>
      <c r="I218" s="77"/>
      <c r="J218" s="102">
        <f t="shared" si="46"/>
        <v>0</v>
      </c>
      <c r="K218" s="123">
        <f t="shared" si="41"/>
        <v>0</v>
      </c>
      <c r="L218" s="123">
        <f t="shared" si="42"/>
        <v>0</v>
      </c>
    </row>
    <row r="219" spans="1:42" x14ac:dyDescent="0.25">
      <c r="A219" s="109" t="s">
        <v>25</v>
      </c>
      <c r="B219" s="77">
        <f t="shared" si="45"/>
        <v>0</v>
      </c>
      <c r="C219" s="66"/>
      <c r="D219" s="66"/>
      <c r="E219" s="66"/>
      <c r="F219" s="66"/>
      <c r="G219" s="66"/>
      <c r="H219" s="66"/>
      <c r="I219" s="143"/>
      <c r="J219" s="102">
        <f t="shared" si="46"/>
        <v>0</v>
      </c>
      <c r="K219" s="123">
        <f t="shared" si="41"/>
        <v>0</v>
      </c>
      <c r="L219" s="123">
        <f t="shared" si="42"/>
        <v>0</v>
      </c>
    </row>
    <row r="220" spans="1:42" s="21" customFormat="1" ht="22.5" customHeight="1" x14ac:dyDescent="0.25">
      <c r="A220" s="194" t="s">
        <v>158</v>
      </c>
      <c r="B220" s="197">
        <f>+B222+B230</f>
        <v>2343000</v>
      </c>
      <c r="C220" s="5" t="s">
        <v>84</v>
      </c>
      <c r="D220" s="15">
        <v>0</v>
      </c>
      <c r="E220" s="15">
        <v>0</v>
      </c>
      <c r="F220" s="15">
        <v>1</v>
      </c>
      <c r="G220" s="15">
        <v>0</v>
      </c>
      <c r="H220" s="15">
        <v>0</v>
      </c>
      <c r="I220" s="134"/>
      <c r="J220" s="102">
        <f t="shared" si="43"/>
        <v>1</v>
      </c>
      <c r="K220" s="123"/>
      <c r="L220" s="123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</row>
    <row r="221" spans="1:42" s="21" customFormat="1" ht="15" customHeight="1" x14ac:dyDescent="0.25">
      <c r="A221" s="196"/>
      <c r="B221" s="198"/>
      <c r="C221" s="5" t="s">
        <v>83</v>
      </c>
      <c r="D221" s="15"/>
      <c r="E221" s="16">
        <f>+E225+E230</f>
        <v>0</v>
      </c>
      <c r="F221" s="16">
        <f>+F222+F230</f>
        <v>1389000</v>
      </c>
      <c r="G221" s="16">
        <f>+G222+G230</f>
        <v>482000</v>
      </c>
      <c r="H221" s="16">
        <f>+H222+H230</f>
        <v>472000</v>
      </c>
      <c r="I221" s="135"/>
      <c r="J221" s="102">
        <f>SUM(E221:I221)</f>
        <v>2343000</v>
      </c>
      <c r="K221" s="123">
        <f t="shared" si="41"/>
        <v>2343000</v>
      </c>
      <c r="L221" s="123">
        <f>+B220-K221</f>
        <v>0</v>
      </c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</row>
    <row r="222" spans="1:42" s="22" customFormat="1" x14ac:dyDescent="0.25">
      <c r="A222" s="114" t="s">
        <v>159</v>
      </c>
      <c r="B222" s="26">
        <f>SUM(E222:I222)</f>
        <v>0</v>
      </c>
      <c r="C222" s="63"/>
      <c r="D222" s="63"/>
      <c r="E222" s="26">
        <f>SUM(E223:E229)</f>
        <v>0</v>
      </c>
      <c r="F222" s="26">
        <f>SUM(F223:F229)</f>
        <v>0</v>
      </c>
      <c r="G222" s="26">
        <f>SUM(G223:G229)</f>
        <v>0</v>
      </c>
      <c r="H222" s="26">
        <f t="shared" ref="H222:I222" si="47">SUM(H223:H229)</f>
        <v>0</v>
      </c>
      <c r="I222" s="26">
        <f t="shared" si="47"/>
        <v>0</v>
      </c>
      <c r="J222" s="102">
        <f t="shared" ref="J222:J229" si="48">SUM(E222:I222)</f>
        <v>0</v>
      </c>
      <c r="K222" s="123">
        <f t="shared" si="41"/>
        <v>0</v>
      </c>
      <c r="L222" s="123">
        <f t="shared" si="42"/>
        <v>0</v>
      </c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</row>
    <row r="223" spans="1:42" x14ac:dyDescent="0.25">
      <c r="A223" s="112" t="s">
        <v>7</v>
      </c>
      <c r="B223" s="66"/>
      <c r="C223" s="66"/>
      <c r="D223" s="66"/>
      <c r="E223" s="66"/>
      <c r="F223" s="66"/>
      <c r="G223" s="66"/>
      <c r="H223" s="66"/>
      <c r="I223" s="66"/>
      <c r="J223" s="102">
        <f t="shared" si="48"/>
        <v>0</v>
      </c>
      <c r="K223" s="123">
        <f t="shared" si="41"/>
        <v>0</v>
      </c>
      <c r="L223" s="123">
        <f t="shared" si="42"/>
        <v>0</v>
      </c>
    </row>
    <row r="224" spans="1:42" x14ac:dyDescent="0.25">
      <c r="A224" s="112" t="s">
        <v>13</v>
      </c>
      <c r="B224" s="77"/>
      <c r="C224" s="66"/>
      <c r="D224" s="66"/>
      <c r="E224" s="78"/>
      <c r="F224" s="78"/>
      <c r="G224" s="78"/>
      <c r="H224" s="78"/>
      <c r="I224" s="145"/>
      <c r="J224" s="102">
        <f t="shared" si="48"/>
        <v>0</v>
      </c>
      <c r="K224" s="123">
        <f t="shared" si="41"/>
        <v>0</v>
      </c>
      <c r="L224" s="123">
        <f t="shared" si="42"/>
        <v>0</v>
      </c>
    </row>
    <row r="225" spans="1:42" ht="30" x14ac:dyDescent="0.25">
      <c r="A225" s="112" t="s">
        <v>14</v>
      </c>
      <c r="B225" s="77">
        <f t="shared" ref="B225:B237" si="49">SUM(E225:H225)</f>
        <v>0</v>
      </c>
      <c r="C225" s="66"/>
      <c r="D225" s="66"/>
      <c r="E225" s="199"/>
      <c r="F225" s="199"/>
      <c r="G225" s="77"/>
      <c r="H225" s="66"/>
      <c r="I225" s="143"/>
      <c r="J225" s="102">
        <f t="shared" si="48"/>
        <v>0</v>
      </c>
      <c r="K225" s="123">
        <f t="shared" si="41"/>
        <v>0</v>
      </c>
      <c r="L225" s="123">
        <f t="shared" si="42"/>
        <v>0</v>
      </c>
    </row>
    <row r="226" spans="1:42" ht="30" x14ac:dyDescent="0.25">
      <c r="A226" s="112" t="s">
        <v>15</v>
      </c>
      <c r="B226" s="77">
        <f t="shared" si="49"/>
        <v>0</v>
      </c>
      <c r="C226" s="66"/>
      <c r="D226" s="66"/>
      <c r="E226" s="200"/>
      <c r="F226" s="200"/>
      <c r="G226" s="77"/>
      <c r="H226" s="66"/>
      <c r="I226" s="143"/>
      <c r="J226" s="102">
        <f t="shared" si="48"/>
        <v>0</v>
      </c>
      <c r="K226" s="123">
        <f t="shared" si="41"/>
        <v>0</v>
      </c>
      <c r="L226" s="123">
        <f t="shared" si="42"/>
        <v>0</v>
      </c>
    </row>
    <row r="227" spans="1:42" x14ac:dyDescent="0.25">
      <c r="A227" s="112" t="s">
        <v>16</v>
      </c>
      <c r="B227" s="77">
        <f t="shared" si="49"/>
        <v>0</v>
      </c>
      <c r="C227" s="66"/>
      <c r="D227" s="66"/>
      <c r="E227" s="77"/>
      <c r="F227" s="77"/>
      <c r="G227" s="172"/>
      <c r="H227" s="66"/>
      <c r="I227" s="143"/>
      <c r="J227" s="102">
        <f t="shared" si="48"/>
        <v>0</v>
      </c>
      <c r="K227" s="123">
        <f t="shared" si="41"/>
        <v>0</v>
      </c>
      <c r="L227" s="123">
        <f t="shared" si="42"/>
        <v>0</v>
      </c>
    </row>
    <row r="228" spans="1:42" ht="15" customHeight="1" x14ac:dyDescent="0.25">
      <c r="A228" s="112" t="s">
        <v>17</v>
      </c>
      <c r="B228" s="77">
        <f t="shared" si="49"/>
        <v>0</v>
      </c>
      <c r="C228" s="66"/>
      <c r="D228" s="66"/>
      <c r="E228" s="77"/>
      <c r="F228" s="77"/>
      <c r="G228" s="171"/>
      <c r="H228" s="66"/>
      <c r="I228" s="143"/>
      <c r="J228" s="102">
        <f t="shared" si="48"/>
        <v>0</v>
      </c>
      <c r="K228" s="123">
        <f t="shared" si="41"/>
        <v>0</v>
      </c>
      <c r="L228" s="123">
        <f t="shared" si="42"/>
        <v>0</v>
      </c>
    </row>
    <row r="229" spans="1:42" x14ac:dyDescent="0.25">
      <c r="A229" s="112" t="s">
        <v>12</v>
      </c>
      <c r="B229" s="77">
        <f t="shared" si="49"/>
        <v>0</v>
      </c>
      <c r="C229" s="66"/>
      <c r="D229" s="66"/>
      <c r="E229" s="77"/>
      <c r="F229" s="77"/>
      <c r="G229" s="77"/>
      <c r="H229" s="66"/>
      <c r="I229" s="143"/>
      <c r="J229" s="102">
        <f t="shared" si="48"/>
        <v>0</v>
      </c>
      <c r="K229" s="123">
        <f t="shared" si="41"/>
        <v>0</v>
      </c>
      <c r="L229" s="123">
        <f t="shared" si="42"/>
        <v>0</v>
      </c>
    </row>
    <row r="230" spans="1:42" s="22" customFormat="1" x14ac:dyDescent="0.25">
      <c r="A230" s="114" t="s">
        <v>160</v>
      </c>
      <c r="B230" s="26">
        <f>SUM(E230:I230)</f>
        <v>2343000</v>
      </c>
      <c r="C230" s="63"/>
      <c r="D230" s="63"/>
      <c r="E230" s="25">
        <f>+E233</f>
        <v>0</v>
      </c>
      <c r="F230" s="25">
        <f>+F233</f>
        <v>1389000</v>
      </c>
      <c r="G230" s="25">
        <f>+G234+G235</f>
        <v>482000</v>
      </c>
      <c r="H230" s="25">
        <f>SUM(H231:H238)</f>
        <v>472000</v>
      </c>
      <c r="I230" s="144"/>
      <c r="J230" s="102">
        <f>SUM(E230:I230)</f>
        <v>2343000</v>
      </c>
      <c r="K230" s="123">
        <f t="shared" si="41"/>
        <v>2343000</v>
      </c>
      <c r="L230" s="123">
        <f t="shared" si="42"/>
        <v>0</v>
      </c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</row>
    <row r="231" spans="1:42" x14ac:dyDescent="0.25">
      <c r="A231" s="112" t="s">
        <v>7</v>
      </c>
      <c r="B231" s="77">
        <f t="shared" si="49"/>
        <v>0</v>
      </c>
      <c r="C231" s="66"/>
      <c r="D231" s="66"/>
      <c r="E231" s="77"/>
      <c r="F231" s="77"/>
      <c r="G231" s="77"/>
      <c r="H231" s="66"/>
      <c r="I231" s="143"/>
      <c r="J231" s="102">
        <f>SUM(E231:I231)</f>
        <v>0</v>
      </c>
      <c r="K231" s="123">
        <f t="shared" si="41"/>
        <v>0</v>
      </c>
      <c r="L231" s="123">
        <f t="shared" si="42"/>
        <v>0</v>
      </c>
    </row>
    <row r="232" spans="1:42" x14ac:dyDescent="0.25">
      <c r="A232" s="112" t="s">
        <v>13</v>
      </c>
      <c r="B232" s="77">
        <f t="shared" si="49"/>
        <v>0</v>
      </c>
      <c r="C232" s="66"/>
      <c r="D232" s="66"/>
      <c r="E232" s="77"/>
      <c r="F232" s="77"/>
      <c r="G232" s="77"/>
      <c r="H232" s="66"/>
      <c r="I232" s="143"/>
      <c r="J232" s="102">
        <f>SUM(E232:I232)</f>
        <v>0</v>
      </c>
      <c r="K232" s="123">
        <f t="shared" si="41"/>
        <v>0</v>
      </c>
      <c r="L232" s="123">
        <f t="shared" si="42"/>
        <v>0</v>
      </c>
    </row>
    <row r="233" spans="1:42" x14ac:dyDescent="0.25">
      <c r="A233" s="112" t="s">
        <v>18</v>
      </c>
      <c r="B233" s="77">
        <f t="shared" si="49"/>
        <v>1389000</v>
      </c>
      <c r="C233" s="66"/>
      <c r="D233" s="66"/>
      <c r="E233" s="77"/>
      <c r="F233" s="77">
        <v>1389000</v>
      </c>
      <c r="G233" s="77"/>
      <c r="H233" s="66"/>
      <c r="I233" s="143"/>
      <c r="J233" s="102">
        <f>SUM(E233:I233)</f>
        <v>1389000</v>
      </c>
      <c r="K233" s="123">
        <f>+E233+F233+G233+H233</f>
        <v>1389000</v>
      </c>
      <c r="L233" s="123">
        <f t="shared" si="42"/>
        <v>0</v>
      </c>
    </row>
    <row r="234" spans="1:42" ht="30" x14ac:dyDescent="0.25">
      <c r="A234" s="112" t="s">
        <v>19</v>
      </c>
      <c r="B234" s="77">
        <f t="shared" si="49"/>
        <v>482000</v>
      </c>
      <c r="C234" s="66"/>
      <c r="D234" s="66"/>
      <c r="E234" s="77"/>
      <c r="F234" s="77"/>
      <c r="G234" s="77">
        <v>482000</v>
      </c>
      <c r="H234" s="77"/>
      <c r="I234" s="143"/>
      <c r="J234" s="102">
        <f>SUM(E234:I234)</f>
        <v>482000</v>
      </c>
      <c r="K234" s="123">
        <f t="shared" si="41"/>
        <v>482000</v>
      </c>
      <c r="L234" s="123">
        <f t="shared" si="42"/>
        <v>0</v>
      </c>
    </row>
    <row r="235" spans="1:42" x14ac:dyDescent="0.25">
      <c r="A235" s="112" t="s">
        <v>20</v>
      </c>
      <c r="B235" s="77">
        <f t="shared" si="49"/>
        <v>472000</v>
      </c>
      <c r="C235" s="66"/>
      <c r="D235" s="66"/>
      <c r="E235" s="66"/>
      <c r="F235" s="199"/>
      <c r="G235" s="66"/>
      <c r="H235" s="199">
        <v>472000</v>
      </c>
      <c r="I235" s="143"/>
      <c r="J235" s="102">
        <f t="shared" ref="J235:J238" si="50">SUM(E235:I235)</f>
        <v>472000</v>
      </c>
      <c r="K235" s="123">
        <f t="shared" si="41"/>
        <v>472000</v>
      </c>
      <c r="L235" s="123">
        <f t="shared" si="42"/>
        <v>0</v>
      </c>
    </row>
    <row r="236" spans="1:42" x14ac:dyDescent="0.25">
      <c r="A236" s="112" t="s">
        <v>21</v>
      </c>
      <c r="B236" s="77">
        <f t="shared" si="49"/>
        <v>0</v>
      </c>
      <c r="C236" s="66"/>
      <c r="D236" s="66"/>
      <c r="E236" s="66"/>
      <c r="F236" s="216"/>
      <c r="G236" s="66"/>
      <c r="H236" s="215"/>
      <c r="I236" s="143"/>
      <c r="J236" s="102">
        <f t="shared" si="50"/>
        <v>0</v>
      </c>
      <c r="K236" s="123">
        <f t="shared" si="41"/>
        <v>0</v>
      </c>
      <c r="L236" s="123">
        <f t="shared" si="42"/>
        <v>0</v>
      </c>
    </row>
    <row r="237" spans="1:42" ht="30" x14ac:dyDescent="0.25">
      <c r="A237" s="112" t="s">
        <v>22</v>
      </c>
      <c r="B237" s="77">
        <f t="shared" si="49"/>
        <v>0</v>
      </c>
      <c r="C237" s="66"/>
      <c r="D237" s="66"/>
      <c r="E237" s="66"/>
      <c r="F237" s="206"/>
      <c r="G237" s="66"/>
      <c r="H237" s="200"/>
      <c r="I237" s="143"/>
      <c r="J237" s="102">
        <f t="shared" si="50"/>
        <v>0</v>
      </c>
      <c r="K237" s="123">
        <f t="shared" si="41"/>
        <v>0</v>
      </c>
      <c r="L237" s="123">
        <f t="shared" si="42"/>
        <v>0</v>
      </c>
    </row>
    <row r="238" spans="1:42" ht="20.25" customHeight="1" thickBot="1" x14ac:dyDescent="0.3">
      <c r="A238" s="115" t="s">
        <v>12</v>
      </c>
      <c r="B238" s="116"/>
      <c r="C238" s="116"/>
      <c r="D238" s="116"/>
      <c r="E238" s="116"/>
      <c r="F238" s="116"/>
      <c r="G238" s="116"/>
      <c r="H238" s="116"/>
      <c r="I238" s="146"/>
      <c r="J238" s="102">
        <f t="shared" si="50"/>
        <v>0</v>
      </c>
      <c r="K238" s="123">
        <f t="shared" si="41"/>
        <v>0</v>
      </c>
      <c r="L238" s="123">
        <f t="shared" si="42"/>
        <v>0</v>
      </c>
    </row>
    <row r="239" spans="1:42" s="117" customFormat="1" x14ac:dyDescent="0.25">
      <c r="D239" s="118"/>
      <c r="J239" s="75"/>
    </row>
    <row r="240" spans="1:42" s="117" customFormat="1" x14ac:dyDescent="0.25">
      <c r="D240" s="118"/>
      <c r="J240" s="75"/>
    </row>
    <row r="241" spans="4:10" s="117" customFormat="1" x14ac:dyDescent="0.25">
      <c r="D241" s="118"/>
      <c r="J241" s="75"/>
    </row>
    <row r="242" spans="4:10" s="117" customFormat="1" x14ac:dyDescent="0.25">
      <c r="D242" s="118"/>
      <c r="J242" s="75"/>
    </row>
    <row r="243" spans="4:10" s="117" customFormat="1" ht="15" customHeight="1" x14ac:dyDescent="0.25">
      <c r="D243" s="118"/>
      <c r="J243" s="75"/>
    </row>
    <row r="244" spans="4:10" s="117" customFormat="1" x14ac:dyDescent="0.25">
      <c r="D244" s="118"/>
      <c r="J244" s="75"/>
    </row>
    <row r="245" spans="4:10" s="117" customFormat="1" x14ac:dyDescent="0.25"/>
    <row r="246" spans="4:10" s="117" customFormat="1" x14ac:dyDescent="0.25"/>
    <row r="247" spans="4:10" s="117" customFormat="1" x14ac:dyDescent="0.25"/>
    <row r="248" spans="4:10" s="117" customFormat="1" x14ac:dyDescent="0.25"/>
    <row r="249" spans="4:10" s="117" customFormat="1" x14ac:dyDescent="0.25"/>
    <row r="250" spans="4:10" s="117" customFormat="1" x14ac:dyDescent="0.25"/>
    <row r="251" spans="4:10" s="117" customFormat="1" x14ac:dyDescent="0.25"/>
    <row r="252" spans="4:10" s="117" customFormat="1" x14ac:dyDescent="0.25"/>
    <row r="253" spans="4:10" s="117" customFormat="1" x14ac:dyDescent="0.25"/>
    <row r="254" spans="4:10" s="117" customFormat="1" x14ac:dyDescent="0.25"/>
    <row r="255" spans="4:10" s="117" customFormat="1" x14ac:dyDescent="0.25"/>
    <row r="256" spans="4:10" s="117" customFormat="1" x14ac:dyDescent="0.25"/>
    <row r="257" spans="3:4" s="117" customFormat="1" x14ac:dyDescent="0.25"/>
    <row r="258" spans="3:4" s="117" customFormat="1" x14ac:dyDescent="0.25"/>
    <row r="259" spans="3:4" s="117" customFormat="1" x14ac:dyDescent="0.25"/>
    <row r="260" spans="3:4" s="117" customFormat="1" x14ac:dyDescent="0.25"/>
    <row r="261" spans="3:4" s="117" customFormat="1" x14ac:dyDescent="0.25">
      <c r="D261" s="118"/>
    </row>
    <row r="262" spans="3:4" s="117" customFormat="1" x14ac:dyDescent="0.25">
      <c r="D262" s="118"/>
    </row>
    <row r="263" spans="3:4" s="117" customFormat="1" x14ac:dyDescent="0.25">
      <c r="D263" s="118"/>
    </row>
    <row r="264" spans="3:4" s="117" customFormat="1" x14ac:dyDescent="0.25">
      <c r="D264" s="118"/>
    </row>
    <row r="265" spans="3:4" s="117" customFormat="1" x14ac:dyDescent="0.25">
      <c r="D265" s="118"/>
    </row>
    <row r="266" spans="3:4" s="117" customFormat="1" x14ac:dyDescent="0.25">
      <c r="C266" s="117">
        <f>9.3+1.1+7.6+2</f>
        <v>20</v>
      </c>
    </row>
    <row r="267" spans="3:4" s="117" customFormat="1" x14ac:dyDescent="0.25">
      <c r="D267" s="118"/>
    </row>
    <row r="268" spans="3:4" s="117" customFormat="1" x14ac:dyDescent="0.25">
      <c r="D268" s="118"/>
    </row>
    <row r="269" spans="3:4" s="117" customFormat="1" x14ac:dyDescent="0.25">
      <c r="D269" s="118"/>
    </row>
    <row r="270" spans="3:4" s="117" customFormat="1" x14ac:dyDescent="0.25">
      <c r="D270" s="118"/>
    </row>
    <row r="271" spans="3:4" s="117" customFormat="1" x14ac:dyDescent="0.25">
      <c r="D271" s="118"/>
    </row>
    <row r="272" spans="3:4" s="117" customFormat="1" x14ac:dyDescent="0.25">
      <c r="D272" s="118"/>
    </row>
    <row r="273" spans="4:4" s="117" customFormat="1" x14ac:dyDescent="0.25">
      <c r="D273" s="118"/>
    </row>
    <row r="274" spans="4:4" s="117" customFormat="1" x14ac:dyDescent="0.25">
      <c r="D274" s="118"/>
    </row>
    <row r="275" spans="4:4" s="117" customFormat="1" x14ac:dyDescent="0.25">
      <c r="D275" s="118"/>
    </row>
    <row r="276" spans="4:4" s="117" customFormat="1" x14ac:dyDescent="0.25">
      <c r="D276" s="118"/>
    </row>
    <row r="277" spans="4:4" s="117" customFormat="1" x14ac:dyDescent="0.25">
      <c r="D277" s="118"/>
    </row>
  </sheetData>
  <mergeCells count="30">
    <mergeCell ref="G174:G175"/>
    <mergeCell ref="F225:F226"/>
    <mergeCell ref="H235:H237"/>
    <mergeCell ref="A207:A208"/>
    <mergeCell ref="B207:B208"/>
    <mergeCell ref="B174:B175"/>
    <mergeCell ref="F235:F237"/>
    <mergeCell ref="F174:F175"/>
    <mergeCell ref="A16:A17"/>
    <mergeCell ref="B16:B17"/>
    <mergeCell ref="A92:A93"/>
    <mergeCell ref="B92:B93"/>
    <mergeCell ref="A102:A103"/>
    <mergeCell ref="B102:B103"/>
    <mergeCell ref="A107:A108"/>
    <mergeCell ref="B107:B108"/>
    <mergeCell ref="A112:A113"/>
    <mergeCell ref="A118:A119"/>
    <mergeCell ref="B118:B119"/>
    <mergeCell ref="A136:A137"/>
    <mergeCell ref="A220:A221"/>
    <mergeCell ref="B220:B221"/>
    <mergeCell ref="E225:E226"/>
    <mergeCell ref="A141:A142"/>
    <mergeCell ref="B141:B142"/>
    <mergeCell ref="A148:A149"/>
    <mergeCell ref="A159:A160"/>
    <mergeCell ref="A178:A179"/>
    <mergeCell ref="B178:B179"/>
    <mergeCell ref="B159:B160"/>
  </mergeCells>
  <pageMargins left="0.70866141732283505" right="0.70866141732283505" top="0.74803149606299202" bottom="0.74803149606299202" header="0.31496062992126" footer="0.31496062992126"/>
  <pageSetup paperSize="5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opLeftCell="A13" zoomScaleNormal="100" zoomScaleSheetLayoutView="100" workbookViewId="0">
      <selection activeCell="B12" sqref="B12"/>
    </sheetView>
  </sheetViews>
  <sheetFormatPr defaultColWidth="9" defaultRowHeight="15" x14ac:dyDescent="0.25"/>
  <cols>
    <col min="1" max="1" width="61.875" style="31" customWidth="1"/>
    <col min="2" max="2" width="16.75" style="31" bestFit="1" customWidth="1"/>
    <col min="3" max="16384" width="9" style="31"/>
  </cols>
  <sheetData>
    <row r="1" spans="1:3" s="23" customFormat="1" x14ac:dyDescent="0.25">
      <c r="A1" s="28" t="s">
        <v>1</v>
      </c>
      <c r="B1" s="28" t="s">
        <v>0</v>
      </c>
    </row>
    <row r="2" spans="1:3" ht="30" x14ac:dyDescent="0.25">
      <c r="A2" s="18" t="s">
        <v>26</v>
      </c>
      <c r="B2" s="19">
        <f>+B3+B14+B15+B53+B67</f>
        <v>20000000</v>
      </c>
    </row>
    <row r="3" spans="1:3" x14ac:dyDescent="0.25">
      <c r="A3" s="6" t="s">
        <v>45</v>
      </c>
      <c r="B3" s="17">
        <f>+B4+B8+B13</f>
        <v>1640000</v>
      </c>
    </row>
    <row r="4" spans="1:3" x14ac:dyDescent="0.25">
      <c r="A4" s="29" t="s">
        <v>46</v>
      </c>
      <c r="B4" s="30">
        <f>SUM(B5:B7)</f>
        <v>1225000</v>
      </c>
    </row>
    <row r="5" spans="1:3" x14ac:dyDescent="0.25">
      <c r="A5" s="32" t="s">
        <v>144</v>
      </c>
      <c r="B5" s="33">
        <f>+'presupuesto anualizado'!B5</f>
        <v>520000</v>
      </c>
      <c r="C5" s="34"/>
    </row>
    <row r="6" spans="1:3" x14ac:dyDescent="0.25">
      <c r="A6" s="32" t="s">
        <v>81</v>
      </c>
      <c r="B6" s="33">
        <f>+'presupuesto anualizado'!B6</f>
        <v>380000</v>
      </c>
      <c r="C6" s="34"/>
    </row>
    <row r="7" spans="1:3" x14ac:dyDescent="0.25">
      <c r="A7" s="32" t="s">
        <v>80</v>
      </c>
      <c r="B7" s="33">
        <f>+'presupuesto anualizado'!B7</f>
        <v>325000</v>
      </c>
      <c r="C7" s="34"/>
    </row>
    <row r="8" spans="1:3" x14ac:dyDescent="0.25">
      <c r="A8" s="29" t="s">
        <v>123</v>
      </c>
      <c r="B8" s="30">
        <f>SUM(B9:B12)</f>
        <v>305000</v>
      </c>
      <c r="C8" s="34"/>
    </row>
    <row r="9" spans="1:3" x14ac:dyDescent="0.25">
      <c r="A9" s="32" t="s">
        <v>47</v>
      </c>
      <c r="B9" s="33">
        <f>+'presupuesto anualizado'!B9</f>
        <v>50000</v>
      </c>
      <c r="C9" s="34"/>
    </row>
    <row r="10" spans="1:3" x14ac:dyDescent="0.25">
      <c r="A10" s="32" t="s">
        <v>48</v>
      </c>
      <c r="B10" s="33">
        <f>+'presupuesto anualizado'!B10</f>
        <v>70000</v>
      </c>
      <c r="C10" s="34"/>
    </row>
    <row r="11" spans="1:3" x14ac:dyDescent="0.25">
      <c r="A11" s="32" t="s">
        <v>121</v>
      </c>
      <c r="B11" s="33">
        <f>+'presupuesto anualizado'!B11</f>
        <v>70000</v>
      </c>
      <c r="C11" s="34"/>
    </row>
    <row r="12" spans="1:3" x14ac:dyDescent="0.25">
      <c r="A12" s="32" t="s">
        <v>122</v>
      </c>
      <c r="B12" s="33">
        <f>+'presupuesto anualizado'!B12</f>
        <v>115000</v>
      </c>
      <c r="C12" s="34"/>
    </row>
    <row r="13" spans="1:3" x14ac:dyDescent="0.25">
      <c r="A13" s="29" t="s">
        <v>44</v>
      </c>
      <c r="B13" s="30">
        <f>+'presupuesto anualizado'!B13</f>
        <v>110000</v>
      </c>
      <c r="C13" s="34"/>
    </row>
    <row r="14" spans="1:3" x14ac:dyDescent="0.25">
      <c r="A14" s="29" t="s">
        <v>68</v>
      </c>
      <c r="B14" s="30">
        <f>+'presupuesto anualizado'!B14</f>
        <v>55000</v>
      </c>
      <c r="C14" s="34"/>
    </row>
    <row r="15" spans="1:3" s="36" customFormat="1" ht="30" x14ac:dyDescent="0.25">
      <c r="A15" s="6" t="s">
        <v>49</v>
      </c>
      <c r="B15" s="17">
        <f>+B16+B43+B47+B49+B51</f>
        <v>8663000</v>
      </c>
      <c r="C15" s="35"/>
    </row>
    <row r="16" spans="1:3" s="36" customFormat="1" x14ac:dyDescent="0.25">
      <c r="A16" s="37" t="s">
        <v>72</v>
      </c>
      <c r="B16" s="38">
        <f>+B19+B25+B31+B37+B17+B18</f>
        <v>7963000</v>
      </c>
      <c r="C16" s="35"/>
    </row>
    <row r="17" spans="1:3" ht="30" x14ac:dyDescent="0.25">
      <c r="A17" s="32" t="s">
        <v>50</v>
      </c>
      <c r="B17" s="33">
        <v>20000</v>
      </c>
      <c r="C17" s="34"/>
    </row>
    <row r="18" spans="1:3" ht="30" x14ac:dyDescent="0.25">
      <c r="A18" s="32" t="s">
        <v>51</v>
      </c>
      <c r="B18" s="33">
        <v>200000</v>
      </c>
      <c r="C18" s="34"/>
    </row>
    <row r="19" spans="1:3" s="36" customFormat="1" x14ac:dyDescent="0.25">
      <c r="A19" s="32" t="s">
        <v>52</v>
      </c>
      <c r="B19" s="30">
        <f>SUM(B20:B24)</f>
        <v>2785000</v>
      </c>
      <c r="C19" s="35"/>
    </row>
    <row r="20" spans="1:3" x14ac:dyDescent="0.25">
      <c r="A20" s="32" t="s">
        <v>27</v>
      </c>
      <c r="B20" s="34">
        <f>+'presupuesto anualizado'!B21</f>
        <v>145000</v>
      </c>
      <c r="C20" s="34"/>
    </row>
    <row r="21" spans="1:3" x14ac:dyDescent="0.25">
      <c r="A21" s="32" t="s">
        <v>28</v>
      </c>
      <c r="B21" s="34">
        <f>+'presupuesto anualizado'!B25</f>
        <v>210000</v>
      </c>
      <c r="C21" s="34"/>
    </row>
    <row r="22" spans="1:3" x14ac:dyDescent="0.25">
      <c r="A22" s="32" t="s">
        <v>29</v>
      </c>
      <c r="B22" s="34">
        <f>+'presupuesto anualizado'!B29</f>
        <v>40000</v>
      </c>
      <c r="C22" s="34"/>
    </row>
    <row r="23" spans="1:3" x14ac:dyDescent="0.25">
      <c r="A23" s="32" t="s">
        <v>30</v>
      </c>
      <c r="B23" s="125">
        <f>+'presupuesto anualizado'!B30</f>
        <v>2100000</v>
      </c>
      <c r="C23" s="34"/>
    </row>
    <row r="24" spans="1:3" ht="30" x14ac:dyDescent="0.25">
      <c r="A24" s="32" t="s">
        <v>31</v>
      </c>
      <c r="B24" s="34">
        <f>+'presupuesto anualizado'!B34</f>
        <v>290000</v>
      </c>
      <c r="C24" s="34"/>
    </row>
    <row r="25" spans="1:3" x14ac:dyDescent="0.25">
      <c r="A25" s="32" t="s">
        <v>53</v>
      </c>
      <c r="B25" s="35">
        <f>SUM(B26:B30)</f>
        <v>1560000</v>
      </c>
      <c r="C25" s="34"/>
    </row>
    <row r="26" spans="1:3" x14ac:dyDescent="0.25">
      <c r="A26" s="32" t="s">
        <v>32</v>
      </c>
      <c r="B26" s="33">
        <f>+'presupuesto anualizado'!B39</f>
        <v>130000</v>
      </c>
      <c r="C26" s="34"/>
    </row>
    <row r="27" spans="1:3" x14ac:dyDescent="0.25">
      <c r="A27" s="32" t="s">
        <v>33</v>
      </c>
      <c r="B27" s="33">
        <f>+'presupuesto anualizado'!B43</f>
        <v>105000</v>
      </c>
      <c r="C27" s="34"/>
    </row>
    <row r="28" spans="1:3" x14ac:dyDescent="0.25">
      <c r="A28" s="32" t="s">
        <v>29</v>
      </c>
      <c r="B28" s="33">
        <f>+'presupuesto anualizado'!B47</f>
        <v>40000</v>
      </c>
      <c r="C28" s="34"/>
    </row>
    <row r="29" spans="1:3" x14ac:dyDescent="0.25">
      <c r="A29" s="32" t="s">
        <v>34</v>
      </c>
      <c r="B29" s="126">
        <f>+'presupuesto anualizado'!B48</f>
        <v>1050000</v>
      </c>
      <c r="C29" s="34"/>
    </row>
    <row r="30" spans="1:3" ht="30" x14ac:dyDescent="0.25">
      <c r="A30" s="32" t="s">
        <v>35</v>
      </c>
      <c r="B30" s="33">
        <f>+'presupuesto anualizado'!B52</f>
        <v>235000</v>
      </c>
      <c r="C30" s="34"/>
    </row>
    <row r="31" spans="1:3" x14ac:dyDescent="0.25">
      <c r="A31" s="32" t="s">
        <v>54</v>
      </c>
      <c r="B31" s="30">
        <f>SUM(B32:B36)</f>
        <v>1959000</v>
      </c>
      <c r="C31" s="34"/>
    </row>
    <row r="32" spans="1:3" x14ac:dyDescent="0.25">
      <c r="A32" s="32" t="s">
        <v>36</v>
      </c>
      <c r="B32" s="34">
        <f>+'presupuesto anualizado'!B57</f>
        <v>144000</v>
      </c>
      <c r="C32" s="34"/>
    </row>
    <row r="33" spans="1:3" x14ac:dyDescent="0.25">
      <c r="A33" s="32" t="s">
        <v>37</v>
      </c>
      <c r="B33" s="34">
        <f>+'presupuesto anualizado'!B61</f>
        <v>135000</v>
      </c>
      <c r="C33" s="34"/>
    </row>
    <row r="34" spans="1:3" x14ac:dyDescent="0.25">
      <c r="A34" s="32" t="s">
        <v>29</v>
      </c>
      <c r="B34" s="34">
        <f>+'presupuesto anualizado'!B65</f>
        <v>40000</v>
      </c>
      <c r="C34" s="34"/>
    </row>
    <row r="35" spans="1:3" x14ac:dyDescent="0.25">
      <c r="A35" s="32" t="s">
        <v>38</v>
      </c>
      <c r="B35" s="34">
        <f>+'presupuesto anualizado'!B66</f>
        <v>1350000</v>
      </c>
      <c r="C35" s="34"/>
    </row>
    <row r="36" spans="1:3" ht="30" x14ac:dyDescent="0.25">
      <c r="A36" s="32" t="s">
        <v>39</v>
      </c>
      <c r="B36" s="34">
        <f>+'presupuesto anualizado'!B70</f>
        <v>290000</v>
      </c>
      <c r="C36" s="34"/>
    </row>
    <row r="37" spans="1:3" x14ac:dyDescent="0.25">
      <c r="A37" s="32" t="s">
        <v>55</v>
      </c>
      <c r="B37" s="30">
        <f>SUM(B38:B42)</f>
        <v>1439000</v>
      </c>
      <c r="C37" s="34"/>
    </row>
    <row r="38" spans="1:3" x14ac:dyDescent="0.25">
      <c r="A38" s="32" t="s">
        <v>36</v>
      </c>
      <c r="B38" s="33">
        <f>+'presupuesto anualizado'!B75</f>
        <v>130000</v>
      </c>
      <c r="C38" s="34"/>
    </row>
    <row r="39" spans="1:3" x14ac:dyDescent="0.25">
      <c r="A39" s="32" t="s">
        <v>40</v>
      </c>
      <c r="B39" s="33">
        <f>+'presupuesto anualizado'!B79</f>
        <v>94000</v>
      </c>
      <c r="C39" s="34"/>
    </row>
    <row r="40" spans="1:3" x14ac:dyDescent="0.25">
      <c r="A40" s="32" t="s">
        <v>29</v>
      </c>
      <c r="B40" s="33">
        <f>+'presupuesto anualizado'!B83</f>
        <v>40000</v>
      </c>
      <c r="C40" s="34"/>
    </row>
    <row r="41" spans="1:3" x14ac:dyDescent="0.25">
      <c r="A41" s="32" t="s">
        <v>41</v>
      </c>
      <c r="B41" s="33">
        <f>+'presupuesto anualizado'!B84</f>
        <v>940000</v>
      </c>
      <c r="C41" s="34"/>
    </row>
    <row r="42" spans="1:3" ht="30" x14ac:dyDescent="0.25">
      <c r="A42" s="32" t="s">
        <v>42</v>
      </c>
      <c r="B42" s="33">
        <f>+'presupuesto anualizado'!B88</f>
        <v>235000</v>
      </c>
      <c r="C42" s="34"/>
    </row>
    <row r="43" spans="1:3" s="36" customFormat="1" x14ac:dyDescent="0.25">
      <c r="A43" s="217" t="s">
        <v>56</v>
      </c>
      <c r="B43" s="209">
        <f>+B45+B46</f>
        <v>500000</v>
      </c>
      <c r="C43" s="35"/>
    </row>
    <row r="44" spans="1:3" s="36" customFormat="1" x14ac:dyDescent="0.25">
      <c r="A44" s="218"/>
      <c r="B44" s="210"/>
      <c r="C44" s="35"/>
    </row>
    <row r="45" spans="1:3" s="36" customFormat="1" x14ac:dyDescent="0.25">
      <c r="A45" s="32" t="s">
        <v>57</v>
      </c>
      <c r="B45" s="33">
        <f>+'presupuesto anualizado'!B94</f>
        <v>150000</v>
      </c>
      <c r="C45" s="35"/>
    </row>
    <row r="46" spans="1:3" s="36" customFormat="1" x14ac:dyDescent="0.25">
      <c r="A46" s="32" t="s">
        <v>58</v>
      </c>
      <c r="B46" s="33">
        <f>+'presupuesto anualizado'!B98</f>
        <v>350000</v>
      </c>
      <c r="C46" s="35"/>
    </row>
    <row r="47" spans="1:3" s="36" customFormat="1" x14ac:dyDescent="0.25">
      <c r="A47" s="217" t="s">
        <v>59</v>
      </c>
      <c r="B47" s="203"/>
      <c r="C47" s="35"/>
    </row>
    <row r="48" spans="1:3" s="36" customFormat="1" x14ac:dyDescent="0.25">
      <c r="A48" s="218"/>
      <c r="B48" s="204"/>
      <c r="C48" s="35"/>
    </row>
    <row r="49" spans="1:3" s="36" customFormat="1" x14ac:dyDescent="0.25">
      <c r="A49" s="217" t="s">
        <v>60</v>
      </c>
      <c r="B49" s="203"/>
      <c r="C49" s="35"/>
    </row>
    <row r="50" spans="1:3" s="36" customFormat="1" x14ac:dyDescent="0.25">
      <c r="A50" s="218"/>
      <c r="B50" s="204"/>
      <c r="C50" s="35"/>
    </row>
    <row r="51" spans="1:3" s="36" customFormat="1" ht="18" customHeight="1" x14ac:dyDescent="0.25">
      <c r="A51" s="217" t="s">
        <v>79</v>
      </c>
      <c r="B51" s="209">
        <f>+'presupuesto anualizado'!B112</f>
        <v>200000</v>
      </c>
      <c r="C51" s="35"/>
    </row>
    <row r="52" spans="1:3" s="36" customFormat="1" ht="18" customHeight="1" x14ac:dyDescent="0.25">
      <c r="A52" s="218"/>
      <c r="B52" s="210"/>
      <c r="C52" s="35"/>
    </row>
    <row r="53" spans="1:3" s="36" customFormat="1" ht="30" x14ac:dyDescent="0.25">
      <c r="A53" s="6" t="s">
        <v>61</v>
      </c>
      <c r="B53" s="17">
        <f>+B54+B59+B61+B63</f>
        <v>2042000</v>
      </c>
      <c r="C53" s="35"/>
    </row>
    <row r="54" spans="1:3" s="36" customFormat="1" x14ac:dyDescent="0.25">
      <c r="A54" s="217" t="s">
        <v>73</v>
      </c>
      <c r="B54" s="209">
        <f>SUM(B56:B58)</f>
        <v>1372000</v>
      </c>
      <c r="C54" s="35"/>
    </row>
    <row r="55" spans="1:3" s="36" customFormat="1" x14ac:dyDescent="0.25">
      <c r="A55" s="218"/>
      <c r="B55" s="210"/>
      <c r="C55" s="35"/>
    </row>
    <row r="56" spans="1:3" x14ac:dyDescent="0.25">
      <c r="A56" s="32" t="s">
        <v>69</v>
      </c>
      <c r="B56" s="33">
        <v>50000</v>
      </c>
      <c r="C56" s="34"/>
    </row>
    <row r="57" spans="1:3" ht="45" x14ac:dyDescent="0.25">
      <c r="A57" s="32" t="s">
        <v>70</v>
      </c>
      <c r="B57" s="33">
        <v>350000</v>
      </c>
    </row>
    <row r="58" spans="1:3" s="36" customFormat="1" ht="35.25" customHeight="1" x14ac:dyDescent="0.25">
      <c r="A58" s="32" t="s">
        <v>126</v>
      </c>
      <c r="B58" s="33">
        <v>972000</v>
      </c>
    </row>
    <row r="59" spans="1:3" s="36" customFormat="1" x14ac:dyDescent="0.25">
      <c r="A59" s="217" t="s">
        <v>74</v>
      </c>
      <c r="B59" s="209">
        <v>70000</v>
      </c>
      <c r="C59" s="35"/>
    </row>
    <row r="60" spans="1:3" s="36" customFormat="1" x14ac:dyDescent="0.25">
      <c r="A60" s="218"/>
      <c r="B60" s="210"/>
      <c r="C60" s="35"/>
    </row>
    <row r="61" spans="1:3" s="36" customFormat="1" x14ac:dyDescent="0.25">
      <c r="A61" s="217" t="s">
        <v>62</v>
      </c>
      <c r="B61" s="203"/>
      <c r="C61" s="35"/>
    </row>
    <row r="62" spans="1:3" s="36" customFormat="1" ht="18.75" customHeight="1" x14ac:dyDescent="0.25">
      <c r="A62" s="218"/>
      <c r="B62" s="204"/>
      <c r="C62" s="35"/>
    </row>
    <row r="63" spans="1:3" s="36" customFormat="1" x14ac:dyDescent="0.25">
      <c r="A63" s="217" t="s">
        <v>63</v>
      </c>
      <c r="B63" s="209">
        <f>SUM(B65:B66)</f>
        <v>600000</v>
      </c>
      <c r="C63" s="35"/>
    </row>
    <row r="64" spans="1:3" s="36" customFormat="1" x14ac:dyDescent="0.25">
      <c r="A64" s="218"/>
      <c r="B64" s="210"/>
      <c r="C64" s="35"/>
    </row>
    <row r="65" spans="1:3" s="36" customFormat="1" ht="30" x14ac:dyDescent="0.25">
      <c r="A65" s="3" t="s">
        <v>117</v>
      </c>
      <c r="B65" s="122">
        <v>250000</v>
      </c>
      <c r="C65" s="35"/>
    </row>
    <row r="66" spans="1:3" s="36" customFormat="1" ht="30" x14ac:dyDescent="0.25">
      <c r="A66" s="65" t="s">
        <v>118</v>
      </c>
      <c r="B66" s="122">
        <v>350000</v>
      </c>
      <c r="C66" s="35"/>
    </row>
    <row r="67" spans="1:3" s="36" customFormat="1" ht="29.25" customHeight="1" x14ac:dyDescent="0.25">
      <c r="A67" s="6" t="s">
        <v>71</v>
      </c>
      <c r="B67" s="17">
        <f>+B68+B72+B74+B76</f>
        <v>7600000</v>
      </c>
      <c r="C67" s="35"/>
    </row>
    <row r="68" spans="1:3" s="36" customFormat="1" x14ac:dyDescent="0.25">
      <c r="A68" s="217" t="s">
        <v>64</v>
      </c>
      <c r="B68" s="209">
        <f>SUM(B70:B71)</f>
        <v>4957000</v>
      </c>
      <c r="C68" s="35"/>
    </row>
    <row r="69" spans="1:3" s="36" customFormat="1" x14ac:dyDescent="0.25">
      <c r="A69" s="219"/>
      <c r="B69" s="219"/>
      <c r="C69" s="35"/>
    </row>
    <row r="70" spans="1:3" s="36" customFormat="1" ht="45" x14ac:dyDescent="0.25">
      <c r="A70" s="39" t="s">
        <v>75</v>
      </c>
      <c r="B70" s="127"/>
    </row>
    <row r="71" spans="1:3" s="36" customFormat="1" ht="30" x14ac:dyDescent="0.25">
      <c r="A71" s="39" t="s">
        <v>76</v>
      </c>
      <c r="B71" s="41">
        <v>4957000</v>
      </c>
    </row>
    <row r="72" spans="1:3" s="36" customFormat="1" x14ac:dyDescent="0.25">
      <c r="A72" s="217" t="s">
        <v>65</v>
      </c>
      <c r="B72" s="203"/>
      <c r="C72" s="35"/>
    </row>
    <row r="73" spans="1:3" s="36" customFormat="1" ht="15" customHeight="1" x14ac:dyDescent="0.25">
      <c r="A73" s="219"/>
      <c r="B73" s="220"/>
      <c r="C73" s="35"/>
    </row>
    <row r="74" spans="1:3" s="36" customFormat="1" x14ac:dyDescent="0.25">
      <c r="A74" s="217" t="s">
        <v>128</v>
      </c>
      <c r="B74" s="209">
        <v>300000</v>
      </c>
      <c r="C74" s="35"/>
    </row>
    <row r="75" spans="1:3" s="36" customFormat="1" x14ac:dyDescent="0.25">
      <c r="A75" s="219"/>
      <c r="B75" s="219"/>
      <c r="C75" s="35"/>
    </row>
    <row r="76" spans="1:3" s="36" customFormat="1" x14ac:dyDescent="0.25">
      <c r="A76" s="217" t="s">
        <v>67</v>
      </c>
      <c r="B76" s="209">
        <v>2343000</v>
      </c>
      <c r="C76" s="35"/>
    </row>
    <row r="77" spans="1:3" s="36" customFormat="1" x14ac:dyDescent="0.25">
      <c r="A77" s="219"/>
      <c r="B77" s="219"/>
      <c r="C77" s="35"/>
    </row>
    <row r="78" spans="1:3" s="36" customFormat="1" x14ac:dyDescent="0.25">
      <c r="A78" s="42" t="s">
        <v>77</v>
      </c>
      <c r="B78" s="40">
        <v>1793000</v>
      </c>
    </row>
    <row r="79" spans="1:3" s="36" customFormat="1" x14ac:dyDescent="0.25">
      <c r="A79" s="42" t="s">
        <v>78</v>
      </c>
      <c r="B79" s="40">
        <v>550000</v>
      </c>
    </row>
    <row r="81" spans="2:2" x14ac:dyDescent="0.25">
      <c r="B81" s="128"/>
    </row>
    <row r="82" spans="2:2" x14ac:dyDescent="0.25">
      <c r="B82" s="124"/>
    </row>
  </sheetData>
  <mergeCells count="24">
    <mergeCell ref="A72:A73"/>
    <mergeCell ref="B72:B73"/>
    <mergeCell ref="A74:A75"/>
    <mergeCell ref="B74:B75"/>
    <mergeCell ref="A76:A77"/>
    <mergeCell ref="B76:B77"/>
    <mergeCell ref="A51:A52"/>
    <mergeCell ref="B51:B52"/>
    <mergeCell ref="A63:A64"/>
    <mergeCell ref="B63:B64"/>
    <mergeCell ref="A68:A69"/>
    <mergeCell ref="B68:B69"/>
    <mergeCell ref="A54:A55"/>
    <mergeCell ref="B54:B55"/>
    <mergeCell ref="A59:A60"/>
    <mergeCell ref="B59:B60"/>
    <mergeCell ref="A61:A62"/>
    <mergeCell ref="B61:B62"/>
    <mergeCell ref="A43:A44"/>
    <mergeCell ref="B43:B44"/>
    <mergeCell ref="A47:A48"/>
    <mergeCell ref="B47:B48"/>
    <mergeCell ref="A49:A50"/>
    <mergeCell ref="B49:B50"/>
  </mergeCells>
  <pageMargins left="0.7" right="0.7" top="0.75" bottom="0.75" header="0.3" footer="0.3"/>
  <pageSetup orientation="portrait" r:id="rId1"/>
  <rowBreaks count="1" manualBreakCount="1">
    <brk id="41" max="1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4" workbookViewId="0">
      <selection activeCell="B22" activeCellId="2" sqref="B11 B17 B22"/>
    </sheetView>
  </sheetViews>
  <sheetFormatPr defaultColWidth="9" defaultRowHeight="15" x14ac:dyDescent="0.25"/>
  <cols>
    <col min="1" max="1" width="87.5" style="31" customWidth="1"/>
    <col min="2" max="2" width="12.375" style="31" bestFit="1" customWidth="1"/>
    <col min="3" max="3" width="9" style="31"/>
    <col min="4" max="4" width="12.375" style="31" bestFit="1" customWidth="1"/>
    <col min="5" max="16384" width="9" style="31"/>
  </cols>
  <sheetData>
    <row r="1" spans="1:5" s="23" customFormat="1" ht="15.75" thickBot="1" x14ac:dyDescent="0.3">
      <c r="A1" s="61" t="s">
        <v>1</v>
      </c>
      <c r="B1" s="62" t="s">
        <v>0</v>
      </c>
      <c r="C1" s="44"/>
    </row>
    <row r="2" spans="1:5" x14ac:dyDescent="0.25">
      <c r="A2" s="59" t="s">
        <v>26</v>
      </c>
      <c r="B2" s="60">
        <f>+B3+B10+B11+B17+B22</f>
        <v>20000000</v>
      </c>
      <c r="C2" s="45"/>
    </row>
    <row r="3" spans="1:5" x14ac:dyDescent="0.25">
      <c r="A3" s="49" t="s">
        <v>45</v>
      </c>
      <c r="B3" s="54">
        <f>+B4+B8+B9</f>
        <v>1640000</v>
      </c>
      <c r="C3" s="45"/>
    </row>
    <row r="4" spans="1:5" x14ac:dyDescent="0.25">
      <c r="A4" s="50" t="s">
        <v>46</v>
      </c>
      <c r="B4" s="55">
        <f>SUM(B5:B7)</f>
        <v>1225000</v>
      </c>
      <c r="C4" s="45"/>
    </row>
    <row r="5" spans="1:5" x14ac:dyDescent="0.25">
      <c r="A5" s="32" t="s">
        <v>144</v>
      </c>
      <c r="B5" s="56">
        <f>+'presupuesto anualizado'!B5</f>
        <v>520000</v>
      </c>
      <c r="C5" s="46"/>
      <c r="D5" s="34"/>
      <c r="E5" s="34"/>
    </row>
    <row r="6" spans="1:5" x14ac:dyDescent="0.25">
      <c r="A6" s="51" t="s">
        <v>81</v>
      </c>
      <c r="B6" s="56">
        <f>+'presupuesto anualizado'!B6</f>
        <v>380000</v>
      </c>
      <c r="C6" s="46"/>
      <c r="D6" s="34"/>
      <c r="E6" s="34"/>
    </row>
    <row r="7" spans="1:5" x14ac:dyDescent="0.25">
      <c r="A7" s="51" t="s">
        <v>80</v>
      </c>
      <c r="B7" s="56">
        <f>+'presupuesto anualizado'!B7</f>
        <v>325000</v>
      </c>
      <c r="C7" s="46"/>
      <c r="D7" s="34"/>
      <c r="E7" s="34"/>
    </row>
    <row r="8" spans="1:5" x14ac:dyDescent="0.25">
      <c r="A8" s="50" t="s">
        <v>127</v>
      </c>
      <c r="B8" s="55">
        <f>+'presupuesto anualizado'!B8</f>
        <v>305000</v>
      </c>
      <c r="C8" s="46"/>
      <c r="D8" s="34"/>
      <c r="E8" s="34"/>
    </row>
    <row r="9" spans="1:5" x14ac:dyDescent="0.25">
      <c r="A9" s="50" t="s">
        <v>44</v>
      </c>
      <c r="B9" s="55">
        <f>+'presupuesto anualizado'!B13</f>
        <v>110000</v>
      </c>
      <c r="C9" s="46"/>
      <c r="D9" s="34"/>
      <c r="E9" s="34"/>
    </row>
    <row r="10" spans="1:5" x14ac:dyDescent="0.25">
      <c r="A10" s="50" t="s">
        <v>68</v>
      </c>
      <c r="B10" s="55">
        <f>+'presupuesto anualizado'!B14</f>
        <v>55000</v>
      </c>
      <c r="C10" s="46"/>
      <c r="D10" s="34"/>
      <c r="E10" s="34"/>
    </row>
    <row r="11" spans="1:5" s="36" customFormat="1" ht="30" x14ac:dyDescent="0.25">
      <c r="A11" s="49" t="s">
        <v>49</v>
      </c>
      <c r="B11" s="54">
        <f>+B12+B13+B14+B15+B16</f>
        <v>8663000</v>
      </c>
      <c r="C11" s="47"/>
      <c r="D11" s="35"/>
      <c r="E11" s="35"/>
    </row>
    <row r="12" spans="1:5" s="43" customFormat="1" x14ac:dyDescent="0.25">
      <c r="A12" s="52" t="s">
        <v>72</v>
      </c>
      <c r="B12" s="57">
        <f>+'presupuesto anualizado'!B16</f>
        <v>7963000</v>
      </c>
      <c r="C12" s="46"/>
      <c r="D12" s="34"/>
      <c r="E12" s="34"/>
    </row>
    <row r="13" spans="1:5" s="43" customFormat="1" x14ac:dyDescent="0.25">
      <c r="A13" s="52" t="s">
        <v>56</v>
      </c>
      <c r="B13" s="57">
        <f>+'presupuesto anualizado'!B92</f>
        <v>500000</v>
      </c>
      <c r="C13" s="46"/>
      <c r="D13" s="34"/>
      <c r="E13" s="34"/>
    </row>
    <row r="14" spans="1:5" s="43" customFormat="1" ht="30" x14ac:dyDescent="0.25">
      <c r="A14" s="52" t="s">
        <v>59</v>
      </c>
      <c r="B14" s="129"/>
      <c r="C14" s="46"/>
      <c r="D14" s="34"/>
      <c r="E14" s="34"/>
    </row>
    <row r="15" spans="1:5" s="43" customFormat="1" x14ac:dyDescent="0.25">
      <c r="A15" s="52" t="s">
        <v>60</v>
      </c>
      <c r="B15" s="129"/>
      <c r="C15" s="46"/>
      <c r="D15" s="34"/>
      <c r="E15" s="34"/>
    </row>
    <row r="16" spans="1:5" s="43" customFormat="1" ht="30" x14ac:dyDescent="0.25">
      <c r="A16" s="52" t="s">
        <v>79</v>
      </c>
      <c r="B16" s="57">
        <f>+'presupuesto anualizado'!B112</f>
        <v>200000</v>
      </c>
      <c r="C16" s="46"/>
      <c r="D16" s="34"/>
      <c r="E16" s="34"/>
    </row>
    <row r="17" spans="1:5" s="36" customFormat="1" x14ac:dyDescent="0.25">
      <c r="A17" s="49" t="s">
        <v>61</v>
      </c>
      <c r="B17" s="54">
        <f>+B18+B19+B20+B21</f>
        <v>2042000</v>
      </c>
      <c r="C17" s="47"/>
      <c r="D17" s="35"/>
      <c r="E17" s="35"/>
    </row>
    <row r="18" spans="1:5" s="36" customFormat="1" ht="30" x14ac:dyDescent="0.25">
      <c r="A18" s="52" t="s">
        <v>73</v>
      </c>
      <c r="B18" s="57">
        <f>+'presupuesto anualizado'!B118</f>
        <v>1372000</v>
      </c>
      <c r="C18" s="47"/>
      <c r="D18" s="35"/>
      <c r="E18" s="35"/>
    </row>
    <row r="19" spans="1:5" s="36" customFormat="1" x14ac:dyDescent="0.25">
      <c r="A19" s="52" t="s">
        <v>74</v>
      </c>
      <c r="B19" s="57">
        <f>+'presupuesto anualizado'!B136</f>
        <v>70000</v>
      </c>
      <c r="C19" s="47"/>
      <c r="D19" s="35"/>
      <c r="E19" s="35"/>
    </row>
    <row r="20" spans="1:5" s="36" customFormat="1" x14ac:dyDescent="0.25">
      <c r="A20" s="52" t="s">
        <v>62</v>
      </c>
      <c r="B20" s="129"/>
      <c r="C20" s="47"/>
      <c r="D20" s="35"/>
      <c r="E20" s="35"/>
    </row>
    <row r="21" spans="1:5" s="36" customFormat="1" x14ac:dyDescent="0.25">
      <c r="A21" s="52" t="s">
        <v>63</v>
      </c>
      <c r="B21" s="57">
        <f>+'presupuesto anualizado'!B149</f>
        <v>600000</v>
      </c>
      <c r="C21" s="47"/>
      <c r="D21" s="35"/>
      <c r="E21" s="35"/>
    </row>
    <row r="22" spans="1:5" s="36" customFormat="1" x14ac:dyDescent="0.25">
      <c r="A22" s="49" t="s">
        <v>71</v>
      </c>
      <c r="B22" s="54">
        <f>+B23+B24+B25+B26</f>
        <v>7600000</v>
      </c>
      <c r="C22" s="47"/>
      <c r="D22" s="35"/>
      <c r="E22" s="35"/>
    </row>
    <row r="23" spans="1:5" s="43" customFormat="1" ht="30" x14ac:dyDescent="0.25">
      <c r="A23" s="52" t="s">
        <v>64</v>
      </c>
      <c r="B23" s="57">
        <f>+'presupuesto anualizado'!B159</f>
        <v>4957000</v>
      </c>
      <c r="C23" s="46"/>
      <c r="D23" s="34"/>
      <c r="E23" s="34"/>
    </row>
    <row r="24" spans="1:5" s="43" customFormat="1" x14ac:dyDescent="0.25">
      <c r="A24" s="52" t="s">
        <v>65</v>
      </c>
      <c r="B24" s="129"/>
      <c r="C24" s="46"/>
      <c r="D24" s="34"/>
      <c r="E24" s="34"/>
    </row>
    <row r="25" spans="1:5" s="43" customFormat="1" ht="20.25" customHeight="1" x14ac:dyDescent="0.25">
      <c r="A25" s="52" t="s">
        <v>66</v>
      </c>
      <c r="B25" s="57">
        <f>+'presupuesto anualizado'!B207</f>
        <v>300000</v>
      </c>
      <c r="C25" s="46"/>
      <c r="D25" s="34"/>
      <c r="E25" s="34"/>
    </row>
    <row r="26" spans="1:5" s="43" customFormat="1" ht="15.75" thickBot="1" x14ac:dyDescent="0.3">
      <c r="A26" s="53" t="s">
        <v>67</v>
      </c>
      <c r="B26" s="58">
        <f>+'presupuesto anualizado'!B220</f>
        <v>2343000</v>
      </c>
      <c r="C26" s="46"/>
      <c r="D26" s="34"/>
      <c r="E26" s="34"/>
    </row>
    <row r="27" spans="1:5" x14ac:dyDescent="0.25">
      <c r="A27" s="48"/>
      <c r="B27" s="4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87CA36DA540A3479AA2682B76CAB3E0" ma:contentTypeVersion="0" ma:contentTypeDescription="A content type to manage public (operations) IDB documents" ma:contentTypeScope="" ma:versionID="0ecad887d3c84338597d6526f20188f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37735366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Proposal&lt;/USER_STAGE&gt;&lt;PD_OBJ_TYPE&gt;0&lt;/PD_OBJ_TYPE&gt;&lt;MAKERECORD&gt;N&lt;/MAKERECORD&gt;&lt;PD_FILEPT_NO&gt;PO-CO-L1102-Anl&lt;/PD_FILEPT_NO&gt;&lt;/Data&gt;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GE-PUB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22EFB07-11AE-4074-BE83-500BA9DC4157}"/>
</file>

<file path=customXml/itemProps2.xml><?xml version="1.0" encoding="utf-8"?>
<ds:datastoreItem xmlns:ds="http://schemas.openxmlformats.org/officeDocument/2006/customXml" ds:itemID="{11FE1CC0-55E9-4E1C-82E0-4D1E6D1C45D1}"/>
</file>

<file path=customXml/itemProps3.xml><?xml version="1.0" encoding="utf-8"?>
<ds:datastoreItem xmlns:ds="http://schemas.openxmlformats.org/officeDocument/2006/customXml" ds:itemID="{0430B00C-4B7E-419F-A7BD-3C5CE43DCED5}"/>
</file>

<file path=customXml/itemProps4.xml><?xml version="1.0" encoding="utf-8"?>
<ds:datastoreItem xmlns:ds="http://schemas.openxmlformats.org/officeDocument/2006/customXml" ds:itemID="{1EF6CBDF-0B58-4553-9FB2-B48ECFA78530}"/>
</file>

<file path=customXml/itemProps5.xml><?xml version="1.0" encoding="utf-8"?>
<ds:datastoreItem xmlns:ds="http://schemas.openxmlformats.org/officeDocument/2006/customXml" ds:itemID="{6C5E6822-6DB2-4176-A4E9-BF1C8228B4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Presupuesto Equipo de Gestión  </vt:lpstr>
      <vt:lpstr>presupuesto anualizado</vt:lpstr>
      <vt:lpstr>presupuesto detallado</vt:lpstr>
      <vt:lpstr>presupuesto consolidado</vt:lpstr>
      <vt:lpstr>'presupuesto detallado'!Print_Area</vt:lpstr>
    </vt:vector>
  </TitlesOfParts>
  <Company>José Daniel Mongua Forero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 3 - Presupuesto Detallado</dc:title>
  <dc:creator>José Daniel Mongua Forero</dc:creator>
  <cp:lastModifiedBy>BlancaT</cp:lastModifiedBy>
  <cp:lastPrinted>2014-02-14T13:13:11Z</cp:lastPrinted>
  <dcterms:created xsi:type="dcterms:W3CDTF">2012-10-03T16:19:09Z</dcterms:created>
  <dcterms:modified xsi:type="dcterms:W3CDTF">2014-02-18T16:56:35Z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0x01010046CF21643EE8D14686A648AA6DAD089200287CA36DA540A3479AA2682B76CAB3E0</vt:lpwstr>
  </property>
  <property fmtid="{D5CDD505-2E9C-101B-9397-08002B2CF9AE}" pid="5" name="TaxKeywordTaxHTField">
    <vt:lpwstr/>
  </property>
  <property fmtid="{D5CDD505-2E9C-101B-9397-08002B2CF9AE}" pid="6" name="Series Operations IDB">
    <vt:lpwstr>7;#Loan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