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0" yWindow="0" windowWidth="15480" windowHeight="7755" tabRatio="500" activeTab="1"/>
  </bookViews>
  <sheets>
    <sheet name="Plan de Adquisiciones" sheetId="3" r:id="rId1"/>
    <sheet name="Detalle del PA" sheetId="2" r:id="rId2"/>
  </sheets>
  <definedNames>
    <definedName name="_xlnm.Print_Area" localSheetId="1">'Detalle del PA'!$A$1:$L$62</definedName>
  </definedNames>
  <calcPr calcId="145621"/>
</workbook>
</file>

<file path=xl/calcChain.xml><?xml version="1.0" encoding="utf-8"?>
<calcChain xmlns="http://schemas.openxmlformats.org/spreadsheetml/2006/main">
  <c r="F19" i="2" l="1"/>
  <c r="F20" i="2"/>
  <c r="E23" i="2"/>
  <c r="E69" i="2"/>
  <c r="F21" i="2"/>
  <c r="F32" i="2" l="1"/>
  <c r="F33" i="2"/>
  <c r="F35" i="2"/>
  <c r="F36" i="2"/>
  <c r="F37" i="2"/>
  <c r="F38" i="2"/>
  <c r="F41" i="2"/>
  <c r="F42" i="2"/>
  <c r="F43" i="2"/>
  <c r="F44" i="2"/>
  <c r="F45" i="2"/>
  <c r="F46" i="2"/>
  <c r="F47" i="2"/>
  <c r="F48" i="2"/>
  <c r="F49" i="2"/>
  <c r="F50" i="2"/>
  <c r="F52" i="2"/>
  <c r="F53" i="2"/>
  <c r="F54" i="2"/>
  <c r="F55" i="2"/>
  <c r="F56" i="2"/>
  <c r="F57" i="2"/>
  <c r="F58" i="2"/>
  <c r="F59" i="2"/>
  <c r="F10" i="2"/>
  <c r="F11" i="2"/>
  <c r="E7" i="2"/>
  <c r="F7" i="2" s="1"/>
  <c r="E8" i="2"/>
  <c r="F8" i="2" s="1"/>
  <c r="E9" i="2"/>
  <c r="F9" i="2" s="1"/>
  <c r="E6" i="2"/>
  <c r="F6" i="2" s="1"/>
  <c r="E34" i="2"/>
  <c r="F34" i="2" s="1"/>
  <c r="E31" i="2"/>
  <c r="F31" i="2" s="1"/>
  <c r="F28" i="2"/>
  <c r="F27" i="2"/>
  <c r="F26" i="2"/>
  <c r="F25" i="2"/>
  <c r="F22" i="2"/>
  <c r="F23" i="2" s="1"/>
  <c r="F15" i="2"/>
  <c r="F14" i="2"/>
  <c r="E61" i="2" l="1"/>
  <c r="C28" i="3" l="1"/>
  <c r="C27" i="3"/>
  <c r="C26" i="3"/>
  <c r="C25" i="3"/>
  <c r="C24" i="3"/>
  <c r="E29" i="2"/>
  <c r="B11" i="3" s="1"/>
  <c r="E17" i="2"/>
  <c r="E12" i="2"/>
  <c r="F61" i="2"/>
  <c r="E62" i="2" l="1"/>
  <c r="F17" i="2"/>
  <c r="E70" i="2" l="1"/>
  <c r="E72" i="2" s="1"/>
  <c r="F12" i="2"/>
  <c r="C13" i="3" l="1"/>
  <c r="B13" i="3"/>
  <c r="C29" i="3"/>
  <c r="B29" i="3"/>
  <c r="F29" i="2"/>
  <c r="F62" i="2" s="1"/>
  <c r="A32" i="2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26" i="2"/>
  <c r="A27" i="2" s="1"/>
  <c r="A28" i="2" s="1"/>
  <c r="A9" i="2"/>
  <c r="C11" i="3" l="1"/>
  <c r="A53" i="2"/>
  <c r="A54" i="2" s="1"/>
  <c r="A55" i="2" s="1"/>
  <c r="A56" i="2" s="1"/>
  <c r="A57" i="2" s="1"/>
  <c r="A58" i="2" s="1"/>
  <c r="A59" i="2" s="1"/>
  <c r="B12" i="3"/>
  <c r="C12" i="3" l="1"/>
  <c r="B16" i="3"/>
  <c r="C16" i="3"/>
  <c r="B20" i="3" l="1"/>
  <c r="C20" i="3"/>
</calcChain>
</file>

<file path=xl/sharedStrings.xml><?xml version="1.0" encoding="utf-8"?>
<sst xmlns="http://schemas.openxmlformats.org/spreadsheetml/2006/main" count="354" uniqueCount="144">
  <si>
    <t>Nombre de la Adquisición</t>
  </si>
  <si>
    <t>Número de Lotes</t>
  </si>
  <si>
    <t>Monto BID</t>
  </si>
  <si>
    <t>Monto Total</t>
  </si>
  <si>
    <t>Componente</t>
  </si>
  <si>
    <t>Ejecutor</t>
  </si>
  <si>
    <t>Categoria de Inversión</t>
  </si>
  <si>
    <t>Método de Selección</t>
  </si>
  <si>
    <t>Tipo de Contrato</t>
  </si>
  <si>
    <t>Descripción</t>
  </si>
  <si>
    <t>DNP</t>
  </si>
  <si>
    <t xml:space="preserve">Asistencia tecnica para la revision de TDR, evalucion tecnica y entregablesmodelo de gestion, operacion y sostenibilidad CIS </t>
  </si>
  <si>
    <t xml:space="preserve"> Interventoria de la Obra CIS1</t>
  </si>
  <si>
    <t xml:space="preserve"> Asistencia tecnica para la revision de TDR, evalucion tecnica y entregablesmodelo de gestion, operacion y sostenibilidad CIS </t>
  </si>
  <si>
    <t>Modelo de operacion, gestion, seguimiento y monitoreo de CIS1 Y CIS 2</t>
  </si>
  <si>
    <t>Apoyo logistico para actividades de alistamiento y coordinacion nacion territorio</t>
  </si>
  <si>
    <t xml:space="preserve">Consultoria para la construccion conseptual del CIS, modelo de negocio, sostebilidad y de operación de los CIS 1 y 2. Asi como la caracterizacion de los tramites y servcios a prestar </t>
  </si>
  <si>
    <t>Contrataciòn de Diseño arqutectonico, estudios de ingenieria,  cableado estructurado y obra civl (construccion o adeacuaciòn)</t>
  </si>
  <si>
    <t xml:space="preserve"> Interventoria de la Obra CIS2</t>
  </si>
  <si>
    <t>Consultaria para el diseño de la metodologia de caracterizaciòn de la demanda para entidades priorizadas y dos pilotos.</t>
  </si>
  <si>
    <t>Consultoria para la implementacion de la metodologia piloteada y ajustada en elentidades priorizadas</t>
  </si>
  <si>
    <t>Modelo de operacion, gestion, seguimiento y monitoreo de CIS3 Y CIS 4</t>
  </si>
  <si>
    <t xml:space="preserve"> Interventoria de la Obra CIS3</t>
  </si>
  <si>
    <t xml:space="preserve"> Interventoria de la Obra CIS4</t>
  </si>
  <si>
    <t xml:space="preserve">Diseño del modelo del laboratorio de simplecidad </t>
  </si>
  <si>
    <t xml:space="preserve">Diseño del modelo del laboratorio de simplecidad y estructuracion de un plan de implementacion  </t>
  </si>
  <si>
    <t>Exante</t>
  </si>
  <si>
    <t>Suma Global</t>
  </si>
  <si>
    <t>3CV</t>
  </si>
  <si>
    <t>Ex ante</t>
  </si>
  <si>
    <t>SBCC</t>
  </si>
  <si>
    <t>Diseño de una metodología de racionalización de procesos y procedimientos internos en las entidades publicas que incluya la realización de un piloto para su validación y posterior implementación en otras entidades</t>
  </si>
  <si>
    <t>Diseño e implementación de la metodología de racionalización de trámites</t>
  </si>
  <si>
    <t>Diseño e implementación de la metodología de racionalización de trámites y aplicación en una muestra de trámites a realizarse en los centros integrados de servicio</t>
  </si>
  <si>
    <t>Despliegue de la versión 3 del SUIT e implementaciòn en 64 entidades territoriales, que incluyan los municipios sedes de los centros integrados de servicio</t>
  </si>
  <si>
    <t>LPN</t>
  </si>
  <si>
    <t>Equipo de gestion previsto para coejecutor  DNP</t>
  </si>
  <si>
    <t>Auditoria</t>
  </si>
  <si>
    <t>Evaluacion intermedia</t>
  </si>
  <si>
    <t>Evalucion final</t>
  </si>
  <si>
    <t>Especialista en adquisiciones ANCE</t>
  </si>
  <si>
    <t>Especialista Financiero DNP</t>
  </si>
  <si>
    <t>Especialista Financiero ANCE</t>
  </si>
  <si>
    <t>1, 2 y 3</t>
  </si>
  <si>
    <t>ANCE</t>
  </si>
  <si>
    <t xml:space="preserve">Auditoria </t>
  </si>
  <si>
    <t xml:space="preserve">Evaluacion intermendia </t>
  </si>
  <si>
    <t xml:space="preserve">Evaluacion final </t>
  </si>
  <si>
    <t>Equipo de gestion previsto para coejecutor  ANCE</t>
  </si>
  <si>
    <t>Tipo de Revisión</t>
  </si>
  <si>
    <t>Programa de Mejoramiento de los Servicios al Ciudadano (CO-L1102)</t>
  </si>
  <si>
    <t>PLAN DE ADQUISICIONES</t>
  </si>
  <si>
    <t>CONSULTORES INDIVIDUALES</t>
  </si>
  <si>
    <t xml:space="preserve">N. </t>
  </si>
  <si>
    <t>SERVICIOS DISTINTOS DE CONSULTORIA</t>
  </si>
  <si>
    <t>BIENES</t>
  </si>
  <si>
    <t>OBRAS</t>
  </si>
  <si>
    <t>FIRMAS CONSULTORAS</t>
  </si>
  <si>
    <t>CD</t>
  </si>
  <si>
    <t>Estimación inicio proceso</t>
  </si>
  <si>
    <t>Dotacion de CIS incluye: muebles y mobiliario, equipos de computo redes y cableado y soluciones tecnologias necesarias para la operación del CIS. El metodo de contratación puede ser de menor competitividas si es que el objeto y su valor lo permiten. Se dividen en dos etapas por motivos de dispersion territorial y de cronograma de ejecucion</t>
  </si>
  <si>
    <t>Varios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</si>
  <si>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</si>
  <si>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</si>
  <si>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</si>
  <si>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</si>
  <si>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</si>
  <si>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</si>
  <si>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1-2012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</si>
  <si>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</si>
  <si>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</si>
  <si>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</si>
  <si>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</si>
  <si>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</si>
  <si>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</si>
  <si>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</si>
  <si>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</si>
  <si>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</si>
  <si>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</si>
  <si>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</si>
  <si>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</si>
  <si>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</si>
  <si>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</si>
  <si>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4. Componentes</t>
  </si>
  <si>
    <t>Componente de Inversión</t>
  </si>
  <si>
    <t>Administración</t>
  </si>
  <si>
    <t>Imprevistos</t>
  </si>
  <si>
    <t>N/A</t>
  </si>
  <si>
    <t>Adquisición de los servicios de consultoría para realizar la gerencia, administración y seguimiento técnico del diseño e implementación de los nuevos módulos del sistema de información de e-Procurement.</t>
  </si>
  <si>
    <t>Diseño e Implementación de los nuevos módulos del sistema de información de e-Procurement</t>
  </si>
  <si>
    <t>Adquisición de las licencias y los servicios de configuración, desarrollo y soporte requeridos para poner en marcha nuevos módulos de la plataforma tecnológica.</t>
  </si>
  <si>
    <t>Diseño, implementación y estabilización del Modelo de Servicios y el Modelo de Atención</t>
  </si>
  <si>
    <t xml:space="preserve">Adquisición de servicios de consultoría para realizar el diseño, implementación y estabilización del Modelo de Servicios (v.gr. Portafolio de servicios, ANS, esquema de gestión) y el Modelo de Atención (canales de atención por servicio, ANS operacionales) identificación de brechas en competencias y herramientas requeridas) </t>
  </si>
  <si>
    <t xml:space="preserve">Contratación de la elaboración de estudios de mercado a nivel territorial, fuente principal de información para el diseño de Acuerdos marco de precios. </t>
  </si>
  <si>
    <t>Diseño e implementación de la estrategia de gestión del conocimiento</t>
  </si>
  <si>
    <t>Contratación de servicios de consultoría para el diseño de la estrategia de gestión del cambio del sistema de compras y contratación pública y la ejecución de la iniciativa piloto.</t>
  </si>
  <si>
    <t>Apoyo logistico para la implementacion en entidades territoriales de SUIT 3</t>
  </si>
  <si>
    <t>Colombia Compra Eficiente- CCE</t>
  </si>
  <si>
    <t>CCE</t>
  </si>
  <si>
    <t>Componente I-Desarrollo  de centros de servicios presenciales</t>
  </si>
  <si>
    <t>Componente II-Fortalecimiento de los procesos internos para mejorar la gestión de los servicios</t>
  </si>
  <si>
    <t>Componente III-Fortalecimiento de los procesos de compras y contrataciones</t>
  </si>
  <si>
    <t>Acompanamiento seguimiento y monitoreo DNP</t>
  </si>
  <si>
    <t>Asistencia tecnica para la contruccuion tecnica de TDR</t>
  </si>
  <si>
    <t>Asistencia tecnica para la  construccion  tecnica de TDR para la contratacion de racionalizacion de procesos</t>
  </si>
  <si>
    <t>Diseno, Adecuación y Redes CIS 1</t>
  </si>
  <si>
    <t>Diseno, Adecuación y Redes CIS 2</t>
  </si>
  <si>
    <t>Diseno, Adecuación y Redes CIS 3</t>
  </si>
  <si>
    <t>Diseno, Adecuación y Redes CIS 4</t>
  </si>
  <si>
    <t xml:space="preserve">Implemetación de la racionalización  de 2  de Procesos y Procedimientos internos de las entidades públicas priorizadas </t>
  </si>
  <si>
    <t>Diseño del modelo de capacitación en competencias del servicio y dos pilotos</t>
  </si>
  <si>
    <t>Implmentacion del modelos de capacitacion en competencias para servidores publicos</t>
  </si>
  <si>
    <t>Diseno de un modelo de cpacitaciòn en competencias de servicio y realización de 2 pilotos entrenamientos en la materia.</t>
  </si>
  <si>
    <t>Desarrollo de entrenamientos en competencias  a los servidores publicos, un total de 4 entrenamientos</t>
  </si>
  <si>
    <t xml:space="preserve">* Licencias contruccion </t>
  </si>
  <si>
    <t xml:space="preserve">Evaluaciòn de Impacto </t>
  </si>
  <si>
    <t xml:space="preserve">Encuesta Evaluaciòn </t>
  </si>
  <si>
    <t xml:space="preserve">Encuesta Linea Base </t>
  </si>
  <si>
    <t>Evaluacion de Impacto</t>
  </si>
  <si>
    <t>Encuesta de Linea de Base</t>
  </si>
  <si>
    <t xml:space="preserve">Encuenta al finalizar el proyecto. </t>
  </si>
  <si>
    <t xml:space="preserve"> Diseno de metodologia y pilotos de caracterización </t>
  </si>
  <si>
    <t xml:space="preserve"> Implementacion de la metodologia de caracterización  en entidades priorizadas</t>
  </si>
  <si>
    <t xml:space="preserve">Diseño e implementación de una estrategia de promoción de información y servicios virtuales en centros integrados de servicios </t>
  </si>
  <si>
    <t>Diseño del Modelo de negocio, operación y sostenibilidad CIS para grandes y pequeñas demandas</t>
  </si>
  <si>
    <t>Diseno de una metologia de racionalizacion de Procesos y Procedimientos internos 1 y 2 e implementacion en entidades públicas priorizadas</t>
  </si>
  <si>
    <t xml:space="preserve">Diseno de una metologia de racionalizacion de Procesos y Procedimientos internos 3,4 y5 e implementacion en entidades públicas priorizadas </t>
  </si>
  <si>
    <t>Asistencia tecnica en el diseño e implementación de los nuevos módulos del sistema de información de e-Procurement</t>
  </si>
  <si>
    <t>Estudios de mercado a nivel territorial, de bienes y servicios de caracteríticas tecnicas uniformes</t>
  </si>
  <si>
    <t>Diseño e implementación seguimiento a la implementación de la estrategia de cambio</t>
  </si>
  <si>
    <t>Diseño de la estrategia de gestión del conocimiento</t>
  </si>
  <si>
    <t>Contratación de servicios de consultoría para la implementación de la estrategia de gestión del cambio del sistema de compras y contratación pública y la ejecución de la iniciativa piloto.</t>
  </si>
  <si>
    <t>Gerencia y administracion de recursos Componente 1</t>
  </si>
  <si>
    <t>Licencias de Construcción</t>
  </si>
  <si>
    <t xml:space="preserve">Convenio Interadministrativo  para la administracion del recurso de la adecuaciòn de los CIS . </t>
  </si>
  <si>
    <t xml:space="preserve">Actividades de Alistamiento y coordinacion nacion territorio/apoyo logistico (todos los CIS) Talleres y logisitica </t>
  </si>
  <si>
    <t xml:space="preserve">Dotacion de muebles, equipos, soluciones tecnologicas y senalizacion de CIS1 </t>
  </si>
  <si>
    <t>Dotacion de muebles, equipos, soluciones tecnologicas y senalizacion de CIS 2</t>
  </si>
  <si>
    <t>Dotacion de muebles, equipos, soluciones tecnologicas y senalizacion de CIS3</t>
  </si>
  <si>
    <t>Dotacion de muebles, equipos, soluciones tecnologicas y senalizacion de  CIS 4</t>
  </si>
  <si>
    <t xml:space="preserve">Viaticos y tiquetes </t>
  </si>
  <si>
    <t xml:space="preserve">Gastos operativos. </t>
  </si>
  <si>
    <t xml:space="preserve">Imprevistos </t>
  </si>
  <si>
    <t>Proyecto de Eficiencia al Servicio del Ciudadano (CO-L1102)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</si>
</sst>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[$-409]dd\-mmm\-yy;@"/>
    <numFmt numFmtId="165" formatCode="[$USD]\ #,##0.00"/>
    <numFmt numFmtId="166" formatCode="_(&quot;$&quot;\ * #,##0_);_(&quot;$&quot;\ * \(#,##0\);_(&quot;$&quot;\ * &quot;-&quot;??_);_(@_)"/>
    <numFmt numFmtId="167" formatCode="[$USD]\ #,##0"/>
    <numFmt numFmtId="168" formatCode="_(&quot;$&quot;* #,##0_);_(&quot;$&quot;* \(#,##0\);_(&quot;$&quot;* &quot;-&quot;??_);_(@_)"/>
  </numFmts>
  <fonts count="1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44" fontId="13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0" fillId="0" borderId="0" xfId="0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left" vertical="center" wrapText="1"/>
    </xf>
    <xf numFmtId="164" fontId="12" fillId="0" borderId="13" xfId="2" applyNumberFormat="1" applyFont="1" applyFill="1" applyBorder="1" applyAlignment="1">
      <alignment horizontal="center" vertical="center" wrapText="1"/>
    </xf>
    <xf numFmtId="0" fontId="12" fillId="0" borderId="10" xfId="2" quotePrefix="1" applyFont="1" applyBorder="1" applyAlignment="1" applyProtection="1"/>
    <xf numFmtId="0" fontId="12" fillId="0" borderId="10" xfId="2" applyFont="1" applyBorder="1" applyAlignment="1" applyProtection="1"/>
    <xf numFmtId="0" fontId="12" fillId="0" borderId="11" xfId="2" applyFont="1" applyBorder="1" applyAlignment="1">
      <alignment vertical="center" wrapText="1"/>
    </xf>
    <xf numFmtId="165" fontId="0" fillId="0" borderId="0" xfId="0" applyNumberFormat="1"/>
    <xf numFmtId="0" fontId="0" fillId="0" borderId="0" xfId="0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1" xfId="0" applyBorder="1" applyAlignment="1">
      <alignment vertical="center" wrapText="1"/>
    </xf>
    <xf numFmtId="166" fontId="1" fillId="3" borderId="1" xfId="0" applyNumberFormat="1" applyFont="1" applyFill="1" applyBorder="1" applyAlignment="1">
      <alignment vertical="center" wrapText="1"/>
    </xf>
    <xf numFmtId="6" fontId="1" fillId="3" borderId="1" xfId="0" applyNumberFormat="1" applyFont="1" applyFill="1" applyBorder="1" applyAlignment="1">
      <alignment vertical="center" wrapText="1"/>
    </xf>
    <xf numFmtId="6" fontId="7" fillId="3" borderId="4" xfId="0" applyNumberFormat="1" applyFont="1" applyFill="1" applyBorder="1" applyAlignment="1">
      <alignment vertical="center" wrapText="1"/>
    </xf>
    <xf numFmtId="6" fontId="7" fillId="2" borderId="4" xfId="0" applyNumberFormat="1" applyFont="1" applyFill="1" applyBorder="1" applyAlignment="1">
      <alignment horizontal="right" vertical="center" wrapText="1"/>
    </xf>
    <xf numFmtId="6" fontId="1" fillId="2" borderId="1" xfId="0" applyNumberFormat="1" applyFont="1" applyFill="1" applyBorder="1" applyAlignment="1">
      <alignment horizontal="right" vertical="center" wrapText="1"/>
    </xf>
    <xf numFmtId="6" fontId="7" fillId="3" borderId="0" xfId="0" applyNumberFormat="1" applyFont="1" applyFill="1" applyBorder="1" applyAlignment="1">
      <alignment vertical="center" wrapText="1"/>
    </xf>
    <xf numFmtId="166" fontId="8" fillId="0" borderId="0" xfId="0" applyNumberFormat="1" applyFont="1" applyAlignment="1">
      <alignment wrapText="1"/>
    </xf>
    <xf numFmtId="6" fontId="8" fillId="0" borderId="0" xfId="0" applyNumberFormat="1" applyFont="1" applyAlignment="1">
      <alignment wrapText="1"/>
    </xf>
    <xf numFmtId="0" fontId="10" fillId="4" borderId="10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11" xfId="2" applyFont="1" applyFill="1" applyBorder="1" applyAlignment="1">
      <alignment horizontal="center" vertical="center" wrapText="1"/>
    </xf>
    <xf numFmtId="0" fontId="10" fillId="4" borderId="12" xfId="2" applyFont="1" applyFill="1" applyBorder="1" applyAlignment="1">
      <alignment horizontal="center" vertical="center" wrapText="1"/>
    </xf>
    <xf numFmtId="165" fontId="10" fillId="4" borderId="13" xfId="2" applyNumberFormat="1" applyFont="1" applyFill="1" applyBorder="1" applyAlignment="1">
      <alignment horizontal="right" vertical="center" wrapText="1"/>
    </xf>
    <xf numFmtId="165" fontId="10" fillId="4" borderId="15" xfId="2" applyNumberFormat="1" applyFont="1" applyFill="1" applyBorder="1" applyAlignment="1">
      <alignment horizontal="right" vertical="center" wrapText="1"/>
    </xf>
    <xf numFmtId="167" fontId="12" fillId="0" borderId="1" xfId="2" applyNumberFormat="1" applyFont="1" applyFill="1" applyBorder="1" applyAlignment="1">
      <alignment horizontal="right" vertical="center" wrapText="1"/>
    </xf>
    <xf numFmtId="167" fontId="12" fillId="0" borderId="11" xfId="2" applyNumberFormat="1" applyFont="1" applyFill="1" applyBorder="1" applyAlignment="1">
      <alignment horizontal="right" vertical="center" wrapText="1"/>
    </xf>
    <xf numFmtId="167" fontId="12" fillId="0" borderId="6" xfId="2" applyNumberFormat="1" applyFont="1" applyFill="1" applyBorder="1" applyAlignment="1">
      <alignment horizontal="right" vertical="center" wrapText="1"/>
    </xf>
    <xf numFmtId="167" fontId="0" fillId="0" borderId="0" xfId="0" applyNumberFormat="1"/>
    <xf numFmtId="0" fontId="0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6" fontId="0" fillId="0" borderId="0" xfId="0" applyNumberFormat="1" applyFont="1" applyAlignment="1">
      <alignment horizontal="center" wrapText="1"/>
    </xf>
    <xf numFmtId="0" fontId="0" fillId="0" borderId="1" xfId="0" applyBorder="1" applyAlignment="1">
      <alignment horizontal="center" wrapText="1"/>
    </xf>
    <xf numFmtId="6" fontId="0" fillId="0" borderId="0" xfId="0" applyNumberFormat="1" applyFont="1" applyAlignment="1">
      <alignment wrapText="1"/>
    </xf>
    <xf numFmtId="6" fontId="1" fillId="5" borderId="1" xfId="0" applyNumberFormat="1" applyFont="1" applyFill="1" applyBorder="1" applyAlignment="1">
      <alignment horizontal="right" vertical="center" wrapText="1"/>
    </xf>
    <xf numFmtId="168" fontId="0" fillId="0" borderId="0" xfId="3" applyNumberFormat="1" applyFont="1" applyAlignment="1">
      <alignment wrapText="1"/>
    </xf>
    <xf numFmtId="166" fontId="0" fillId="0" borderId="1" xfId="3" applyNumberFormat="1" applyFont="1" applyFill="1" applyBorder="1" applyAlignment="1">
      <alignment vertical="center" wrapText="1"/>
    </xf>
    <xf numFmtId="6" fontId="1" fillId="0" borderId="1" xfId="0" applyNumberFormat="1" applyFont="1" applyFill="1" applyBorder="1" applyAlignment="1">
      <alignment horizontal="right" vertical="center" wrapText="1"/>
    </xf>
    <xf numFmtId="6" fontId="1" fillId="0" borderId="1" xfId="0" applyNumberFormat="1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vertical="center" wrapText="1"/>
    </xf>
    <xf numFmtId="166" fontId="1" fillId="2" borderId="1" xfId="0" applyNumberFormat="1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right" vertical="center" wrapText="1"/>
    </xf>
    <xf numFmtId="8" fontId="15" fillId="0" borderId="1" xfId="0" applyNumberFormat="1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6" fontId="1" fillId="6" borderId="1" xfId="0" applyNumberFormat="1" applyFont="1" applyFill="1" applyBorder="1" applyAlignment="1">
      <alignment horizontal="righ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68" fontId="8" fillId="0" borderId="0" xfId="0" applyNumberFormat="1" applyFont="1" applyAlignment="1">
      <alignment wrapText="1"/>
    </xf>
    <xf numFmtId="0" fontId="0" fillId="6" borderId="1" xfId="0" applyFill="1" applyBorder="1" applyAlignment="1">
      <alignment horizontal="center" vertical="center" wrapText="1"/>
    </xf>
    <xf numFmtId="166" fontId="1" fillId="6" borderId="1" xfId="0" applyNumberFormat="1" applyFont="1" applyFill="1" applyBorder="1" applyAlignment="1">
      <alignment horizontal="right" vertical="center" wrapText="1"/>
    </xf>
    <xf numFmtId="166" fontId="1" fillId="6" borderId="1" xfId="0" applyNumberFormat="1" applyFont="1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166" fontId="0" fillId="6" borderId="1" xfId="3" applyNumberFormat="1" applyFont="1" applyFill="1" applyBorder="1" applyAlignment="1">
      <alignment vertical="center" wrapText="1"/>
    </xf>
    <xf numFmtId="0" fontId="10" fillId="4" borderId="7" xfId="2" applyFont="1" applyFill="1" applyBorder="1" applyAlignment="1">
      <alignment horizontal="center" vertical="center" wrapText="1"/>
    </xf>
    <xf numFmtId="0" fontId="10" fillId="4" borderId="8" xfId="2" applyFont="1" applyFill="1" applyBorder="1" applyAlignment="1">
      <alignment horizontal="center" vertical="center" wrapText="1"/>
    </xf>
    <xf numFmtId="0" fontId="10" fillId="4" borderId="9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17" fontId="12" fillId="0" borderId="13" xfId="2" applyNumberFormat="1" applyFont="1" applyFill="1" applyBorder="1" applyAlignment="1">
      <alignment horizontal="center" vertical="center" wrapText="1"/>
    </xf>
    <xf numFmtId="0" fontId="12" fillId="0" borderId="15" xfId="2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5" fillId="0" borderId="0" xfId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wrapText="1"/>
    </xf>
  </cellXfs>
  <cellStyles count="4">
    <cellStyle name="Currency" xfId="3" builtinId="4"/>
    <cellStyle name="Normal" xfId="0" builtinId="0"/>
    <cellStyle name="Normal 2" xfId="1"/>
    <cellStyle name="Normal 3" xfId="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A2" sqref="A2:C2"/>
    </sheetView>
  </sheetViews>
  <sheetFormatPr defaultColWidth="9" defaultRowHeight="15.75" x14ac:dyDescent="0.25"/>
  <cols>
    <col min="1" max="1" width="37" customWidth="1"/>
    <col min="2" max="2" width="28.25" bestFit="1" customWidth="1"/>
    <col min="3" max="3" width="22.875" bestFit="1" customWidth="1"/>
    <col min="6" max="6" width="13.875" bestFit="1" customWidth="1"/>
    <col min="257" max="257" width="37" customWidth="1"/>
    <col min="258" max="258" width="30.75" customWidth="1"/>
    <col min="259" max="259" width="29.25" customWidth="1"/>
    <col min="513" max="513" width="37" customWidth="1"/>
    <col min="514" max="514" width="30.75" customWidth="1"/>
    <col min="515" max="515" width="29.25" customWidth="1"/>
    <col min="769" max="769" width="37" customWidth="1"/>
    <col min="770" max="770" width="30.75" customWidth="1"/>
    <col min="771" max="771" width="29.25" customWidth="1"/>
    <col min="1025" max="1025" width="37" customWidth="1"/>
    <col min="1026" max="1026" width="30.75" customWidth="1"/>
    <col min="1027" max="1027" width="29.25" customWidth="1"/>
    <col min="1281" max="1281" width="37" customWidth="1"/>
    <col min="1282" max="1282" width="30.75" customWidth="1"/>
    <col min="1283" max="1283" width="29.25" customWidth="1"/>
    <col min="1537" max="1537" width="37" customWidth="1"/>
    <col min="1538" max="1538" width="30.75" customWidth="1"/>
    <col min="1539" max="1539" width="29.25" customWidth="1"/>
    <col min="1793" max="1793" width="37" customWidth="1"/>
    <col min="1794" max="1794" width="30.75" customWidth="1"/>
    <col min="1795" max="1795" width="29.25" customWidth="1"/>
    <col min="2049" max="2049" width="37" customWidth="1"/>
    <col min="2050" max="2050" width="30.75" customWidth="1"/>
    <col min="2051" max="2051" width="29.25" customWidth="1"/>
    <col min="2305" max="2305" width="37" customWidth="1"/>
    <col min="2306" max="2306" width="30.75" customWidth="1"/>
    <col min="2307" max="2307" width="29.25" customWidth="1"/>
    <col min="2561" max="2561" width="37" customWidth="1"/>
    <col min="2562" max="2562" width="30.75" customWidth="1"/>
    <col min="2563" max="2563" width="29.25" customWidth="1"/>
    <col min="2817" max="2817" width="37" customWidth="1"/>
    <col min="2818" max="2818" width="30.75" customWidth="1"/>
    <col min="2819" max="2819" width="29.25" customWidth="1"/>
    <col min="3073" max="3073" width="37" customWidth="1"/>
    <col min="3074" max="3074" width="30.75" customWidth="1"/>
    <col min="3075" max="3075" width="29.25" customWidth="1"/>
    <col min="3329" max="3329" width="37" customWidth="1"/>
    <col min="3330" max="3330" width="30.75" customWidth="1"/>
    <col min="3331" max="3331" width="29.25" customWidth="1"/>
    <col min="3585" max="3585" width="37" customWidth="1"/>
    <col min="3586" max="3586" width="30.75" customWidth="1"/>
    <col min="3587" max="3587" width="29.25" customWidth="1"/>
    <col min="3841" max="3841" width="37" customWidth="1"/>
    <col min="3842" max="3842" width="30.75" customWidth="1"/>
    <col min="3843" max="3843" width="29.25" customWidth="1"/>
    <col min="4097" max="4097" width="37" customWidth="1"/>
    <col min="4098" max="4098" width="30.75" customWidth="1"/>
    <col min="4099" max="4099" width="29.25" customWidth="1"/>
    <col min="4353" max="4353" width="37" customWidth="1"/>
    <col min="4354" max="4354" width="30.75" customWidth="1"/>
    <col min="4355" max="4355" width="29.25" customWidth="1"/>
    <col min="4609" max="4609" width="37" customWidth="1"/>
    <col min="4610" max="4610" width="30.75" customWidth="1"/>
    <col min="4611" max="4611" width="29.25" customWidth="1"/>
    <col min="4865" max="4865" width="37" customWidth="1"/>
    <col min="4866" max="4866" width="30.75" customWidth="1"/>
    <col min="4867" max="4867" width="29.25" customWidth="1"/>
    <col min="5121" max="5121" width="37" customWidth="1"/>
    <col min="5122" max="5122" width="30.75" customWidth="1"/>
    <col min="5123" max="5123" width="29.25" customWidth="1"/>
    <col min="5377" max="5377" width="37" customWidth="1"/>
    <col min="5378" max="5378" width="30.75" customWidth="1"/>
    <col min="5379" max="5379" width="29.25" customWidth="1"/>
    <col min="5633" max="5633" width="37" customWidth="1"/>
    <col min="5634" max="5634" width="30.75" customWidth="1"/>
    <col min="5635" max="5635" width="29.25" customWidth="1"/>
    <col min="5889" max="5889" width="37" customWidth="1"/>
    <col min="5890" max="5890" width="30.75" customWidth="1"/>
    <col min="5891" max="5891" width="29.25" customWidth="1"/>
    <col min="6145" max="6145" width="37" customWidth="1"/>
    <col min="6146" max="6146" width="30.75" customWidth="1"/>
    <col min="6147" max="6147" width="29.25" customWidth="1"/>
    <col min="6401" max="6401" width="37" customWidth="1"/>
    <col min="6402" max="6402" width="30.75" customWidth="1"/>
    <col min="6403" max="6403" width="29.25" customWidth="1"/>
    <col min="6657" max="6657" width="37" customWidth="1"/>
    <col min="6658" max="6658" width="30.75" customWidth="1"/>
    <col min="6659" max="6659" width="29.25" customWidth="1"/>
    <col min="6913" max="6913" width="37" customWidth="1"/>
    <col min="6914" max="6914" width="30.75" customWidth="1"/>
    <col min="6915" max="6915" width="29.25" customWidth="1"/>
    <col min="7169" max="7169" width="37" customWidth="1"/>
    <col min="7170" max="7170" width="30.75" customWidth="1"/>
    <col min="7171" max="7171" width="29.25" customWidth="1"/>
    <col min="7425" max="7425" width="37" customWidth="1"/>
    <col min="7426" max="7426" width="30.75" customWidth="1"/>
    <col min="7427" max="7427" width="29.25" customWidth="1"/>
    <col min="7681" max="7681" width="37" customWidth="1"/>
    <col min="7682" max="7682" width="30.75" customWidth="1"/>
    <col min="7683" max="7683" width="29.25" customWidth="1"/>
    <col min="7937" max="7937" width="37" customWidth="1"/>
    <col min="7938" max="7938" width="30.75" customWidth="1"/>
    <col min="7939" max="7939" width="29.25" customWidth="1"/>
    <col min="8193" max="8193" width="37" customWidth="1"/>
    <col min="8194" max="8194" width="30.75" customWidth="1"/>
    <col min="8195" max="8195" width="29.25" customWidth="1"/>
    <col min="8449" max="8449" width="37" customWidth="1"/>
    <col min="8450" max="8450" width="30.75" customWidth="1"/>
    <col min="8451" max="8451" width="29.25" customWidth="1"/>
    <col min="8705" max="8705" width="37" customWidth="1"/>
    <col min="8706" max="8706" width="30.75" customWidth="1"/>
    <col min="8707" max="8707" width="29.25" customWidth="1"/>
    <col min="8961" max="8961" width="37" customWidth="1"/>
    <col min="8962" max="8962" width="30.75" customWidth="1"/>
    <col min="8963" max="8963" width="29.25" customWidth="1"/>
    <col min="9217" max="9217" width="37" customWidth="1"/>
    <col min="9218" max="9218" width="30.75" customWidth="1"/>
    <col min="9219" max="9219" width="29.25" customWidth="1"/>
    <col min="9473" max="9473" width="37" customWidth="1"/>
    <col min="9474" max="9474" width="30.75" customWidth="1"/>
    <col min="9475" max="9475" width="29.25" customWidth="1"/>
    <col min="9729" max="9729" width="37" customWidth="1"/>
    <col min="9730" max="9730" width="30.75" customWidth="1"/>
    <col min="9731" max="9731" width="29.25" customWidth="1"/>
    <col min="9985" max="9985" width="37" customWidth="1"/>
    <col min="9986" max="9986" width="30.75" customWidth="1"/>
    <col min="9987" max="9987" width="29.25" customWidth="1"/>
    <col min="10241" max="10241" width="37" customWidth="1"/>
    <col min="10242" max="10242" width="30.75" customWidth="1"/>
    <col min="10243" max="10243" width="29.25" customWidth="1"/>
    <col min="10497" max="10497" width="37" customWidth="1"/>
    <col min="10498" max="10498" width="30.75" customWidth="1"/>
    <col min="10499" max="10499" width="29.25" customWidth="1"/>
    <col min="10753" max="10753" width="37" customWidth="1"/>
    <col min="10754" max="10754" width="30.75" customWidth="1"/>
    <col min="10755" max="10755" width="29.25" customWidth="1"/>
    <col min="11009" max="11009" width="37" customWidth="1"/>
    <col min="11010" max="11010" width="30.75" customWidth="1"/>
    <col min="11011" max="11011" width="29.25" customWidth="1"/>
    <col min="11265" max="11265" width="37" customWidth="1"/>
    <col min="11266" max="11266" width="30.75" customWidth="1"/>
    <col min="11267" max="11267" width="29.25" customWidth="1"/>
    <col min="11521" max="11521" width="37" customWidth="1"/>
    <col min="11522" max="11522" width="30.75" customWidth="1"/>
    <col min="11523" max="11523" width="29.25" customWidth="1"/>
    <col min="11777" max="11777" width="37" customWidth="1"/>
    <col min="11778" max="11778" width="30.75" customWidth="1"/>
    <col min="11779" max="11779" width="29.25" customWidth="1"/>
    <col min="12033" max="12033" width="37" customWidth="1"/>
    <col min="12034" max="12034" width="30.75" customWidth="1"/>
    <col min="12035" max="12035" width="29.25" customWidth="1"/>
    <col min="12289" max="12289" width="37" customWidth="1"/>
    <col min="12290" max="12290" width="30.75" customWidth="1"/>
    <col min="12291" max="12291" width="29.25" customWidth="1"/>
    <col min="12545" max="12545" width="37" customWidth="1"/>
    <col min="12546" max="12546" width="30.75" customWidth="1"/>
    <col min="12547" max="12547" width="29.25" customWidth="1"/>
    <col min="12801" max="12801" width="37" customWidth="1"/>
    <col min="12802" max="12802" width="30.75" customWidth="1"/>
    <col min="12803" max="12803" width="29.25" customWidth="1"/>
    <col min="13057" max="13057" width="37" customWidth="1"/>
    <col min="13058" max="13058" width="30.75" customWidth="1"/>
    <col min="13059" max="13059" width="29.25" customWidth="1"/>
    <col min="13313" max="13313" width="37" customWidth="1"/>
    <col min="13314" max="13314" width="30.75" customWidth="1"/>
    <col min="13315" max="13315" width="29.25" customWidth="1"/>
    <col min="13569" max="13569" width="37" customWidth="1"/>
    <col min="13570" max="13570" width="30.75" customWidth="1"/>
    <col min="13571" max="13571" width="29.25" customWidth="1"/>
    <col min="13825" max="13825" width="37" customWidth="1"/>
    <col min="13826" max="13826" width="30.75" customWidth="1"/>
    <col min="13827" max="13827" width="29.25" customWidth="1"/>
    <col min="14081" max="14081" width="37" customWidth="1"/>
    <col min="14082" max="14082" width="30.75" customWidth="1"/>
    <col min="14083" max="14083" width="29.25" customWidth="1"/>
    <col min="14337" max="14337" width="37" customWidth="1"/>
    <col min="14338" max="14338" width="30.75" customWidth="1"/>
    <col min="14339" max="14339" width="29.25" customWidth="1"/>
    <col min="14593" max="14593" width="37" customWidth="1"/>
    <col min="14594" max="14594" width="30.75" customWidth="1"/>
    <col min="14595" max="14595" width="29.25" customWidth="1"/>
    <col min="14849" max="14849" width="37" customWidth="1"/>
    <col min="14850" max="14850" width="30.75" customWidth="1"/>
    <col min="14851" max="14851" width="29.25" customWidth="1"/>
    <col min="15105" max="15105" width="37" customWidth="1"/>
    <col min="15106" max="15106" width="30.75" customWidth="1"/>
    <col min="15107" max="15107" width="29.25" customWidth="1"/>
    <col min="15361" max="15361" width="37" customWidth="1"/>
    <col min="15362" max="15362" width="30.75" customWidth="1"/>
    <col min="15363" max="15363" width="29.25" customWidth="1"/>
    <col min="15617" max="15617" width="37" customWidth="1"/>
    <col min="15618" max="15618" width="30.75" customWidth="1"/>
    <col min="15619" max="15619" width="29.25" customWidth="1"/>
    <col min="15873" max="15873" width="37" customWidth="1"/>
    <col min="15874" max="15874" width="30.75" customWidth="1"/>
    <col min="15875" max="15875" width="29.25" customWidth="1"/>
    <col min="16129" max="16129" width="37" customWidth="1"/>
    <col min="16130" max="16130" width="30.75" customWidth="1"/>
    <col min="16131" max="16131" width="29.25" customWidth="1"/>
  </cols>
  <sheetData>
    <row r="1" spans="1:3" ht="16.5" thickBot="1" x14ac:dyDescent="0.3">
      <c r="A1" s="91" t="s">
        <v>143</v>
      </c>
      <c r="B1" s="91"/>
      <c r="C1" s="91"/>
    </row>
    <row r="2" spans="1:3" x14ac:dyDescent="0.25">
      <c r="A2" s="88" t="s">
        <v>62</v>
      </c>
      <c r="B2" s="89"/>
      <c r="C2" s="90"/>
    </row>
    <row r="3" spans="1:3" x14ac:dyDescent="0.25">
      <c r="A3" s="43" t="s">
        <v>63</v>
      </c>
      <c r="B3" s="44" t="s">
        <v>64</v>
      </c>
      <c r="C3" s="45" t="s">
        <v>65</v>
      </c>
    </row>
    <row r="4" spans="1:3" ht="16.5" thickBot="1" x14ac:dyDescent="0.3">
      <c r="A4" s="23" t="s">
        <v>66</v>
      </c>
      <c r="B4" s="24">
        <v>41739</v>
      </c>
      <c r="C4" s="24">
        <v>43462</v>
      </c>
    </row>
    <row r="5" spans="1:3" ht="16.5" thickBot="1" x14ac:dyDescent="0.3">
      <c r="A5" s="92"/>
      <c r="B5" s="92"/>
      <c r="C5" s="92"/>
    </row>
    <row r="6" spans="1:3" x14ac:dyDescent="0.25">
      <c r="A6" s="88" t="s">
        <v>67</v>
      </c>
      <c r="B6" s="89"/>
      <c r="C6" s="90"/>
    </row>
    <row r="7" spans="1:3" ht="16.5" thickBot="1" x14ac:dyDescent="0.3">
      <c r="A7" s="23" t="s">
        <v>68</v>
      </c>
      <c r="B7" s="93"/>
      <c r="C7" s="94"/>
    </row>
    <row r="8" spans="1:3" ht="16.5" thickBot="1" x14ac:dyDescent="0.3">
      <c r="A8" s="92"/>
      <c r="B8" s="92"/>
      <c r="C8" s="92"/>
    </row>
    <row r="9" spans="1:3" x14ac:dyDescent="0.25">
      <c r="A9" s="88" t="s">
        <v>69</v>
      </c>
      <c r="B9" s="89"/>
      <c r="C9" s="90"/>
    </row>
    <row r="10" spans="1:3" ht="47.25" x14ac:dyDescent="0.25">
      <c r="A10" s="43" t="s">
        <v>70</v>
      </c>
      <c r="B10" s="44" t="s">
        <v>71</v>
      </c>
      <c r="C10" s="45" t="s">
        <v>72</v>
      </c>
    </row>
    <row r="11" spans="1:3" x14ac:dyDescent="0.25">
      <c r="A11" s="25" t="s">
        <v>73</v>
      </c>
      <c r="B11" s="49">
        <f>+'Detalle del PA'!E29</f>
        <v>5440000</v>
      </c>
      <c r="C11" s="50">
        <f>+'Detalle del PA'!F29</f>
        <v>5440000</v>
      </c>
    </row>
    <row r="12" spans="1:3" x14ac:dyDescent="0.25">
      <c r="A12" s="25" t="s">
        <v>74</v>
      </c>
      <c r="B12" s="49">
        <f>+'Detalle del PA'!E23</f>
        <v>1050000</v>
      </c>
      <c r="C12" s="50">
        <f>+'Detalle del PA'!F23</f>
        <v>1050000</v>
      </c>
    </row>
    <row r="13" spans="1:3" x14ac:dyDescent="0.25">
      <c r="A13" s="25" t="s">
        <v>75</v>
      </c>
      <c r="B13" s="49">
        <f>+'Detalle del PA'!E17</f>
        <v>620000</v>
      </c>
      <c r="C13" s="50">
        <f>+'Detalle del PA'!F17</f>
        <v>620000</v>
      </c>
    </row>
    <row r="14" spans="1:3" x14ac:dyDescent="0.25">
      <c r="A14" s="25" t="s">
        <v>76</v>
      </c>
      <c r="B14" s="49">
        <v>0</v>
      </c>
      <c r="C14" s="50">
        <v>0</v>
      </c>
    </row>
    <row r="15" spans="1:3" x14ac:dyDescent="0.25">
      <c r="A15" s="25" t="s">
        <v>77</v>
      </c>
      <c r="B15" s="49">
        <v>260000</v>
      </c>
      <c r="C15" s="50">
        <v>260000</v>
      </c>
    </row>
    <row r="16" spans="1:3" x14ac:dyDescent="0.25">
      <c r="A16" s="25" t="s">
        <v>78</v>
      </c>
      <c r="B16" s="49">
        <f>+'Detalle del PA'!E12+'Detalle del PA'!E61</f>
        <v>12575000</v>
      </c>
      <c r="C16" s="50">
        <f>+'Detalle del PA'!F12+'Detalle del PA'!F61</f>
        <v>12575000</v>
      </c>
    </row>
    <row r="17" spans="1:6" x14ac:dyDescent="0.25">
      <c r="A17" s="26" t="s">
        <v>79</v>
      </c>
      <c r="B17" s="49">
        <v>0</v>
      </c>
      <c r="C17" s="50">
        <v>0</v>
      </c>
      <c r="F17" s="52"/>
    </row>
    <row r="18" spans="1:6" x14ac:dyDescent="0.25">
      <c r="A18" s="25" t="s">
        <v>80</v>
      </c>
      <c r="B18" s="49">
        <v>0</v>
      </c>
      <c r="C18" s="50">
        <v>0</v>
      </c>
      <c r="F18" s="52"/>
    </row>
    <row r="19" spans="1:6" x14ac:dyDescent="0.25">
      <c r="A19" s="26" t="s">
        <v>81</v>
      </c>
      <c r="B19" s="49">
        <v>55000</v>
      </c>
      <c r="C19" s="50">
        <v>55000</v>
      </c>
    </row>
    <row r="20" spans="1:6" ht="16.5" thickBot="1" x14ac:dyDescent="0.3">
      <c r="A20" s="46" t="s">
        <v>82</v>
      </c>
      <c r="B20" s="47">
        <f>SUM(B11:B19)</f>
        <v>20000000</v>
      </c>
      <c r="C20" s="48">
        <f>SUM(C11:C19)</f>
        <v>20000000</v>
      </c>
    </row>
    <row r="21" spans="1:6" ht="16.5" thickBot="1" x14ac:dyDescent="0.3"/>
    <row r="22" spans="1:6" x14ac:dyDescent="0.25">
      <c r="A22" s="88" t="s">
        <v>83</v>
      </c>
      <c r="B22" s="89"/>
      <c r="C22" s="90"/>
    </row>
    <row r="23" spans="1:6" ht="47.25" x14ac:dyDescent="0.25">
      <c r="A23" s="43" t="s">
        <v>84</v>
      </c>
      <c r="B23" s="44" t="s">
        <v>71</v>
      </c>
      <c r="C23" s="45" t="s">
        <v>72</v>
      </c>
    </row>
    <row r="24" spans="1:6" ht="25.5" x14ac:dyDescent="0.25">
      <c r="A24" s="27" t="s">
        <v>99</v>
      </c>
      <c r="B24" s="49">
        <v>8663000</v>
      </c>
      <c r="C24" s="50">
        <f>+B24</f>
        <v>8663000</v>
      </c>
    </row>
    <row r="25" spans="1:6" ht="25.5" x14ac:dyDescent="0.25">
      <c r="A25" s="27" t="s">
        <v>100</v>
      </c>
      <c r="B25" s="49">
        <v>2042000</v>
      </c>
      <c r="C25" s="50">
        <f t="shared" ref="C25:C28" si="0">+B25</f>
        <v>2042000</v>
      </c>
    </row>
    <row r="26" spans="1:6" ht="25.5" x14ac:dyDescent="0.25">
      <c r="A26" s="27" t="s">
        <v>101</v>
      </c>
      <c r="B26" s="49">
        <v>7600000</v>
      </c>
      <c r="C26" s="50">
        <f t="shared" si="0"/>
        <v>7600000</v>
      </c>
    </row>
    <row r="27" spans="1:6" x14ac:dyDescent="0.25">
      <c r="A27" s="27" t="s">
        <v>85</v>
      </c>
      <c r="B27" s="51">
        <v>1640000</v>
      </c>
      <c r="C27" s="50">
        <f t="shared" si="0"/>
        <v>1640000</v>
      </c>
    </row>
    <row r="28" spans="1:6" x14ac:dyDescent="0.25">
      <c r="A28" s="27" t="s">
        <v>86</v>
      </c>
      <c r="B28" s="51">
        <v>55000</v>
      </c>
      <c r="C28" s="50">
        <f t="shared" si="0"/>
        <v>55000</v>
      </c>
    </row>
    <row r="29" spans="1:6" ht="16.5" thickBot="1" x14ac:dyDescent="0.3">
      <c r="A29" s="46" t="s">
        <v>82</v>
      </c>
      <c r="B29" s="47">
        <f>SUM(B24:B28)</f>
        <v>20000000</v>
      </c>
      <c r="C29" s="47">
        <f>SUM(C24:C28)</f>
        <v>20000000</v>
      </c>
    </row>
    <row r="32" spans="1:6" x14ac:dyDescent="0.25">
      <c r="B32" s="28"/>
    </row>
  </sheetData>
  <mergeCells count="8">
    <mergeCell ref="A9:C9"/>
    <mergeCell ref="A22:C22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abSelected="1" zoomScale="55" zoomScaleNormal="55" zoomScaleSheetLayoutView="80" workbookViewId="0">
      <selection activeCell="F14" sqref="F14"/>
    </sheetView>
  </sheetViews>
  <sheetFormatPr defaultColWidth="9" defaultRowHeight="15.75" x14ac:dyDescent="0.25"/>
  <cols>
    <col min="1" max="1" width="6.125" style="62" customWidth="1"/>
    <col min="2" max="2" width="51.875" style="12" customWidth="1"/>
    <col min="3" max="3" width="9.125" style="33" customWidth="1"/>
    <col min="4" max="4" width="11" style="12" customWidth="1"/>
    <col min="5" max="5" width="16.5" style="12" customWidth="1"/>
    <col min="6" max="6" width="16.75" style="12" customWidth="1"/>
    <col min="7" max="7" width="11.875" style="12" hidden="1" customWidth="1"/>
    <col min="8" max="8" width="14.125" style="33" customWidth="1"/>
    <col min="9" max="9" width="16.5" style="12" bestFit="1" customWidth="1"/>
    <col min="10" max="10" width="10.375" style="33" bestFit="1" customWidth="1"/>
    <col min="11" max="11" width="19.25" style="12" hidden="1" customWidth="1"/>
    <col min="12" max="12" width="18.25" style="12" customWidth="1"/>
    <col min="13" max="13" width="46.75" style="12" customWidth="1"/>
    <col min="14" max="16384" width="9" style="12"/>
  </cols>
  <sheetData>
    <row r="1" spans="1:14" ht="21" x14ac:dyDescent="0.25">
      <c r="A1" s="97" t="s">
        <v>50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ht="21" x14ac:dyDescent="0.25">
      <c r="A2" s="97" t="s">
        <v>51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4" spans="1:14" s="13" customFormat="1" ht="31.5" x14ac:dyDescent="0.25">
      <c r="A4" s="58" t="s">
        <v>53</v>
      </c>
      <c r="B4" s="14" t="s">
        <v>0</v>
      </c>
      <c r="C4" s="14" t="s">
        <v>1</v>
      </c>
      <c r="D4" s="14" t="s">
        <v>49</v>
      </c>
      <c r="E4" s="14" t="s">
        <v>2</v>
      </c>
      <c r="F4" s="14" t="s">
        <v>3</v>
      </c>
      <c r="G4" s="14" t="s">
        <v>4</v>
      </c>
      <c r="H4" s="14" t="s">
        <v>5</v>
      </c>
      <c r="I4" s="14" t="s">
        <v>6</v>
      </c>
      <c r="J4" s="14" t="s">
        <v>7</v>
      </c>
      <c r="K4" s="14" t="s">
        <v>8</v>
      </c>
      <c r="L4" s="14" t="s">
        <v>59</v>
      </c>
      <c r="M4" s="14" t="s">
        <v>9</v>
      </c>
    </row>
    <row r="5" spans="1:14" s="13" customFormat="1" x14ac:dyDescent="0.25">
      <c r="A5" s="98" t="s">
        <v>52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100"/>
    </row>
    <row r="6" spans="1:14" s="9" customFormat="1" x14ac:dyDescent="0.25">
      <c r="A6" s="59">
        <v>1</v>
      </c>
      <c r="B6" s="7" t="s">
        <v>40</v>
      </c>
      <c r="C6" s="15" t="s">
        <v>87</v>
      </c>
      <c r="D6" s="2" t="s">
        <v>26</v>
      </c>
      <c r="E6" s="69">
        <f>325000*0.6</f>
        <v>195000</v>
      </c>
      <c r="F6" s="39">
        <f>+E6</f>
        <v>195000</v>
      </c>
      <c r="G6" s="2" t="s">
        <v>43</v>
      </c>
      <c r="H6" s="8" t="s">
        <v>44</v>
      </c>
      <c r="I6" s="8"/>
      <c r="J6" s="8" t="s">
        <v>28</v>
      </c>
      <c r="K6" s="2" t="s">
        <v>27</v>
      </c>
      <c r="L6" s="2">
        <v>2014</v>
      </c>
      <c r="M6" s="6" t="s">
        <v>48</v>
      </c>
    </row>
    <row r="7" spans="1:14" s="9" customFormat="1" x14ac:dyDescent="0.25">
      <c r="A7" s="59">
        <v>2</v>
      </c>
      <c r="B7" s="7" t="s">
        <v>102</v>
      </c>
      <c r="C7" s="15" t="s">
        <v>87</v>
      </c>
      <c r="D7" s="2" t="s">
        <v>26</v>
      </c>
      <c r="E7" s="69">
        <f>380000*0.4</f>
        <v>152000</v>
      </c>
      <c r="F7" s="39">
        <f t="shared" ref="F7:F11" si="0">+E7</f>
        <v>152000</v>
      </c>
      <c r="G7" s="2"/>
      <c r="H7" s="8" t="s">
        <v>10</v>
      </c>
      <c r="I7" s="8"/>
      <c r="J7" s="8" t="s">
        <v>28</v>
      </c>
      <c r="K7" s="2"/>
      <c r="L7" s="2">
        <v>2014</v>
      </c>
      <c r="M7" s="6" t="s">
        <v>36</v>
      </c>
    </row>
    <row r="8" spans="1:14" s="9" customFormat="1" x14ac:dyDescent="0.25">
      <c r="A8" s="59">
        <v>3</v>
      </c>
      <c r="B8" s="7" t="s">
        <v>41</v>
      </c>
      <c r="C8" s="15" t="s">
        <v>87</v>
      </c>
      <c r="D8" s="2" t="s">
        <v>26</v>
      </c>
      <c r="E8" s="69">
        <f>380000*0.6</f>
        <v>228000</v>
      </c>
      <c r="F8" s="39">
        <f t="shared" si="0"/>
        <v>228000</v>
      </c>
      <c r="G8" s="2" t="s">
        <v>43</v>
      </c>
      <c r="H8" s="8" t="s">
        <v>10</v>
      </c>
      <c r="I8" s="8"/>
      <c r="J8" s="8" t="s">
        <v>28</v>
      </c>
      <c r="K8" s="2" t="s">
        <v>27</v>
      </c>
      <c r="L8" s="2">
        <v>2014</v>
      </c>
      <c r="M8" s="6" t="s">
        <v>36</v>
      </c>
    </row>
    <row r="9" spans="1:14" s="9" customFormat="1" x14ac:dyDescent="0.25">
      <c r="A9" s="59">
        <f t="shared" ref="A9" si="1">+A8+1</f>
        <v>4</v>
      </c>
      <c r="B9" s="7" t="s">
        <v>42</v>
      </c>
      <c r="C9" s="15" t="s">
        <v>87</v>
      </c>
      <c r="D9" s="2" t="s">
        <v>26</v>
      </c>
      <c r="E9" s="69">
        <f>325000*0.4</f>
        <v>130000</v>
      </c>
      <c r="F9" s="39">
        <f t="shared" si="0"/>
        <v>130000</v>
      </c>
      <c r="G9" s="2" t="s">
        <v>43</v>
      </c>
      <c r="H9" s="8" t="s">
        <v>44</v>
      </c>
      <c r="I9" s="8"/>
      <c r="J9" s="8" t="s">
        <v>28</v>
      </c>
      <c r="K9" s="2" t="s">
        <v>27</v>
      </c>
      <c r="L9" s="2">
        <v>2014</v>
      </c>
      <c r="M9" s="6" t="s">
        <v>48</v>
      </c>
    </row>
    <row r="10" spans="1:14" ht="54" customHeight="1" x14ac:dyDescent="0.25">
      <c r="A10" s="59">
        <v>5</v>
      </c>
      <c r="B10" s="7" t="s">
        <v>13</v>
      </c>
      <c r="C10" s="15" t="s">
        <v>87</v>
      </c>
      <c r="D10" s="2" t="s">
        <v>26</v>
      </c>
      <c r="E10" s="69">
        <v>20000</v>
      </c>
      <c r="F10" s="39">
        <f t="shared" si="0"/>
        <v>20000</v>
      </c>
      <c r="G10" s="2">
        <v>1</v>
      </c>
      <c r="H10" s="2" t="s">
        <v>10</v>
      </c>
      <c r="I10" s="2">
        <v>1</v>
      </c>
      <c r="J10" s="15" t="s">
        <v>58</v>
      </c>
      <c r="K10" s="2" t="s">
        <v>27</v>
      </c>
      <c r="L10" s="2">
        <v>2014</v>
      </c>
      <c r="M10" s="2" t="s">
        <v>11</v>
      </c>
    </row>
    <row r="11" spans="1:14" ht="54" customHeight="1" x14ac:dyDescent="0.25">
      <c r="A11" s="59">
        <v>6</v>
      </c>
      <c r="B11" s="7" t="s">
        <v>104</v>
      </c>
      <c r="C11" s="15" t="s">
        <v>87</v>
      </c>
      <c r="D11" s="2" t="s">
        <v>26</v>
      </c>
      <c r="E11" s="69">
        <v>50000</v>
      </c>
      <c r="F11" s="39">
        <f t="shared" si="0"/>
        <v>50000</v>
      </c>
      <c r="G11" s="2">
        <v>2</v>
      </c>
      <c r="H11" s="2" t="s">
        <v>10</v>
      </c>
      <c r="I11" s="2">
        <v>2</v>
      </c>
      <c r="J11" s="15" t="s">
        <v>28</v>
      </c>
      <c r="K11" s="2" t="s">
        <v>27</v>
      </c>
      <c r="L11" s="2">
        <v>2015</v>
      </c>
      <c r="M11" s="2" t="s">
        <v>103</v>
      </c>
    </row>
    <row r="12" spans="1:14" s="11" customFormat="1" x14ac:dyDescent="0.25">
      <c r="A12" s="60"/>
      <c r="B12" s="16"/>
      <c r="C12" s="17"/>
      <c r="D12" s="17"/>
      <c r="E12" s="38">
        <f>SUM(E6:E11)</f>
        <v>775000</v>
      </c>
      <c r="F12" s="38">
        <f>SUM(F6:F11)</f>
        <v>775000</v>
      </c>
      <c r="G12" s="17"/>
      <c r="H12" s="18"/>
      <c r="I12" s="19"/>
      <c r="J12" s="18"/>
      <c r="K12" s="17"/>
      <c r="L12" s="17"/>
      <c r="M12" s="20"/>
    </row>
    <row r="13" spans="1:14" s="13" customFormat="1" x14ac:dyDescent="0.25">
      <c r="A13" s="98" t="s">
        <v>54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100"/>
    </row>
    <row r="14" spans="1:14" s="1" customFormat="1" ht="60" customHeight="1" x14ac:dyDescent="0.25">
      <c r="A14" s="59">
        <v>7</v>
      </c>
      <c r="B14" s="7" t="s">
        <v>132</v>
      </c>
      <c r="C14" s="55" t="s">
        <v>87</v>
      </c>
      <c r="D14" s="3" t="s">
        <v>26</v>
      </c>
      <c r="E14" s="70">
        <v>520000</v>
      </c>
      <c r="F14" s="36">
        <f>+E14</f>
        <v>520000</v>
      </c>
      <c r="G14" s="2"/>
      <c r="H14" s="2" t="s">
        <v>10</v>
      </c>
      <c r="I14" s="2"/>
      <c r="J14" s="2" t="s">
        <v>58</v>
      </c>
      <c r="K14" s="2"/>
      <c r="L14" s="2">
        <v>2014</v>
      </c>
      <c r="M14" s="2" t="s">
        <v>134</v>
      </c>
    </row>
    <row r="15" spans="1:14" s="1" customFormat="1" ht="54.75" customHeight="1" x14ac:dyDescent="0.25">
      <c r="A15" s="59">
        <v>8</v>
      </c>
      <c r="B15" s="7" t="s">
        <v>15</v>
      </c>
      <c r="C15" s="55" t="s">
        <v>61</v>
      </c>
      <c r="D15" s="2" t="s">
        <v>26</v>
      </c>
      <c r="E15" s="70">
        <v>100000</v>
      </c>
      <c r="F15" s="36">
        <f>+E15</f>
        <v>100000</v>
      </c>
      <c r="G15" s="2">
        <v>1</v>
      </c>
      <c r="H15" s="2" t="s">
        <v>10</v>
      </c>
      <c r="I15" s="2">
        <v>1</v>
      </c>
      <c r="J15" s="2" t="s">
        <v>35</v>
      </c>
      <c r="K15" s="2" t="s">
        <v>27</v>
      </c>
      <c r="L15" s="2">
        <v>2014</v>
      </c>
      <c r="M15" s="2" t="s">
        <v>135</v>
      </c>
    </row>
    <row r="16" spans="1:14" s="104" customFormat="1" ht="47.25" x14ac:dyDescent="0.25">
      <c r="A16" s="75">
        <v>9</v>
      </c>
      <c r="B16" s="76" t="s">
        <v>96</v>
      </c>
      <c r="C16" s="77" t="s">
        <v>61</v>
      </c>
      <c r="D16" s="78" t="s">
        <v>29</v>
      </c>
      <c r="E16" s="79"/>
      <c r="F16" s="79"/>
      <c r="G16" s="78">
        <v>2</v>
      </c>
      <c r="H16" s="78" t="s">
        <v>10</v>
      </c>
      <c r="I16" s="78">
        <v>2</v>
      </c>
      <c r="J16" s="78" t="s">
        <v>35</v>
      </c>
      <c r="K16" s="78" t="s">
        <v>27</v>
      </c>
      <c r="L16" s="78">
        <v>2014</v>
      </c>
      <c r="M16" s="80" t="s">
        <v>34</v>
      </c>
    </row>
    <row r="17" spans="1:13" s="32" customFormat="1" x14ac:dyDescent="0.25">
      <c r="A17" s="61"/>
      <c r="B17" s="30"/>
      <c r="C17" s="31"/>
      <c r="E17" s="40">
        <f>SUM(E14:E16)</f>
        <v>620000</v>
      </c>
      <c r="F17" s="40">
        <f>SUM(F14:F16)</f>
        <v>620000</v>
      </c>
    </row>
    <row r="18" spans="1:13" s="13" customFormat="1" x14ac:dyDescent="0.25">
      <c r="A18" s="101" t="s">
        <v>55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</row>
    <row r="19" spans="1:13" s="13" customFormat="1" ht="110.25" x14ac:dyDescent="0.25">
      <c r="A19" s="59">
        <v>10</v>
      </c>
      <c r="B19" s="7" t="s">
        <v>136</v>
      </c>
      <c r="C19" s="2">
        <v>2</v>
      </c>
      <c r="D19" s="2" t="s">
        <v>26</v>
      </c>
      <c r="E19" s="70">
        <v>290000</v>
      </c>
      <c r="F19" s="36">
        <f t="shared" ref="F19:F20" si="2">+E19</f>
        <v>290000</v>
      </c>
      <c r="G19" s="2">
        <v>1</v>
      </c>
      <c r="H19" s="3" t="s">
        <v>10</v>
      </c>
      <c r="I19" s="2">
        <v>1</v>
      </c>
      <c r="J19" s="15" t="s">
        <v>35</v>
      </c>
      <c r="K19" s="2" t="s">
        <v>27</v>
      </c>
      <c r="L19" s="2">
        <v>2016</v>
      </c>
      <c r="M19" s="15" t="s">
        <v>60</v>
      </c>
    </row>
    <row r="20" spans="1:13" s="1" customFormat="1" ht="110.25" x14ac:dyDescent="0.25">
      <c r="A20" s="59">
        <v>11</v>
      </c>
      <c r="B20" s="7" t="s">
        <v>137</v>
      </c>
      <c r="C20" s="2">
        <v>2</v>
      </c>
      <c r="D20" s="2" t="s">
        <v>26</v>
      </c>
      <c r="E20" s="70">
        <v>235000</v>
      </c>
      <c r="F20" s="36">
        <f t="shared" si="2"/>
        <v>235000</v>
      </c>
      <c r="G20" s="2">
        <v>1</v>
      </c>
      <c r="H20" s="3" t="s">
        <v>10</v>
      </c>
      <c r="I20" s="2">
        <v>1</v>
      </c>
      <c r="J20" s="15" t="s">
        <v>35</v>
      </c>
      <c r="K20" s="2" t="s">
        <v>27</v>
      </c>
      <c r="L20" s="2">
        <v>2015</v>
      </c>
      <c r="M20" s="15" t="s">
        <v>60</v>
      </c>
    </row>
    <row r="21" spans="1:13" s="1" customFormat="1" ht="110.25" x14ac:dyDescent="0.25">
      <c r="A21" s="59">
        <v>12</v>
      </c>
      <c r="B21" s="7" t="s">
        <v>138</v>
      </c>
      <c r="C21" s="2">
        <v>2</v>
      </c>
      <c r="D21" s="2" t="s">
        <v>26</v>
      </c>
      <c r="E21" s="70">
        <v>290000</v>
      </c>
      <c r="F21" s="36">
        <f>+E21</f>
        <v>290000</v>
      </c>
      <c r="G21" s="2">
        <v>1</v>
      </c>
      <c r="H21" s="3" t="s">
        <v>10</v>
      </c>
      <c r="I21" s="2">
        <v>1</v>
      </c>
      <c r="J21" s="15" t="s">
        <v>35</v>
      </c>
      <c r="K21" s="2" t="s">
        <v>27</v>
      </c>
      <c r="L21" s="2">
        <v>2017</v>
      </c>
      <c r="M21" s="15" t="s">
        <v>60</v>
      </c>
    </row>
    <row r="22" spans="1:13" s="1" customFormat="1" ht="110.25" x14ac:dyDescent="0.25">
      <c r="A22" s="59">
        <v>13</v>
      </c>
      <c r="B22" s="7" t="s">
        <v>139</v>
      </c>
      <c r="C22" s="2">
        <v>2</v>
      </c>
      <c r="D22" s="2" t="s">
        <v>26</v>
      </c>
      <c r="E22" s="70">
        <v>235000</v>
      </c>
      <c r="F22" s="36">
        <f>+E22</f>
        <v>235000</v>
      </c>
      <c r="G22" s="2">
        <v>1</v>
      </c>
      <c r="H22" s="3" t="s">
        <v>10</v>
      </c>
      <c r="I22" s="2">
        <v>1</v>
      </c>
      <c r="J22" s="15" t="s">
        <v>35</v>
      </c>
      <c r="K22" s="2" t="s">
        <v>27</v>
      </c>
      <c r="L22" s="2">
        <v>2018</v>
      </c>
      <c r="M22" s="15" t="s">
        <v>60</v>
      </c>
    </row>
    <row r="23" spans="1:13" s="1" customFormat="1" x14ac:dyDescent="0.25">
      <c r="A23" s="60"/>
      <c r="B23" s="16"/>
      <c r="C23" s="17"/>
      <c r="D23" s="17"/>
      <c r="E23" s="38">
        <f>SUM(E19:E22)</f>
        <v>1050000</v>
      </c>
      <c r="F23" s="38">
        <f>SUM(F19:F22)</f>
        <v>1050000</v>
      </c>
      <c r="G23" s="17"/>
      <c r="H23" s="21"/>
      <c r="I23" s="17"/>
      <c r="J23" s="17"/>
      <c r="K23" s="17"/>
      <c r="L23" s="17"/>
      <c r="M23" s="22"/>
    </row>
    <row r="24" spans="1:13" s="13" customFormat="1" x14ac:dyDescent="0.25">
      <c r="A24" s="98" t="s">
        <v>56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100"/>
    </row>
    <row r="25" spans="1:13" s="1" customFormat="1" ht="47.25" x14ac:dyDescent="0.25">
      <c r="A25" s="59">
        <v>12</v>
      </c>
      <c r="B25" s="7" t="s">
        <v>105</v>
      </c>
      <c r="C25" s="15" t="s">
        <v>87</v>
      </c>
      <c r="D25" s="2" t="s">
        <v>26</v>
      </c>
      <c r="E25" s="70">
        <v>2100000</v>
      </c>
      <c r="F25" s="36">
        <f>+E25</f>
        <v>2100000</v>
      </c>
      <c r="G25" s="2">
        <v>1</v>
      </c>
      <c r="H25" s="2" t="s">
        <v>10</v>
      </c>
      <c r="I25" s="2">
        <v>1</v>
      </c>
      <c r="J25" s="15" t="s">
        <v>35</v>
      </c>
      <c r="K25" s="2" t="s">
        <v>27</v>
      </c>
      <c r="L25" s="2">
        <v>2015</v>
      </c>
      <c r="M25" s="15" t="s">
        <v>17</v>
      </c>
    </row>
    <row r="26" spans="1:13" s="1" customFormat="1" ht="47.25" x14ac:dyDescent="0.25">
      <c r="A26" s="59">
        <f>+A25+1</f>
        <v>13</v>
      </c>
      <c r="B26" s="7" t="s">
        <v>106</v>
      </c>
      <c r="C26" s="15" t="s">
        <v>87</v>
      </c>
      <c r="D26" s="2" t="s">
        <v>26</v>
      </c>
      <c r="E26" s="70">
        <v>1050000</v>
      </c>
      <c r="F26" s="36">
        <f>+E26</f>
        <v>1050000</v>
      </c>
      <c r="G26" s="2">
        <v>1</v>
      </c>
      <c r="H26" s="2" t="s">
        <v>10</v>
      </c>
      <c r="I26" s="2">
        <v>1</v>
      </c>
      <c r="J26" s="15" t="s">
        <v>35</v>
      </c>
      <c r="K26" s="2" t="s">
        <v>27</v>
      </c>
      <c r="L26" s="2">
        <v>2014</v>
      </c>
      <c r="M26" s="2" t="s">
        <v>17</v>
      </c>
    </row>
    <row r="27" spans="1:13" s="1" customFormat="1" ht="47.25" x14ac:dyDescent="0.25">
      <c r="A27" s="59">
        <f>+A26+1</f>
        <v>14</v>
      </c>
      <c r="B27" s="7" t="s">
        <v>107</v>
      </c>
      <c r="C27" s="15" t="s">
        <v>87</v>
      </c>
      <c r="D27" s="2" t="s">
        <v>26</v>
      </c>
      <c r="E27" s="70">
        <v>1350000</v>
      </c>
      <c r="F27" s="36">
        <f>+E27</f>
        <v>1350000</v>
      </c>
      <c r="G27" s="2">
        <v>1</v>
      </c>
      <c r="H27" s="2" t="s">
        <v>10</v>
      </c>
      <c r="I27" s="2">
        <v>1</v>
      </c>
      <c r="J27" s="15" t="s">
        <v>35</v>
      </c>
      <c r="K27" s="2" t="s">
        <v>27</v>
      </c>
      <c r="L27" s="2">
        <v>2016</v>
      </c>
      <c r="M27" s="15" t="s">
        <v>17</v>
      </c>
    </row>
    <row r="28" spans="1:13" s="1" customFormat="1" ht="47.25" x14ac:dyDescent="0.25">
      <c r="A28" s="59">
        <f>+A27+1</f>
        <v>15</v>
      </c>
      <c r="B28" s="7" t="s">
        <v>108</v>
      </c>
      <c r="C28" s="15" t="s">
        <v>87</v>
      </c>
      <c r="D28" s="2" t="s">
        <v>26</v>
      </c>
      <c r="E28" s="70">
        <v>940000</v>
      </c>
      <c r="F28" s="36">
        <f>+E28</f>
        <v>940000</v>
      </c>
      <c r="G28" s="2">
        <v>1</v>
      </c>
      <c r="H28" s="2" t="s">
        <v>10</v>
      </c>
      <c r="I28" s="2">
        <v>1</v>
      </c>
      <c r="J28" s="15" t="s">
        <v>35</v>
      </c>
      <c r="K28" s="2" t="s">
        <v>27</v>
      </c>
      <c r="L28" s="2">
        <v>2017</v>
      </c>
      <c r="M28" s="2" t="s">
        <v>17</v>
      </c>
    </row>
    <row r="29" spans="1:13" s="1" customFormat="1" x14ac:dyDescent="0.25">
      <c r="A29" s="60"/>
      <c r="B29" s="16"/>
      <c r="C29" s="17"/>
      <c r="D29" s="17"/>
      <c r="E29" s="37">
        <f>SUM(E25:E28)</f>
        <v>5440000</v>
      </c>
      <c r="F29" s="37">
        <f>SUM(F25:F28)</f>
        <v>5440000</v>
      </c>
      <c r="G29" s="17"/>
      <c r="H29" s="17"/>
      <c r="I29" s="17"/>
      <c r="J29" s="17"/>
      <c r="K29" s="17"/>
      <c r="L29" s="17"/>
      <c r="M29" s="22"/>
    </row>
    <row r="30" spans="1:13" s="13" customFormat="1" x14ac:dyDescent="0.25">
      <c r="A30" s="98" t="s">
        <v>57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100"/>
    </row>
    <row r="31" spans="1:13" s="1" customFormat="1" ht="63" x14ac:dyDescent="0.25">
      <c r="A31" s="59">
        <v>16</v>
      </c>
      <c r="B31" s="7" t="s">
        <v>14</v>
      </c>
      <c r="C31" s="15" t="s">
        <v>87</v>
      </c>
      <c r="D31" s="2" t="s">
        <v>26</v>
      </c>
      <c r="E31" s="71">
        <f>145000+130000</f>
        <v>275000</v>
      </c>
      <c r="F31" s="35">
        <f>+E31</f>
        <v>275000</v>
      </c>
      <c r="G31" s="2">
        <v>1</v>
      </c>
      <c r="H31" s="2" t="s">
        <v>10</v>
      </c>
      <c r="I31" s="2">
        <v>1</v>
      </c>
      <c r="J31" s="3" t="s">
        <v>30</v>
      </c>
      <c r="K31" s="2" t="s">
        <v>27</v>
      </c>
      <c r="L31" s="2">
        <v>2014</v>
      </c>
      <c r="M31" s="2" t="s">
        <v>16</v>
      </c>
    </row>
    <row r="32" spans="1:13" s="1" customFormat="1" x14ac:dyDescent="0.25">
      <c r="A32" s="59">
        <f>+A31+1</f>
        <v>17</v>
      </c>
      <c r="B32" s="7" t="s">
        <v>12</v>
      </c>
      <c r="C32" s="15" t="s">
        <v>87</v>
      </c>
      <c r="D32" s="2" t="s">
        <v>26</v>
      </c>
      <c r="E32" s="72">
        <v>210000</v>
      </c>
      <c r="F32" s="35">
        <f t="shared" ref="F32:F59" si="3">+E32</f>
        <v>210000</v>
      </c>
      <c r="G32" s="2">
        <v>1</v>
      </c>
      <c r="H32" s="2" t="s">
        <v>10</v>
      </c>
      <c r="I32" s="2">
        <v>1</v>
      </c>
      <c r="J32" s="3" t="s">
        <v>30</v>
      </c>
      <c r="K32" s="2" t="s">
        <v>27</v>
      </c>
      <c r="L32" s="2">
        <v>2015</v>
      </c>
      <c r="M32" s="2"/>
    </row>
    <row r="33" spans="1:13" s="1" customFormat="1" x14ac:dyDescent="0.25">
      <c r="A33" s="59">
        <f t="shared" ref="A33:A59" si="4">+A32+1</f>
        <v>18</v>
      </c>
      <c r="B33" s="7" t="s">
        <v>18</v>
      </c>
      <c r="C33" s="15" t="s">
        <v>87</v>
      </c>
      <c r="D33" s="2" t="s">
        <v>26</v>
      </c>
      <c r="E33" s="71">
        <v>105000</v>
      </c>
      <c r="F33" s="35">
        <f t="shared" si="3"/>
        <v>105000</v>
      </c>
      <c r="G33" s="2">
        <v>1</v>
      </c>
      <c r="H33" s="2" t="s">
        <v>10</v>
      </c>
      <c r="I33" s="2">
        <v>1</v>
      </c>
      <c r="J33" s="3" t="s">
        <v>30</v>
      </c>
      <c r="K33" s="2" t="s">
        <v>27</v>
      </c>
      <c r="L33" s="2">
        <v>2014</v>
      </c>
      <c r="M33" s="2"/>
    </row>
    <row r="34" spans="1:13" s="1" customFormat="1" ht="63" x14ac:dyDescent="0.25">
      <c r="A34" s="59">
        <f t="shared" si="4"/>
        <v>19</v>
      </c>
      <c r="B34" s="7" t="s">
        <v>21</v>
      </c>
      <c r="C34" s="15" t="s">
        <v>87</v>
      </c>
      <c r="D34" s="2" t="s">
        <v>26</v>
      </c>
      <c r="E34" s="71">
        <f>144000+130000</f>
        <v>274000</v>
      </c>
      <c r="F34" s="35">
        <f t="shared" si="3"/>
        <v>274000</v>
      </c>
      <c r="G34" s="2">
        <v>1</v>
      </c>
      <c r="H34" s="2" t="s">
        <v>10</v>
      </c>
      <c r="I34" s="2">
        <v>1</v>
      </c>
      <c r="J34" s="3" t="s">
        <v>30</v>
      </c>
      <c r="K34" s="2" t="s">
        <v>27</v>
      </c>
      <c r="L34" s="2">
        <v>2016</v>
      </c>
      <c r="M34" s="2" t="s">
        <v>16</v>
      </c>
    </row>
    <row r="35" spans="1:13" s="1" customFormat="1" x14ac:dyDescent="0.25">
      <c r="A35" s="59">
        <f t="shared" si="4"/>
        <v>20</v>
      </c>
      <c r="B35" s="7" t="s">
        <v>22</v>
      </c>
      <c r="C35" s="15" t="s">
        <v>87</v>
      </c>
      <c r="D35" s="2" t="s">
        <v>26</v>
      </c>
      <c r="E35" s="71">
        <v>135000</v>
      </c>
      <c r="F35" s="35">
        <f t="shared" si="3"/>
        <v>135000</v>
      </c>
      <c r="G35" s="2">
        <v>1</v>
      </c>
      <c r="H35" s="2" t="s">
        <v>10</v>
      </c>
      <c r="I35" s="2">
        <v>1</v>
      </c>
      <c r="J35" s="3" t="s">
        <v>30</v>
      </c>
      <c r="K35" s="2" t="s">
        <v>27</v>
      </c>
      <c r="L35" s="2">
        <v>2016</v>
      </c>
      <c r="M35" s="2"/>
    </row>
    <row r="36" spans="1:13" s="1" customFormat="1" x14ac:dyDescent="0.25">
      <c r="A36" s="59">
        <f t="shared" si="4"/>
        <v>21</v>
      </c>
      <c r="B36" s="7" t="s">
        <v>23</v>
      </c>
      <c r="C36" s="15" t="s">
        <v>87</v>
      </c>
      <c r="D36" s="2" t="s">
        <v>26</v>
      </c>
      <c r="E36" s="71">
        <v>94000</v>
      </c>
      <c r="F36" s="35">
        <f t="shared" si="3"/>
        <v>94000</v>
      </c>
      <c r="G36" s="2">
        <v>1</v>
      </c>
      <c r="H36" s="2" t="s">
        <v>10</v>
      </c>
      <c r="I36" s="2">
        <v>1</v>
      </c>
      <c r="J36" s="3" t="s">
        <v>30</v>
      </c>
      <c r="K36" s="2" t="s">
        <v>27</v>
      </c>
      <c r="L36" s="2">
        <v>2017</v>
      </c>
      <c r="M36" s="2"/>
    </row>
    <row r="37" spans="1:13" s="1" customFormat="1" ht="47.25" x14ac:dyDescent="0.25">
      <c r="A37" s="59">
        <f t="shared" si="4"/>
        <v>22</v>
      </c>
      <c r="B37" s="7" t="s">
        <v>121</v>
      </c>
      <c r="C37" s="15" t="s">
        <v>87</v>
      </c>
      <c r="D37" s="2" t="s">
        <v>26</v>
      </c>
      <c r="E37" s="71">
        <v>150000</v>
      </c>
      <c r="F37" s="35">
        <f t="shared" si="3"/>
        <v>150000</v>
      </c>
      <c r="G37" s="2">
        <v>1</v>
      </c>
      <c r="H37" s="2" t="s">
        <v>10</v>
      </c>
      <c r="I37" s="2">
        <v>1</v>
      </c>
      <c r="J37" s="3" t="s">
        <v>30</v>
      </c>
      <c r="K37" s="2" t="s">
        <v>27</v>
      </c>
      <c r="L37" s="53">
        <v>2015</v>
      </c>
      <c r="M37" s="2" t="s">
        <v>19</v>
      </c>
    </row>
    <row r="38" spans="1:13" s="1" customFormat="1" ht="31.5" x14ac:dyDescent="0.25">
      <c r="A38" s="59">
        <f t="shared" si="4"/>
        <v>23</v>
      </c>
      <c r="B38" s="7" t="s">
        <v>122</v>
      </c>
      <c r="C38" s="15" t="s">
        <v>87</v>
      </c>
      <c r="D38" s="2" t="s">
        <v>26</v>
      </c>
      <c r="E38" s="71">
        <v>350000</v>
      </c>
      <c r="F38" s="35">
        <f t="shared" si="3"/>
        <v>350000</v>
      </c>
      <c r="G38" s="2">
        <v>1</v>
      </c>
      <c r="H38" s="2" t="s">
        <v>10</v>
      </c>
      <c r="I38" s="2">
        <v>1</v>
      </c>
      <c r="J38" s="3" t="s">
        <v>30</v>
      </c>
      <c r="K38" s="2" t="s">
        <v>27</v>
      </c>
      <c r="L38" s="53">
        <v>2016</v>
      </c>
      <c r="M38" s="2" t="s">
        <v>20</v>
      </c>
    </row>
    <row r="39" spans="1:13" s="103" customFormat="1" ht="47.25" x14ac:dyDescent="0.25">
      <c r="A39" s="75">
        <f t="shared" si="4"/>
        <v>24</v>
      </c>
      <c r="B39" s="76" t="s">
        <v>123</v>
      </c>
      <c r="C39" s="83"/>
      <c r="D39" s="78"/>
      <c r="E39" s="84"/>
      <c r="F39" s="85"/>
      <c r="G39" s="78"/>
      <c r="H39" s="78"/>
      <c r="I39" s="78"/>
      <c r="J39" s="78"/>
      <c r="K39" s="78"/>
      <c r="L39" s="78"/>
      <c r="M39" s="80"/>
    </row>
    <row r="40" spans="1:13" s="103" customFormat="1" ht="31.5" x14ac:dyDescent="0.25">
      <c r="A40" s="75">
        <f t="shared" si="4"/>
        <v>25</v>
      </c>
      <c r="B40" s="76" t="s">
        <v>124</v>
      </c>
      <c r="C40" s="83"/>
      <c r="D40" s="78"/>
      <c r="E40" s="84"/>
      <c r="F40" s="85"/>
      <c r="G40" s="78"/>
      <c r="H40" s="78"/>
      <c r="I40" s="78"/>
      <c r="J40" s="78"/>
      <c r="K40" s="78"/>
      <c r="L40" s="78"/>
      <c r="M40" s="80"/>
    </row>
    <row r="41" spans="1:13" s="4" customFormat="1" ht="31.5" x14ac:dyDescent="0.25">
      <c r="A41" s="59">
        <f t="shared" si="4"/>
        <v>26</v>
      </c>
      <c r="B41" s="7" t="s">
        <v>24</v>
      </c>
      <c r="C41" s="15" t="s">
        <v>87</v>
      </c>
      <c r="D41" s="3" t="s">
        <v>26</v>
      </c>
      <c r="E41" s="73">
        <v>200000</v>
      </c>
      <c r="F41" s="35">
        <f t="shared" si="3"/>
        <v>200000</v>
      </c>
      <c r="G41" s="3">
        <v>1</v>
      </c>
      <c r="H41" s="3" t="s">
        <v>10</v>
      </c>
      <c r="I41" s="3">
        <v>1</v>
      </c>
      <c r="J41" s="3" t="s">
        <v>30</v>
      </c>
      <c r="K41" s="3" t="s">
        <v>27</v>
      </c>
      <c r="L41" s="53">
        <v>2015</v>
      </c>
      <c r="M41" s="5" t="s">
        <v>25</v>
      </c>
    </row>
    <row r="42" spans="1:13" s="56" customFormat="1" ht="78.75" x14ac:dyDescent="0.25">
      <c r="A42" s="59">
        <f t="shared" si="4"/>
        <v>27</v>
      </c>
      <c r="B42" s="7" t="s">
        <v>125</v>
      </c>
      <c r="C42" s="55" t="s">
        <v>87</v>
      </c>
      <c r="D42" s="2" t="s">
        <v>29</v>
      </c>
      <c r="E42" s="74">
        <v>350000</v>
      </c>
      <c r="F42" s="35">
        <f t="shared" si="3"/>
        <v>350000</v>
      </c>
      <c r="G42" s="2">
        <v>2</v>
      </c>
      <c r="H42" s="2" t="s">
        <v>10</v>
      </c>
      <c r="I42" s="2">
        <v>2</v>
      </c>
      <c r="J42" s="3" t="s">
        <v>30</v>
      </c>
      <c r="K42" s="2" t="s">
        <v>27</v>
      </c>
      <c r="L42" s="2">
        <v>2015</v>
      </c>
      <c r="M42" s="2" t="s">
        <v>31</v>
      </c>
    </row>
    <row r="43" spans="1:13" s="56" customFormat="1" ht="47.25" x14ac:dyDescent="0.25">
      <c r="A43" s="59">
        <f t="shared" ref="A43" si="5">+A42+1</f>
        <v>28</v>
      </c>
      <c r="B43" s="7" t="s">
        <v>126</v>
      </c>
      <c r="C43" s="55" t="s">
        <v>87</v>
      </c>
      <c r="D43" s="2" t="s">
        <v>29</v>
      </c>
      <c r="E43" s="74">
        <v>972000</v>
      </c>
      <c r="F43" s="35">
        <f t="shared" si="3"/>
        <v>972000</v>
      </c>
      <c r="G43" s="2">
        <v>2</v>
      </c>
      <c r="H43" s="2" t="s">
        <v>10</v>
      </c>
      <c r="I43" s="2">
        <v>2</v>
      </c>
      <c r="J43" s="3" t="s">
        <v>30</v>
      </c>
      <c r="K43" s="3" t="s">
        <v>27</v>
      </c>
      <c r="L43" s="2">
        <v>2016</v>
      </c>
      <c r="M43" s="54" t="s">
        <v>109</v>
      </c>
    </row>
    <row r="44" spans="1:13" ht="63" x14ac:dyDescent="0.25">
      <c r="A44" s="59">
        <f t="shared" si="4"/>
        <v>29</v>
      </c>
      <c r="B44" s="7" t="s">
        <v>32</v>
      </c>
      <c r="C44" s="15" t="s">
        <v>87</v>
      </c>
      <c r="D44" s="2" t="s">
        <v>29</v>
      </c>
      <c r="E44" s="73">
        <v>70000</v>
      </c>
      <c r="F44" s="35">
        <f t="shared" si="3"/>
        <v>70000</v>
      </c>
      <c r="G44" s="2">
        <v>2</v>
      </c>
      <c r="H44" s="2" t="s">
        <v>10</v>
      </c>
      <c r="I44" s="2">
        <v>2</v>
      </c>
      <c r="J44" s="3" t="s">
        <v>30</v>
      </c>
      <c r="K44" s="2" t="s">
        <v>27</v>
      </c>
      <c r="L44" s="53">
        <v>2015</v>
      </c>
      <c r="M44" s="5" t="s">
        <v>33</v>
      </c>
    </row>
    <row r="45" spans="1:13" ht="47.25" x14ac:dyDescent="0.25">
      <c r="A45" s="59">
        <f t="shared" si="4"/>
        <v>30</v>
      </c>
      <c r="B45" s="7" t="s">
        <v>110</v>
      </c>
      <c r="C45" s="15" t="s">
        <v>87</v>
      </c>
      <c r="D45" s="3" t="s">
        <v>29</v>
      </c>
      <c r="E45" s="73">
        <v>250000</v>
      </c>
      <c r="F45" s="35">
        <f t="shared" si="3"/>
        <v>250000</v>
      </c>
      <c r="G45" s="3">
        <v>2</v>
      </c>
      <c r="H45" s="3" t="s">
        <v>10</v>
      </c>
      <c r="I45" s="3">
        <v>2</v>
      </c>
      <c r="J45" s="3" t="s">
        <v>30</v>
      </c>
      <c r="K45" s="3" t="s">
        <v>27</v>
      </c>
      <c r="L45" s="53">
        <v>2015</v>
      </c>
      <c r="M45" s="5" t="s">
        <v>112</v>
      </c>
    </row>
    <row r="46" spans="1:13" ht="31.5" x14ac:dyDescent="0.25">
      <c r="A46" s="59">
        <f t="shared" si="4"/>
        <v>31</v>
      </c>
      <c r="B46" s="7" t="s">
        <v>111</v>
      </c>
      <c r="C46" s="15" t="s">
        <v>87</v>
      </c>
      <c r="D46" s="3" t="s">
        <v>29</v>
      </c>
      <c r="E46" s="73">
        <v>350000</v>
      </c>
      <c r="F46" s="35">
        <f t="shared" si="3"/>
        <v>350000</v>
      </c>
      <c r="G46" s="3"/>
      <c r="H46" s="3" t="s">
        <v>10</v>
      </c>
      <c r="I46" s="3">
        <v>2</v>
      </c>
      <c r="J46" s="3" t="s">
        <v>30</v>
      </c>
      <c r="K46" s="3"/>
      <c r="L46" s="53">
        <v>2016</v>
      </c>
      <c r="M46" s="5" t="s">
        <v>113</v>
      </c>
    </row>
    <row r="47" spans="1:13" s="29" customFormat="1" ht="63" x14ac:dyDescent="0.25">
      <c r="A47" s="59">
        <f t="shared" si="4"/>
        <v>32</v>
      </c>
      <c r="B47" s="34" t="s">
        <v>127</v>
      </c>
      <c r="C47" s="15" t="s">
        <v>87</v>
      </c>
      <c r="D47" s="3" t="s">
        <v>29</v>
      </c>
      <c r="E47" s="68">
        <v>600000</v>
      </c>
      <c r="F47" s="35">
        <f t="shared" si="3"/>
        <v>600000</v>
      </c>
      <c r="G47" s="34">
        <v>3</v>
      </c>
      <c r="H47" s="15" t="s">
        <v>97</v>
      </c>
      <c r="I47" s="15">
        <v>3</v>
      </c>
      <c r="J47" s="57" t="s">
        <v>30</v>
      </c>
      <c r="K47" s="34" t="s">
        <v>27</v>
      </c>
      <c r="L47" s="15">
        <v>2015</v>
      </c>
      <c r="M47" s="34" t="s">
        <v>88</v>
      </c>
    </row>
    <row r="48" spans="1:13" s="29" customFormat="1" ht="63" x14ac:dyDescent="0.25">
      <c r="A48" s="59">
        <f t="shared" si="4"/>
        <v>33</v>
      </c>
      <c r="B48" s="34" t="s">
        <v>89</v>
      </c>
      <c r="C48" s="15" t="s">
        <v>87</v>
      </c>
      <c r="D48" s="3" t="s">
        <v>29</v>
      </c>
      <c r="E48" s="68">
        <v>3757000</v>
      </c>
      <c r="F48" s="35">
        <f t="shared" si="3"/>
        <v>3757000</v>
      </c>
      <c r="G48" s="34">
        <v>3</v>
      </c>
      <c r="H48" s="15" t="s">
        <v>98</v>
      </c>
      <c r="I48" s="15">
        <v>3</v>
      </c>
      <c r="J48" s="57" t="s">
        <v>30</v>
      </c>
      <c r="K48" s="34" t="s">
        <v>27</v>
      </c>
      <c r="L48" s="15">
        <v>2015</v>
      </c>
      <c r="M48" s="34" t="s">
        <v>90</v>
      </c>
    </row>
    <row r="49" spans="1:13" s="29" customFormat="1" ht="110.25" x14ac:dyDescent="0.25">
      <c r="A49" s="59">
        <f t="shared" si="4"/>
        <v>34</v>
      </c>
      <c r="B49" s="34" t="s">
        <v>91</v>
      </c>
      <c r="C49" s="15" t="s">
        <v>87</v>
      </c>
      <c r="D49" s="3" t="s">
        <v>29</v>
      </c>
      <c r="E49" s="68">
        <v>600000</v>
      </c>
      <c r="F49" s="35">
        <f t="shared" si="3"/>
        <v>600000</v>
      </c>
      <c r="G49" s="34">
        <v>3</v>
      </c>
      <c r="H49" s="15" t="s">
        <v>98</v>
      </c>
      <c r="I49" s="15">
        <v>3</v>
      </c>
      <c r="J49" s="57" t="s">
        <v>30</v>
      </c>
      <c r="K49" s="34" t="s">
        <v>27</v>
      </c>
      <c r="L49" s="15">
        <v>2015</v>
      </c>
      <c r="M49" s="34" t="s">
        <v>92</v>
      </c>
    </row>
    <row r="50" spans="1:13" s="29" customFormat="1" ht="47.25" x14ac:dyDescent="0.25">
      <c r="A50" s="59">
        <f t="shared" si="4"/>
        <v>35</v>
      </c>
      <c r="B50" s="34" t="s">
        <v>128</v>
      </c>
      <c r="C50" s="15" t="s">
        <v>87</v>
      </c>
      <c r="D50" s="3" t="s">
        <v>29</v>
      </c>
      <c r="E50" s="68">
        <v>300000</v>
      </c>
      <c r="F50" s="35">
        <f t="shared" si="3"/>
        <v>300000</v>
      </c>
      <c r="G50" s="34">
        <v>3</v>
      </c>
      <c r="H50" s="15" t="s">
        <v>98</v>
      </c>
      <c r="I50" s="15">
        <v>3</v>
      </c>
      <c r="J50" s="57" t="s">
        <v>30</v>
      </c>
      <c r="K50" s="34" t="s">
        <v>27</v>
      </c>
      <c r="L50" s="15">
        <v>2015</v>
      </c>
      <c r="M50" s="34" t="s">
        <v>93</v>
      </c>
    </row>
    <row r="51" spans="1:13" s="102" customFormat="1" ht="31.5" x14ac:dyDescent="0.25">
      <c r="A51" s="75">
        <f t="shared" si="4"/>
        <v>36</v>
      </c>
      <c r="B51" s="86" t="s">
        <v>129</v>
      </c>
      <c r="C51" s="83" t="s">
        <v>87</v>
      </c>
      <c r="D51" s="78" t="s">
        <v>29</v>
      </c>
      <c r="E51" s="87"/>
      <c r="F51" s="85"/>
      <c r="G51" s="86"/>
      <c r="H51" s="83"/>
      <c r="I51" s="83"/>
      <c r="J51" s="83"/>
      <c r="K51" s="86"/>
      <c r="L51" s="83"/>
      <c r="M51" s="86"/>
    </row>
    <row r="52" spans="1:13" s="29" customFormat="1" ht="63" x14ac:dyDescent="0.25">
      <c r="A52" s="59">
        <f t="shared" si="4"/>
        <v>37</v>
      </c>
      <c r="B52" s="34" t="s">
        <v>130</v>
      </c>
      <c r="C52" s="15" t="s">
        <v>87</v>
      </c>
      <c r="D52" s="3" t="s">
        <v>29</v>
      </c>
      <c r="E52" s="68">
        <v>2343000</v>
      </c>
      <c r="F52" s="35">
        <f t="shared" si="3"/>
        <v>2343000</v>
      </c>
      <c r="G52" s="34"/>
      <c r="H52" s="15" t="s">
        <v>98</v>
      </c>
      <c r="I52" s="15">
        <v>3</v>
      </c>
      <c r="J52" s="57" t="s">
        <v>30</v>
      </c>
      <c r="K52" s="34"/>
      <c r="L52" s="15">
        <v>2015</v>
      </c>
      <c r="M52" s="34" t="s">
        <v>95</v>
      </c>
    </row>
    <row r="53" spans="1:13" s="102" customFormat="1" ht="63" x14ac:dyDescent="0.25">
      <c r="A53" s="75">
        <f>+A51+1</f>
        <v>37</v>
      </c>
      <c r="B53" s="86" t="s">
        <v>94</v>
      </c>
      <c r="C53" s="83" t="s">
        <v>87</v>
      </c>
      <c r="D53" s="78" t="s">
        <v>29</v>
      </c>
      <c r="E53" s="87"/>
      <c r="F53" s="85">
        <f t="shared" si="3"/>
        <v>0</v>
      </c>
      <c r="G53" s="87">
        <v>350000</v>
      </c>
      <c r="H53" s="83" t="s">
        <v>98</v>
      </c>
      <c r="I53" s="83">
        <v>3</v>
      </c>
      <c r="J53" s="83" t="s">
        <v>30</v>
      </c>
      <c r="K53" s="86" t="s">
        <v>27</v>
      </c>
      <c r="L53" s="83">
        <v>2014</v>
      </c>
      <c r="M53" s="86" t="s">
        <v>131</v>
      </c>
    </row>
    <row r="54" spans="1:13" s="9" customFormat="1" x14ac:dyDescent="0.25">
      <c r="A54" s="59">
        <f t="shared" si="4"/>
        <v>38</v>
      </c>
      <c r="B54" s="7" t="s">
        <v>37</v>
      </c>
      <c r="C54" s="15" t="s">
        <v>87</v>
      </c>
      <c r="D54" s="2" t="s">
        <v>26</v>
      </c>
      <c r="E54" s="66">
        <v>110000</v>
      </c>
      <c r="F54" s="35">
        <f t="shared" si="3"/>
        <v>110000</v>
      </c>
      <c r="G54" s="2" t="s">
        <v>43</v>
      </c>
      <c r="H54" s="8" t="s">
        <v>10</v>
      </c>
      <c r="I54" s="8"/>
      <c r="J54" s="8" t="s">
        <v>30</v>
      </c>
      <c r="K54" s="2" t="s">
        <v>27</v>
      </c>
      <c r="L54" s="2">
        <v>2014</v>
      </c>
      <c r="M54" s="6" t="s">
        <v>45</v>
      </c>
    </row>
    <row r="55" spans="1:13" s="9" customFormat="1" x14ac:dyDescent="0.25">
      <c r="A55" s="59">
        <f t="shared" si="4"/>
        <v>39</v>
      </c>
      <c r="B55" s="7" t="s">
        <v>38</v>
      </c>
      <c r="C55" s="15" t="s">
        <v>87</v>
      </c>
      <c r="D55" s="2" t="s">
        <v>26</v>
      </c>
      <c r="E55" s="66">
        <v>50000</v>
      </c>
      <c r="F55" s="35">
        <f t="shared" si="3"/>
        <v>50000</v>
      </c>
      <c r="G55" s="2" t="s">
        <v>43</v>
      </c>
      <c r="H55" s="8" t="s">
        <v>10</v>
      </c>
      <c r="I55" s="8"/>
      <c r="J55" s="8" t="s">
        <v>30</v>
      </c>
      <c r="K55" s="2" t="s">
        <v>27</v>
      </c>
      <c r="L55" s="2">
        <v>2016</v>
      </c>
      <c r="M55" s="6" t="s">
        <v>46</v>
      </c>
    </row>
    <row r="56" spans="1:13" s="11" customFormat="1" x14ac:dyDescent="0.25">
      <c r="A56" s="59">
        <f t="shared" si="4"/>
        <v>40</v>
      </c>
      <c r="B56" s="7" t="s">
        <v>39</v>
      </c>
      <c r="C56" s="15" t="s">
        <v>87</v>
      </c>
      <c r="D56" s="2" t="s">
        <v>26</v>
      </c>
      <c r="E56" s="66">
        <v>70000</v>
      </c>
      <c r="F56" s="35">
        <f t="shared" si="3"/>
        <v>70000</v>
      </c>
      <c r="G56" s="2" t="s">
        <v>43</v>
      </c>
      <c r="H56" s="8" t="s">
        <v>10</v>
      </c>
      <c r="I56" s="10"/>
      <c r="J56" s="8" t="s">
        <v>30</v>
      </c>
      <c r="K56" s="2" t="s">
        <v>27</v>
      </c>
      <c r="L56" s="2">
        <v>2018</v>
      </c>
      <c r="M56" s="6" t="s">
        <v>47</v>
      </c>
    </row>
    <row r="57" spans="1:13" s="11" customFormat="1" x14ac:dyDescent="0.25">
      <c r="A57" s="59">
        <f t="shared" si="4"/>
        <v>41</v>
      </c>
      <c r="B57" s="7" t="s">
        <v>115</v>
      </c>
      <c r="C57" s="15" t="s">
        <v>87</v>
      </c>
      <c r="D57" s="2" t="s">
        <v>26</v>
      </c>
      <c r="E57" s="66">
        <v>70000</v>
      </c>
      <c r="F57" s="35">
        <f t="shared" si="3"/>
        <v>70000</v>
      </c>
      <c r="G57" s="7"/>
      <c r="H57" s="8" t="s">
        <v>10</v>
      </c>
      <c r="I57" s="7"/>
      <c r="J57" s="8" t="s">
        <v>30</v>
      </c>
      <c r="K57" s="7"/>
      <c r="L57" s="2">
        <v>2018</v>
      </c>
      <c r="M57" s="6" t="s">
        <v>118</v>
      </c>
    </row>
    <row r="58" spans="1:13" x14ac:dyDescent="0.25">
      <c r="A58" s="59">
        <f t="shared" si="4"/>
        <v>42</v>
      </c>
      <c r="B58" s="7" t="s">
        <v>117</v>
      </c>
      <c r="C58" s="15" t="s">
        <v>87</v>
      </c>
      <c r="D58" s="2" t="s">
        <v>26</v>
      </c>
      <c r="E58" s="66">
        <v>45000</v>
      </c>
      <c r="F58" s="35">
        <f t="shared" si="3"/>
        <v>45000</v>
      </c>
      <c r="G58" s="7"/>
      <c r="H58" s="8" t="s">
        <v>10</v>
      </c>
      <c r="I58" s="7"/>
      <c r="J58" s="8" t="s">
        <v>30</v>
      </c>
      <c r="K58" s="7"/>
      <c r="L58" s="2">
        <v>2014</v>
      </c>
      <c r="M58" s="64" t="s">
        <v>119</v>
      </c>
    </row>
    <row r="59" spans="1:13" x14ac:dyDescent="0.25">
      <c r="A59" s="59">
        <f t="shared" si="4"/>
        <v>43</v>
      </c>
      <c r="B59" s="7" t="s">
        <v>116</v>
      </c>
      <c r="C59" s="15" t="s">
        <v>87</v>
      </c>
      <c r="D59" s="2" t="s">
        <v>26</v>
      </c>
      <c r="E59" s="66">
        <v>70000</v>
      </c>
      <c r="F59" s="35">
        <f t="shared" si="3"/>
        <v>70000</v>
      </c>
      <c r="G59" s="7"/>
      <c r="H59" s="8" t="s">
        <v>10</v>
      </c>
      <c r="I59" s="7"/>
      <c r="J59" s="8" t="s">
        <v>30</v>
      </c>
      <c r="K59" s="7"/>
      <c r="L59" s="2">
        <v>2018</v>
      </c>
      <c r="M59" s="64" t="s">
        <v>120</v>
      </c>
    </row>
    <row r="60" spans="1:13" x14ac:dyDescent="0.25">
      <c r="A60" s="95" t="s">
        <v>114</v>
      </c>
      <c r="B60" s="96"/>
      <c r="C60" s="96"/>
      <c r="D60" s="96"/>
      <c r="E60" s="96"/>
      <c r="F60" s="96"/>
      <c r="G60" s="96"/>
      <c r="H60" s="96"/>
      <c r="I60" s="96"/>
    </row>
    <row r="61" spans="1:13" x14ac:dyDescent="0.25">
      <c r="E61" s="41">
        <f>SUM(E31:E59)</f>
        <v>11800000</v>
      </c>
      <c r="F61" s="41">
        <f>SUM(F31:F59)</f>
        <v>11800000</v>
      </c>
    </row>
    <row r="62" spans="1:13" x14ac:dyDescent="0.25">
      <c r="E62" s="42">
        <f>+E61+E29+E23+E17+E12</f>
        <v>19685000</v>
      </c>
      <c r="F62" s="42">
        <f>+F61+F29+F23+F17+F12</f>
        <v>19685000</v>
      </c>
      <c r="H62" s="63"/>
      <c r="I62" s="67"/>
    </row>
    <row r="63" spans="1:13" x14ac:dyDescent="0.25">
      <c r="E63" s="65"/>
      <c r="I63" s="67"/>
    </row>
    <row r="64" spans="1:13" x14ac:dyDescent="0.25">
      <c r="I64" s="67"/>
    </row>
    <row r="66" spans="2:5" x14ac:dyDescent="0.25">
      <c r="B66" s="81" t="s">
        <v>141</v>
      </c>
    </row>
    <row r="67" spans="2:5" x14ac:dyDescent="0.25">
      <c r="B67" s="12" t="s">
        <v>133</v>
      </c>
      <c r="E67" s="67">
        <v>160000</v>
      </c>
    </row>
    <row r="68" spans="2:5" x14ac:dyDescent="0.25">
      <c r="B68" s="12" t="s">
        <v>140</v>
      </c>
      <c r="E68" s="67">
        <v>100000</v>
      </c>
    </row>
    <row r="69" spans="2:5" x14ac:dyDescent="0.25">
      <c r="E69" s="67">
        <f>SUM(E67:E68)</f>
        <v>260000</v>
      </c>
    </row>
    <row r="70" spans="2:5" x14ac:dyDescent="0.25">
      <c r="E70" s="67">
        <f>+E62+E69</f>
        <v>19945000</v>
      </c>
    </row>
    <row r="71" spans="2:5" x14ac:dyDescent="0.25">
      <c r="B71" s="81" t="s">
        <v>142</v>
      </c>
      <c r="E71" s="12">
        <v>55000</v>
      </c>
    </row>
    <row r="72" spans="2:5" x14ac:dyDescent="0.25">
      <c r="E72" s="82">
        <f>+E70+E71</f>
        <v>20000000</v>
      </c>
    </row>
  </sheetData>
  <sortState ref="A5:N35">
    <sortCondition ref="J5:J35"/>
  </sortState>
  <mergeCells count="8">
    <mergeCell ref="A60:I60"/>
    <mergeCell ref="A1:N1"/>
    <mergeCell ref="A2:N2"/>
    <mergeCell ref="A5:M5"/>
    <mergeCell ref="A13:M13"/>
    <mergeCell ref="A18:M18"/>
    <mergeCell ref="A24:M24"/>
    <mergeCell ref="A30:M30"/>
  </mergeCells>
  <pageMargins left="0.25" right="0.25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87CA36DA540A3479AA2682B76CAB3E0" ma:contentTypeVersion="0" ma:contentTypeDescription="A content type to manage public (operations) IDB documents" ma:contentTypeScope="" ma:versionID="0ecad887d3c84338597d6526f20188f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e396acf9842407597efee5fc1224e8a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60eec94-9ea5-4a7b-9f6d-cccf30bfb5dc}" ma:internalName="TaxCatchAll" ma:showField="CatchAllData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60eec94-9ea5-4a7b-9f6d-cccf30bfb5dc}" ma:internalName="TaxCatchAllLabel" ma:readOnly="true" ma:showField="CatchAllDataLabel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37735375</IDBDocs_x0020_Number>
    <Document_x0020_Author xmlns="9c571b2f-e523-4ab2-ba2e-09e151a03ef4">Posadas, Arnaldo Enrique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8</Value>
      <Value>7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CO-L1102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Proposal&lt;/USER_STAGE&gt;&lt;PD_OBJ_TYPE&gt;0&lt;/PD_OBJ_TYPE&gt;&lt;MAKERECORD&gt;N&lt;/MAKERECORD&gt;&lt;PD_FILEPT_NO&gt;PO-CO-L1102-Anl&lt;/PD_FILEPT_NO&gt;&lt;/Data&gt;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GE-PUB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D966083B-A4CC-4E20-89CF-8F0403671399}"/>
</file>

<file path=customXml/itemProps2.xml><?xml version="1.0" encoding="utf-8"?>
<ds:datastoreItem xmlns:ds="http://schemas.openxmlformats.org/officeDocument/2006/customXml" ds:itemID="{D460BA62-14C8-44FA-8F85-AD5A9F46C412}"/>
</file>

<file path=customXml/itemProps3.xml><?xml version="1.0" encoding="utf-8"?>
<ds:datastoreItem xmlns:ds="http://schemas.openxmlformats.org/officeDocument/2006/customXml" ds:itemID="{1BAD3ABA-8DEE-4AF1-9561-9215EECE1B40}"/>
</file>

<file path=customXml/itemProps4.xml><?xml version="1.0" encoding="utf-8"?>
<ds:datastoreItem xmlns:ds="http://schemas.openxmlformats.org/officeDocument/2006/customXml" ds:itemID="{DBABEFCE-B2CD-4DF8-A304-A96D6AD7106C}"/>
</file>

<file path=customXml/itemProps5.xml><?xml version="1.0" encoding="utf-8"?>
<ds:datastoreItem xmlns:ds="http://schemas.openxmlformats.org/officeDocument/2006/customXml" ds:itemID="{51C1CEDF-9B8F-4219-AF17-640E704906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Plan de Adquisiciones</vt:lpstr>
      <vt:lpstr>Detalle del PA</vt:lpstr>
      <vt:lpstr>'Detalle del PA'!Print_Area</vt:lpstr>
    </vt:vector>
  </TitlesOfParts>
  <Company>TotalCode Software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Obligatorio 3 - Plan de Adquisiciones Completo</dc:title>
  <dc:creator>Diego Reinoso</dc:creator>
  <cp:lastModifiedBy>BlancaT</cp:lastModifiedBy>
  <cp:lastPrinted>2014-02-14T13:16:39Z</cp:lastPrinted>
  <dcterms:created xsi:type="dcterms:W3CDTF">2013-04-08T21:46:41Z</dcterms:created>
  <dcterms:modified xsi:type="dcterms:W3CDTF">2014-02-14T13:17:50Z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0x01010046CF21643EE8D14686A648AA6DAD089200287CA36DA540A3479AA2682B76CAB3E0</vt:lpwstr>
  </property>
  <property fmtid="{D5CDD505-2E9C-101B-9397-08002B2CF9AE}" pid="5" name="TaxKeywordTaxHTField">
    <vt:lpwstr/>
  </property>
  <property fmtid="{D5CDD505-2E9C-101B-9397-08002B2CF9AE}" pid="6" name="Series Operations IDB">
    <vt:lpwstr>7;#Loan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7;#Loan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8;#Project Preparation, Planning and Design|29ca0c72-1fc4-435f-a09c-28585cb5eac9</vt:lpwstr>
  </property>
</Properties>
</file>