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730" windowHeight="9465"/>
  </bookViews>
  <sheets>
    <sheet name="Quadro Original" sheetId="1" r:id="rId1"/>
    <sheet name="Quadro Revisado " sheetId="4" r:id="rId2"/>
    <sheet name="Plan2" sheetId="2" r:id="rId3"/>
    <sheet name="Plan3" sheetId="3" r:id="rId4"/>
  </sheets>
  <definedNames>
    <definedName name="_xlnm.Print_Area" localSheetId="0">'Quadro Original'!$A$1:$G$58</definedName>
  </definedNames>
  <calcPr calcId="145621"/>
</workbook>
</file>

<file path=xl/calcChain.xml><?xml version="1.0" encoding="utf-8"?>
<calcChain xmlns="http://schemas.openxmlformats.org/spreadsheetml/2006/main">
  <c r="D19" i="4" l="1"/>
  <c r="E19" i="4"/>
  <c r="F19" i="4"/>
  <c r="C16" i="4"/>
  <c r="C31" i="1" l="1"/>
  <c r="D31" i="1"/>
  <c r="E31" i="1"/>
  <c r="F31" i="1"/>
  <c r="G32" i="1"/>
  <c r="G33" i="1"/>
  <c r="G34" i="1"/>
  <c r="C35" i="1"/>
  <c r="E35" i="1"/>
  <c r="D35" i="1"/>
  <c r="F35" i="1"/>
  <c r="G37" i="1"/>
  <c r="G38" i="1"/>
  <c r="G39" i="1"/>
  <c r="G21" i="4"/>
  <c r="D20" i="4"/>
  <c r="G20" i="4" s="1"/>
  <c r="F18" i="4"/>
  <c r="E18" i="4"/>
  <c r="D18" i="4"/>
  <c r="F17" i="4"/>
  <c r="F16" i="4" s="1"/>
  <c r="E17" i="4"/>
  <c r="D17" i="4"/>
  <c r="G15" i="4"/>
  <c r="G14" i="4"/>
  <c r="G13" i="4"/>
  <c r="F12" i="4"/>
  <c r="E12" i="4"/>
  <c r="D12" i="4"/>
  <c r="C12" i="4"/>
  <c r="G31" i="1" l="1"/>
  <c r="G35" i="1"/>
  <c r="G36" i="1"/>
  <c r="F22" i="4"/>
  <c r="G19" i="4"/>
  <c r="C22" i="4"/>
  <c r="E16" i="4"/>
  <c r="E22" i="4" s="1"/>
  <c r="E28" i="4" s="1"/>
  <c r="E29" i="4" s="1"/>
  <c r="E30" i="4" s="1"/>
  <c r="G18" i="4"/>
  <c r="G12" i="4"/>
  <c r="D16" i="4"/>
  <c r="G17" i="4"/>
  <c r="G40" i="1"/>
  <c r="F48" i="1"/>
  <c r="E48" i="1"/>
  <c r="D48" i="1"/>
  <c r="C48" i="1"/>
  <c r="G49" i="1"/>
  <c r="G47" i="1"/>
  <c r="C28" i="4" l="1"/>
  <c r="C29" i="4" s="1"/>
  <c r="E41" i="1"/>
  <c r="G48" i="1"/>
  <c r="G16" i="4"/>
  <c r="G22" i="4" s="1"/>
  <c r="D22" i="4"/>
  <c r="D28" i="4" s="1"/>
  <c r="D29" i="4" s="1"/>
  <c r="D30" i="4" s="1"/>
  <c r="F41" i="1"/>
  <c r="D41" i="1"/>
  <c r="C41" i="1"/>
  <c r="F29" i="4" l="1"/>
  <c r="G29" i="4" s="1"/>
  <c r="C30" i="4"/>
  <c r="G28" i="4"/>
  <c r="G41" i="1"/>
  <c r="E21" i="1"/>
  <c r="E20" i="1"/>
  <c r="E19" i="1"/>
  <c r="E18" i="1"/>
  <c r="E15" i="1"/>
  <c r="E16" i="1"/>
  <c r="E14" i="1"/>
  <c r="E22" i="1"/>
  <c r="D13" i="1"/>
  <c r="D17" i="1"/>
  <c r="C17" i="1"/>
  <c r="C13" i="1"/>
  <c r="F30" i="4" l="1"/>
  <c r="E13" i="1"/>
  <c r="C23" i="1"/>
  <c r="D23" i="1"/>
  <c r="E17" i="1"/>
  <c r="C24" i="1" l="1"/>
  <c r="D24" i="1"/>
  <c r="G30" i="4"/>
  <c r="E23" i="1"/>
  <c r="E24" i="1" l="1"/>
</calcChain>
</file>

<file path=xl/sharedStrings.xml><?xml version="1.0" encoding="utf-8"?>
<sst xmlns="http://schemas.openxmlformats.org/spreadsheetml/2006/main" count="94" uniqueCount="37">
  <si>
    <t>BRASIL</t>
  </si>
  <si>
    <t>PROGRAMA OPERATIVO ANUAL (POA)</t>
  </si>
  <si>
    <t>Quadro de Financiamento por Categoria de Inversão</t>
  </si>
  <si>
    <t>(Valore em US$)</t>
  </si>
  <si>
    <t>Categorias</t>
  </si>
  <si>
    <t>BID</t>
  </si>
  <si>
    <t>Contrapartida</t>
  </si>
  <si>
    <t>Total</t>
  </si>
  <si>
    <t>1.1</t>
  </si>
  <si>
    <t>1.2</t>
  </si>
  <si>
    <t>1.3</t>
  </si>
  <si>
    <t>2.1</t>
  </si>
  <si>
    <t>2.2</t>
  </si>
  <si>
    <t>2.3</t>
  </si>
  <si>
    <t>2.4</t>
  </si>
  <si>
    <t>Engenharia e Administração</t>
  </si>
  <si>
    <t>Estudos e Projetos</t>
  </si>
  <si>
    <t>Administração do Programa</t>
  </si>
  <si>
    <t>Auditoria Financeira e Contábil do Programa</t>
  </si>
  <si>
    <t>Obras Civis e Supervisão</t>
  </si>
  <si>
    <t>Pavimentação de Vias</t>
  </si>
  <si>
    <t>Restauração de Vias</t>
  </si>
  <si>
    <t>Supervisão de Obras</t>
  </si>
  <si>
    <t>Desapropriação e Compensação Ambiental</t>
  </si>
  <si>
    <t>Fortalecimento Institucional</t>
  </si>
  <si>
    <t>TOTAL</t>
  </si>
  <si>
    <t>Quadro de Desembolsos do Financiamento por Categoria de Inversão</t>
  </si>
  <si>
    <t>(Valores em US$)</t>
  </si>
  <si>
    <t>Quadro Financeiro do Programa</t>
  </si>
  <si>
    <t>fonte</t>
  </si>
  <si>
    <t>APORTE LOCAL</t>
  </si>
  <si>
    <t>(BR-L1363)</t>
  </si>
  <si>
    <t>PROGRAMA VIÁRIO DE INTEGRAÇÃO E LOGÍSTICA - CEARÁ IV-B</t>
  </si>
  <si>
    <t>Atualizado</t>
  </si>
  <si>
    <t>QUADRO ORIGINAL</t>
  </si>
  <si>
    <t>Quadro Revisado</t>
  </si>
  <si>
    <t>Pari passu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</si>
</sst>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Helv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9" fontId="1" fillId="0" borderId="2" xfId="0" applyNumberFormat="1" applyFont="1" applyBorder="1" applyAlignment="1" applyProtection="1">
      <alignment horizontal="left"/>
    </xf>
    <xf numFmtId="39" fontId="1" fillId="0" borderId="2" xfId="0" applyNumberFormat="1" applyFont="1" applyBorder="1" applyAlignment="1" applyProtection="1">
      <alignment horizontal="left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39" fontId="2" fillId="0" borderId="8" xfId="0" applyNumberFormat="1" applyFont="1" applyBorder="1" applyAlignment="1" applyProtection="1">
      <alignment horizontal="center"/>
    </xf>
    <xf numFmtId="39" fontId="1" fillId="0" borderId="9" xfId="0" applyNumberFormat="1" applyFont="1" applyBorder="1" applyAlignment="1" applyProtection="1">
      <alignment horizontal="left"/>
    </xf>
    <xf numFmtId="39" fontId="1" fillId="0" borderId="9" xfId="0" applyNumberFormat="1" applyFont="1" applyBorder="1" applyAlignment="1" applyProtection="1">
      <alignment horizontal="left" wrapText="1"/>
    </xf>
    <xf numFmtId="4" fontId="4" fillId="0" borderId="1" xfId="0" applyNumberFormat="1" applyFont="1" applyBorder="1" applyProtection="1"/>
    <xf numFmtId="4" fontId="5" fillId="0" borderId="1" xfId="0" applyNumberFormat="1" applyFont="1" applyBorder="1"/>
    <xf numFmtId="4" fontId="3" fillId="0" borderId="1" xfId="0" applyNumberFormat="1" applyFont="1" applyBorder="1" applyProtection="1"/>
    <xf numFmtId="0" fontId="2" fillId="2" borderId="7" xfId="0" applyFont="1" applyFill="1" applyBorder="1"/>
    <xf numFmtId="4" fontId="6" fillId="2" borderId="1" xfId="0" applyNumberFormat="1" applyFont="1" applyFill="1" applyBorder="1"/>
    <xf numFmtId="39" fontId="2" fillId="2" borderId="9" xfId="0" applyNumberFormat="1" applyFont="1" applyFill="1" applyBorder="1" applyAlignment="1" applyProtection="1">
      <alignment horizontal="left"/>
    </xf>
    <xf numFmtId="0" fontId="2" fillId="2" borderId="10" xfId="0" applyFont="1" applyFill="1" applyBorder="1"/>
    <xf numFmtId="0" fontId="2" fillId="2" borderId="5" xfId="0" applyFont="1" applyFill="1" applyBorder="1"/>
    <xf numFmtId="39" fontId="2" fillId="2" borderId="2" xfId="0" applyNumberFormat="1" applyFont="1" applyFill="1" applyBorder="1" applyAlignment="1" applyProtection="1">
      <alignment horizontal="left"/>
    </xf>
    <xf numFmtId="0" fontId="2" fillId="2" borderId="6" xfId="0" applyFont="1" applyFill="1" applyBorder="1"/>
    <xf numFmtId="4" fontId="5" fillId="3" borderId="1" xfId="0" applyNumberFormat="1" applyFont="1" applyFill="1" applyBorder="1"/>
    <xf numFmtId="4" fontId="5" fillId="3" borderId="5" xfId="0" applyNumberFormat="1" applyFont="1" applyFill="1" applyBorder="1"/>
    <xf numFmtId="4" fontId="0" fillId="0" borderId="0" xfId="0" applyNumberFormat="1"/>
    <xf numFmtId="4" fontId="5" fillId="0" borderId="4" xfId="0" applyNumberFormat="1" applyFont="1" applyBorder="1"/>
    <xf numFmtId="0" fontId="2" fillId="0" borderId="0" xfId="0" applyFont="1" applyAlignment="1">
      <alignment horizontal="center"/>
    </xf>
    <xf numFmtId="4" fontId="5" fillId="0" borderId="11" xfId="0" applyNumberFormat="1" applyFont="1" applyFill="1" applyBorder="1"/>
    <xf numFmtId="4" fontId="5" fillId="0" borderId="0" xfId="0" applyNumberFormat="1" applyFont="1" applyFill="1" applyBorder="1"/>
    <xf numFmtId="164" fontId="0" fillId="0" borderId="0" xfId="1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 wrapText="1"/>
    </xf>
    <xf numFmtId="9" fontId="0" fillId="0" borderId="0" xfId="0" applyNumberFormat="1" applyAlignment="1">
      <alignment horizontal="center"/>
    </xf>
    <xf numFmtId="164" fontId="0" fillId="0" borderId="12" xfId="1" applyFont="1" applyBorder="1"/>
    <xf numFmtId="0" fontId="8" fillId="0" borderId="0" xfId="0" applyFont="1" applyAlignment="1">
      <alignment horizontal="right"/>
    </xf>
    <xf numFmtId="14" fontId="8" fillId="0" borderId="0" xfId="0" applyNumberFormat="1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center"/>
    </xf>
    <xf numFmtId="4" fontId="6" fillId="0" borderId="1" xfId="0" applyNumberFormat="1" applyFont="1" applyBorder="1"/>
    <xf numFmtId="164" fontId="0" fillId="0" borderId="12" xfId="0" applyNumberFormat="1" applyBorder="1"/>
    <xf numFmtId="0" fontId="10" fillId="0" borderId="0" xfId="0" applyFont="1" applyAlignment="1">
      <alignment horizontal="center"/>
    </xf>
    <xf numFmtId="0" fontId="2" fillId="2" borderId="12" xfId="0" applyFont="1" applyFill="1" applyBorder="1" applyAlignment="1">
      <alignment horizontal="center"/>
    </xf>
    <xf numFmtId="4" fontId="5" fillId="0" borderId="12" xfId="0" applyNumberFormat="1" applyFont="1" applyBorder="1"/>
    <xf numFmtId="4" fontId="6" fillId="0" borderId="12" xfId="0" applyNumberFormat="1" applyFont="1" applyBorder="1"/>
    <xf numFmtId="4" fontId="6" fillId="2" borderId="12" xfId="0" applyNumberFormat="1" applyFont="1" applyFill="1" applyBorder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61"/>
  <sheetViews>
    <sheetView showGridLines="0" tabSelected="1" topLeftCell="A33" zoomScaleNormal="100" workbookViewId="0">
      <selection activeCell="E51" sqref="E51"/>
    </sheetView>
  </sheetViews>
  <sheetFormatPr defaultRowHeight="15" x14ac:dyDescent="0.25"/>
  <cols>
    <col min="1" max="1" width="5.28515625" customWidth="1"/>
    <col min="2" max="2" width="45.28515625" customWidth="1"/>
    <col min="3" max="3" width="19.42578125" customWidth="1"/>
    <col min="4" max="4" width="17.5703125" customWidth="1"/>
    <col min="5" max="5" width="23.7109375" customWidth="1"/>
    <col min="6" max="6" width="20.7109375" customWidth="1"/>
    <col min="7" max="7" width="19.85546875" customWidth="1"/>
    <col min="9" max="9" width="21.42578125" customWidth="1"/>
    <col min="10" max="10" width="12.85546875" customWidth="1"/>
    <col min="11" max="11" width="13.7109375" customWidth="1"/>
    <col min="12" max="12" width="15.85546875" customWidth="1"/>
    <col min="13" max="13" width="19.28515625" customWidth="1"/>
    <col min="14" max="14" width="20" customWidth="1"/>
    <col min="15" max="16" width="14.7109375" customWidth="1"/>
    <col min="17" max="17" width="13.42578125" customWidth="1"/>
  </cols>
  <sheetData>
    <row r="1" spans="1:8" x14ac:dyDescent="0.25">
      <c r="A1" s="52" t="s">
        <v>0</v>
      </c>
      <c r="B1" s="52"/>
      <c r="C1" s="52"/>
      <c r="D1" s="52"/>
      <c r="E1" s="52"/>
    </row>
    <row r="2" spans="1:8" x14ac:dyDescent="0.25">
      <c r="A2" s="52" t="s">
        <v>32</v>
      </c>
      <c r="B2" s="52"/>
      <c r="C2" s="52"/>
      <c r="D2" s="52"/>
      <c r="E2" s="52"/>
      <c r="F2" s="1"/>
      <c r="G2" s="1"/>
      <c r="H2" s="1"/>
    </row>
    <row r="3" spans="1:8" x14ac:dyDescent="0.25">
      <c r="A3" s="52" t="s">
        <v>31</v>
      </c>
      <c r="B3" s="52"/>
      <c r="C3" s="52"/>
      <c r="D3" s="52"/>
      <c r="E3" s="52"/>
      <c r="F3" s="1"/>
      <c r="G3" s="1"/>
      <c r="H3" s="1"/>
    </row>
    <row r="4" spans="1:8" x14ac:dyDescent="0.25">
      <c r="A4" s="3"/>
      <c r="B4" s="3"/>
      <c r="C4" s="1"/>
      <c r="D4" s="1"/>
      <c r="E4" s="1"/>
      <c r="F4" s="1"/>
      <c r="G4" s="1"/>
      <c r="H4" s="1"/>
    </row>
    <row r="5" spans="1:8" x14ac:dyDescent="0.25">
      <c r="A5" s="52" t="s">
        <v>1</v>
      </c>
      <c r="B5" s="52"/>
      <c r="C5" s="52"/>
      <c r="D5" s="52"/>
      <c r="E5" s="52"/>
      <c r="F5" s="1"/>
      <c r="G5" s="1"/>
      <c r="H5" s="1"/>
    </row>
    <row r="6" spans="1:8" x14ac:dyDescent="0.25">
      <c r="A6" s="2"/>
      <c r="B6" s="2"/>
      <c r="C6" s="2"/>
      <c r="D6" s="2"/>
      <c r="E6" s="2"/>
      <c r="F6" s="1"/>
      <c r="G6" s="1"/>
      <c r="H6" s="1"/>
    </row>
    <row r="7" spans="1:8" x14ac:dyDescent="0.25">
      <c r="A7" s="52" t="s">
        <v>2</v>
      </c>
      <c r="B7" s="52"/>
      <c r="C7" s="52"/>
      <c r="D7" s="52"/>
      <c r="E7" s="52"/>
      <c r="F7" s="1"/>
      <c r="G7" s="1"/>
      <c r="H7" s="1"/>
    </row>
    <row r="8" spans="1:8" x14ac:dyDescent="0.25">
      <c r="A8" s="52" t="s">
        <v>3</v>
      </c>
      <c r="B8" s="52"/>
      <c r="C8" s="52"/>
      <c r="D8" s="52"/>
      <c r="E8" s="52"/>
      <c r="F8" s="1"/>
      <c r="G8" s="1"/>
      <c r="H8" s="1"/>
    </row>
    <row r="9" spans="1:8" x14ac:dyDescent="0.25">
      <c r="A9" s="30"/>
      <c r="B9" s="30"/>
      <c r="C9" s="30"/>
      <c r="D9" s="30"/>
      <c r="E9" s="30"/>
      <c r="F9" s="1"/>
      <c r="G9" s="1"/>
      <c r="H9" s="1"/>
    </row>
    <row r="10" spans="1:8" x14ac:dyDescent="0.25">
      <c r="G10" s="1"/>
      <c r="H10" s="1"/>
    </row>
    <row r="11" spans="1:8" x14ac:dyDescent="0.25">
      <c r="A11" s="44"/>
      <c r="B11" s="44"/>
      <c r="C11" s="44"/>
      <c r="D11" s="44"/>
      <c r="E11" s="44"/>
      <c r="F11" s="44"/>
      <c r="G11" s="1"/>
      <c r="H11" s="1"/>
    </row>
    <row r="12" spans="1:8" x14ac:dyDescent="0.25">
      <c r="A12" s="8"/>
      <c r="B12" s="9" t="s">
        <v>4</v>
      </c>
      <c r="C12" s="9" t="s">
        <v>5</v>
      </c>
      <c r="D12" s="9" t="s">
        <v>6</v>
      </c>
      <c r="E12" s="9" t="s">
        <v>7</v>
      </c>
      <c r="F12" s="1"/>
      <c r="G12" s="1"/>
      <c r="H12" s="1"/>
    </row>
    <row r="13" spans="1:8" x14ac:dyDescent="0.25">
      <c r="A13" s="9">
        <v>1</v>
      </c>
      <c r="B13" s="19" t="s">
        <v>15</v>
      </c>
      <c r="C13" s="20">
        <f>C14+C15+C16</f>
        <v>200000</v>
      </c>
      <c r="D13" s="20">
        <f>D14+D15+D16</f>
        <v>0</v>
      </c>
      <c r="E13" s="20">
        <f t="shared" ref="E13:E22" si="0">C13+D13</f>
        <v>200000</v>
      </c>
      <c r="F13" s="1"/>
      <c r="G13" s="1"/>
      <c r="H13" s="1"/>
    </row>
    <row r="14" spans="1:8" x14ac:dyDescent="0.25">
      <c r="A14" s="5" t="s">
        <v>8</v>
      </c>
      <c r="B14" s="14" t="s">
        <v>16</v>
      </c>
      <c r="C14" s="17">
        <v>0</v>
      </c>
      <c r="D14" s="17">
        <v>0</v>
      </c>
      <c r="E14" s="17">
        <f t="shared" si="0"/>
        <v>0</v>
      </c>
      <c r="F14" s="1"/>
      <c r="G14" s="1"/>
      <c r="H14" s="1"/>
    </row>
    <row r="15" spans="1:8" x14ac:dyDescent="0.25">
      <c r="A15" s="5" t="s">
        <v>9</v>
      </c>
      <c r="B15" s="14" t="s">
        <v>17</v>
      </c>
      <c r="C15" s="17">
        <v>0</v>
      </c>
      <c r="D15" s="17">
        <v>0</v>
      </c>
      <c r="E15" s="17">
        <f t="shared" si="0"/>
        <v>0</v>
      </c>
      <c r="F15" s="1"/>
      <c r="G15" s="1"/>
      <c r="H15" s="1"/>
    </row>
    <row r="16" spans="1:8" ht="15" customHeight="1" x14ac:dyDescent="0.25">
      <c r="A16" s="5" t="s">
        <v>10</v>
      </c>
      <c r="B16" s="15" t="s">
        <v>18</v>
      </c>
      <c r="C16" s="17">
        <v>200000</v>
      </c>
      <c r="D16" s="17">
        <v>0</v>
      </c>
      <c r="E16" s="17">
        <f t="shared" si="0"/>
        <v>200000</v>
      </c>
      <c r="F16" s="1"/>
      <c r="G16" s="1"/>
      <c r="H16" s="1"/>
    </row>
    <row r="17" spans="1:17" x14ac:dyDescent="0.25">
      <c r="A17" s="11">
        <v>2</v>
      </c>
      <c r="B17" s="21" t="s">
        <v>19</v>
      </c>
      <c r="C17" s="20">
        <f>C18+C19+C20+C21</f>
        <v>199620000</v>
      </c>
      <c r="D17" s="20">
        <f>D18+D19+D20+D21</f>
        <v>52038333</v>
      </c>
      <c r="E17" s="20">
        <f t="shared" si="0"/>
        <v>251658333</v>
      </c>
      <c r="F17" s="1"/>
      <c r="G17" s="1"/>
      <c r="H17" s="1"/>
      <c r="M17" s="34"/>
      <c r="N17" s="38"/>
      <c r="O17" s="39"/>
      <c r="P17" s="39"/>
      <c r="Q17" s="39"/>
    </row>
    <row r="18" spans="1:17" x14ac:dyDescent="0.25">
      <c r="A18" s="5" t="s">
        <v>11</v>
      </c>
      <c r="B18" s="14" t="s">
        <v>20</v>
      </c>
      <c r="C18" s="16">
        <v>74567000</v>
      </c>
      <c r="D18" s="18">
        <v>21348000</v>
      </c>
      <c r="E18" s="17">
        <f t="shared" si="0"/>
        <v>95915000</v>
      </c>
      <c r="F18" s="1"/>
      <c r="G18" s="1"/>
      <c r="H18" s="1"/>
      <c r="M18" s="31"/>
      <c r="N18" s="28"/>
      <c r="O18" s="33"/>
      <c r="P18" s="33"/>
      <c r="Q18" s="33"/>
    </row>
    <row r="19" spans="1:17" x14ac:dyDescent="0.25">
      <c r="A19" s="5" t="s">
        <v>12</v>
      </c>
      <c r="B19" s="14" t="s">
        <v>21</v>
      </c>
      <c r="C19" s="16">
        <v>116053000</v>
      </c>
      <c r="D19" s="18">
        <v>27890333</v>
      </c>
      <c r="E19" s="17">
        <f t="shared" si="0"/>
        <v>143943333</v>
      </c>
      <c r="F19" s="1"/>
      <c r="G19" s="1"/>
      <c r="H19" s="1"/>
      <c r="M19" s="31"/>
      <c r="N19" s="28"/>
      <c r="O19" s="33"/>
      <c r="P19" s="33"/>
      <c r="Q19" s="33"/>
    </row>
    <row r="20" spans="1:17" x14ac:dyDescent="0.25">
      <c r="A20" s="5" t="s">
        <v>13</v>
      </c>
      <c r="B20" s="14" t="s">
        <v>22</v>
      </c>
      <c r="C20" s="16">
        <v>9000000</v>
      </c>
      <c r="D20" s="18">
        <v>2000000</v>
      </c>
      <c r="E20" s="17">
        <f t="shared" si="0"/>
        <v>11000000</v>
      </c>
      <c r="F20" s="1"/>
      <c r="G20" s="1"/>
      <c r="H20" s="1"/>
      <c r="M20" s="31"/>
      <c r="N20" s="28"/>
      <c r="O20" s="33"/>
      <c r="P20" s="33"/>
      <c r="Q20" s="33"/>
    </row>
    <row r="21" spans="1:17" ht="18.75" customHeight="1" x14ac:dyDescent="0.25">
      <c r="A21" s="5" t="s">
        <v>14</v>
      </c>
      <c r="B21" s="15" t="s">
        <v>23</v>
      </c>
      <c r="C21" s="16">
        <v>0</v>
      </c>
      <c r="D21" s="18">
        <v>800000</v>
      </c>
      <c r="E21" s="17">
        <f t="shared" si="0"/>
        <v>800000</v>
      </c>
      <c r="F21" s="1"/>
      <c r="G21" s="1"/>
      <c r="H21" s="1"/>
      <c r="M21" s="32"/>
      <c r="N21" s="28"/>
      <c r="O21" s="33"/>
      <c r="P21" s="33"/>
      <c r="Q21" s="33"/>
    </row>
    <row r="22" spans="1:17" x14ac:dyDescent="0.25">
      <c r="A22" s="9">
        <v>3</v>
      </c>
      <c r="B22" s="22" t="s">
        <v>24</v>
      </c>
      <c r="C22" s="20">
        <v>180000</v>
      </c>
      <c r="D22" s="20">
        <v>20000</v>
      </c>
      <c r="E22" s="20">
        <f t="shared" si="0"/>
        <v>200000</v>
      </c>
      <c r="F22" s="1"/>
      <c r="G22" s="1"/>
      <c r="H22" s="1"/>
    </row>
    <row r="23" spans="1:17" x14ac:dyDescent="0.25">
      <c r="A23" s="9"/>
      <c r="B23" s="11" t="s">
        <v>25</v>
      </c>
      <c r="C23" s="20">
        <f>C13+C17+C22</f>
        <v>200000000</v>
      </c>
      <c r="D23" s="20">
        <f>D13+D17+D22</f>
        <v>52058333</v>
      </c>
      <c r="E23" s="20">
        <f>E13+E17+E22</f>
        <v>252058333</v>
      </c>
      <c r="F23" s="1"/>
      <c r="G23" s="1"/>
      <c r="H23" s="1"/>
      <c r="P23" s="37"/>
    </row>
    <row r="24" spans="1:17" x14ac:dyDescent="0.25">
      <c r="A24" s="54" t="s">
        <v>36</v>
      </c>
      <c r="B24" s="54"/>
      <c r="C24" s="40">
        <f>C23/E23*100</f>
        <v>79.346712175550252</v>
      </c>
      <c r="D24" s="40">
        <f>D23/E23*100</f>
        <v>20.653287824449748</v>
      </c>
      <c r="E24" s="46">
        <f>C24+D24</f>
        <v>100</v>
      </c>
      <c r="I24" s="28"/>
      <c r="J24" s="28"/>
      <c r="K24" s="28"/>
    </row>
    <row r="25" spans="1:17" x14ac:dyDescent="0.25">
      <c r="N25" s="28"/>
    </row>
    <row r="26" spans="1:17" x14ac:dyDescent="0.25">
      <c r="A26" s="53" t="s">
        <v>34</v>
      </c>
      <c r="B26" s="53"/>
      <c r="C26" s="53"/>
      <c r="D26" s="53"/>
      <c r="E26" s="53"/>
      <c r="F26" s="53"/>
      <c r="G26" s="53"/>
    </row>
    <row r="27" spans="1:17" x14ac:dyDescent="0.25">
      <c r="A27" s="52" t="s">
        <v>26</v>
      </c>
      <c r="B27" s="52"/>
      <c r="C27" s="52"/>
      <c r="D27" s="52"/>
      <c r="E27" s="52"/>
      <c r="F27" s="52"/>
      <c r="G27" s="52"/>
    </row>
    <row r="28" spans="1:17" x14ac:dyDescent="0.25">
      <c r="A28" s="52" t="s">
        <v>27</v>
      </c>
      <c r="B28" s="52"/>
      <c r="C28" s="52"/>
      <c r="D28" s="52"/>
      <c r="E28" s="52"/>
      <c r="F28" s="52"/>
      <c r="G28" s="52"/>
    </row>
    <row r="29" spans="1:17" x14ac:dyDescent="0.25">
      <c r="F29" s="36"/>
      <c r="G29" s="35"/>
    </row>
    <row r="30" spans="1:17" x14ac:dyDescent="0.25">
      <c r="A30" s="8"/>
      <c r="B30" s="9" t="s">
        <v>4</v>
      </c>
      <c r="C30" s="9">
        <v>2015</v>
      </c>
      <c r="D30" s="9">
        <v>2016</v>
      </c>
      <c r="E30" s="9">
        <v>2017</v>
      </c>
      <c r="F30" s="9">
        <v>2018</v>
      </c>
      <c r="G30" s="9" t="s">
        <v>7</v>
      </c>
    </row>
    <row r="31" spans="1:17" x14ac:dyDescent="0.25">
      <c r="A31" s="9">
        <v>1</v>
      </c>
      <c r="B31" s="23" t="s">
        <v>15</v>
      </c>
      <c r="C31" s="20">
        <f>C32+C33+C34</f>
        <v>50000</v>
      </c>
      <c r="D31" s="20">
        <f>D32+D33+D34</f>
        <v>50000</v>
      </c>
      <c r="E31" s="20">
        <f>E32+E33+E34</f>
        <v>50000</v>
      </c>
      <c r="F31" s="20">
        <f>F32+F33+F34</f>
        <v>50000</v>
      </c>
      <c r="G31" s="20">
        <f>C31+D31+E31+F31</f>
        <v>200000</v>
      </c>
    </row>
    <row r="32" spans="1:17" x14ac:dyDescent="0.25">
      <c r="A32" s="5" t="s">
        <v>8</v>
      </c>
      <c r="B32" s="6" t="s">
        <v>16</v>
      </c>
      <c r="C32" s="17">
        <v>0</v>
      </c>
      <c r="D32" s="17">
        <v>0</v>
      </c>
      <c r="E32" s="17">
        <v>0</v>
      </c>
      <c r="F32" s="17">
        <v>0</v>
      </c>
      <c r="G32" s="17">
        <f>SUM(C32:F32)</f>
        <v>0</v>
      </c>
    </row>
    <row r="33" spans="1:13" x14ac:dyDescent="0.25">
      <c r="A33" s="5" t="s">
        <v>9</v>
      </c>
      <c r="B33" s="6" t="s">
        <v>17</v>
      </c>
      <c r="C33" s="17">
        <v>0</v>
      </c>
      <c r="D33" s="17">
        <v>0</v>
      </c>
      <c r="E33" s="17">
        <v>0</v>
      </c>
      <c r="F33" s="17">
        <v>0</v>
      </c>
      <c r="G33" s="17">
        <f>SUM(C33:F33)</f>
        <v>0</v>
      </c>
    </row>
    <row r="34" spans="1:13" x14ac:dyDescent="0.25">
      <c r="A34" s="5" t="s">
        <v>10</v>
      </c>
      <c r="B34" s="7" t="s">
        <v>18</v>
      </c>
      <c r="C34" s="17">
        <v>50000</v>
      </c>
      <c r="D34" s="17">
        <v>50000</v>
      </c>
      <c r="E34" s="17">
        <v>50000</v>
      </c>
      <c r="F34" s="17">
        <v>50000</v>
      </c>
      <c r="G34" s="17">
        <f>SUM(C34:F34)</f>
        <v>200000</v>
      </c>
      <c r="M34" s="28"/>
    </row>
    <row r="35" spans="1:13" x14ac:dyDescent="0.25">
      <c r="A35" s="11">
        <v>2</v>
      </c>
      <c r="B35" s="24" t="s">
        <v>19</v>
      </c>
      <c r="C35" s="20">
        <f>C36+C37+C38+C39</f>
        <v>43700000</v>
      </c>
      <c r="D35" s="20">
        <f>D36+D37+D38+D39</f>
        <v>93700000</v>
      </c>
      <c r="E35" s="20">
        <f>E36+E37+E38+E39</f>
        <v>81000000</v>
      </c>
      <c r="F35" s="20">
        <f>F36+F37+F38+F39</f>
        <v>33258333</v>
      </c>
      <c r="G35" s="20">
        <f>C35+D35+E35+F35</f>
        <v>251658333</v>
      </c>
    </row>
    <row r="36" spans="1:13" x14ac:dyDescent="0.25">
      <c r="A36" s="5" t="s">
        <v>11</v>
      </c>
      <c r="B36" s="6" t="s">
        <v>20</v>
      </c>
      <c r="C36" s="17">
        <v>21000000</v>
      </c>
      <c r="D36" s="17">
        <v>37000000</v>
      </c>
      <c r="E36" s="29">
        <v>25000000</v>
      </c>
      <c r="F36" s="17">
        <v>12915000</v>
      </c>
      <c r="G36" s="17">
        <f>SUM(C36:F36)</f>
        <v>95915000</v>
      </c>
    </row>
    <row r="37" spans="1:13" x14ac:dyDescent="0.25">
      <c r="A37" s="5" t="s">
        <v>12</v>
      </c>
      <c r="B37" s="6" t="s">
        <v>21</v>
      </c>
      <c r="C37" s="17">
        <v>21000000</v>
      </c>
      <c r="D37" s="17">
        <v>52000000</v>
      </c>
      <c r="E37" s="29">
        <v>52000000</v>
      </c>
      <c r="F37" s="17">
        <v>18943333</v>
      </c>
      <c r="G37" s="17">
        <f>SUM(C37:F37)</f>
        <v>143943333</v>
      </c>
    </row>
    <row r="38" spans="1:13" x14ac:dyDescent="0.25">
      <c r="A38" s="5" t="s">
        <v>13</v>
      </c>
      <c r="B38" s="6" t="s">
        <v>22</v>
      </c>
      <c r="C38" s="17">
        <v>1300000</v>
      </c>
      <c r="D38" s="17">
        <v>4300000</v>
      </c>
      <c r="E38" s="29">
        <v>4000000</v>
      </c>
      <c r="F38" s="17">
        <v>1400000</v>
      </c>
      <c r="G38" s="17">
        <f>SUM(C38:F38)</f>
        <v>11000000</v>
      </c>
    </row>
    <row r="39" spans="1:13" x14ac:dyDescent="0.25">
      <c r="A39" s="5" t="s">
        <v>14</v>
      </c>
      <c r="B39" s="7" t="s">
        <v>23</v>
      </c>
      <c r="C39" s="17">
        <v>400000</v>
      </c>
      <c r="D39" s="17">
        <v>400000</v>
      </c>
      <c r="E39" s="29">
        <v>0</v>
      </c>
      <c r="F39" s="17">
        <v>0</v>
      </c>
      <c r="G39" s="17">
        <f>SUM(C39:F39)</f>
        <v>800000</v>
      </c>
    </row>
    <row r="40" spans="1:13" x14ac:dyDescent="0.25">
      <c r="A40" s="9">
        <v>3</v>
      </c>
      <c r="B40" s="25" t="s">
        <v>24</v>
      </c>
      <c r="C40" s="20">
        <v>0</v>
      </c>
      <c r="D40" s="20">
        <v>0</v>
      </c>
      <c r="E40" s="20">
        <v>200000</v>
      </c>
      <c r="F40" s="20">
        <v>0</v>
      </c>
      <c r="G40" s="20">
        <f>C40+D40+E40+F40</f>
        <v>200000</v>
      </c>
    </row>
    <row r="41" spans="1:13" x14ac:dyDescent="0.25">
      <c r="A41" s="10"/>
      <c r="B41" s="9" t="s">
        <v>25</v>
      </c>
      <c r="C41" s="20">
        <f>C31+C35+C40</f>
        <v>43750000</v>
      </c>
      <c r="D41" s="20">
        <f>D31+D35+D40</f>
        <v>93750000</v>
      </c>
      <c r="E41" s="20">
        <f>E31+E35+E40</f>
        <v>81250000</v>
      </c>
      <c r="F41" s="20">
        <f>F31+F35+F40</f>
        <v>33308333</v>
      </c>
      <c r="G41" s="20">
        <f>G31+G35+G40</f>
        <v>252058333</v>
      </c>
    </row>
    <row r="43" spans="1:13" x14ac:dyDescent="0.25">
      <c r="B43" s="52" t="s">
        <v>28</v>
      </c>
      <c r="C43" s="52"/>
      <c r="D43" s="52"/>
      <c r="E43" s="52"/>
      <c r="F43" s="52"/>
      <c r="G43" s="52"/>
    </row>
    <row r="44" spans="1:13" x14ac:dyDescent="0.25">
      <c r="B44" s="52" t="s">
        <v>27</v>
      </c>
      <c r="C44" s="52"/>
      <c r="D44" s="52"/>
      <c r="E44" s="52"/>
      <c r="F44" s="52"/>
      <c r="G44" s="52"/>
    </row>
    <row r="46" spans="1:13" x14ac:dyDescent="0.25">
      <c r="B46" s="11" t="s">
        <v>29</v>
      </c>
      <c r="C46" s="9">
        <v>2015</v>
      </c>
      <c r="D46" s="9">
        <v>2016</v>
      </c>
      <c r="E46" s="9">
        <v>2017</v>
      </c>
      <c r="F46" s="9">
        <v>2018</v>
      </c>
      <c r="G46" s="9" t="s">
        <v>7</v>
      </c>
    </row>
    <row r="47" spans="1:13" x14ac:dyDescent="0.25">
      <c r="B47" s="12" t="s">
        <v>5</v>
      </c>
      <c r="C47" s="26">
        <v>35000000</v>
      </c>
      <c r="D47" s="26">
        <v>75000000</v>
      </c>
      <c r="E47" s="26">
        <v>65000000</v>
      </c>
      <c r="F47" s="26">
        <v>25000000</v>
      </c>
      <c r="G47" s="17">
        <f>C47+D47+E47+F47</f>
        <v>200000000</v>
      </c>
    </row>
    <row r="48" spans="1:13" x14ac:dyDescent="0.25">
      <c r="B48" s="13" t="s">
        <v>30</v>
      </c>
      <c r="C48" s="27">
        <f>C49-C47</f>
        <v>8750000</v>
      </c>
      <c r="D48" s="27">
        <f t="shared" ref="D48:F48" si="1">D49-D47</f>
        <v>18750000</v>
      </c>
      <c r="E48" s="27">
        <f t="shared" si="1"/>
        <v>16250000</v>
      </c>
      <c r="F48" s="27">
        <f t="shared" si="1"/>
        <v>8308333</v>
      </c>
      <c r="G48" s="17">
        <f>C48+D48+E48+F48</f>
        <v>52058333</v>
      </c>
    </row>
    <row r="49" spans="2:7" x14ac:dyDescent="0.25">
      <c r="B49" s="4" t="s">
        <v>25</v>
      </c>
      <c r="C49" s="17">
        <v>43750000</v>
      </c>
      <c r="D49" s="17">
        <v>93750000</v>
      </c>
      <c r="E49" s="17">
        <v>81250000</v>
      </c>
      <c r="F49" s="17">
        <v>33308333</v>
      </c>
      <c r="G49" s="17">
        <f>C49+D49+E49+F49</f>
        <v>252058333</v>
      </c>
    </row>
    <row r="53" spans="2:7" x14ac:dyDescent="0.25">
      <c r="C53" s="37"/>
      <c r="D53" s="37"/>
      <c r="E53" s="37"/>
      <c r="F53" s="37"/>
    </row>
    <row r="54" spans="2:7" x14ac:dyDescent="0.25">
      <c r="C54" s="37"/>
      <c r="D54" s="37"/>
      <c r="E54" s="37"/>
      <c r="F54" s="37"/>
    </row>
    <row r="59" spans="2:7" x14ac:dyDescent="0.25">
      <c r="C59" s="33"/>
    </row>
    <row r="60" spans="2:7" x14ac:dyDescent="0.25">
      <c r="C60" s="33"/>
    </row>
    <row r="61" spans="2:7" x14ac:dyDescent="0.25">
      <c r="C61" s="37"/>
    </row>
  </sheetData>
  <mergeCells count="12">
    <mergeCell ref="B43:G43"/>
    <mergeCell ref="B44:G44"/>
    <mergeCell ref="A1:E1"/>
    <mergeCell ref="A2:E2"/>
    <mergeCell ref="A3:E3"/>
    <mergeCell ref="A5:E5"/>
    <mergeCell ref="A7:E7"/>
    <mergeCell ref="A26:G26"/>
    <mergeCell ref="A24:B24"/>
    <mergeCell ref="A8:E8"/>
    <mergeCell ref="A27:G27"/>
    <mergeCell ref="A28:G28"/>
  </mergeCells>
  <printOptions horizontalCentered="1"/>
  <pageMargins left="0.39370078740157483" right="0" top="0.78740157480314965" bottom="0.78740157480314965" header="0.31496062992125984" footer="0.31496062992125984"/>
  <pageSetup paperSize="9" scale="92" orientation="landscape" r:id="rId1"/>
  <headerFooter>
    <oddFooter>&amp;L&amp;8&amp;K00-014&amp;D&amp;R&amp;8&amp;K00-024&amp;F</oddFooter>
  </headerFooter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2"/>
  <sheetViews>
    <sheetView showGridLines="0" zoomScaleNormal="100" workbookViewId="0">
      <selection activeCell="H27" sqref="H27"/>
    </sheetView>
  </sheetViews>
  <sheetFormatPr defaultRowHeight="15" x14ac:dyDescent="0.25"/>
  <cols>
    <col min="1" max="1" width="5.140625" customWidth="1"/>
    <col min="2" max="2" width="40.42578125" customWidth="1"/>
    <col min="3" max="3" width="16.85546875" customWidth="1"/>
    <col min="4" max="4" width="19.5703125" customWidth="1"/>
    <col min="5" max="5" width="14.28515625" customWidth="1"/>
    <col min="6" max="6" width="15.140625" customWidth="1"/>
    <col min="7" max="7" width="15.85546875" customWidth="1"/>
    <col min="8" max="8" width="19.28515625" customWidth="1"/>
    <col min="9" max="9" width="20" customWidth="1"/>
    <col min="10" max="10" width="16.28515625" customWidth="1"/>
    <col min="11" max="11" width="14.7109375" customWidth="1"/>
    <col min="12" max="12" width="17.28515625" customWidth="1"/>
  </cols>
  <sheetData>
    <row r="1" spans="1:7" x14ac:dyDescent="0.25">
      <c r="A1" s="52" t="s">
        <v>0</v>
      </c>
      <c r="B1" s="52"/>
      <c r="C1" s="52"/>
      <c r="D1" s="52"/>
      <c r="E1" s="52"/>
      <c r="F1" s="52"/>
      <c r="G1" s="52"/>
    </row>
    <row r="2" spans="1:7" x14ac:dyDescent="0.25">
      <c r="A2" s="52" t="s">
        <v>32</v>
      </c>
      <c r="B2" s="52"/>
      <c r="C2" s="52"/>
      <c r="D2" s="52"/>
      <c r="E2" s="52"/>
      <c r="F2" s="52"/>
      <c r="G2" s="52"/>
    </row>
    <row r="3" spans="1:7" x14ac:dyDescent="0.25">
      <c r="A3" s="52" t="s">
        <v>31</v>
      </c>
      <c r="B3" s="52"/>
      <c r="C3" s="52"/>
      <c r="D3" s="52"/>
      <c r="E3" s="52"/>
      <c r="F3" s="52"/>
      <c r="G3" s="52"/>
    </row>
    <row r="5" spans="1:7" x14ac:dyDescent="0.25">
      <c r="A5" s="52" t="s">
        <v>1</v>
      </c>
      <c r="B5" s="52"/>
      <c r="C5" s="52"/>
      <c r="D5" s="52"/>
      <c r="E5" s="52"/>
      <c r="F5" s="52"/>
      <c r="G5" s="52"/>
    </row>
    <row r="6" spans="1:7" x14ac:dyDescent="0.25">
      <c r="A6" s="52" t="s">
        <v>26</v>
      </c>
      <c r="B6" s="52"/>
      <c r="C6" s="52"/>
      <c r="D6" s="52"/>
      <c r="E6" s="52"/>
      <c r="F6" s="52"/>
      <c r="G6" s="52"/>
    </row>
    <row r="7" spans="1:7" x14ac:dyDescent="0.25">
      <c r="A7" s="52" t="s">
        <v>27</v>
      </c>
      <c r="B7" s="52"/>
      <c r="C7" s="52"/>
      <c r="D7" s="52"/>
      <c r="E7" s="52"/>
      <c r="F7" s="52"/>
      <c r="G7" s="52"/>
    </row>
    <row r="8" spans="1:7" x14ac:dyDescent="0.25">
      <c r="A8" s="47"/>
      <c r="B8" s="47"/>
      <c r="C8" s="47"/>
      <c r="D8" s="47"/>
      <c r="E8" s="47"/>
      <c r="F8" s="47"/>
      <c r="G8" s="43"/>
    </row>
    <row r="9" spans="1:7" x14ac:dyDescent="0.25">
      <c r="A9" s="55" t="s">
        <v>35</v>
      </c>
      <c r="B9" s="55"/>
      <c r="C9" s="55"/>
      <c r="D9" s="55"/>
      <c r="E9" s="55"/>
      <c r="F9" s="55"/>
      <c r="G9" s="55"/>
    </row>
    <row r="10" spans="1:7" x14ac:dyDescent="0.25">
      <c r="B10" s="43"/>
      <c r="F10" s="41" t="s">
        <v>33</v>
      </c>
      <c r="G10" s="42">
        <v>41949</v>
      </c>
    </row>
    <row r="11" spans="1:7" x14ac:dyDescent="0.25">
      <c r="A11" s="8"/>
      <c r="B11" s="9" t="s">
        <v>4</v>
      </c>
      <c r="C11" s="9">
        <v>2015</v>
      </c>
      <c r="D11" s="9">
        <v>2016</v>
      </c>
      <c r="E11" s="9">
        <v>2017</v>
      </c>
      <c r="F11" s="9">
        <v>2018</v>
      </c>
      <c r="G11" s="48" t="s">
        <v>7</v>
      </c>
    </row>
    <row r="12" spans="1:7" x14ac:dyDescent="0.25">
      <c r="A12" s="9">
        <v>1</v>
      </c>
      <c r="B12" s="23" t="s">
        <v>15</v>
      </c>
      <c r="C12" s="20">
        <f>C13+C14+C15</f>
        <v>150000</v>
      </c>
      <c r="D12" s="20">
        <f>D13+D14+D15</f>
        <v>700000</v>
      </c>
      <c r="E12" s="20">
        <f>E13+E14+E15</f>
        <v>750000</v>
      </c>
      <c r="F12" s="20">
        <f>F13+F14+F15</f>
        <v>600000</v>
      </c>
      <c r="G12" s="51">
        <f>C12+D12+E12+F12</f>
        <v>2200000</v>
      </c>
    </row>
    <row r="13" spans="1:7" x14ac:dyDescent="0.25">
      <c r="A13" s="5" t="s">
        <v>8</v>
      </c>
      <c r="B13" s="6" t="s">
        <v>16</v>
      </c>
      <c r="C13" s="17">
        <v>0</v>
      </c>
      <c r="D13" s="17">
        <v>0</v>
      </c>
      <c r="E13" s="17">
        <v>0</v>
      </c>
      <c r="F13" s="17">
        <v>0</v>
      </c>
      <c r="G13" s="49">
        <f>SUM(C13:F13)</f>
        <v>0</v>
      </c>
    </row>
    <row r="14" spans="1:7" x14ac:dyDescent="0.25">
      <c r="A14" s="5" t="s">
        <v>9</v>
      </c>
      <c r="B14" s="6" t="s">
        <v>17</v>
      </c>
      <c r="C14" s="17">
        <v>100000</v>
      </c>
      <c r="D14" s="17">
        <v>650000</v>
      </c>
      <c r="E14" s="17">
        <v>700000</v>
      </c>
      <c r="F14" s="17">
        <v>550000</v>
      </c>
      <c r="G14" s="49">
        <f>SUM(C14:F14)</f>
        <v>2000000</v>
      </c>
    </row>
    <row r="15" spans="1:7" ht="15" customHeight="1" x14ac:dyDescent="0.25">
      <c r="A15" s="5" t="s">
        <v>10</v>
      </c>
      <c r="B15" s="7" t="s">
        <v>18</v>
      </c>
      <c r="C15" s="17">
        <v>50000</v>
      </c>
      <c r="D15" s="17">
        <v>50000</v>
      </c>
      <c r="E15" s="17">
        <v>50000</v>
      </c>
      <c r="F15" s="17">
        <v>50000</v>
      </c>
      <c r="G15" s="49">
        <f>SUM(C15:F15)</f>
        <v>200000</v>
      </c>
    </row>
    <row r="16" spans="1:7" x14ac:dyDescent="0.25">
      <c r="A16" s="11">
        <v>2</v>
      </c>
      <c r="B16" s="24" t="s">
        <v>19</v>
      </c>
      <c r="C16" s="20">
        <f>C17+C18+C19+C20</f>
        <v>10300000</v>
      </c>
      <c r="D16" s="20">
        <f>D17+D18+D19+D20</f>
        <v>106370000</v>
      </c>
      <c r="E16" s="20">
        <f>E17+E18+E19+E20</f>
        <v>93620000</v>
      </c>
      <c r="F16" s="20">
        <f>F17+F18+F19+F20</f>
        <v>39368333</v>
      </c>
      <c r="G16" s="51">
        <f>C16+D16+E16+F16</f>
        <v>249658333</v>
      </c>
    </row>
    <row r="17" spans="1:7" x14ac:dyDescent="0.25">
      <c r="A17" s="5" t="s">
        <v>11</v>
      </c>
      <c r="B17" s="6" t="s">
        <v>20</v>
      </c>
      <c r="C17" s="17">
        <v>5000000</v>
      </c>
      <c r="D17" s="17">
        <f>37000000+6400000</f>
        <v>43400000</v>
      </c>
      <c r="E17" s="29">
        <f>25000000+6400000</f>
        <v>31400000</v>
      </c>
      <c r="F17" s="17">
        <f>12915000+3200000</f>
        <v>16115000</v>
      </c>
      <c r="G17" s="49">
        <f>SUM(C17:F17)</f>
        <v>95915000</v>
      </c>
    </row>
    <row r="18" spans="1:7" x14ac:dyDescent="0.25">
      <c r="A18" s="5" t="s">
        <v>12</v>
      </c>
      <c r="B18" s="6" t="s">
        <v>21</v>
      </c>
      <c r="C18" s="17">
        <v>5000000</v>
      </c>
      <c r="D18" s="17">
        <f>52000000+6400000</f>
        <v>58400000</v>
      </c>
      <c r="E18" s="29">
        <f>52000000+6400000</f>
        <v>58400000</v>
      </c>
      <c r="F18" s="17">
        <f>18943333+3200000</f>
        <v>22143333</v>
      </c>
      <c r="G18" s="49">
        <f>SUM(C18:F18)</f>
        <v>143943333</v>
      </c>
    </row>
    <row r="19" spans="1:7" x14ac:dyDescent="0.25">
      <c r="A19" s="5" t="s">
        <v>13</v>
      </c>
      <c r="B19" s="6" t="s">
        <v>22</v>
      </c>
      <c r="C19" s="17">
        <v>200000</v>
      </c>
      <c r="D19" s="17">
        <f>4050000</f>
        <v>4050000</v>
      </c>
      <c r="E19" s="29">
        <f>3700000</f>
        <v>3700000</v>
      </c>
      <c r="F19" s="17">
        <f>1050000</f>
        <v>1050000</v>
      </c>
      <c r="G19" s="49">
        <f>SUM(C19:F19)</f>
        <v>9000000</v>
      </c>
    </row>
    <row r="20" spans="1:7" ht="18.75" customHeight="1" x14ac:dyDescent="0.25">
      <c r="A20" s="5" t="s">
        <v>14</v>
      </c>
      <c r="B20" s="7" t="s">
        <v>23</v>
      </c>
      <c r="C20" s="17">
        <v>100000</v>
      </c>
      <c r="D20" s="17">
        <f>400000+120000</f>
        <v>520000</v>
      </c>
      <c r="E20" s="29">
        <v>120000</v>
      </c>
      <c r="F20" s="17">
        <v>60000</v>
      </c>
      <c r="G20" s="49">
        <f>SUM(C20:F20)</f>
        <v>800000</v>
      </c>
    </row>
    <row r="21" spans="1:7" x14ac:dyDescent="0.25">
      <c r="A21" s="9">
        <v>3</v>
      </c>
      <c r="B21" s="25" t="s">
        <v>24</v>
      </c>
      <c r="C21" s="20">
        <v>0</v>
      </c>
      <c r="D21" s="20">
        <v>0</v>
      </c>
      <c r="E21" s="20">
        <v>200000</v>
      </c>
      <c r="F21" s="20">
        <v>0</v>
      </c>
      <c r="G21" s="51">
        <f>C21+D21+E21+F21</f>
        <v>200000</v>
      </c>
    </row>
    <row r="22" spans="1:7" x14ac:dyDescent="0.25">
      <c r="A22" s="10"/>
      <c r="B22" s="9" t="s">
        <v>25</v>
      </c>
      <c r="C22" s="20">
        <f>C12+C16+C21</f>
        <v>10450000</v>
      </c>
      <c r="D22" s="20">
        <f>D12+D16+D21</f>
        <v>107070000</v>
      </c>
      <c r="E22" s="20">
        <f>E12+E16+E21</f>
        <v>94570000</v>
      </c>
      <c r="F22" s="20">
        <f>F12+F16+F21</f>
        <v>39968333</v>
      </c>
      <c r="G22" s="51">
        <f>G12+G16+G21</f>
        <v>252058333</v>
      </c>
    </row>
    <row r="23" spans="1:7" x14ac:dyDescent="0.25">
      <c r="C23" s="28"/>
      <c r="D23" s="28"/>
      <c r="E23" s="28"/>
      <c r="F23" s="28"/>
    </row>
    <row r="24" spans="1:7" x14ac:dyDescent="0.25">
      <c r="B24" s="52" t="s">
        <v>28</v>
      </c>
      <c r="C24" s="52"/>
      <c r="D24" s="52"/>
      <c r="E24" s="52"/>
      <c r="F24" s="52"/>
      <c r="G24" s="52"/>
    </row>
    <row r="25" spans="1:7" x14ac:dyDescent="0.25">
      <c r="B25" s="52" t="s">
        <v>27</v>
      </c>
      <c r="C25" s="52"/>
      <c r="D25" s="52"/>
      <c r="E25" s="52"/>
      <c r="F25" s="52"/>
      <c r="G25" s="52"/>
    </row>
    <row r="27" spans="1:7" x14ac:dyDescent="0.25">
      <c r="B27" s="11" t="s">
        <v>29</v>
      </c>
      <c r="C27" s="9">
        <v>2015</v>
      </c>
      <c r="D27" s="9">
        <v>2016</v>
      </c>
      <c r="E27" s="9">
        <v>2017</v>
      </c>
      <c r="F27" s="9">
        <v>2018</v>
      </c>
      <c r="G27" s="48" t="s">
        <v>7</v>
      </c>
    </row>
    <row r="28" spans="1:7" x14ac:dyDescent="0.25">
      <c r="B28" s="12" t="s">
        <v>5</v>
      </c>
      <c r="C28" s="26">
        <f>C22*79.35%</f>
        <v>8292075</v>
      </c>
      <c r="D28" s="26">
        <f t="shared" ref="D28:E28" si="0">D22*79.35%</f>
        <v>84960045</v>
      </c>
      <c r="E28" s="26">
        <f t="shared" si="0"/>
        <v>75041295</v>
      </c>
      <c r="F28" s="26">
        <v>31706585</v>
      </c>
      <c r="G28" s="49">
        <f>C28+D28+E28+F28</f>
        <v>200000000</v>
      </c>
    </row>
    <row r="29" spans="1:7" x14ac:dyDescent="0.25">
      <c r="B29" s="13" t="s">
        <v>30</v>
      </c>
      <c r="C29" s="27">
        <f>C22-C28</f>
        <v>2157925</v>
      </c>
      <c r="D29" s="27">
        <f t="shared" ref="D29:E29" si="1">D22-D28</f>
        <v>22109955</v>
      </c>
      <c r="E29" s="27">
        <f t="shared" si="1"/>
        <v>19528705</v>
      </c>
      <c r="F29" s="27">
        <f>F22-F28</f>
        <v>8261748</v>
      </c>
      <c r="G29" s="49">
        <f>C29+D29+E29+F29</f>
        <v>52058333</v>
      </c>
    </row>
    <row r="30" spans="1:7" x14ac:dyDescent="0.25">
      <c r="B30" s="4" t="s">
        <v>25</v>
      </c>
      <c r="C30" s="45">
        <f>C28+C29</f>
        <v>10450000</v>
      </c>
      <c r="D30" s="45">
        <f t="shared" ref="D30:F30" si="2">D28+D29</f>
        <v>107070000</v>
      </c>
      <c r="E30" s="45">
        <f t="shared" si="2"/>
        <v>94570000</v>
      </c>
      <c r="F30" s="45">
        <f t="shared" si="2"/>
        <v>39968333</v>
      </c>
      <c r="G30" s="50">
        <f>C30+D30+E30+F30</f>
        <v>252058333</v>
      </c>
    </row>
    <row r="32" spans="1:7" x14ac:dyDescent="0.25">
      <c r="F32" s="33"/>
    </row>
  </sheetData>
  <mergeCells count="9">
    <mergeCell ref="B24:G24"/>
    <mergeCell ref="B25:G25"/>
    <mergeCell ref="A9:G9"/>
    <mergeCell ref="A1:G1"/>
    <mergeCell ref="A2:G2"/>
    <mergeCell ref="A3:G3"/>
    <mergeCell ref="A5:G5"/>
    <mergeCell ref="A6:G6"/>
    <mergeCell ref="A7:G7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&amp;L&amp;8&amp;K00-034&amp;D&amp;R&amp;8&amp;K00-024&amp;F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5A7EA2DF8F4B4489B65681948A2E4B8" ma:contentTypeVersion="0" ma:contentTypeDescription="A content type to manage public (operations) IDB documents" ma:contentTypeScope="" ma:versionID="5de1f4da3aa57c6f647e2d40e1c30ef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37104832</IDBDocs_x0020_Number>
    <Document_x0020_Author xmlns="9c571b2f-e523-4ab2-ba2e-09e151a03ef4">Fioravanti, Reinaldo Daniel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11</Value>
      <Value>10</Value>
    </TaxCatchAll>
    <Fiscal_x0020_Year_x0020_IDB xmlns="9c571b2f-e523-4ab2-ba2e-09e151a03ef4">2012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BR-L1363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Whole&lt;/APPROVAL_DESC&gt;&lt;PD_OBJ_TYPE&gt;0&lt;/PD_OBJ_TYPE&gt;&lt;MAKERECORD&gt;N&lt;/MAKERECORD&gt;&lt;PD_FILEPT_NO&gt;PO-BR-L1363-Anl&lt;/PD_FILEPT_NO&gt;&lt;/Data&gt;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Caterina Vecco x.2460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1CC7C2D4-39BB-460E-BFEF-8E5B906213B9}"/>
</file>

<file path=customXml/itemProps2.xml><?xml version="1.0" encoding="utf-8"?>
<ds:datastoreItem xmlns:ds="http://schemas.openxmlformats.org/officeDocument/2006/customXml" ds:itemID="{3E8CCC31-39E8-41C1-954E-35540D014171}"/>
</file>

<file path=customXml/itemProps3.xml><?xml version="1.0" encoding="utf-8"?>
<ds:datastoreItem xmlns:ds="http://schemas.openxmlformats.org/officeDocument/2006/customXml" ds:itemID="{DF4958E3-F0D5-464A-8F14-D090339FF122}"/>
</file>

<file path=customXml/itemProps4.xml><?xml version="1.0" encoding="utf-8"?>
<ds:datastoreItem xmlns:ds="http://schemas.openxmlformats.org/officeDocument/2006/customXml" ds:itemID="{97C1FE97-0462-4E15-B249-6902D71D717A}"/>
</file>

<file path=customXml/itemProps5.xml><?xml version="1.0" encoding="utf-8"?>
<ds:datastoreItem xmlns:ds="http://schemas.openxmlformats.org/officeDocument/2006/customXml" ds:itemID="{932A4B46-B38D-4221-8FC1-4BE9B57485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Quadro Original</vt:lpstr>
      <vt:lpstr>Quadro Revisado </vt:lpstr>
      <vt:lpstr>Plan2</vt:lpstr>
      <vt:lpstr>Plan3</vt:lpstr>
      <vt:lpstr>'Quadro Original'!Print_Area</vt:lpstr>
    </vt:vector>
  </TitlesOfParts>
  <Company>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Electrónico Requerido 2_ Plan Operativo Anual (POA) _ LP</dc:title>
  <dc:creator>Veimar Cezar de Sousa Nobre</dc:creator>
  <cp:lastModifiedBy>Inter-American Development Bank</cp:lastModifiedBy>
  <cp:lastPrinted>2013-11-21T13:25:05Z</cp:lastPrinted>
  <dcterms:created xsi:type="dcterms:W3CDTF">2012-06-25T19:45:40Z</dcterms:created>
  <dcterms:modified xsi:type="dcterms:W3CDTF">2014-11-10T18:35:23Z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0x01010046CF21643EE8D14686A648AA6DAD089200A5A7EA2DF8F4B4489B65681948A2E4B8</vt:lpwstr>
  </property>
  <property fmtid="{D5CDD505-2E9C-101B-9397-08002B2CF9AE}" pid="5" name="TaxKeywordTaxHTField">
    <vt:lpwstr/>
  </property>
  <property fmtid="{D5CDD505-2E9C-101B-9397-08002B2CF9AE}" pid="6" name="Series Operations IDB">
    <vt:lpwstr>10;#Loan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10;#Loan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11;#Project Preparation, Planning and Design|29ca0c72-1fc4-435f-a09c-28585cb5eac9</vt:lpwstr>
  </property>
</Properties>
</file>