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embeddings/oleObject1.bin" ContentType="application/vnd.openxmlformats-officedocument.oleObject"/>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15" windowWidth="18555" windowHeight="7425" tabRatio="781"/>
  </bookViews>
  <sheets>
    <sheet name="ANEXOS" sheetId="8" r:id="rId1"/>
    <sheet name="I. MARCO LOGICO" sheetId="7" r:id="rId2"/>
    <sheet name="II. PRESUPUESTO DETALLADO" sheetId="1" r:id="rId3"/>
    <sheet name="III. -METAS-HITOS GATILLADORES" sheetId="5" r:id="rId4"/>
    <sheet name="IV. CRONOGRAMA" sheetId="6" r:id="rId5"/>
    <sheet name="V. PLAN DE ADQUISICIONES" sheetId="4" r:id="rId6"/>
  </sheets>
  <externalReferences>
    <externalReference r:id="rId7"/>
  </externalReferences>
  <definedNames>
    <definedName name="_ftn1" localSheetId="2">'II. PRESUPUESTO DETALLADO'!$C$50</definedName>
    <definedName name="_ftnref1" localSheetId="2">'II. PRESUPUESTO DETALLADO'!$C$33</definedName>
    <definedName name="_xlnm.Print_Area" localSheetId="1">'I. MARCO LOGICO'!$A$1:$D$69</definedName>
    <definedName name="_xlnm.Print_Area" localSheetId="2">'II. PRESUPUESTO DETALLADO'!$B$1:$K$154</definedName>
    <definedName name="_xlnm.Print_Area" localSheetId="3">'III. -METAS-HITOS GATILLADORES'!$B$1:$F$12</definedName>
    <definedName name="_xlnm.Print_Area" localSheetId="4">'IV. CRONOGRAMA'!$A$1:$AC$49</definedName>
    <definedName name="_xlnm.Print_Area" localSheetId="5">'V. PLAN DE ADQUISICIONES'!$A$1:$I$23</definedName>
    <definedName name="_xlnm.Print_Titles" localSheetId="1">'I. MARCO LOGICO'!$5:$5</definedName>
    <definedName name="_xlnm.Print_Titles" localSheetId="2">'II. PRESUPUESTO DETALLADO'!$6:$8</definedName>
    <definedName name="_xlnm.Print_Titles" localSheetId="4">'IV. CRONOGRAMA'!$5:$7</definedName>
  </definedNames>
  <calcPr calcId="125725"/>
</workbook>
</file>

<file path=xl/calcChain.xml><?xml version="1.0" encoding="utf-8"?>
<calcChain xmlns="http://schemas.openxmlformats.org/spreadsheetml/2006/main">
  <c r="H9" i="1"/>
  <c r="G10"/>
  <c r="G9"/>
  <c r="I209"/>
  <c r="I207"/>
  <c r="I208"/>
  <c r="G59"/>
  <c r="G173" s="1"/>
  <c r="L173" s="1"/>
  <c r="K172"/>
  <c r="K182" s="1"/>
  <c r="K173"/>
  <c r="K161"/>
  <c r="H160"/>
  <c r="H159"/>
  <c r="I161"/>
  <c r="J161"/>
  <c r="I160"/>
  <c r="G161"/>
  <c r="F161"/>
  <c r="E161"/>
  <c r="D161"/>
  <c r="C172"/>
  <c r="C182" s="1"/>
  <c r="D172"/>
  <c r="E172"/>
  <c r="F172"/>
  <c r="H172"/>
  <c r="M172" s="1"/>
  <c r="J172"/>
  <c r="J182" s="1"/>
  <c r="C173"/>
  <c r="C183" s="1"/>
  <c r="D173"/>
  <c r="E173"/>
  <c r="F173"/>
  <c r="H173"/>
  <c r="M173" s="1"/>
  <c r="I173"/>
  <c r="J173"/>
  <c r="B172"/>
  <c r="B173"/>
  <c r="K170"/>
  <c r="K181" s="1"/>
  <c r="I170"/>
  <c r="I181" s="1"/>
  <c r="H170"/>
  <c r="M170" s="1"/>
  <c r="F170"/>
  <c r="E170"/>
  <c r="D170"/>
  <c r="C170"/>
  <c r="C181" s="1"/>
  <c r="B170"/>
  <c r="C168"/>
  <c r="D168"/>
  <c r="E168"/>
  <c r="F168"/>
  <c r="H168"/>
  <c r="M168" s="1"/>
  <c r="I168"/>
  <c r="J168"/>
  <c r="K168"/>
  <c r="K167"/>
  <c r="J167"/>
  <c r="I167"/>
  <c r="F167"/>
  <c r="E167"/>
  <c r="D167"/>
  <c r="C167"/>
  <c r="K166"/>
  <c r="I166"/>
  <c r="H166"/>
  <c r="F166"/>
  <c r="E166"/>
  <c r="D166"/>
  <c r="C166"/>
  <c r="D163"/>
  <c r="E163"/>
  <c r="F163"/>
  <c r="H163"/>
  <c r="M163" s="1"/>
  <c r="I163"/>
  <c r="K163"/>
  <c r="D164"/>
  <c r="E164"/>
  <c r="F164"/>
  <c r="I164"/>
  <c r="J164"/>
  <c r="K164"/>
  <c r="C163"/>
  <c r="C179" s="1"/>
  <c r="C164"/>
  <c r="C180" s="1"/>
  <c r="G95"/>
  <c r="J95" s="1"/>
  <c r="J94" s="1"/>
  <c r="J63"/>
  <c r="J69"/>
  <c r="J73"/>
  <c r="J79"/>
  <c r="J83"/>
  <c r="J88"/>
  <c r="J92"/>
  <c r="J13"/>
  <c r="J14"/>
  <c r="J15"/>
  <c r="J17"/>
  <c r="J16" s="1"/>
  <c r="J21"/>
  <c r="J22"/>
  <c r="J23"/>
  <c r="J24"/>
  <c r="J26"/>
  <c r="J27"/>
  <c r="J28"/>
  <c r="J29"/>
  <c r="J31"/>
  <c r="J30" s="1"/>
  <c r="J35"/>
  <c r="J36"/>
  <c r="J37"/>
  <c r="J39"/>
  <c r="J231" s="1"/>
  <c r="J40"/>
  <c r="J41"/>
  <c r="J42"/>
  <c r="J43"/>
  <c r="J45"/>
  <c r="J44" s="1"/>
  <c r="J48"/>
  <c r="J49"/>
  <c r="J50"/>
  <c r="J51"/>
  <c r="J53"/>
  <c r="J54"/>
  <c r="J55"/>
  <c r="J57"/>
  <c r="J99"/>
  <c r="J104"/>
  <c r="J108"/>
  <c r="J113"/>
  <c r="J117"/>
  <c r="J116" s="1"/>
  <c r="J121"/>
  <c r="J120" s="1"/>
  <c r="G129"/>
  <c r="J129" s="1"/>
  <c r="G128"/>
  <c r="J128" s="1"/>
  <c r="J166" s="1"/>
  <c r="J130"/>
  <c r="J141"/>
  <c r="J146"/>
  <c r="G152"/>
  <c r="J152" s="1"/>
  <c r="J151" s="1"/>
  <c r="J153"/>
  <c r="H94"/>
  <c r="G64"/>
  <c r="H64" s="1"/>
  <c r="G65"/>
  <c r="H65" s="1"/>
  <c r="G66"/>
  <c r="H66" s="1"/>
  <c r="G67"/>
  <c r="H67" s="1"/>
  <c r="G68"/>
  <c r="H68" s="1"/>
  <c r="H69"/>
  <c r="G74"/>
  <c r="H74" s="1"/>
  <c r="G75"/>
  <c r="H75" s="1"/>
  <c r="G76"/>
  <c r="H76" s="1"/>
  <c r="G77"/>
  <c r="H77" s="1"/>
  <c r="G78"/>
  <c r="H78" s="1"/>
  <c r="G81"/>
  <c r="H81" s="1"/>
  <c r="H79" s="1"/>
  <c r="G84"/>
  <c r="H84" s="1"/>
  <c r="G85"/>
  <c r="H85" s="1"/>
  <c r="G86"/>
  <c r="H86" s="1"/>
  <c r="G87"/>
  <c r="H87" s="1"/>
  <c r="G89"/>
  <c r="H89" s="1"/>
  <c r="G90"/>
  <c r="H90" s="1"/>
  <c r="G93"/>
  <c r="H12"/>
  <c r="H16"/>
  <c r="G22"/>
  <c r="H22" s="1"/>
  <c r="G23"/>
  <c r="H23" s="1"/>
  <c r="G26"/>
  <c r="H26" s="1"/>
  <c r="G27"/>
  <c r="H27" s="1"/>
  <c r="G28"/>
  <c r="H28" s="1"/>
  <c r="G29"/>
  <c r="H29" s="1"/>
  <c r="G31"/>
  <c r="H31" s="1"/>
  <c r="H30" s="1"/>
  <c r="E35"/>
  <c r="F34"/>
  <c r="E39"/>
  <c r="F38"/>
  <c r="E40"/>
  <c r="E43"/>
  <c r="H45"/>
  <c r="H44" s="1"/>
  <c r="G48"/>
  <c r="H48" s="1"/>
  <c r="G49"/>
  <c r="H49" s="1"/>
  <c r="G50"/>
  <c r="H50" s="1"/>
  <c r="G51"/>
  <c r="H51" s="1"/>
  <c r="G54"/>
  <c r="H54" s="1"/>
  <c r="H52" s="1"/>
  <c r="H55"/>
  <c r="H57"/>
  <c r="G100"/>
  <c r="H100" s="1"/>
  <c r="G101"/>
  <c r="H101" s="1"/>
  <c r="G102"/>
  <c r="H102" s="1"/>
  <c r="G103"/>
  <c r="H103" s="1"/>
  <c r="G105"/>
  <c r="H105" s="1"/>
  <c r="G106"/>
  <c r="H106" s="1"/>
  <c r="G109"/>
  <c r="H109" s="1"/>
  <c r="G110"/>
  <c r="H110" s="1"/>
  <c r="G111"/>
  <c r="H111" s="1"/>
  <c r="G112"/>
  <c r="H112" s="1"/>
  <c r="G114"/>
  <c r="H114" s="1"/>
  <c r="G115"/>
  <c r="H115" s="1"/>
  <c r="G118"/>
  <c r="H118" s="1"/>
  <c r="G119"/>
  <c r="H119" s="1"/>
  <c r="G122"/>
  <c r="H122" s="1"/>
  <c r="G123"/>
  <c r="H123" s="1"/>
  <c r="G124"/>
  <c r="H124" s="1"/>
  <c r="G125"/>
  <c r="H125" s="1"/>
  <c r="G126"/>
  <c r="H126" s="1"/>
  <c r="H127"/>
  <c r="G131"/>
  <c r="H131" s="1"/>
  <c r="H130" s="1"/>
  <c r="G138"/>
  <c r="H138" s="1"/>
  <c r="G139"/>
  <c r="H139" s="1"/>
  <c r="G140"/>
  <c r="H140" s="1"/>
  <c r="G142"/>
  <c r="H142" s="1"/>
  <c r="G143"/>
  <c r="H143" s="1"/>
  <c r="G144"/>
  <c r="H144" s="1"/>
  <c r="G145"/>
  <c r="H145" s="1"/>
  <c r="G147"/>
  <c r="H147" s="1"/>
  <c r="H148"/>
  <c r="G149"/>
  <c r="H149" s="1"/>
  <c r="G150"/>
  <c r="H150" s="1"/>
  <c r="H151"/>
  <c r="G154"/>
  <c r="H154" s="1"/>
  <c r="H153" s="1"/>
  <c r="G80"/>
  <c r="I80" s="1"/>
  <c r="I79" s="1"/>
  <c r="G53"/>
  <c r="G52" s="1"/>
  <c r="E36"/>
  <c r="G36" s="1"/>
  <c r="E37"/>
  <c r="G37" s="1"/>
  <c r="E41"/>
  <c r="G41" s="1"/>
  <c r="G45"/>
  <c r="G44" s="1"/>
  <c r="F12"/>
  <c r="G13" s="1"/>
  <c r="G17"/>
  <c r="G18"/>
  <c r="G21"/>
  <c r="G24"/>
  <c r="G32"/>
  <c r="G30" s="1"/>
  <c r="G56"/>
  <c r="G55" s="1"/>
  <c r="G58"/>
  <c r="G57" s="1"/>
  <c r="I73"/>
  <c r="I63"/>
  <c r="G71"/>
  <c r="I71" s="1"/>
  <c r="I69" s="1"/>
  <c r="I83"/>
  <c r="I88"/>
  <c r="I92"/>
  <c r="I94"/>
  <c r="I13"/>
  <c r="I14"/>
  <c r="I15"/>
  <c r="I16"/>
  <c r="I21"/>
  <c r="I22"/>
  <c r="I23"/>
  <c r="I24"/>
  <c r="I26"/>
  <c r="I27"/>
  <c r="I28"/>
  <c r="I29"/>
  <c r="I31"/>
  <c r="I30" s="1"/>
  <c r="I35"/>
  <c r="I36"/>
  <c r="I39"/>
  <c r="I231" s="1"/>
  <c r="I40"/>
  <c r="I43"/>
  <c r="I44"/>
  <c r="I48"/>
  <c r="I49"/>
  <c r="I50"/>
  <c r="I51"/>
  <c r="I54"/>
  <c r="I52" s="1"/>
  <c r="I55"/>
  <c r="I99"/>
  <c r="I104"/>
  <c r="I108"/>
  <c r="I113"/>
  <c r="I117"/>
  <c r="I116" s="1"/>
  <c r="I121"/>
  <c r="I120" s="1"/>
  <c r="I127"/>
  <c r="I130"/>
  <c r="I141"/>
  <c r="I146"/>
  <c r="I151"/>
  <c r="I153"/>
  <c r="K99"/>
  <c r="K104"/>
  <c r="K108"/>
  <c r="K113"/>
  <c r="K117"/>
  <c r="K116" s="1"/>
  <c r="K121"/>
  <c r="K120" s="1"/>
  <c r="K127"/>
  <c r="K130"/>
  <c r="G108"/>
  <c r="G132"/>
  <c r="G168" s="1"/>
  <c r="L168" s="1"/>
  <c r="K64"/>
  <c r="K65"/>
  <c r="K66"/>
  <c r="K67"/>
  <c r="K68"/>
  <c r="K70"/>
  <c r="K71"/>
  <c r="K73"/>
  <c r="K79"/>
  <c r="K83"/>
  <c r="K88"/>
  <c r="G91"/>
  <c r="K91" s="1"/>
  <c r="K92"/>
  <c r="K94"/>
  <c r="G70"/>
  <c r="G69" s="1"/>
  <c r="G73"/>
  <c r="G83"/>
  <c r="G94"/>
  <c r="G153"/>
  <c r="K141"/>
  <c r="K146"/>
  <c r="K151"/>
  <c r="K153"/>
  <c r="I137"/>
  <c r="J137"/>
  <c r="K137"/>
  <c r="E151"/>
  <c r="E153"/>
  <c r="E137"/>
  <c r="E127"/>
  <c r="E121"/>
  <c r="E120" s="1"/>
  <c r="E130"/>
  <c r="K13"/>
  <c r="K14"/>
  <c r="K15"/>
  <c r="K17"/>
  <c r="K18"/>
  <c r="K21"/>
  <c r="K22"/>
  <c r="K23"/>
  <c r="K24"/>
  <c r="K26"/>
  <c r="K27"/>
  <c r="K28"/>
  <c r="K29"/>
  <c r="K31"/>
  <c r="K32"/>
  <c r="K35"/>
  <c r="K36"/>
  <c r="K37"/>
  <c r="K39"/>
  <c r="K231" s="1"/>
  <c r="K40"/>
  <c r="K41"/>
  <c r="K42"/>
  <c r="K43"/>
  <c r="K45"/>
  <c r="K44" s="1"/>
  <c r="K48"/>
  <c r="K49"/>
  <c r="K50"/>
  <c r="K51"/>
  <c r="K53"/>
  <c r="K54"/>
  <c r="K55"/>
  <c r="K57"/>
  <c r="E94"/>
  <c r="E57"/>
  <c r="E141"/>
  <c r="E146"/>
  <c r="E117"/>
  <c r="E116" s="1"/>
  <c r="E99"/>
  <c r="E104"/>
  <c r="E108"/>
  <c r="E113"/>
  <c r="E63"/>
  <c r="E69"/>
  <c r="E88"/>
  <c r="E83"/>
  <c r="E92"/>
  <c r="E73"/>
  <c r="E79"/>
  <c r="D88"/>
  <c r="E55"/>
  <c r="E47"/>
  <c r="E52"/>
  <c r="E20"/>
  <c r="E25"/>
  <c r="E38"/>
  <c r="E44"/>
  <c r="E12"/>
  <c r="C53"/>
  <c r="C48"/>
  <c r="C49"/>
  <c r="C50"/>
  <c r="B32"/>
  <c r="C31"/>
  <c r="B31"/>
  <c r="C29"/>
  <c r="C28"/>
  <c r="C27"/>
  <c r="C26"/>
  <c r="C17"/>
  <c r="C149"/>
  <c r="D146"/>
  <c r="C143"/>
  <c r="C142"/>
  <c r="B98"/>
  <c r="B97"/>
  <c r="D79"/>
  <c r="D69"/>
  <c r="D63"/>
  <c r="C45"/>
  <c r="D44"/>
  <c r="C44"/>
  <c r="D38"/>
  <c r="C36"/>
  <c r="C35"/>
  <c r="D34"/>
  <c r="C34"/>
  <c r="C51"/>
  <c r="D33"/>
  <c r="C24"/>
  <c r="C23"/>
  <c r="C22"/>
  <c r="C21"/>
  <c r="B16"/>
  <c r="C15"/>
  <c r="B15"/>
  <c r="C14"/>
  <c r="B14"/>
  <c r="C13"/>
  <c r="B13"/>
  <c r="D12"/>
  <c r="B12"/>
  <c r="K7"/>
  <c r="K160" s="1"/>
  <c r="K230" l="1"/>
  <c r="G183"/>
  <c r="L183" s="1"/>
  <c r="I230"/>
  <c r="J230"/>
  <c r="G141"/>
  <c r="G92"/>
  <c r="G63"/>
  <c r="G127"/>
  <c r="J107"/>
  <c r="J98"/>
  <c r="K180"/>
  <c r="I180"/>
  <c r="G151"/>
  <c r="G88"/>
  <c r="G82" s="1"/>
  <c r="G79"/>
  <c r="G117"/>
  <c r="G116" s="1"/>
  <c r="G99"/>
  <c r="I72"/>
  <c r="G25"/>
  <c r="J180"/>
  <c r="E34"/>
  <c r="E33" s="1"/>
  <c r="E30" s="1"/>
  <c r="E19" s="1"/>
  <c r="E16" s="1"/>
  <c r="E11" s="1"/>
  <c r="G146"/>
  <c r="G137"/>
  <c r="G130"/>
  <c r="G121"/>
  <c r="G120" s="1"/>
  <c r="G113"/>
  <c r="G107" s="1"/>
  <c r="G104"/>
  <c r="G47"/>
  <c r="N173"/>
  <c r="I58"/>
  <c r="I172" s="1"/>
  <c r="I62"/>
  <c r="J72"/>
  <c r="J62"/>
  <c r="H179"/>
  <c r="M179" s="1"/>
  <c r="N168"/>
  <c r="H182"/>
  <c r="M182" s="1"/>
  <c r="M166"/>
  <c r="E62"/>
  <c r="E107"/>
  <c r="E98"/>
  <c r="G98"/>
  <c r="I98"/>
  <c r="H181"/>
  <c r="M181" s="1"/>
  <c r="H183"/>
  <c r="M183" s="1"/>
  <c r="J38"/>
  <c r="J52"/>
  <c r="E136"/>
  <c r="K72"/>
  <c r="J34"/>
  <c r="G35"/>
  <c r="H35" s="1"/>
  <c r="H34" s="1"/>
  <c r="J12"/>
  <c r="H20"/>
  <c r="I179"/>
  <c r="E46"/>
  <c r="E72"/>
  <c r="K107"/>
  <c r="K98"/>
  <c r="I136"/>
  <c r="I135" s="1"/>
  <c r="I107"/>
  <c r="I34"/>
  <c r="G20"/>
  <c r="G16"/>
  <c r="H88"/>
  <c r="K179"/>
  <c r="K34"/>
  <c r="K38"/>
  <c r="K25"/>
  <c r="I47"/>
  <c r="I46" s="1"/>
  <c r="K30"/>
  <c r="K69"/>
  <c r="I12"/>
  <c r="I11" s="1"/>
  <c r="G40"/>
  <c r="H40" s="1"/>
  <c r="H141"/>
  <c r="H47"/>
  <c r="H46" s="1"/>
  <c r="H25"/>
  <c r="E82"/>
  <c r="K12"/>
  <c r="K136"/>
  <c r="K135" s="1"/>
  <c r="G72"/>
  <c r="G62"/>
  <c r="K82"/>
  <c r="I25"/>
  <c r="I82"/>
  <c r="I61" s="1"/>
  <c r="G46"/>
  <c r="G39"/>
  <c r="H11"/>
  <c r="H93"/>
  <c r="J136"/>
  <c r="J20"/>
  <c r="H164"/>
  <c r="J163"/>
  <c r="J179" s="1"/>
  <c r="G166"/>
  <c r="G167"/>
  <c r="L167" s="1"/>
  <c r="G170"/>
  <c r="G181" s="1"/>
  <c r="L181" s="1"/>
  <c r="N181" s="1"/>
  <c r="J183"/>
  <c r="K183"/>
  <c r="K47"/>
  <c r="H146"/>
  <c r="H121"/>
  <c r="H120" s="1"/>
  <c r="H117"/>
  <c r="H116" s="1"/>
  <c r="H113"/>
  <c r="H99"/>
  <c r="H73"/>
  <c r="H72" s="1"/>
  <c r="J47"/>
  <c r="J82"/>
  <c r="G164"/>
  <c r="G163"/>
  <c r="L163" s="1"/>
  <c r="H167"/>
  <c r="M167" s="1"/>
  <c r="J170"/>
  <c r="J181" s="1"/>
  <c r="I183"/>
  <c r="G172"/>
  <c r="K52"/>
  <c r="K20"/>
  <c r="K16"/>
  <c r="G14"/>
  <c r="G42"/>
  <c r="I42" s="1"/>
  <c r="I38" s="1"/>
  <c r="G43"/>
  <c r="H43" s="1"/>
  <c r="H230" s="1"/>
  <c r="J25"/>
  <c r="K63"/>
  <c r="I20"/>
  <c r="I19" s="1"/>
  <c r="J11"/>
  <c r="H137"/>
  <c r="H108"/>
  <c r="H104"/>
  <c r="H63"/>
  <c r="H62" s="1"/>
  <c r="J135"/>
  <c r="J127"/>
  <c r="H83"/>
  <c r="H82" s="1"/>
  <c r="G15"/>
  <c r="G97" l="1"/>
  <c r="L97" s="1"/>
  <c r="G180"/>
  <c r="L180" s="1"/>
  <c r="G179"/>
  <c r="L172"/>
  <c r="N172" s="1"/>
  <c r="G182"/>
  <c r="L182" s="1"/>
  <c r="N182" s="1"/>
  <c r="N183"/>
  <c r="H39"/>
  <c r="H231" s="1"/>
  <c r="G231"/>
  <c r="G230"/>
  <c r="K184"/>
  <c r="H19"/>
  <c r="G136"/>
  <c r="G135" s="1"/>
  <c r="L135" s="1"/>
  <c r="H136"/>
  <c r="H135" s="1"/>
  <c r="M135" s="1"/>
  <c r="G205" s="1"/>
  <c r="G34"/>
  <c r="K19"/>
  <c r="G19"/>
  <c r="J33"/>
  <c r="H107"/>
  <c r="J19"/>
  <c r="J46"/>
  <c r="G61"/>
  <c r="L61" s="1"/>
  <c r="K33"/>
  <c r="I97"/>
  <c r="J61"/>
  <c r="I57"/>
  <c r="I182"/>
  <c r="I184" s="1"/>
  <c r="I33"/>
  <c r="I10" s="1"/>
  <c r="I9" s="1"/>
  <c r="L164"/>
  <c r="L170"/>
  <c r="N170" s="1"/>
  <c r="N163"/>
  <c r="L166"/>
  <c r="N166" s="1"/>
  <c r="M164"/>
  <c r="M176" s="1"/>
  <c r="G206" s="1"/>
  <c r="H180"/>
  <c r="N167"/>
  <c r="K97"/>
  <c r="H38"/>
  <c r="H33" s="1"/>
  <c r="H10" s="1"/>
  <c r="M10" s="1"/>
  <c r="G202" s="1"/>
  <c r="J97"/>
  <c r="H98"/>
  <c r="H97" s="1"/>
  <c r="M97" s="1"/>
  <c r="K11"/>
  <c r="J10"/>
  <c r="G12"/>
  <c r="G11" s="1"/>
  <c r="G38"/>
  <c r="G33" s="1"/>
  <c r="K62"/>
  <c r="K61" s="1"/>
  <c r="J184"/>
  <c r="K46"/>
  <c r="H92"/>
  <c r="K10" l="1"/>
  <c r="N97"/>
  <c r="H204" s="1"/>
  <c r="G204"/>
  <c r="H184"/>
  <c r="M184" s="1"/>
  <c r="M180"/>
  <c r="N135"/>
  <c r="H205" s="1"/>
  <c r="I205" s="1"/>
  <c r="N180"/>
  <c r="G184"/>
  <c r="L184" s="1"/>
  <c r="N184" s="1"/>
  <c r="L179"/>
  <c r="N179" s="1"/>
  <c r="J9"/>
  <c r="L176"/>
  <c r="N164"/>
  <c r="N176" s="1"/>
  <c r="H206" s="1"/>
  <c r="I206" s="1"/>
  <c r="H61"/>
  <c r="M61" s="1"/>
  <c r="L10"/>
  <c r="K9"/>
  <c r="N61" l="1"/>
  <c r="H203" s="1"/>
  <c r="G203"/>
  <c r="G210" s="1"/>
  <c r="I204"/>
  <c r="L9"/>
  <c r="N10"/>
  <c r="H202" s="1"/>
  <c r="H210" s="1"/>
  <c r="M9"/>
  <c r="I203" l="1"/>
  <c r="I202"/>
  <c r="I210" s="1"/>
  <c r="G211" s="1"/>
  <c r="N9"/>
  <c r="H211" l="1"/>
</calcChain>
</file>

<file path=xl/sharedStrings.xml><?xml version="1.0" encoding="utf-8"?>
<sst xmlns="http://schemas.openxmlformats.org/spreadsheetml/2006/main" count="827" uniqueCount="471">
  <si>
    <t>COMPONENTE/ACTIVIDAD/SUB-ACTIVIDAD</t>
  </si>
  <si>
    <t>Unidad de Medida</t>
  </si>
  <si>
    <t>Costo Parcial</t>
  </si>
  <si>
    <t>Meta Física</t>
  </si>
  <si>
    <t>Costo Total</t>
  </si>
  <si>
    <t>Fuente de finaciamiento</t>
  </si>
  <si>
    <t>77 Productores de alcachofa criolla de 4 provincias en la región Junín con  capacidades técnicas incrementan la productividad del cultivo de alcachofa y aseguran estándares de calidad óptima</t>
  </si>
  <si>
    <t>Realización de talleres descentralizados para la incorporación de prácticas de elección de esquejes como material de reproducción.</t>
  </si>
  <si>
    <t>410 asesorías técnicas a 77 productores (40 el 1er año y 77 el 2do año)</t>
  </si>
  <si>
    <t xml:space="preserve">Acciones de capacitación y asesoría en semilla. </t>
  </si>
  <si>
    <t>Asesorías</t>
  </si>
  <si>
    <t>Materiales de escritorio</t>
  </si>
  <si>
    <t>1.2.1</t>
  </si>
  <si>
    <t>Realización de talleres descentralizados para difundir niveles de fertilizaciòn adecuados, uso de abonos orgánicos.</t>
  </si>
  <si>
    <t>Taller</t>
  </si>
  <si>
    <t>Realización de talleres descentralizados para difundir la realización de podas periódicas para control de plagas y uso de registros de evaluación sanitaria.</t>
  </si>
  <si>
    <t>1370 asesorías técnicas a 77 productores (40 el 1er año y 77 el 2do año)</t>
  </si>
  <si>
    <t>Acciones de capacitación y asesoría en manejo agronómico del cultivo incorporando   buenas prácticas agrícolas.</t>
  </si>
  <si>
    <t>1.2.2</t>
  </si>
  <si>
    <t>1.2.1.1</t>
  </si>
  <si>
    <t>1.2.1.2</t>
  </si>
  <si>
    <t>1.2.1.3</t>
  </si>
  <si>
    <t>1.2.1.4</t>
  </si>
  <si>
    <t>1.1.2.1</t>
  </si>
  <si>
    <t>1.1.2.2</t>
  </si>
  <si>
    <t>1.2.2.1</t>
  </si>
  <si>
    <t>1.2.2.2</t>
  </si>
  <si>
    <t>1.2.2.3</t>
  </si>
  <si>
    <t>1.2.2.4</t>
  </si>
  <si>
    <t>1.2.3</t>
  </si>
  <si>
    <t>1.3.1</t>
  </si>
  <si>
    <t>Diseño e implementación de 03 parcelas demostrativas en dos provincias  Chupaca 02 (distritos de Chongos Bajo y Chupaca) y 01 en Concepción (distrito de Mito); con participación de productores para demostrar las ventajas de la propuesta técnica promovida por el proyecto, cada parcela contará con un área testigo.</t>
  </si>
  <si>
    <t>Técnico de agropecuario de apoyo</t>
  </si>
  <si>
    <t>Realización de seciones para la difución del diseño y propuesta écnica de la parcela demostrativa</t>
  </si>
  <si>
    <t>1.3.1.1</t>
  </si>
  <si>
    <t>1.3.1.3</t>
  </si>
  <si>
    <t>1.3.1.4</t>
  </si>
  <si>
    <t>1.3.2</t>
  </si>
  <si>
    <t>1.3.2.1</t>
  </si>
  <si>
    <t>1.3.2.2</t>
  </si>
  <si>
    <t>1.3.2.3</t>
  </si>
  <si>
    <t>1.3.2.4</t>
  </si>
  <si>
    <t>1.3.2.5</t>
  </si>
  <si>
    <t>1.3.3</t>
  </si>
  <si>
    <t>1.3.3.1</t>
  </si>
  <si>
    <t>1.4.1</t>
  </si>
  <si>
    <t>Acciones de capacitación y asesoría a 77 productores/as en 150 Has instaladas del cultivo de alcachofa criolla en cosecha y post cosecha. (02 Talleres para difundir a; y 385 asesorías técnicas dirigidas a 77 productores (40 el primer año y 77 al 2do año).</t>
  </si>
  <si>
    <t>Realización de talleres descentralizados para difundirlos criterios de selección y clasificación del producto que son requeridos por la empresa.</t>
  </si>
  <si>
    <t>385 asesorías técnicas a 77 productores (40 el 1er año y 77 el 2do año)</t>
  </si>
  <si>
    <t>1.4.1.1</t>
  </si>
  <si>
    <t>1.4.1.2</t>
  </si>
  <si>
    <t>1.4.1.3</t>
  </si>
  <si>
    <t>1.4.1.4</t>
  </si>
  <si>
    <t>1.4.2</t>
  </si>
  <si>
    <t>1.4.2.1</t>
  </si>
  <si>
    <t>1.4.2.2</t>
  </si>
  <si>
    <t>Ingeniero Agrónomo (especialista en el cultivo de alcachofa)</t>
  </si>
  <si>
    <t>Gestor Comercial</t>
  </si>
  <si>
    <t>MANEJO DEL COMPONENTE</t>
  </si>
  <si>
    <t>1.5.1</t>
  </si>
  <si>
    <t>77 Productores  gestionan eficientemente su organización  logrando insertarse activamente en la cadena productiva de alcachofa  y espacios de decisión (Mesa de alcachofa del gobierno Regional y procesos de presupuesto participativo).</t>
  </si>
  <si>
    <t>Talleres de capacitación en planeación estratégica y liderazgo dirigido a 77 productores</t>
  </si>
  <si>
    <t xml:space="preserve">Acciones de capacitación y asesoría en planes de desarrollo institucional. . </t>
  </si>
  <si>
    <t xml:space="preserve"> Asesoría a la REPRACOM en la elaboración de su Plan Estratégico y plan operativo</t>
  </si>
  <si>
    <t>Alquileres de equipos</t>
  </si>
  <si>
    <t>Combustible</t>
  </si>
  <si>
    <t>Refrigerios</t>
  </si>
  <si>
    <t>Gastos administrativos</t>
  </si>
  <si>
    <t>Movilidad</t>
  </si>
  <si>
    <t>2.1.2</t>
  </si>
  <si>
    <t>2.1.2.1</t>
  </si>
  <si>
    <t>2.1.2.2</t>
  </si>
  <si>
    <t>2.1.1</t>
  </si>
  <si>
    <t>2.1.1.1</t>
  </si>
  <si>
    <t>2.1.1.2</t>
  </si>
  <si>
    <t>2.1.1.3</t>
  </si>
  <si>
    <t>2.1.1.4</t>
  </si>
  <si>
    <t>2.1.1.5</t>
  </si>
  <si>
    <t>Talleres de capacitación en resolución de conflictos.</t>
  </si>
  <si>
    <t>Acciones de capacitación y asesoría en dirigido a 15 líderes en resolución de conflictos. .</t>
  </si>
  <si>
    <t>40 sesiones de asesoría dirigida a los dirigentas para eficiente gestión de su organización.</t>
  </si>
  <si>
    <t>Talleres</t>
  </si>
  <si>
    <t>2.2.1</t>
  </si>
  <si>
    <t>2.2.1.1</t>
  </si>
  <si>
    <t>2.2.1.2</t>
  </si>
  <si>
    <t>2.2.1.3</t>
  </si>
  <si>
    <t>2.2.1.4</t>
  </si>
  <si>
    <t>2.2.1.5</t>
  </si>
  <si>
    <t>2.2.2</t>
  </si>
  <si>
    <t>2.2.2.1</t>
  </si>
  <si>
    <t>2.2.2.2</t>
  </si>
  <si>
    <t>Acciones de capacitación y asesoría dirigido a 15 productores en liderazgo e incorporación de propuestas y proyectos a favor del desarrollo de su sector en la mesa de la alcachofa, procesos de presupuestos participativos.</t>
  </si>
  <si>
    <t>Talleres de capacitación en liderazgo  para el desarrollo de una agenda política.</t>
  </si>
  <si>
    <t>Asesoría a dirigentes de la REPRACOM para que participen de manera propositiva en espacios de concertación.</t>
  </si>
  <si>
    <t>2.3.1</t>
  </si>
  <si>
    <t>2.3.1.1</t>
  </si>
  <si>
    <t>2.3.1.2</t>
  </si>
  <si>
    <t>2.3.1.3</t>
  </si>
  <si>
    <t>2.3.1.4</t>
  </si>
  <si>
    <t>2.3.2</t>
  </si>
  <si>
    <t>2.3.2.1</t>
  </si>
  <si>
    <t>2.3.2.2</t>
  </si>
  <si>
    <t>2.4.1</t>
  </si>
  <si>
    <t>Especialista en Mypes Rurales</t>
  </si>
  <si>
    <t>Estudio Plan de Negocios de planta pre proceso de alcachofas</t>
  </si>
  <si>
    <t>Estudio</t>
  </si>
  <si>
    <t>2.3.3</t>
  </si>
  <si>
    <t>77 Productores gestionan empresarialmente sus organizaciones,  comercializando ventajosamente en mercados dinámicos.</t>
  </si>
  <si>
    <t>Acciones de capacitación y asesoría dirigido a 77 de productores en registro, análisis de costos de producción y negociación colectiva. ).</t>
  </si>
  <si>
    <t>Asesoría para el registro de ficha de costos e ingresos</t>
  </si>
  <si>
    <t>Talleres de capacitación en instrumentos de negociación para definición de precio y volumen de colocación para la negociación con empresas.</t>
  </si>
  <si>
    <t>3.3.1</t>
  </si>
  <si>
    <t>3.3.1.1</t>
  </si>
  <si>
    <t>3.3.1.2</t>
  </si>
  <si>
    <t>3.3.2</t>
  </si>
  <si>
    <t>3.3.2.1</t>
  </si>
  <si>
    <t>3.3.2.2</t>
  </si>
  <si>
    <t>3.2.1</t>
  </si>
  <si>
    <t>3.1.1</t>
  </si>
  <si>
    <t>3.1.1.1</t>
  </si>
  <si>
    <t>3.1.1.2</t>
  </si>
  <si>
    <t>3.1.1.3</t>
  </si>
  <si>
    <t>3.1.1.4</t>
  </si>
  <si>
    <t>3.1.2</t>
  </si>
  <si>
    <t>3.1.2.1</t>
  </si>
  <si>
    <t>3.1.2.2</t>
  </si>
  <si>
    <t>3.2.1.1</t>
  </si>
  <si>
    <t>3.2.1.2</t>
  </si>
  <si>
    <t>3.2.1.3</t>
  </si>
  <si>
    <t>3.2.1.4</t>
  </si>
  <si>
    <t>Talleres de capacitación orientados al diseño  de un plan de siembras y cosechas que faciliten el cumplimiento de los compromisos de entrega de producto a las empresas.</t>
  </si>
  <si>
    <t>Acciones de capacitación y asesoría en planificación de campaña implementadas con 77 productores. .</t>
  </si>
  <si>
    <t>Asesoría 40 el 1er año y 20 el 2do - se orienta a garantizar la implementación del Plan</t>
  </si>
  <si>
    <t>Seciones de acesorias para la adquisición o contratación de insumos y servicios de manera colectiva y teniendo en cuenta criterios de precio y calidad del producto o servicio.</t>
  </si>
  <si>
    <t>Un programa de asesoría dirigido a 77 productores en compras conjuntas.</t>
  </si>
  <si>
    <t xml:space="preserve">Acciones de asesoría en Evaluaciones de campaña implementada con 77 productores. </t>
  </si>
  <si>
    <t>Talleres de evaluación de la campaña 2010 – 2011 y 2011 – 2012</t>
  </si>
  <si>
    <t>3.4.1</t>
  </si>
  <si>
    <t>3.4.1.1</t>
  </si>
  <si>
    <t>3.4.1.2</t>
  </si>
  <si>
    <t>3.4.1.3</t>
  </si>
  <si>
    <t>3.4.1.4</t>
  </si>
  <si>
    <t>3.4.1.5</t>
  </si>
  <si>
    <t>Alquiler de local</t>
  </si>
  <si>
    <t>Alquiler de Equipos</t>
  </si>
  <si>
    <t>3.5.1</t>
  </si>
  <si>
    <t>Una empresa incorpora prácticas de responsabilidad social construida con la participación de sus proveedores los pequeños productores organizados (REPRACOM)</t>
  </si>
  <si>
    <t>Construir una plataforma de diálogo integrada por actores públicos y privados encargados de elaborar el plan de RSE así como sus criterios.</t>
  </si>
  <si>
    <t>Plan</t>
  </si>
  <si>
    <t>Implementación y difusión de prácticas de Responsabilidad Social empresarial.</t>
  </si>
  <si>
    <t>4.1.1</t>
  </si>
  <si>
    <t>4.1.1.1</t>
  </si>
  <si>
    <t>4.1.1.2</t>
  </si>
  <si>
    <t>4.1.1.3</t>
  </si>
  <si>
    <t>4.1.2</t>
  </si>
  <si>
    <t>4.1.2.1</t>
  </si>
  <si>
    <t>4.1.2.2</t>
  </si>
  <si>
    <t>4.1.2.3</t>
  </si>
  <si>
    <t>4.1.2.4</t>
  </si>
  <si>
    <t>Acesor prensa</t>
  </si>
  <si>
    <t>Material de Difución</t>
  </si>
  <si>
    <t>Equipamientos y bienes duraderos</t>
  </si>
  <si>
    <t>Motos</t>
  </si>
  <si>
    <t>Computadora</t>
  </si>
  <si>
    <t>FOVIDA / REPRACOM</t>
  </si>
  <si>
    <t>Especies</t>
  </si>
  <si>
    <t>Alquileres</t>
  </si>
  <si>
    <t>Lap Top</t>
  </si>
  <si>
    <t>Coordinador del Proyecto</t>
  </si>
  <si>
    <t>Acciones orientadas a constitución de la plataforma</t>
  </si>
  <si>
    <t>Acesoria para acciones de loby para incorporar actores de la cadena</t>
  </si>
  <si>
    <t>Elaboración de plan de RSE.(60)</t>
  </si>
  <si>
    <t>4.1.3</t>
  </si>
  <si>
    <t>4.1.3.1</t>
  </si>
  <si>
    <t>4.1.3.2</t>
  </si>
  <si>
    <t>4.1.3.3</t>
  </si>
  <si>
    <t>4.1.3.4</t>
  </si>
  <si>
    <t>Gastos Administrativos</t>
  </si>
  <si>
    <t>UNIDAD EJECUTORA DEL PROYECTO</t>
  </si>
  <si>
    <t>Auditoria</t>
  </si>
  <si>
    <t>Otros Gastos</t>
  </si>
  <si>
    <t xml:space="preserve">Evaluación y sostenibilidad y video </t>
  </si>
  <si>
    <t>COMPONENTES</t>
  </si>
  <si>
    <t>APORTE FOMIN (US$)</t>
  </si>
  <si>
    <t>APORTE LOCAL (US$)</t>
  </si>
  <si>
    <t>COSTO TOTAL (US$)</t>
  </si>
  <si>
    <t xml:space="preserve">Porcentajes </t>
  </si>
  <si>
    <t>Unidad Ejecutora</t>
  </si>
  <si>
    <t>Total Proyecto</t>
  </si>
  <si>
    <t>22.528,00</t>
  </si>
  <si>
    <t>10.000,00</t>
  </si>
  <si>
    <t>Mes 17</t>
  </si>
  <si>
    <t>Mes 16</t>
  </si>
  <si>
    <t>Expost</t>
  </si>
  <si>
    <t>CP</t>
  </si>
  <si>
    <t xml:space="preserve">Diseño e impresión de material de difusión e impresión de RSE </t>
  </si>
  <si>
    <t xml:space="preserve">4.1.3.2  </t>
  </si>
  <si>
    <t>Mes 1</t>
  </si>
  <si>
    <t>5.1.1</t>
  </si>
  <si>
    <t>Bienes y Servicios</t>
  </si>
  <si>
    <t>Mes 15</t>
  </si>
  <si>
    <t>CC</t>
  </si>
  <si>
    <t xml:space="preserve">Asesor de prensa para difusión de acciones de RSE (1 consultor x 1,500 USD$)   </t>
  </si>
  <si>
    <t>Mes 14</t>
  </si>
  <si>
    <t>Mes 13</t>
  </si>
  <si>
    <t>Consultor especialista en Responsabilidad Social Empresarial (60 sesiones de asesoría x 50/sesión USD$)</t>
  </si>
  <si>
    <t>Mes 24</t>
  </si>
  <si>
    <t xml:space="preserve">Mes 1 </t>
  </si>
  <si>
    <t>Especialista en Mypes Rurales (24 x 684/mes USD$)</t>
  </si>
  <si>
    <t xml:space="preserve">2.4.1 </t>
  </si>
  <si>
    <t>Ingeniero agrónomo especialista en cultivo de la alcachofa (24 meses x 972/mes USD$)</t>
  </si>
  <si>
    <t>Técnico agropecuario de apoyo al diseño de parcelas demostrativas (1 consultor x 6 meses x 200/mes USD$)</t>
  </si>
  <si>
    <t>Consultorías</t>
  </si>
  <si>
    <t>Cód.</t>
  </si>
  <si>
    <t>Fin del Contrato</t>
  </si>
  <si>
    <t xml:space="preserve">inicio proceso </t>
  </si>
  <si>
    <t>Método de Revisión</t>
  </si>
  <si>
    <t>Fuente de Financiamiento</t>
  </si>
  <si>
    <t>Documento con el plan</t>
  </si>
  <si>
    <t xml:space="preserve">Elaboración de plan de RSE </t>
  </si>
  <si>
    <t>Contrato</t>
  </si>
  <si>
    <t>Mes 12</t>
  </si>
  <si>
    <t xml:space="preserve">Convenio </t>
  </si>
  <si>
    <t>1 Alianza estratégica con la agroindustria, gobierno local y prestadoras de servicios</t>
  </si>
  <si>
    <t xml:space="preserve">Componente 3 </t>
  </si>
  <si>
    <t>Mes 8</t>
  </si>
  <si>
    <t>Material gráfico, actas de cursos</t>
  </si>
  <si>
    <t>Mes 6</t>
  </si>
  <si>
    <t>MEDIO DE VERIFICACION</t>
  </si>
  <si>
    <t>HITO</t>
  </si>
  <si>
    <t>Actividad vinculada</t>
  </si>
  <si>
    <t>Fecha Cumplimiento</t>
  </si>
  <si>
    <t>02 Laptop</t>
  </si>
  <si>
    <t>AÑO</t>
  </si>
  <si>
    <t>Meta Fisica</t>
  </si>
  <si>
    <t>Desarrollo de la Actividad</t>
  </si>
  <si>
    <t>Año 2010</t>
  </si>
  <si>
    <t>Año 2011</t>
  </si>
  <si>
    <t>Año 2012</t>
  </si>
  <si>
    <t>TRIMESTRE</t>
  </si>
  <si>
    <t>MES</t>
  </si>
  <si>
    <t>Mar</t>
  </si>
  <si>
    <t>May</t>
  </si>
  <si>
    <t xml:space="preserve"> </t>
  </si>
  <si>
    <t>1.1.1</t>
  </si>
  <si>
    <t>x</t>
  </si>
  <si>
    <t>1.1.2</t>
  </si>
  <si>
    <t>Parcela Experimental instalada en cada zona de intervención en alianza con la agroindustria del medio.</t>
  </si>
  <si>
    <t>Diseño del proyecto de investigación en niveles de fertilización y selección optima de esquejes.</t>
  </si>
  <si>
    <t>Diseño</t>
  </si>
  <si>
    <t>Realización de seciones para la difución del diseño y propuesta técnica de la parcela demostrativa</t>
  </si>
  <si>
    <t>Seciones</t>
  </si>
  <si>
    <t>Instalación de parcelas demostrativas en tres zonas de intervención con participación de productore/as</t>
  </si>
  <si>
    <t>40 sesiones de asesoría dirigida a los dirigentes para eficiente gestión de su organización.</t>
  </si>
  <si>
    <t>Acciones de capacitación y asesoría dirigido a 77 de productores en registro, análisis de costos de producción y negociación colectiva).</t>
  </si>
  <si>
    <t>Acciones de capacitación y asesoría en planificación de campaña implementadas con 77 productores.</t>
  </si>
  <si>
    <t>Acciones</t>
  </si>
  <si>
    <t>Reunión</t>
  </si>
  <si>
    <t>Resumen Narrativo</t>
  </si>
  <si>
    <t>Indicadores Verificables Objetivamente</t>
  </si>
  <si>
    <t>Medios de Verificación</t>
  </si>
  <si>
    <t>Supuestos</t>
  </si>
  <si>
    <t>FIN</t>
  </si>
  <si>
    <t>62,319 pobladores de las cuatro provincias de Junín incrementan sus ingresos en 10% respecto del nivel actual como efecto de la dinamización del sector de alcachofa.</t>
  </si>
  <si>
    <t>Información Instituto Nacional de Estadística e Informática.</t>
  </si>
  <si>
    <t>Estabilidad macro económica.</t>
  </si>
  <si>
    <t>Recuperación del mercado externo.</t>
  </si>
  <si>
    <t>Fortalecimiento del mercado por efecto de la implementación del TLC.</t>
  </si>
  <si>
    <t>Propósito</t>
  </si>
  <si>
    <t>El gobierno Regional y/o municipios locales realizan inversiones en 2 proyectos – uno el primer año y el restante el 2do año - para obras de infraestructura de apoyo a la producción.</t>
  </si>
  <si>
    <t>3 Innovaciones (1tecnológica, 1 comercial y 1 Institucional) facilitadas por las relaciones de confianza construida por los actores de la cadena al finalizar el proyecto.</t>
  </si>
  <si>
    <t>Línea de base del proyecto</t>
  </si>
  <si>
    <t>Evaluación ex post del proyecto.</t>
  </si>
  <si>
    <t>Demanda creciente de la alcachofa.</t>
  </si>
  <si>
    <t>Estabilidad de precios en insumos.</t>
  </si>
  <si>
    <t>Componente 1:</t>
  </si>
  <si>
    <t>Rendimientos promedios por hectárea serán de 6,500 y 7,500 docenas  producidas por Ha en el primer y segundo año respectivamente.</t>
  </si>
  <si>
    <t xml:space="preserve">10% de reducción del uso de plaguicidas moderadamente tóxicos el primer año y 25% de reducción el 2do año,  comparada con la situación inicial. </t>
  </si>
  <si>
    <t>El primer año el 80% de la producción cumple los estándares de calidad requeridos por la agroindustria y el 2do año el 95% de la producción alcanza estos estándares.</t>
  </si>
  <si>
    <t>20 productores/as (50% mujeres) incorporan 2 innovaciones tecnológicas durante el proceso vegetativo del cultivo al finalizar el segundo año del proyecto.</t>
  </si>
  <si>
    <t xml:space="preserve">Línea de base del proyecto </t>
  </si>
  <si>
    <t>Fichas de asesoría técnica (seguimiento).</t>
  </si>
  <si>
    <t>Registro y ranking de producción por zona.</t>
  </si>
  <si>
    <t>Boletas de evaluación de calidad de la empresa.</t>
  </si>
  <si>
    <t>Condiciones climáticas favorables.</t>
  </si>
  <si>
    <t>Disponibilidad de crédito oportuno.</t>
  </si>
  <si>
    <t>Una organización de productores con 40 asociados participan con una propuesta de desarrollo productivo en el presupuesto participativo de su localidad con una propuesta de desarrollo productivo en el primer año y en el 2do año la REPRACOM  con  77 asociados participan con otra  propuesta  de desarrollo productivo en la mesa de exportación de la alcachofa.</t>
  </si>
  <si>
    <t xml:space="preserve"> 1 alianza estratégica con la agro industria, gobierno local y prestadores de servicios para la formulación de propuestas de política que promuevan la generación de valor agregado al sector de alcachofa de la región al primer año de ejecución del proyecto.</t>
  </si>
  <si>
    <t>Acta de Perfiles priorizados a favor de la cadena productiva.</t>
  </si>
  <si>
    <t>Convenios inter institucionales.</t>
  </si>
  <si>
    <t>Marco legal favorable a la promoción de organizaciones de productores agropecuarios.</t>
  </si>
  <si>
    <t>Autoridades municipales, regionales y del Ministerio de agricultura con disposición para poner en agenda las propuestas.</t>
  </si>
  <si>
    <t>El primer año 1 contrato comercial suscrito entre la asociación y la agroindustria logrando el 6 % de incremento de precios. En el 2do año, 2contratos comerciales suscritos entre la asociación y la agroindustria logrando el 12% de incremento de precios.</t>
  </si>
  <si>
    <t>El primer año 40 productores organizados logran negociar colectivamente insumos reduciendo sus costos en 5% respecto a situación inicial; y el 2do año 77 Productores organizados negocian colectivamente insumos y servicios reduciendo sus costos en 10% respecto a la situación inicial.</t>
  </si>
  <si>
    <t>Registro de ingresos y costos de productores.</t>
  </si>
  <si>
    <t>Guías de despacho de producción a empresas.</t>
  </si>
  <si>
    <t>Convenios y contratos suscritos con proveedores de insumos y servicios.</t>
  </si>
  <si>
    <t>Demanda creciente de alcachofa por parte de las agro industrias.</t>
  </si>
  <si>
    <t xml:space="preserve">Actitud favorable de las empresas y proveedores de insumos para negociar por contratos. </t>
  </si>
  <si>
    <t>Difusión en medios de comunicación masiva de 2 prácticas de responsabilidad social al segundo año de ejecución del proyecto.</t>
  </si>
  <si>
    <t>77 productores/as (40% mujeres),  según procedencia, sexo y edad participan en la implementación del programa de responsabilidad social empresarial, al primer año de ejecución del proyecto.</t>
  </si>
  <si>
    <t>Acuerdos escritos</t>
  </si>
  <si>
    <t>Plan de Responsabilidad Social Empresarial aprobado por actores involucrados.</t>
  </si>
  <si>
    <t>Medianas y grandes empresas con disponibilidad favorable para implementar prácticas de responsabilidad social con sus proveedores.</t>
  </si>
  <si>
    <t>Voluntad política favorable para impulsar prácticas de RSE.</t>
  </si>
  <si>
    <t>ACTIVIDADES</t>
  </si>
  <si>
    <t>El 60% de productores/as incorporan la selección positiva y esquejes con mayor número de yemas y vigor el primer año del proyecto. Para que en el 2do año, estas prácticas sean incorporadas por el 80% de productores/as.</t>
  </si>
  <si>
    <t>Partes de visita técnica.</t>
  </si>
  <si>
    <t>Informes de capacitación y asesoría.</t>
  </si>
  <si>
    <t>En el primer año, el 60% de productores/as realizan siembras con distanciamientos homogéneos entre surcos plantas que facilitan las labores culturales y cosecha. En el 2do año son realizadas por el 80% de  productores/as.</t>
  </si>
  <si>
    <t>El 60% de  productores/as llevan a cabo la fertilización de suelos en función a los resultados de análisis de suelos privilegiando la incorporación de materia orgánica en el primer año del proyecto. Estas mismas acciones son realizadas por el 80% de productores/as en el 2do año.</t>
  </si>
  <si>
    <t>El primer año el 60% de productores/as desarrollan podas que permiten el control de plagas y enfermedades, reduciendo el uso de pesticidas; y el 2do año estas actividades son realizadas por el 80% de productores/as.</t>
  </si>
  <si>
    <t>El 60% de productores/as incorporan buenas prácticas agrícolas con la implementación de registros de evaluación sanitaria y control de uso de pesticidas, en el primer año, y en el segundo estas prácticas son incorporadas por el 80% de los productores/as.</t>
  </si>
  <si>
    <t>Fichas de resultado de análisis de suelos.</t>
  </si>
  <si>
    <t>Ficha de registros sanitarios y de uso de plaguicidas y pesticidas (BPA).</t>
  </si>
  <si>
    <t>Evaluación de conocimiento.</t>
  </si>
  <si>
    <t>3 Parcelas demostrativas instaladas facilitan el aprendizaje de 77 productores en: selección positiva, siembra, podas, fertilización y BPA, en el primer año de ejecución del proyecto.</t>
  </si>
  <si>
    <t>Informe del proceso y resultado de las parcelas demostrativas.</t>
  </si>
  <si>
    <t>Fichas de registros de las parcelas demostrativas.</t>
  </si>
  <si>
    <t>El primer año el 60% de productores/as clasifican y seleccionan en función a los calibres y parámetros de calidad demandados por la empresa, y en el segundo estas acciones son incorporadas por el 80% de los productores/as.</t>
  </si>
  <si>
    <t>Partes de visita post cosecha.</t>
  </si>
  <si>
    <t>Guías de despacho.</t>
  </si>
  <si>
    <t>40 asociados (40% mujeres) son capacitados en el uso de instrumentos de gestión (libro de actas, padrón de asociados, estatutos, reglamento interno y Planes de desarrollo institucional), el primer año, En el 2do año esta capacitación se hace extensiva a 77 asociados (40% mujeres).</t>
  </si>
  <si>
    <t>Libro de actas</t>
  </si>
  <si>
    <t>Padrón de asociados</t>
  </si>
  <si>
    <t>Estatutos</t>
  </si>
  <si>
    <t xml:space="preserve">Reglamento interno y </t>
  </si>
  <si>
    <t xml:space="preserve">Planes de desarrollo institucional </t>
  </si>
  <si>
    <t>de la REPRACOM</t>
  </si>
  <si>
    <t>15 Líderes facilitan cuatro reuniones para garantizar el cumplimiento de compromisos adquiridos con la empresa, el primer año; y</t>
  </si>
  <si>
    <t>15 Líderes facilitan procesos que garanticen la construcción de alianzas con proveedores de insumos y servicios el 2do año.</t>
  </si>
  <si>
    <t>Actas de reuniones.</t>
  </si>
  <si>
    <t>15 Líderes de 4 núcleos de productores/as participan en 05 espacios de decisión (plataformas, mesas, Presupuestos Participativos), el primer año del proyecto; y</t>
  </si>
  <si>
    <t>1 Perfil de proyecto presentado a espacios públicos y privados para su financiamiento en el segundo año del proyecto.</t>
  </si>
  <si>
    <t>Contenidos del programa de capacitación y asesoría.</t>
  </si>
  <si>
    <t>Perfil del proyecto</t>
  </si>
  <si>
    <t>Actas de reunión de plataforma y mesas.</t>
  </si>
  <si>
    <t>30 productores/as (50% mujeres) con capacidades de negociación comercial al finalizar el proyecto.</t>
  </si>
  <si>
    <t>6 productores/as (50%  mujeres) negocian un contrato de compra venta con la agroindustria el primer año y dos contratos el segundo año.</t>
  </si>
  <si>
    <t>Informe de capacitación.</t>
  </si>
  <si>
    <t>Actas de negociación.</t>
  </si>
  <si>
    <t>02 talleres (1 por campaña/año) y 60 sesiones de asesoría (40 el primer año y 20 el 2do) en  planificación de la campaña.</t>
  </si>
  <si>
    <t>El primer año 40 asociados con conocimientos en fechas de siembra, cosecha y cuotas para la comercialización por productor y en el 2do año 77 asociados cuentan con estos conocimientos.</t>
  </si>
  <si>
    <t>Informes de capacitación.</t>
  </si>
  <si>
    <t>Planes de siembra y cosecha de alcachofa</t>
  </si>
  <si>
    <t>El primer año 40 productores (40% mujeres) son capacitados y asesorados para que implementen compras colectivas de insumos y servicios; y en el 2do año esta capacitación y asesoría se hace extensiva a 77 productores (40% mujeres).</t>
  </si>
  <si>
    <t>Ficha de asesoría en gestión.</t>
  </si>
  <si>
    <t>Informe de la asesoría.</t>
  </si>
  <si>
    <t>El primer año 40 productores (40% mujeres) conocen lo ingresos netos que deja el sector alcachofa y en el 2do este conocimiento se hace extensivo a 77 productores (40% mujeres).</t>
  </si>
  <si>
    <t>El primer año 40 productores (40% mujeres) evalúan el porcentaje de cumplimiento de entrega del producto pactada con la empresa; y en el 2do año esta avaluación es realizada por 77 productores  (40% mujeres)</t>
  </si>
  <si>
    <t>Informes de evaluación económica de las campañas.</t>
  </si>
  <si>
    <t>01 Plataforma inter institucional público privado constituida, el primer año del proyecto.</t>
  </si>
  <si>
    <t>1 Plan de responsabilidad social empresarial elaborado, el 2do año del proyecto.</t>
  </si>
  <si>
    <t>Acta de constitución de la plataforma</t>
  </si>
  <si>
    <t>Plan de trabajo de la plataforma</t>
  </si>
  <si>
    <t>Plan de RSE aprobado por los actores de la plataforma.</t>
  </si>
  <si>
    <t>Por lo menos 2 prácticas en responsabilidad social empresarial implementadas con sus proveedores de materia prima son difundidas al segundo año.</t>
  </si>
  <si>
    <t>Informe del plan de implementación en RSE.</t>
  </si>
  <si>
    <t>ANEXOS</t>
  </si>
  <si>
    <t>ANEXO I</t>
  </si>
  <si>
    <t>Marco Lógico</t>
  </si>
  <si>
    <t>ANEXO II</t>
  </si>
  <si>
    <t>Presupuesto detallado</t>
  </si>
  <si>
    <t>ANEXO III</t>
  </si>
  <si>
    <t>Metas condicionantes de desembolso</t>
  </si>
  <si>
    <t>ANEXO IV</t>
  </si>
  <si>
    <t>Cronograma de ejecución</t>
  </si>
  <si>
    <t>ANEXO V</t>
  </si>
  <si>
    <t>Plan de Adquisiciones</t>
  </si>
  <si>
    <t>PE-M1075: “Competitividad de la cadena de alcachofa criolla en el Valle de Mantaro”</t>
  </si>
  <si>
    <r>
      <t xml:space="preserve">Contribuir a </t>
    </r>
    <r>
      <rPr>
        <b/>
        <sz val="12"/>
        <rFont val="Arial Narrow"/>
        <family val="2"/>
      </rPr>
      <t>incrementar el ingreso</t>
    </r>
    <r>
      <rPr>
        <sz val="12"/>
        <rFont val="Arial Narrow"/>
        <family val="2"/>
      </rPr>
      <t xml:space="preserve"> de la población de las provincias de Huancayo, Chupaca, Concepción y Jauja del departamento de Junín.</t>
    </r>
  </si>
  <si>
    <r>
      <t xml:space="preserve">Mejorar </t>
    </r>
    <r>
      <rPr>
        <b/>
        <sz val="12"/>
        <rFont val="Arial Narrow"/>
        <family val="2"/>
      </rPr>
      <t>la competitividad  empresarial de la cadena productiva de alcachofa</t>
    </r>
    <r>
      <rPr>
        <sz val="12"/>
        <rFont val="Arial Narrow"/>
        <family val="2"/>
      </rPr>
      <t xml:space="preserve">  del corredor económico del Mantaro. </t>
    </r>
  </si>
  <si>
    <r>
      <t xml:space="preserve">77 Productores de alcachofa criolla de 4 provincias en la región Junín con capacidades técnicas incrementan la </t>
    </r>
    <r>
      <rPr>
        <b/>
        <sz val="12"/>
        <rFont val="Arial Narrow"/>
        <family val="2"/>
      </rPr>
      <t>productividad</t>
    </r>
    <r>
      <rPr>
        <sz val="12"/>
        <rFont val="Arial Narrow"/>
        <family val="2"/>
      </rPr>
      <t xml:space="preserve">  del cultivo de alcachofa y aseguran estándares de calidad óptima en el marco de las buenas prácticas agrícolas y las prácticas innovativas.</t>
    </r>
  </si>
  <si>
    <r>
      <t xml:space="preserve">El primer año 40 productores/as comercializan 450,000 docenas de alcachofas criollas en mercados dinámicos provenientes de 53 Has. y el 2do año  77 productores/as comercializan  </t>
    </r>
    <r>
      <rPr>
        <b/>
        <sz val="12"/>
        <rFont val="Arial Narrow"/>
        <family val="2"/>
      </rPr>
      <t>1’234,655</t>
    </r>
    <r>
      <rPr>
        <sz val="12"/>
        <rFont val="Arial Narrow"/>
        <family val="2"/>
      </rPr>
      <t xml:space="preserve"> docenas de alcachofas criollas en mercados dinámicos provenientes de 150 Ha.</t>
    </r>
  </si>
  <si>
    <r>
      <t>2.1.</t>
    </r>
    <r>
      <rPr>
        <sz val="12"/>
        <rFont val="Arial Narrow"/>
        <family val="2"/>
      </rPr>
      <t xml:space="preserve"> Un programa de capacitación y asesoría en planes de desarrollo institucional elaborado de forma descentralizada y participativa con 77 socios.</t>
    </r>
  </si>
  <si>
    <r>
      <t>2.2.</t>
    </r>
    <r>
      <rPr>
        <sz val="12"/>
        <rFont val="Arial Narrow"/>
        <family val="2"/>
      </rPr>
      <t xml:space="preserve"> Acciones de capacitación y asesoría dirigido a 15 líderes en resolución de conflictos.</t>
    </r>
  </si>
  <si>
    <r>
      <t>2.3.</t>
    </r>
    <r>
      <rPr>
        <sz val="12"/>
        <rFont val="Arial Narrow"/>
        <family val="2"/>
      </rPr>
      <t xml:space="preserve"> Un programa de capacitación y asesoría dirigido a 15 productores en liderazgo e incorporación de propuestas y proyectos a favor del desarrollo de su sector en la mesa de la alcachofa, procesos de presupuestos participativos.</t>
    </r>
  </si>
  <si>
    <r>
      <t>3.1.</t>
    </r>
    <r>
      <rPr>
        <sz val="12"/>
        <rFont val="Arial Narrow"/>
        <family val="2"/>
      </rPr>
      <t xml:space="preserve"> Acciones de capacitación y asesoría dirigido a 77 productores en registro, análisis de costos de producción y negociación colectiva.</t>
    </r>
  </si>
  <si>
    <r>
      <t>3.2</t>
    </r>
    <r>
      <rPr>
        <sz val="12"/>
        <rFont val="Arial Narrow"/>
        <family val="2"/>
      </rPr>
      <t xml:space="preserve"> Acciones de capacitación y asesoría en planificación de campaña implementadas con 77 productores.</t>
    </r>
  </si>
  <si>
    <r>
      <t>3.3.</t>
    </r>
    <r>
      <rPr>
        <sz val="12"/>
        <rFont val="Arial Narrow"/>
        <family val="2"/>
      </rPr>
      <t xml:space="preserve"> Un programa de asesoría dirigido a 77 productores </t>
    </r>
    <r>
      <rPr>
        <b/>
        <sz val="12"/>
        <rFont val="Arial Narrow"/>
        <family val="2"/>
      </rPr>
      <t>en compras conjuntas</t>
    </r>
    <r>
      <rPr>
        <sz val="12"/>
        <rFont val="Arial Narrow"/>
        <family val="2"/>
      </rPr>
      <t xml:space="preserve"> </t>
    </r>
  </si>
  <si>
    <r>
      <t>3.4.</t>
    </r>
    <r>
      <rPr>
        <sz val="12"/>
        <rFont val="Arial Narrow"/>
        <family val="2"/>
      </rPr>
      <t xml:space="preserve"> Acciones de asesoría en </t>
    </r>
    <r>
      <rPr>
        <b/>
        <sz val="12"/>
        <rFont val="Arial Narrow"/>
        <family val="2"/>
      </rPr>
      <t>Evaluaciones de campaña</t>
    </r>
    <r>
      <rPr>
        <sz val="12"/>
        <rFont val="Arial Narrow"/>
        <family val="2"/>
      </rPr>
      <t xml:space="preserve"> implementada con 77 productores</t>
    </r>
  </si>
  <si>
    <r>
      <t>4.1.</t>
    </r>
    <r>
      <rPr>
        <sz val="12"/>
        <rFont val="Arial Narrow"/>
        <family val="2"/>
      </rPr>
      <t xml:space="preserve"> Construir una plataforma de diálogo integrada por actores públicos y privados encargados de elaborar el plan de RSE así como sus criterios. </t>
    </r>
  </si>
  <si>
    <r>
      <t>4.2</t>
    </r>
    <r>
      <rPr>
        <sz val="12"/>
        <rFont val="Arial Narrow"/>
        <family val="2"/>
      </rPr>
      <t xml:space="preserve"> Implementación y difusión de prácticas de Responsabilidad Social empresarial.</t>
    </r>
  </si>
  <si>
    <r>
      <t>1.1. </t>
    </r>
    <r>
      <rPr>
        <sz val="12"/>
        <rFont val="Arial Narrow"/>
        <family val="2"/>
      </rPr>
      <t>Acciones de capacitación y asesoría en semilla.</t>
    </r>
  </si>
  <si>
    <r>
      <t>1.2. </t>
    </r>
    <r>
      <rPr>
        <sz val="12"/>
        <rFont val="Arial Narrow"/>
        <family val="2"/>
      </rPr>
      <t>Acciones de capacitación y asesoría en manejo agronómico del cultivo incorporando buenas prácticas agrícolas.</t>
    </r>
  </si>
  <si>
    <r>
      <t>1.3. Diseño e implementación</t>
    </r>
    <r>
      <rPr>
        <sz val="12"/>
        <rFont val="Arial Narrow"/>
        <family val="2"/>
      </rPr>
      <t xml:space="preserve"> de 02 parcelas demostrativas en tres provincias Huancayo, Concepción y Chupaca.</t>
    </r>
  </si>
  <si>
    <r>
      <t>1.4. </t>
    </r>
    <r>
      <rPr>
        <sz val="12"/>
        <rFont val="Arial Narrow"/>
        <family val="2"/>
      </rPr>
      <t>Acciones de capacitación y asesoría a 77 productores/as en 150 Has instaladas del cultivo de alcachofa criolla en cosecha y post cosecha</t>
    </r>
  </si>
  <si>
    <t>(US $)</t>
  </si>
  <si>
    <t>FOMIN</t>
  </si>
  <si>
    <t>Efectivo</t>
  </si>
  <si>
    <t>TOTAL</t>
  </si>
  <si>
    <t>REASIGNACION DE COSTOS ADMINISTRATIVOS Y OTROS DE MANEJOS DE COMPONENTES A UNIDAD EJECUTORA</t>
  </si>
  <si>
    <t>100,0%</t>
  </si>
  <si>
    <r>
      <rPr>
        <b/>
        <sz val="12"/>
        <color theme="1"/>
        <rFont val="Arial"/>
        <family val="2"/>
      </rPr>
      <t>Componente 1:</t>
    </r>
    <r>
      <rPr>
        <sz val="12"/>
        <color theme="1"/>
        <rFont val="Arial"/>
        <family val="2"/>
      </rPr>
      <t xml:space="preserve"> </t>
    </r>
    <r>
      <rPr>
        <sz val="12"/>
        <rFont val="Arial"/>
        <family val="2"/>
      </rPr>
      <t>Productores incrementan la productividad  del cultivo de alcachofa y aseguran estándares de calidad óptima</t>
    </r>
  </si>
  <si>
    <r>
      <rPr>
        <b/>
        <sz val="12"/>
        <color theme="1"/>
        <rFont val="Arial"/>
        <family val="2"/>
      </rPr>
      <t>Componente 2</t>
    </r>
    <r>
      <rPr>
        <sz val="12"/>
        <color theme="1"/>
        <rFont val="Arial"/>
        <family val="2"/>
      </rPr>
      <t xml:space="preserve">: </t>
    </r>
    <r>
      <rPr>
        <sz val="12"/>
        <rFont val="Arial"/>
        <family val="2"/>
      </rPr>
      <t>Productores  gestionan eficientemente su organización  logrando insertarse activamente n la cadena productiva de alcachofa  y espacios de decisión</t>
    </r>
  </si>
  <si>
    <r>
      <rPr>
        <b/>
        <sz val="12"/>
        <color theme="1"/>
        <rFont val="Arial"/>
        <family val="2"/>
      </rPr>
      <t>Componente 3:</t>
    </r>
    <r>
      <rPr>
        <sz val="12"/>
        <color theme="1"/>
        <rFont val="Arial"/>
        <family val="2"/>
      </rPr>
      <t xml:space="preserve"> </t>
    </r>
    <r>
      <rPr>
        <sz val="12"/>
        <rFont val="Arial"/>
        <family val="2"/>
      </rPr>
      <t>Productores gestionan empresarialmente sus organizaciones,  comercializando ventajosamente en mercados dinámicos</t>
    </r>
  </si>
  <si>
    <r>
      <rPr>
        <b/>
        <sz val="12"/>
        <color theme="1"/>
        <rFont val="Arial"/>
        <family val="2"/>
      </rPr>
      <t>Componente 4</t>
    </r>
    <r>
      <rPr>
        <sz val="12"/>
        <color theme="1"/>
        <rFont val="Arial"/>
        <family val="2"/>
      </rPr>
      <t xml:space="preserve">: </t>
    </r>
    <r>
      <rPr>
        <sz val="12"/>
        <rFont val="Arial"/>
        <family val="2"/>
      </rPr>
      <t>Una empresa incorpora prácticas de responsabilidad social construida con la participación de sus proveedores los pequeños productores organizados (REPRACOM)</t>
    </r>
  </si>
  <si>
    <t>ANEXO III: Metas Condicionantes de Desembolsos (o Hitos Gatilladores)</t>
  </si>
  <si>
    <t>ANEXO I: MARCO LOGICO</t>
  </si>
  <si>
    <t>ANEXO II: PRESUPUESTO DETALLADO</t>
  </si>
  <si>
    <t>ANEXO IV. CRONOGRAMA DE IMPLEMENTACIÓN DEL PROYECTO 2010 - 2012</t>
  </si>
  <si>
    <t>Jul</t>
  </si>
  <si>
    <t>Ago</t>
  </si>
  <si>
    <t>Sep</t>
  </si>
  <si>
    <t>Oct</t>
  </si>
  <si>
    <t>Nov</t>
  </si>
  <si>
    <t>Dic</t>
  </si>
  <si>
    <t>Ene</t>
  </si>
  <si>
    <t>Feb</t>
  </si>
  <si>
    <t>Abr</t>
  </si>
  <si>
    <t>Jun</t>
  </si>
  <si>
    <t>Horas/actividad</t>
  </si>
  <si>
    <t>ANEXO V: PLAN DE ADQUISICIONES</t>
  </si>
  <si>
    <t>25.016,83</t>
  </si>
  <si>
    <t>21.389,77</t>
  </si>
  <si>
    <t>46.406,60</t>
  </si>
  <si>
    <t>20.974,86</t>
  </si>
  <si>
    <t>13.224,20</t>
  </si>
  <si>
    <t>34.199,06</t>
  </si>
  <si>
    <t>9.075,87</t>
  </si>
  <si>
    <t>31.603,87</t>
  </si>
  <si>
    <t>18.267,29</t>
  </si>
  <si>
    <t>3.115,81</t>
  </si>
  <si>
    <t>16.466,70</t>
  </si>
  <si>
    <t>19.582,51</t>
  </si>
  <si>
    <t>89.902,79</t>
  </si>
  <si>
    <t>60.156,54</t>
  </si>
  <si>
    <t>150.059,33</t>
  </si>
  <si>
    <t>99.902,79</t>
  </si>
  <si>
    <t>160.059,33</t>
  </si>
  <si>
    <t>Componente 4</t>
  </si>
  <si>
    <t>Componente 3</t>
  </si>
  <si>
    <t>Componente 2</t>
  </si>
  <si>
    <t>Componente 1</t>
  </si>
  <si>
    <t>Presupuesto cuadro resumen por componentes</t>
  </si>
  <si>
    <t>Diseño e implementacion de al menos dos Parcelas demostrativas</t>
  </si>
  <si>
    <t>Mes 7</t>
  </si>
  <si>
    <t>al menos 500 asesorias brindadas a 40 agricultores</t>
  </si>
  <si>
    <t>documentos de registro del programa</t>
  </si>
  <si>
    <t>Costo</t>
  </si>
  <si>
    <t>Contraparte</t>
  </si>
  <si>
    <t>Método de Adquisición</t>
  </si>
  <si>
    <t>Fechas programadas</t>
  </si>
  <si>
    <t>No se incluyen procesos cuyo valor es menor de US$ 2,000.00</t>
  </si>
  <si>
    <t>Asesoría para acciones de comunicación y representación para incorporar actores de la cadena (global)</t>
  </si>
  <si>
    <t>Mes 18</t>
  </si>
  <si>
    <t>Mes 22</t>
  </si>
  <si>
    <t>combustible</t>
  </si>
  <si>
    <t>movilidad</t>
  </si>
  <si>
    <t>Auditoria (revision expost y final)</t>
  </si>
  <si>
    <t>Evaluación Final</t>
  </si>
  <si>
    <t>s/n</t>
  </si>
  <si>
    <t>Video de Difusión de Lecciones</t>
  </si>
  <si>
    <t>Exante</t>
  </si>
  <si>
    <t>Mes 36</t>
  </si>
  <si>
    <t>Mes 30</t>
  </si>
  <si>
    <t>Mes 25</t>
  </si>
  <si>
    <t>Mes 21</t>
  </si>
  <si>
    <t>Imprevistos</t>
  </si>
  <si>
    <t>Evaluación Final y Video</t>
  </si>
  <si>
    <t xml:space="preserve">80% de los productores/as de los cuales (40% son mujeres) obtienen un incremento del ingreso neto del 20% por campaña agrícola al finalizar el proyecto. </t>
  </si>
  <si>
    <r>
      <t xml:space="preserve">Componente 2: 
</t>
    </r>
    <r>
      <rPr>
        <sz val="12"/>
        <rFont val="Arial Narrow"/>
        <family val="2"/>
      </rPr>
      <t>77 Productores  gestionan eficientemente su organización  logrando insertarse activamente en la cadena productiva de alcachofa  y espacios de decisión (Mesa de alcachofa del gobierno Regional y procesos de presupuesto participativo).</t>
    </r>
  </si>
  <si>
    <r>
      <t xml:space="preserve">Componente 3:
</t>
    </r>
    <r>
      <rPr>
        <sz val="12"/>
        <rFont val="Arial Narrow"/>
        <family val="2"/>
      </rPr>
      <t>77 Productores gestionan empresarialmente sus organizaciones,  comercializando  ventajosamente en mercados dinámicos.</t>
    </r>
  </si>
  <si>
    <r>
      <t xml:space="preserve">Componente 4:
</t>
    </r>
    <r>
      <rPr>
        <sz val="12"/>
        <rFont val="Arial Narrow"/>
        <family val="2"/>
      </rPr>
      <t>Una empresa incorpora prácticas de responsabilidad social construida con la participación de sus proveedores los pequeños productores organizados (REPRACOM)</t>
    </r>
  </si>
  <si>
    <t>El primer año 30 productores comercializan 300,000 docenas de alcachofas criollas</t>
  </si>
  <si>
    <t>75% de los beneficiarios expresa su conformidad con la asesoría a la REPRACOM en la elaboración de su Plan Estratégico y plan operativo, Ratifican intencion de trabajo asociativo</t>
  </si>
  <si>
    <t>Actas de reuniones de asociados a REPRACOM</t>
  </si>
  <si>
    <t>Productores satisfechos con la evaluacion de la campaña del segundo año</t>
  </si>
  <si>
    <t>Hito</t>
  </si>
  <si>
    <t>Meta condicionante de Desembolso o Hito Gatillador</t>
  </si>
  <si>
    <t>ver detalle en anexo III</t>
  </si>
</sst>
</file>

<file path=xl/styles.xml><?xml version="1.0" encoding="utf-8"?>
<styleSheet xmlns="http://schemas.openxmlformats.org/spreadsheetml/2006/main">
  <numFmts count="5">
    <numFmt numFmtId="43" formatCode="_(* #,##0.00_);_(* \(#,##0.00\);_(* &quot;-&quot;??_);_(@_)"/>
    <numFmt numFmtId="164" formatCode="0.0"/>
    <numFmt numFmtId="165" formatCode="#,##0.00000"/>
    <numFmt numFmtId="166" formatCode="_([$€-2]\ * #,##0.00_);_([$€-2]\ * \(#,##0.00\);_([$€-2]\ * &quot;-&quot;??_)"/>
    <numFmt numFmtId="167" formatCode="0.0%"/>
  </numFmts>
  <fonts count="45">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Narrow"/>
      <family val="2"/>
    </font>
    <font>
      <b/>
      <sz val="14"/>
      <name val="Arial Narrow"/>
      <family val="2"/>
    </font>
    <font>
      <b/>
      <sz val="12"/>
      <name val="Arial Narrow"/>
      <family val="2"/>
    </font>
    <font>
      <b/>
      <sz val="10"/>
      <name val="Arial Narrow"/>
      <family val="2"/>
    </font>
    <font>
      <b/>
      <sz val="8"/>
      <name val="Arial Narrow"/>
      <family val="2"/>
    </font>
    <font>
      <sz val="8"/>
      <name val="Arial"/>
      <family val="2"/>
    </font>
    <font>
      <sz val="8"/>
      <name val="Arial"/>
      <family val="2"/>
    </font>
    <font>
      <sz val="10"/>
      <name val="Arial Narrow"/>
      <family val="2"/>
    </font>
    <font>
      <sz val="12"/>
      <name val="Arial Narrow"/>
      <family val="2"/>
    </font>
    <font>
      <sz val="12"/>
      <color theme="1"/>
      <name val="Times New Roman"/>
      <family val="1"/>
    </font>
    <font>
      <sz val="11"/>
      <color indexed="60"/>
      <name val="Calibri"/>
      <family val="2"/>
    </font>
    <font>
      <b/>
      <sz val="11"/>
      <color indexed="8"/>
      <name val="Calibri"/>
      <family val="2"/>
    </font>
    <font>
      <b/>
      <u/>
      <sz val="14"/>
      <color theme="1"/>
      <name val="Arial Unicode MS"/>
      <family val="2"/>
    </font>
    <font>
      <b/>
      <sz val="12"/>
      <color theme="1"/>
      <name val="Arial Unicode MS"/>
      <family val="2"/>
    </font>
    <font>
      <sz val="8"/>
      <color theme="1"/>
      <name val="Arial Unicode MS"/>
      <family val="2"/>
    </font>
    <font>
      <sz val="10"/>
      <color theme="1"/>
      <name val="Arial Unicode MS"/>
      <family val="2"/>
    </font>
    <font>
      <b/>
      <sz val="11"/>
      <color theme="1"/>
      <name val="Arial Unicode MS"/>
      <family val="2"/>
    </font>
    <font>
      <b/>
      <sz val="8"/>
      <color theme="1"/>
      <name val="Arial Unicode MS"/>
      <family val="2"/>
    </font>
    <font>
      <i/>
      <sz val="12"/>
      <name val="Arial Narrow"/>
      <family val="2"/>
    </font>
    <font>
      <sz val="14"/>
      <name val="Arial Narrow"/>
      <family val="2"/>
    </font>
    <font>
      <sz val="14"/>
      <name val="Arial"/>
      <family val="2"/>
    </font>
    <font>
      <b/>
      <u/>
      <sz val="14"/>
      <name val="Arial Narrow"/>
      <family val="2"/>
    </font>
    <font>
      <b/>
      <sz val="12"/>
      <color rgb="FFFFFFFF"/>
      <name val="Arial Narrow"/>
      <family val="2"/>
    </font>
    <font>
      <b/>
      <sz val="14"/>
      <color rgb="FFFFFFFF"/>
      <name val="Arial Narrow"/>
      <family val="2"/>
    </font>
    <font>
      <b/>
      <sz val="14"/>
      <color theme="9" tint="0.79998168889431442"/>
      <name val="Arial Narrow"/>
      <family val="2"/>
    </font>
    <font>
      <b/>
      <sz val="12"/>
      <color theme="9" tint="0.79998168889431442"/>
      <name val="Arial Narrow"/>
      <family val="2"/>
    </font>
    <font>
      <sz val="12"/>
      <name val="Arial"/>
      <family val="2"/>
    </font>
    <font>
      <b/>
      <sz val="12"/>
      <color theme="1"/>
      <name val="Arial"/>
      <family val="2"/>
    </font>
    <font>
      <sz val="12"/>
      <color theme="1"/>
      <name val="Arial"/>
      <family val="2"/>
    </font>
    <font>
      <b/>
      <sz val="12"/>
      <color rgb="FF0066FF"/>
      <name val="Arial Unicode MS"/>
      <family val="2"/>
    </font>
    <font>
      <sz val="12"/>
      <color theme="1"/>
      <name val="Arial Narrow"/>
      <family val="2"/>
    </font>
    <font>
      <b/>
      <sz val="12"/>
      <color theme="1"/>
      <name val="Arial Narrow"/>
      <family val="2"/>
    </font>
    <font>
      <sz val="12"/>
      <color rgb="FFFFFFFF"/>
      <name val="Arial Narrow"/>
      <family val="2"/>
    </font>
    <font>
      <sz val="11"/>
      <name val="Arial Narrow"/>
      <family val="2"/>
    </font>
    <font>
      <b/>
      <sz val="12"/>
      <color theme="9" tint="0.79998168889431442"/>
      <name val="Arial Unicode MS"/>
      <family val="2"/>
    </font>
    <font>
      <b/>
      <sz val="10"/>
      <color theme="9" tint="0.79998168889431442"/>
      <name val="Arial Unicode MS"/>
      <family val="2"/>
    </font>
    <font>
      <b/>
      <sz val="12"/>
      <color theme="9" tint="0.79998168889431442"/>
      <name val="Calibri"/>
      <family val="2"/>
      <scheme val="minor"/>
    </font>
    <font>
      <b/>
      <sz val="9"/>
      <color theme="9" tint="0.79998168889431442"/>
      <name val="Arial Narrow"/>
      <family val="2"/>
    </font>
    <font>
      <b/>
      <sz val="12"/>
      <color theme="9" tint="0.79998168889431442"/>
      <name val="Arial"/>
      <family val="2"/>
    </font>
    <font>
      <b/>
      <i/>
      <sz val="12"/>
      <color theme="0"/>
      <name val="Arial Unicode MS"/>
      <family val="2"/>
    </font>
  </fonts>
  <fills count="16">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bgColor indexed="64"/>
      </patternFill>
    </fill>
    <fill>
      <patternFill patternType="solid">
        <fgColor indexed="43"/>
      </patternFill>
    </fill>
    <fill>
      <patternFill patternType="solid">
        <fgColor rgb="FFFFFF99"/>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FF0000"/>
        <bgColor indexed="64"/>
      </patternFill>
    </fill>
  </fills>
  <borders count="80">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thin">
        <color indexed="62"/>
      </top>
      <bottom style="double">
        <color indexed="6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diagonal/>
    </border>
    <border>
      <left style="thin">
        <color indexed="64"/>
      </left>
      <right/>
      <top style="hair">
        <color indexed="64"/>
      </top>
      <bottom/>
      <diagonal/>
    </border>
    <border>
      <left style="thin">
        <color indexed="64"/>
      </left>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thin">
        <color indexed="64"/>
      </top>
      <bottom/>
      <diagonal/>
    </border>
    <border>
      <left/>
      <right style="medium">
        <color indexed="64"/>
      </right>
      <top style="hair">
        <color indexed="64"/>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9">
    <xf numFmtId="0" fontId="0"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43" fontId="4" fillId="0" borderId="0" applyFont="0" applyFill="0" applyBorder="0" applyAlignment="0" applyProtection="0"/>
    <xf numFmtId="166" fontId="4" fillId="0" borderId="0" applyFont="0" applyFill="0" applyBorder="0" applyAlignment="0" applyProtection="0"/>
    <xf numFmtId="0" fontId="15" fillId="8" borderId="0" applyNumberFormat="0" applyBorder="0" applyAlignment="0" applyProtection="0"/>
    <xf numFmtId="0" fontId="16" fillId="0" borderId="24" applyNumberFormat="0" applyFill="0" applyAlignment="0" applyProtection="0"/>
    <xf numFmtId="0" fontId="2" fillId="0" borderId="0"/>
  </cellStyleXfs>
  <cellXfs count="484">
    <xf numFmtId="0" fontId="0" fillId="0" borderId="0" xfId="0"/>
    <xf numFmtId="0" fontId="5" fillId="0" borderId="0" xfId="0" applyFont="1" applyFill="1"/>
    <xf numFmtId="0" fontId="5" fillId="0" borderId="0" xfId="0" applyFont="1"/>
    <xf numFmtId="0" fontId="5" fillId="0" borderId="0" xfId="0" applyFont="1" applyAlignment="1">
      <alignment horizontal="center"/>
    </xf>
    <xf numFmtId="4" fontId="5" fillId="0" borderId="0" xfId="0" applyNumberFormat="1" applyFont="1" applyAlignment="1">
      <alignment horizontal="right"/>
    </xf>
    <xf numFmtId="0" fontId="5" fillId="0" borderId="0" xfId="0" applyFont="1" applyFill="1" applyAlignment="1">
      <alignment vertical="center"/>
    </xf>
    <xf numFmtId="0" fontId="5" fillId="0" borderId="0" xfId="0" applyFont="1" applyAlignment="1">
      <alignment vertical="center"/>
    </xf>
    <xf numFmtId="4" fontId="5" fillId="0" borderId="0" xfId="0" applyNumberFormat="1" applyFont="1"/>
    <xf numFmtId="0" fontId="5" fillId="0" borderId="0" xfId="0" applyFont="1" applyFill="1" applyAlignment="1">
      <alignment vertical="top"/>
    </xf>
    <xf numFmtId="2" fontId="9" fillId="4" borderId="9" xfId="0" applyNumberFormat="1" applyFont="1" applyFill="1" applyBorder="1" applyAlignment="1">
      <alignment horizontal="left" vertical="top"/>
    </xf>
    <xf numFmtId="0" fontId="9" fillId="4" borderId="8" xfId="0" applyFont="1" applyFill="1" applyBorder="1" applyAlignment="1">
      <alignment horizontal="center" vertical="top"/>
    </xf>
    <xf numFmtId="4" fontId="9" fillId="4" borderId="8" xfId="0" applyNumberFormat="1" applyFont="1" applyFill="1" applyBorder="1" applyAlignment="1">
      <alignment horizontal="right" vertical="top"/>
    </xf>
    <xf numFmtId="2" fontId="5" fillId="0" borderId="10" xfId="0" applyNumberFormat="1" applyFont="1" applyFill="1" applyBorder="1" applyAlignment="1">
      <alignment horizontal="left" vertical="top"/>
    </xf>
    <xf numFmtId="0" fontId="9" fillId="0" borderId="11" xfId="0" applyFont="1" applyFill="1" applyBorder="1" applyAlignment="1">
      <alignment horizontal="center" vertical="top"/>
    </xf>
    <xf numFmtId="4" fontId="5" fillId="0" borderId="11" xfId="0" applyNumberFormat="1" applyFont="1" applyFill="1" applyBorder="1" applyAlignment="1">
      <alignment horizontal="right" vertical="top"/>
    </xf>
    <xf numFmtId="2" fontId="5" fillId="0" borderId="12" xfId="0" applyNumberFormat="1" applyFont="1" applyFill="1" applyBorder="1" applyAlignment="1">
      <alignment horizontal="left" vertical="top"/>
    </xf>
    <xf numFmtId="0" fontId="9" fillId="0" borderId="13" xfId="0" applyFont="1" applyFill="1" applyBorder="1" applyAlignment="1">
      <alignment horizontal="center" vertical="top"/>
    </xf>
    <xf numFmtId="4" fontId="5" fillId="0" borderId="13" xfId="0" applyNumberFormat="1" applyFont="1" applyFill="1" applyBorder="1" applyAlignment="1">
      <alignment horizontal="right" vertical="top"/>
    </xf>
    <xf numFmtId="0" fontId="9" fillId="0" borderId="14" xfId="0" applyFont="1" applyFill="1" applyBorder="1" applyAlignment="1">
      <alignment horizontal="center" vertical="top"/>
    </xf>
    <xf numFmtId="4" fontId="5" fillId="0" borderId="14" xfId="0" applyNumberFormat="1" applyFont="1" applyFill="1" applyBorder="1" applyAlignment="1">
      <alignment horizontal="right" vertical="top"/>
    </xf>
    <xf numFmtId="4" fontId="5" fillId="0" borderId="0" xfId="0" applyNumberFormat="1" applyFont="1" applyFill="1" applyBorder="1" applyAlignment="1">
      <alignment horizontal="right" vertical="top"/>
    </xf>
    <xf numFmtId="0" fontId="9" fillId="4" borderId="9" xfId="0" applyFont="1" applyFill="1" applyBorder="1" applyAlignment="1">
      <alignment horizontal="left"/>
    </xf>
    <xf numFmtId="0" fontId="9" fillId="4" borderId="8" xfId="0" applyFont="1" applyFill="1" applyBorder="1" applyAlignment="1">
      <alignment horizontal="center"/>
    </xf>
    <xf numFmtId="0" fontId="9" fillId="0" borderId="9" xfId="0" applyFont="1" applyFill="1" applyBorder="1" applyAlignment="1">
      <alignment horizontal="left"/>
    </xf>
    <xf numFmtId="0" fontId="9" fillId="0" borderId="8" xfId="0" applyFont="1" applyFill="1" applyBorder="1" applyAlignment="1">
      <alignment horizontal="center"/>
    </xf>
    <xf numFmtId="10" fontId="5" fillId="0" borderId="0" xfId="2" applyNumberFormat="1" applyFont="1" applyAlignment="1">
      <alignment horizontal="right"/>
    </xf>
    <xf numFmtId="4" fontId="9" fillId="4" borderId="16" xfId="0" applyNumberFormat="1" applyFont="1" applyFill="1" applyBorder="1" applyAlignment="1">
      <alignment horizontal="right" vertical="top"/>
    </xf>
    <xf numFmtId="164" fontId="9" fillId="4" borderId="17" xfId="0" applyNumberFormat="1" applyFont="1" applyFill="1" applyBorder="1" applyAlignment="1">
      <alignment horizontal="left" vertical="top"/>
    </xf>
    <xf numFmtId="4" fontId="8" fillId="4" borderId="8" xfId="0" applyNumberFormat="1" applyFont="1" applyFill="1" applyBorder="1" applyAlignment="1">
      <alignment horizontal="right" vertical="top"/>
    </xf>
    <xf numFmtId="4" fontId="12" fillId="0" borderId="11" xfId="0" applyNumberFormat="1" applyFont="1" applyFill="1" applyBorder="1" applyAlignment="1">
      <alignment horizontal="right" vertical="top"/>
    </xf>
    <xf numFmtId="4" fontId="12" fillId="0" borderId="16" xfId="0" applyNumberFormat="1" applyFont="1" applyFill="1" applyBorder="1" applyAlignment="1">
      <alignment horizontal="right" vertical="center"/>
    </xf>
    <xf numFmtId="4" fontId="12" fillId="0" borderId="13" xfId="0" applyNumberFormat="1" applyFont="1" applyFill="1" applyBorder="1" applyAlignment="1">
      <alignment horizontal="right" vertical="top"/>
    </xf>
    <xf numFmtId="4" fontId="12" fillId="0" borderId="18" xfId="0" applyNumberFormat="1" applyFont="1" applyFill="1" applyBorder="1" applyAlignment="1">
      <alignment horizontal="right" vertical="top"/>
    </xf>
    <xf numFmtId="2" fontId="12" fillId="0" borderId="13" xfId="1" applyNumberFormat="1" applyFont="1" applyFill="1" applyBorder="1" applyAlignment="1">
      <alignment horizontal="right" vertical="top"/>
    </xf>
    <xf numFmtId="4" fontId="8" fillId="4" borderId="16" xfId="0" applyNumberFormat="1" applyFont="1" applyFill="1" applyBorder="1" applyAlignment="1">
      <alignment horizontal="right" vertical="top"/>
    </xf>
    <xf numFmtId="2" fontId="12" fillId="0" borderId="11" xfId="1" applyNumberFormat="1" applyFont="1" applyFill="1" applyBorder="1" applyAlignment="1">
      <alignment horizontal="right" vertical="top"/>
    </xf>
    <xf numFmtId="4" fontId="12" fillId="0" borderId="14" xfId="0" applyNumberFormat="1" applyFont="1" applyFill="1" applyBorder="1" applyAlignment="1">
      <alignment horizontal="right" vertical="top"/>
    </xf>
    <xf numFmtId="2" fontId="9" fillId="4" borderId="0" xfId="0" applyNumberFormat="1" applyFont="1" applyFill="1" applyBorder="1" applyAlignment="1">
      <alignment horizontal="left" vertical="top" wrapText="1" indent="1"/>
    </xf>
    <xf numFmtId="4" fontId="8" fillId="4" borderId="18" xfId="0" applyNumberFormat="1" applyFont="1" applyFill="1" applyBorder="1" applyAlignment="1">
      <alignment horizontal="right" vertical="top"/>
    </xf>
    <xf numFmtId="2" fontId="5" fillId="0" borderId="17" xfId="0" applyNumberFormat="1" applyFont="1" applyFill="1" applyBorder="1" applyAlignment="1">
      <alignment horizontal="left" vertical="top"/>
    </xf>
    <xf numFmtId="4" fontId="8" fillId="4" borderId="8" xfId="0" applyNumberFormat="1" applyFont="1" applyFill="1" applyBorder="1" applyAlignment="1">
      <alignment horizontal="right"/>
    </xf>
    <xf numFmtId="4" fontId="12" fillId="0" borderId="8" xfId="0" applyNumberFormat="1" applyFont="1" applyFill="1" applyBorder="1" applyAlignment="1">
      <alignment horizontal="right"/>
    </xf>
    <xf numFmtId="4" fontId="8" fillId="0" borderId="8" xfId="0" applyNumberFormat="1" applyFont="1" applyFill="1" applyBorder="1" applyAlignment="1">
      <alignment horizontal="right"/>
    </xf>
    <xf numFmtId="3" fontId="12" fillId="0" borderId="11" xfId="0" applyNumberFormat="1" applyFont="1" applyFill="1" applyBorder="1" applyAlignment="1">
      <alignment horizontal="right" vertical="top"/>
    </xf>
    <xf numFmtId="3" fontId="12" fillId="0" borderId="13" xfId="0" applyNumberFormat="1" applyFont="1" applyFill="1" applyBorder="1" applyAlignment="1">
      <alignment horizontal="right" vertical="top"/>
    </xf>
    <xf numFmtId="2" fontId="5" fillId="0" borderId="0" xfId="0" applyNumberFormat="1" applyFont="1"/>
    <xf numFmtId="0" fontId="5" fillId="0" borderId="0" xfId="0" applyFont="1" applyAlignment="1">
      <alignment horizontal="centerContinuous"/>
    </xf>
    <xf numFmtId="4" fontId="5" fillId="0" borderId="0" xfId="0" applyNumberFormat="1" applyFont="1" applyAlignment="1">
      <alignment horizontal="centerContinuous"/>
    </xf>
    <xf numFmtId="0" fontId="5" fillId="0" borderId="0" xfId="0" applyFont="1" applyAlignment="1">
      <alignment horizontal="center" vertical="center"/>
    </xf>
    <xf numFmtId="4" fontId="5" fillId="0" borderId="0" xfId="0" applyNumberFormat="1" applyFont="1" applyAlignment="1">
      <alignment horizontal="right" vertical="center"/>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0" fontId="9" fillId="0" borderId="0" xfId="0" applyFont="1"/>
    <xf numFmtId="2" fontId="5" fillId="6" borderId="0" xfId="0" applyNumberFormat="1" applyFont="1" applyFill="1"/>
    <xf numFmtId="0" fontId="3" fillId="0" borderId="0" xfId="3"/>
    <xf numFmtId="0" fontId="14" fillId="0" borderId="0" xfId="3" applyFont="1"/>
    <xf numFmtId="0" fontId="7" fillId="0" borderId="0" xfId="0" applyFont="1" applyAlignment="1">
      <alignment horizontal="center"/>
    </xf>
    <xf numFmtId="0" fontId="2" fillId="0" borderId="0" xfId="8"/>
    <xf numFmtId="0" fontId="17" fillId="0" borderId="0" xfId="8" applyFont="1" applyBorder="1" applyAlignment="1">
      <alignment horizontal="center"/>
    </xf>
    <xf numFmtId="0" fontId="9" fillId="9" borderId="30" xfId="8" applyFont="1" applyFill="1" applyBorder="1" applyAlignment="1">
      <alignment horizontal="left" vertical="center"/>
    </xf>
    <xf numFmtId="0" fontId="9" fillId="9" borderId="22" xfId="8" applyFont="1" applyFill="1" applyBorder="1" applyAlignment="1">
      <alignment vertical="center" wrapText="1"/>
    </xf>
    <xf numFmtId="0" fontId="19" fillId="9" borderId="30" xfId="8" applyFont="1" applyFill="1" applyBorder="1" applyAlignment="1">
      <alignment horizontal="center" vertical="center"/>
    </xf>
    <xf numFmtId="0" fontId="19" fillId="9" borderId="22" xfId="8" applyFont="1" applyFill="1" applyBorder="1" applyAlignment="1">
      <alignment horizontal="center" vertical="center"/>
    </xf>
    <xf numFmtId="0" fontId="20" fillId="9" borderId="30" xfId="8" applyFont="1" applyFill="1" applyBorder="1" applyAlignment="1">
      <alignment horizontal="center" vertical="center"/>
    </xf>
    <xf numFmtId="0" fontId="20" fillId="9" borderId="21" xfId="8" applyFont="1" applyFill="1" applyBorder="1" applyAlignment="1">
      <alignment horizontal="center" vertical="center"/>
    </xf>
    <xf numFmtId="0" fontId="20" fillId="9" borderId="22" xfId="8" applyFont="1" applyFill="1" applyBorder="1" applyAlignment="1">
      <alignment horizontal="center" vertical="center"/>
    </xf>
    <xf numFmtId="0" fontId="9" fillId="10" borderId="31" xfId="8" applyFont="1" applyFill="1" applyBorder="1" applyAlignment="1">
      <alignment horizontal="left"/>
    </xf>
    <xf numFmtId="0" fontId="9" fillId="10" borderId="32" xfId="8" applyFont="1" applyFill="1" applyBorder="1" applyAlignment="1">
      <alignment vertical="center" wrapText="1"/>
    </xf>
    <xf numFmtId="0" fontId="19" fillId="10" borderId="31" xfId="8" applyFont="1" applyFill="1" applyBorder="1" applyAlignment="1">
      <alignment horizontal="center" vertical="center" wrapText="1"/>
    </xf>
    <xf numFmtId="0" fontId="19" fillId="10" borderId="32" xfId="8" applyFont="1" applyFill="1" applyBorder="1" applyAlignment="1">
      <alignment vertical="center" wrapText="1"/>
    </xf>
    <xf numFmtId="0" fontId="19" fillId="10" borderId="32" xfId="8" applyFont="1" applyFill="1" applyBorder="1" applyAlignment="1">
      <alignment horizontal="center" vertical="center" wrapText="1"/>
    </xf>
    <xf numFmtId="0" fontId="20" fillId="0" borderId="0" xfId="8" applyFont="1"/>
    <xf numFmtId="2" fontId="9" fillId="11" borderId="34" xfId="8" applyNumberFormat="1" applyFont="1" applyFill="1" applyBorder="1" applyAlignment="1">
      <alignment horizontal="left" vertical="top"/>
    </xf>
    <xf numFmtId="2" fontId="9" fillId="11" borderId="35" xfId="8" applyNumberFormat="1" applyFont="1" applyFill="1" applyBorder="1" applyAlignment="1">
      <alignment vertical="center" wrapText="1"/>
    </xf>
    <xf numFmtId="0" fontId="19" fillId="11" borderId="34" xfId="8" applyFont="1" applyFill="1" applyBorder="1" applyAlignment="1">
      <alignment horizontal="center" vertical="center"/>
    </xf>
    <xf numFmtId="0" fontId="19" fillId="11" borderId="35" xfId="8" applyFont="1" applyFill="1" applyBorder="1" applyAlignment="1">
      <alignment horizontal="center" vertical="center" wrapText="1"/>
    </xf>
    <xf numFmtId="2" fontId="9" fillId="11" borderId="35" xfId="8" applyNumberFormat="1" applyFont="1" applyFill="1" applyBorder="1" applyAlignment="1">
      <alignment vertical="top" wrapText="1"/>
    </xf>
    <xf numFmtId="0" fontId="19" fillId="11" borderId="35" xfId="8" applyFont="1" applyFill="1" applyBorder="1" applyAlignment="1">
      <alignment horizontal="center" vertical="center"/>
    </xf>
    <xf numFmtId="164" fontId="9" fillId="10" borderId="34" xfId="8" applyNumberFormat="1" applyFont="1" applyFill="1" applyBorder="1" applyAlignment="1">
      <alignment horizontal="left" vertical="top"/>
    </xf>
    <xf numFmtId="0" fontId="10" fillId="10" borderId="35" xfId="8" applyFont="1" applyFill="1" applyBorder="1" applyAlignment="1">
      <alignment vertical="center" wrapText="1"/>
    </xf>
    <xf numFmtId="0" fontId="19" fillId="10" borderId="34" xfId="8" applyFont="1" applyFill="1" applyBorder="1" applyAlignment="1">
      <alignment horizontal="center" vertical="center"/>
    </xf>
    <xf numFmtId="0" fontId="19" fillId="10" borderId="35" xfId="8" applyFont="1" applyFill="1" applyBorder="1" applyAlignment="1">
      <alignment horizontal="center" vertical="center"/>
    </xf>
    <xf numFmtId="0" fontId="20" fillId="0" borderId="0" xfId="8" applyFont="1" applyFill="1" applyBorder="1"/>
    <xf numFmtId="164" fontId="9" fillId="11" borderId="34" xfId="8" applyNumberFormat="1" applyFont="1" applyFill="1" applyBorder="1" applyAlignment="1">
      <alignment horizontal="left" vertical="top"/>
    </xf>
    <xf numFmtId="0" fontId="19" fillId="11" borderId="37" xfId="8" applyFont="1" applyFill="1" applyBorder="1" applyAlignment="1">
      <alignment horizontal="center" vertical="center"/>
    </xf>
    <xf numFmtId="0" fontId="19" fillId="11" borderId="38" xfId="8" applyFont="1" applyFill="1" applyBorder="1" applyAlignment="1">
      <alignment horizontal="center" vertical="center"/>
    </xf>
    <xf numFmtId="0" fontId="9" fillId="10" borderId="35" xfId="8" applyFont="1" applyFill="1" applyBorder="1" applyAlignment="1">
      <alignment horizontal="left" vertical="center" wrapText="1"/>
    </xf>
    <xf numFmtId="0" fontId="9" fillId="11" borderId="35" xfId="8" applyFont="1" applyFill="1" applyBorder="1" applyAlignment="1">
      <alignment vertical="center"/>
    </xf>
    <xf numFmtId="0" fontId="19" fillId="11" borderId="41" xfId="8" applyFont="1" applyFill="1" applyBorder="1" applyAlignment="1">
      <alignment horizontal="center" vertical="center"/>
    </xf>
    <xf numFmtId="0" fontId="19" fillId="11" borderId="42" xfId="8" applyFont="1" applyFill="1" applyBorder="1" applyAlignment="1">
      <alignment horizontal="center" vertical="center"/>
    </xf>
    <xf numFmtId="0" fontId="19" fillId="11" borderId="42" xfId="8" applyFont="1" applyFill="1" applyBorder="1" applyAlignment="1">
      <alignment horizontal="center" vertical="center" wrapText="1"/>
    </xf>
    <xf numFmtId="2" fontId="9" fillId="11" borderId="35" xfId="8" applyNumberFormat="1" applyFont="1" applyFill="1" applyBorder="1" applyAlignment="1">
      <alignment horizontal="left" vertical="center" wrapText="1"/>
    </xf>
    <xf numFmtId="0" fontId="9" fillId="11" borderId="35" xfId="8" applyFont="1" applyFill="1" applyBorder="1" applyAlignment="1">
      <alignment horizontal="left" vertical="center" wrapText="1"/>
    </xf>
    <xf numFmtId="0" fontId="9" fillId="10" borderId="34" xfId="8" applyFont="1" applyFill="1" applyBorder="1" applyAlignment="1">
      <alignment horizontal="left" vertical="top"/>
    </xf>
    <xf numFmtId="0" fontId="19" fillId="10" borderId="35" xfId="8" applyFont="1" applyFill="1" applyBorder="1" applyAlignment="1">
      <alignment horizontal="center" vertical="center" wrapText="1"/>
    </xf>
    <xf numFmtId="0" fontId="9" fillId="11" borderId="34" xfId="8" applyFont="1" applyFill="1" applyBorder="1" applyAlignment="1">
      <alignment vertical="top"/>
    </xf>
    <xf numFmtId="2" fontId="9" fillId="11" borderId="37" xfId="8" applyNumberFormat="1" applyFont="1" applyFill="1" applyBorder="1" applyAlignment="1">
      <alignment horizontal="left" vertical="top"/>
    </xf>
    <xf numFmtId="2" fontId="9" fillId="11" borderId="38" xfId="8" applyNumberFormat="1" applyFont="1" applyFill="1" applyBorder="1" applyAlignment="1">
      <alignment vertical="top" wrapText="1"/>
    </xf>
    <xf numFmtId="0" fontId="9" fillId="9" borderId="22" xfId="8" applyFont="1" applyFill="1" applyBorder="1" applyAlignment="1">
      <alignment horizontal="left" vertical="center" wrapText="1"/>
    </xf>
    <xf numFmtId="0" fontId="21" fillId="9" borderId="30" xfId="8" applyFont="1" applyFill="1" applyBorder="1" applyAlignment="1">
      <alignment vertical="center"/>
    </xf>
    <xf numFmtId="0" fontId="21" fillId="9" borderId="22" xfId="8" applyFont="1" applyFill="1" applyBorder="1" applyAlignment="1">
      <alignment vertical="center"/>
    </xf>
    <xf numFmtId="0" fontId="9" fillId="10" borderId="32" xfId="8" applyFont="1" applyFill="1" applyBorder="1" applyAlignment="1">
      <alignment horizontal="left" wrapText="1"/>
    </xf>
    <xf numFmtId="0" fontId="22" fillId="10" borderId="31" xfId="8" applyFont="1" applyFill="1" applyBorder="1" applyAlignment="1">
      <alignment horizontal="center" vertical="center"/>
    </xf>
    <xf numFmtId="0" fontId="22" fillId="10" borderId="32" xfId="8" applyFont="1" applyFill="1" applyBorder="1" applyAlignment="1">
      <alignment horizontal="center" vertical="center"/>
    </xf>
    <xf numFmtId="0" fontId="19" fillId="11" borderId="34" xfId="8" applyFont="1" applyFill="1" applyBorder="1" applyAlignment="1">
      <alignment horizontal="center"/>
    </xf>
    <xf numFmtId="0" fontId="19" fillId="11" borderId="35" xfId="8" applyFont="1" applyFill="1" applyBorder="1" applyAlignment="1">
      <alignment horizontal="center"/>
    </xf>
    <xf numFmtId="0" fontId="9" fillId="10" borderId="34" xfId="8" applyFont="1" applyFill="1" applyBorder="1" applyAlignment="1">
      <alignment horizontal="left"/>
    </xf>
    <xf numFmtId="0" fontId="9" fillId="10" borderId="35" xfId="8" applyFont="1" applyFill="1" applyBorder="1" applyAlignment="1">
      <alignment vertical="center" wrapText="1"/>
    </xf>
    <xf numFmtId="0" fontId="19" fillId="10" borderId="34" xfId="8" applyFont="1" applyFill="1" applyBorder="1" applyAlignment="1">
      <alignment horizontal="center"/>
    </xf>
    <xf numFmtId="0" fontId="19" fillId="10" borderId="35" xfId="8" applyFont="1" applyFill="1" applyBorder="1" applyAlignment="1">
      <alignment horizontal="center"/>
    </xf>
    <xf numFmtId="0" fontId="9" fillId="11" borderId="35" xfId="8" applyFont="1" applyFill="1" applyBorder="1"/>
    <xf numFmtId="164" fontId="9" fillId="10" borderId="34" xfId="8" applyNumberFormat="1" applyFont="1" applyFill="1" applyBorder="1" applyAlignment="1">
      <alignment horizontal="left"/>
    </xf>
    <xf numFmtId="0" fontId="9" fillId="10" borderId="35" xfId="8" applyFont="1" applyFill="1" applyBorder="1" applyAlignment="1">
      <alignment wrapText="1"/>
    </xf>
    <xf numFmtId="0" fontId="9" fillId="11" borderId="35" xfId="8" applyFont="1" applyFill="1" applyBorder="1" applyAlignment="1">
      <alignment wrapText="1"/>
    </xf>
    <xf numFmtId="2" fontId="9" fillId="11" borderId="38" xfId="8" applyNumberFormat="1" applyFont="1" applyFill="1" applyBorder="1" applyAlignment="1">
      <alignment horizontal="left" vertical="top" wrapText="1" indent="1"/>
    </xf>
    <xf numFmtId="0" fontId="19" fillId="11" borderId="37" xfId="8" applyFont="1" applyFill="1" applyBorder="1" applyAlignment="1">
      <alignment horizontal="center"/>
    </xf>
    <xf numFmtId="0" fontId="19" fillId="11" borderId="38" xfId="8" applyFont="1" applyFill="1" applyBorder="1" applyAlignment="1">
      <alignment horizontal="center"/>
    </xf>
    <xf numFmtId="0" fontId="9" fillId="9" borderId="22" xfId="8" applyFont="1" applyFill="1" applyBorder="1" applyAlignment="1">
      <alignment wrapText="1"/>
    </xf>
    <xf numFmtId="0" fontId="19" fillId="9" borderId="30" xfId="8" applyFont="1" applyFill="1" applyBorder="1" applyAlignment="1">
      <alignment horizontal="center"/>
    </xf>
    <xf numFmtId="0" fontId="19" fillId="9" borderId="22" xfId="8" applyFont="1" applyFill="1" applyBorder="1" applyAlignment="1">
      <alignment horizontal="center"/>
    </xf>
    <xf numFmtId="0" fontId="9" fillId="10" borderId="32" xfId="8" applyFont="1" applyFill="1" applyBorder="1" applyAlignment="1">
      <alignment wrapText="1"/>
    </xf>
    <xf numFmtId="0" fontId="19" fillId="10" borderId="31" xfId="8" applyFont="1" applyFill="1" applyBorder="1" applyAlignment="1">
      <alignment horizontal="center"/>
    </xf>
    <xf numFmtId="0" fontId="19" fillId="10" borderId="32" xfId="8" applyFont="1" applyFill="1" applyBorder="1" applyAlignment="1">
      <alignment horizontal="center"/>
    </xf>
    <xf numFmtId="0" fontId="9" fillId="10" borderId="35" xfId="8" applyFont="1" applyFill="1" applyBorder="1"/>
    <xf numFmtId="0" fontId="9" fillId="11" borderId="38" xfId="8" applyFont="1" applyFill="1" applyBorder="1"/>
    <xf numFmtId="0" fontId="9" fillId="9" borderId="22" xfId="8" applyFont="1" applyFill="1" applyBorder="1" applyAlignment="1">
      <alignment horizontal="justify" vertical="center"/>
    </xf>
    <xf numFmtId="0" fontId="9" fillId="11" borderId="34" xfId="8" applyFont="1" applyFill="1" applyBorder="1" applyAlignment="1">
      <alignment horizontal="left"/>
    </xf>
    <xf numFmtId="0" fontId="13" fillId="0" borderId="0" xfId="0" applyFont="1" applyAlignment="1">
      <alignment horizontal="left" indent="6"/>
    </xf>
    <xf numFmtId="0" fontId="13" fillId="0" borderId="0" xfId="0" applyFont="1" applyAlignment="1">
      <alignment horizontal="justify"/>
    </xf>
    <xf numFmtId="0" fontId="23" fillId="0" borderId="0" xfId="0" applyFont="1" applyAlignment="1">
      <alignment horizontal="center"/>
    </xf>
    <xf numFmtId="0" fontId="24" fillId="0" borderId="0" xfId="0" applyFont="1" applyAlignment="1">
      <alignment horizontal="left" indent="6"/>
    </xf>
    <xf numFmtId="0" fontId="25" fillId="0" borderId="0" xfId="0" applyFont="1"/>
    <xf numFmtId="0" fontId="6" fillId="0" borderId="0" xfId="0" applyFont="1" applyAlignment="1">
      <alignment horizontal="centerContinuous" wrapText="1"/>
    </xf>
    <xf numFmtId="0" fontId="25" fillId="0" borderId="0" xfId="0" applyFont="1" applyAlignment="1">
      <alignment horizontal="centerContinuous" wrapText="1"/>
    </xf>
    <xf numFmtId="0" fontId="0" fillId="0" borderId="0" xfId="0" applyAlignment="1">
      <alignment horizontal="centerContinuous" wrapText="1"/>
    </xf>
    <xf numFmtId="0" fontId="13" fillId="0" borderId="0" xfId="0" applyFont="1"/>
    <xf numFmtId="0" fontId="13" fillId="0" borderId="0" xfId="0" applyFont="1" applyAlignment="1">
      <alignment horizontal="centerContinuous" wrapText="1"/>
    </xf>
    <xf numFmtId="0" fontId="13" fillId="0" borderId="0" xfId="0" applyFont="1" applyAlignment="1">
      <alignment horizontal="centerContinuous"/>
    </xf>
    <xf numFmtId="0" fontId="13" fillId="0" borderId="43" xfId="0" applyFont="1" applyBorder="1" applyAlignment="1">
      <alignment horizontal="justify" vertical="top" wrapText="1"/>
    </xf>
    <xf numFmtId="0" fontId="13" fillId="0" borderId="28" xfId="0" applyFont="1" applyBorder="1" applyAlignment="1">
      <alignment horizontal="justify" vertical="top" wrapText="1"/>
    </xf>
    <xf numFmtId="0" fontId="13" fillId="0" borderId="28" xfId="0" applyFont="1" applyBorder="1" applyAlignment="1">
      <alignment vertical="top" wrapText="1"/>
    </xf>
    <xf numFmtId="0" fontId="13" fillId="0" borderId="43" xfId="0" applyFont="1" applyBorder="1" applyAlignment="1">
      <alignment vertical="top" wrapText="1"/>
    </xf>
    <xf numFmtId="0" fontId="13" fillId="0" borderId="29" xfId="0" applyFont="1" applyBorder="1" applyAlignment="1">
      <alignment vertical="top" wrapText="1"/>
    </xf>
    <xf numFmtId="0" fontId="13" fillId="0" borderId="23" xfId="0" applyFont="1" applyBorder="1" applyAlignment="1">
      <alignment vertical="top" wrapText="1"/>
    </xf>
    <xf numFmtId="0" fontId="13" fillId="0" borderId="23" xfId="0" applyFont="1" applyBorder="1" applyAlignment="1">
      <alignment horizontal="justify" vertical="top" wrapText="1"/>
    </xf>
    <xf numFmtId="0" fontId="13" fillId="0" borderId="29" xfId="0" applyFont="1" applyBorder="1" applyAlignment="1">
      <alignment horizontal="justify" vertical="top" wrapText="1"/>
    </xf>
    <xf numFmtId="0" fontId="13" fillId="12" borderId="43" xfId="0" applyFont="1" applyFill="1" applyBorder="1" applyAlignment="1">
      <alignment horizontal="justify" vertical="top" wrapText="1"/>
    </xf>
    <xf numFmtId="0" fontId="13" fillId="12" borderId="29" xfId="0" applyFont="1" applyFill="1" applyBorder="1" applyAlignment="1">
      <alignment horizontal="justify" vertical="top" wrapText="1"/>
    </xf>
    <xf numFmtId="0" fontId="13" fillId="12" borderId="23" xfId="0" applyFont="1" applyFill="1" applyBorder="1" applyAlignment="1">
      <alignment horizontal="justify" vertical="top" wrapText="1"/>
    </xf>
    <xf numFmtId="0" fontId="13" fillId="12" borderId="23" xfId="0" applyFont="1" applyFill="1" applyBorder="1" applyAlignment="1">
      <alignment vertical="top" wrapText="1"/>
    </xf>
    <xf numFmtId="0" fontId="13" fillId="12" borderId="43" xfId="0" applyFont="1" applyFill="1" applyBorder="1" applyAlignment="1">
      <alignment vertical="top" wrapText="1"/>
    </xf>
    <xf numFmtId="0" fontId="13" fillId="12" borderId="28" xfId="0" applyFont="1" applyFill="1" applyBorder="1" applyAlignment="1">
      <alignment horizontal="justify" vertical="top" wrapText="1"/>
    </xf>
    <xf numFmtId="0" fontId="13" fillId="12" borderId="28" xfId="0" applyFont="1" applyFill="1" applyBorder="1" applyAlignment="1">
      <alignment vertical="top" wrapText="1"/>
    </xf>
    <xf numFmtId="0" fontId="13" fillId="12" borderId="29" xfId="0" applyFont="1" applyFill="1" applyBorder="1" applyAlignment="1">
      <alignment vertical="top" wrapText="1"/>
    </xf>
    <xf numFmtId="0" fontId="26" fillId="0" borderId="28" xfId="0" applyFont="1" applyBorder="1" applyAlignment="1">
      <alignment horizontal="justify" vertical="top" wrapText="1"/>
    </xf>
    <xf numFmtId="0" fontId="6" fillId="0" borderId="0" xfId="0" applyFont="1" applyAlignment="1">
      <alignment horizontal="centerContinuous" vertical="center" wrapText="1"/>
    </xf>
    <xf numFmtId="0" fontId="13" fillId="0" borderId="0" xfId="0" applyFont="1" applyAlignment="1">
      <alignment horizontal="centerContinuous" vertical="center" wrapText="1"/>
    </xf>
    <xf numFmtId="4" fontId="5" fillId="0" borderId="0" xfId="0" applyNumberFormat="1" applyFont="1" applyAlignment="1">
      <alignment horizontal="centerContinuous" vertical="center" wrapText="1"/>
    </xf>
    <xf numFmtId="0" fontId="9" fillId="2" borderId="46" xfId="0" applyFont="1" applyFill="1" applyBorder="1" applyAlignment="1">
      <alignment vertical="top"/>
    </xf>
    <xf numFmtId="0" fontId="9" fillId="3" borderId="46" xfId="0" applyFont="1" applyFill="1" applyBorder="1" applyAlignment="1">
      <alignment horizontal="left"/>
    </xf>
    <xf numFmtId="0" fontId="9" fillId="2" borderId="46" xfId="0" applyFont="1" applyFill="1" applyBorder="1"/>
    <xf numFmtId="4" fontId="9" fillId="2" borderId="43" xfId="0" applyNumberFormat="1" applyFont="1" applyFill="1" applyBorder="1" applyAlignment="1">
      <alignment horizontal="right"/>
    </xf>
    <xf numFmtId="4" fontId="8" fillId="3" borderId="43" xfId="0" applyNumberFormat="1" applyFont="1" applyFill="1" applyBorder="1" applyAlignment="1">
      <alignment horizontal="right"/>
    </xf>
    <xf numFmtId="0" fontId="5" fillId="0" borderId="46" xfId="0" applyFont="1" applyBorder="1" applyAlignment="1">
      <alignment horizontal="left"/>
    </xf>
    <xf numFmtId="4" fontId="12" fillId="4" borderId="43" xfId="0" applyNumberFormat="1" applyFont="1" applyFill="1" applyBorder="1" applyAlignment="1">
      <alignment horizontal="right"/>
    </xf>
    <xf numFmtId="0" fontId="5" fillId="0" borderId="46" xfId="0" applyFont="1" applyBorder="1"/>
    <xf numFmtId="4" fontId="12" fillId="0" borderId="43" xfId="0" applyNumberFormat="1" applyFont="1" applyBorder="1" applyAlignment="1">
      <alignment horizontal="right"/>
    </xf>
    <xf numFmtId="0" fontId="9" fillId="4" borderId="0" xfId="0" applyFont="1" applyFill="1" applyBorder="1"/>
    <xf numFmtId="2" fontId="9" fillId="4" borderId="46" xfId="0" applyNumberFormat="1" applyFont="1" applyFill="1" applyBorder="1" applyAlignment="1">
      <alignment horizontal="left" vertical="top"/>
    </xf>
    <xf numFmtId="4" fontId="12" fillId="4" borderId="43" xfId="0" applyNumberFormat="1" applyFont="1" applyFill="1" applyBorder="1" applyAlignment="1">
      <alignment horizontal="right" vertical="top"/>
    </xf>
    <xf numFmtId="0" fontId="9" fillId="4" borderId="46" xfId="0" applyFont="1" applyFill="1" applyBorder="1"/>
    <xf numFmtId="4" fontId="8" fillId="4" borderId="43" xfId="0" applyNumberFormat="1" applyFont="1" applyFill="1" applyBorder="1" applyAlignment="1">
      <alignment horizontal="right"/>
    </xf>
    <xf numFmtId="0" fontId="5" fillId="4" borderId="46" xfId="0" applyFont="1" applyFill="1" applyBorder="1" applyAlignment="1">
      <alignment horizontal="left"/>
    </xf>
    <xf numFmtId="0" fontId="9" fillId="0" borderId="46" xfId="0" applyFont="1" applyFill="1" applyBorder="1"/>
    <xf numFmtId="4" fontId="8" fillId="0" borderId="43" xfId="0" applyNumberFormat="1" applyFont="1" applyFill="1" applyBorder="1" applyAlignment="1">
      <alignment horizontal="right"/>
    </xf>
    <xf numFmtId="0" fontId="9" fillId="4" borderId="0" xfId="0" applyFont="1" applyFill="1" applyBorder="1" applyAlignment="1">
      <alignment wrapText="1"/>
    </xf>
    <xf numFmtId="0" fontId="9" fillId="0" borderId="0" xfId="0" applyFont="1" applyFill="1" applyBorder="1" applyAlignment="1">
      <alignment wrapText="1"/>
    </xf>
    <xf numFmtId="0" fontId="29" fillId="13" borderId="53" xfId="0" applyFont="1" applyFill="1" applyBorder="1" applyAlignment="1">
      <alignment horizontal="center" vertical="center" wrapText="1"/>
    </xf>
    <xf numFmtId="0" fontId="30" fillId="13" borderId="21" xfId="0" applyFont="1" applyFill="1" applyBorder="1" applyAlignment="1">
      <alignment horizontal="center" vertical="center" wrapText="1"/>
    </xf>
    <xf numFmtId="0" fontId="9" fillId="14" borderId="6" xfId="0" applyFont="1" applyFill="1" applyBorder="1" applyAlignment="1">
      <alignment horizontal="left" vertical="center"/>
    </xf>
    <xf numFmtId="0" fontId="9" fillId="14" borderId="0" xfId="0" applyFont="1" applyFill="1" applyBorder="1" applyAlignment="1">
      <alignment vertical="center" wrapText="1"/>
    </xf>
    <xf numFmtId="4" fontId="8" fillId="14" borderId="7" xfId="0" applyNumberFormat="1" applyFont="1" applyFill="1" applyBorder="1" applyAlignment="1">
      <alignment horizontal="right" vertical="center"/>
    </xf>
    <xf numFmtId="4" fontId="9" fillId="14" borderId="7" xfId="0" applyNumberFormat="1" applyFont="1" applyFill="1" applyBorder="1" applyAlignment="1">
      <alignment horizontal="right" vertical="center"/>
    </xf>
    <xf numFmtId="4" fontId="9" fillId="14" borderId="49" xfId="0" applyNumberFormat="1" applyFont="1" applyFill="1" applyBorder="1" applyAlignment="1">
      <alignment horizontal="right" vertical="center"/>
    </xf>
    <xf numFmtId="0" fontId="9" fillId="10" borderId="9" xfId="0" applyFont="1" applyFill="1" applyBorder="1" applyAlignment="1">
      <alignment horizontal="left"/>
    </xf>
    <xf numFmtId="0" fontId="9" fillId="10" borderId="0" xfId="0" applyFont="1" applyFill="1" applyBorder="1" applyAlignment="1">
      <alignment vertical="center" wrapText="1"/>
    </xf>
    <xf numFmtId="0" fontId="9" fillId="10" borderId="8" xfId="0" applyFont="1" applyFill="1" applyBorder="1" applyAlignment="1">
      <alignment horizontal="center"/>
    </xf>
    <xf numFmtId="4" fontId="8" fillId="10" borderId="8" xfId="0" applyNumberFormat="1" applyFont="1" applyFill="1" applyBorder="1" applyAlignment="1">
      <alignment horizontal="right" vertical="center"/>
    </xf>
    <xf numFmtId="4" fontId="9" fillId="10" borderId="8" xfId="0" applyNumberFormat="1" applyFont="1" applyFill="1" applyBorder="1" applyAlignment="1">
      <alignment horizontal="right"/>
    </xf>
    <xf numFmtId="4" fontId="9" fillId="10" borderId="44" xfId="0" applyNumberFormat="1" applyFont="1" applyFill="1" applyBorder="1" applyAlignment="1">
      <alignment horizontal="right"/>
    </xf>
    <xf numFmtId="0" fontId="5" fillId="5" borderId="58" xfId="0" applyFont="1" applyFill="1" applyBorder="1"/>
    <xf numFmtId="0" fontId="5" fillId="5" borderId="59" xfId="0" applyFont="1" applyFill="1" applyBorder="1" applyAlignment="1">
      <alignment horizontal="center"/>
    </xf>
    <xf numFmtId="4" fontId="5" fillId="5" borderId="59" xfId="0" applyNumberFormat="1" applyFont="1" applyFill="1" applyBorder="1" applyAlignment="1">
      <alignment horizontal="right"/>
    </xf>
    <xf numFmtId="4" fontId="5" fillId="5" borderId="60" xfId="0" applyNumberFormat="1" applyFont="1" applyFill="1" applyBorder="1" applyAlignment="1">
      <alignment horizontal="right"/>
    </xf>
    <xf numFmtId="0" fontId="5" fillId="5" borderId="12" xfId="0" applyFont="1" applyFill="1" applyBorder="1"/>
    <xf numFmtId="0" fontId="5" fillId="5" borderId="13" xfId="0" applyFont="1" applyFill="1" applyBorder="1" applyAlignment="1">
      <alignment horizontal="center"/>
    </xf>
    <xf numFmtId="4" fontId="5" fillId="5" borderId="13" xfId="0" applyNumberFormat="1" applyFont="1" applyFill="1" applyBorder="1" applyAlignment="1">
      <alignment horizontal="right"/>
    </xf>
    <xf numFmtId="4" fontId="5" fillId="5" borderId="45" xfId="0" applyNumberFormat="1" applyFont="1" applyFill="1" applyBorder="1" applyAlignment="1">
      <alignment horizontal="right"/>
    </xf>
    <xf numFmtId="4" fontId="5" fillId="5" borderId="13" xfId="0" applyNumberFormat="1" applyFont="1" applyFill="1" applyBorder="1"/>
    <xf numFmtId="4" fontId="5" fillId="5" borderId="45" xfId="0" applyNumberFormat="1" applyFont="1" applyFill="1" applyBorder="1"/>
    <xf numFmtId="0" fontId="5" fillId="0" borderId="12" xfId="0" applyFont="1" applyBorder="1"/>
    <xf numFmtId="0" fontId="5" fillId="0" borderId="13" xfId="0" applyFont="1" applyBorder="1" applyAlignment="1">
      <alignment horizontal="center"/>
    </xf>
    <xf numFmtId="4" fontId="5" fillId="0" borderId="13" xfId="0" applyNumberFormat="1" applyFont="1" applyBorder="1" applyAlignment="1">
      <alignment horizontal="right"/>
    </xf>
    <xf numFmtId="4" fontId="5" fillId="0" borderId="45" xfId="0" applyNumberFormat="1" applyFont="1" applyBorder="1" applyAlignment="1">
      <alignment horizontal="right"/>
    </xf>
    <xf numFmtId="0" fontId="9" fillId="14" borderId="61" xfId="0" applyFont="1" applyFill="1" applyBorder="1" applyAlignment="1">
      <alignment horizontal="left" vertical="center"/>
    </xf>
    <xf numFmtId="0" fontId="9" fillId="14" borderId="62" xfId="0" applyFont="1" applyFill="1" applyBorder="1" applyAlignment="1">
      <alignment vertical="center" wrapText="1"/>
    </xf>
    <xf numFmtId="4" fontId="8" fillId="14" borderId="62" xfId="0" applyNumberFormat="1" applyFont="1" applyFill="1" applyBorder="1" applyAlignment="1">
      <alignment horizontal="center" vertical="center"/>
    </xf>
    <xf numFmtId="4" fontId="8" fillId="14" borderId="62" xfId="0" applyNumberFormat="1" applyFont="1" applyFill="1" applyBorder="1"/>
    <xf numFmtId="4" fontId="8" fillId="14" borderId="62" xfId="0" applyNumberFormat="1" applyFont="1" applyFill="1" applyBorder="1" applyAlignment="1">
      <alignment horizontal="right" vertical="center"/>
    </xf>
    <xf numFmtId="4" fontId="9" fillId="14" borderId="63" xfId="0" applyNumberFormat="1" applyFont="1" applyFill="1" applyBorder="1" applyAlignment="1">
      <alignment horizontal="right" vertical="center"/>
    </xf>
    <xf numFmtId="1" fontId="9" fillId="0" borderId="47" xfId="0" applyNumberFormat="1" applyFont="1" applyFill="1" applyBorder="1" applyAlignment="1">
      <alignment horizontal="left" vertical="top"/>
    </xf>
    <xf numFmtId="4" fontId="12" fillId="0" borderId="23" xfId="0" applyNumberFormat="1" applyFont="1" applyFill="1" applyBorder="1" applyAlignment="1">
      <alignment horizontal="right"/>
    </xf>
    <xf numFmtId="0" fontId="9" fillId="0" borderId="0" xfId="0" applyFont="1" applyFill="1" applyBorder="1"/>
    <xf numFmtId="2" fontId="9" fillId="4" borderId="64" xfId="0" applyNumberFormat="1" applyFont="1" applyFill="1" applyBorder="1" applyAlignment="1">
      <alignment vertical="top" wrapText="1"/>
    </xf>
    <xf numFmtId="2" fontId="5" fillId="0" borderId="65" xfId="0" applyNumberFormat="1" applyFont="1" applyFill="1" applyBorder="1" applyAlignment="1">
      <alignment horizontal="left" vertical="top" wrapText="1" indent="1"/>
    </xf>
    <xf numFmtId="2" fontId="5" fillId="0" borderId="66" xfId="0" applyNumberFormat="1" applyFont="1" applyFill="1" applyBorder="1" applyAlignment="1">
      <alignment horizontal="left" vertical="top" wrapText="1" indent="1"/>
    </xf>
    <xf numFmtId="2" fontId="5" fillId="0" borderId="67" xfId="0" applyNumberFormat="1" applyFont="1" applyFill="1" applyBorder="1" applyAlignment="1">
      <alignment horizontal="left" vertical="top" wrapText="1" indent="1"/>
    </xf>
    <xf numFmtId="2" fontId="9" fillId="2" borderId="66" xfId="0" applyNumberFormat="1" applyFont="1" applyFill="1" applyBorder="1" applyAlignment="1">
      <alignment horizontal="left" vertical="top" wrapText="1" indent="1"/>
    </xf>
    <xf numFmtId="2" fontId="5" fillId="4" borderId="68" xfId="0" applyNumberFormat="1" applyFont="1" applyFill="1" applyBorder="1" applyAlignment="1">
      <alignment horizontal="left" vertical="top" wrapText="1" indent="1"/>
    </xf>
    <xf numFmtId="2" fontId="5" fillId="0" borderId="68" xfId="0" applyNumberFormat="1" applyFont="1" applyFill="1" applyBorder="1" applyAlignment="1">
      <alignment horizontal="left" vertical="top" wrapText="1" indent="1"/>
    </xf>
    <xf numFmtId="2" fontId="9" fillId="4" borderId="66" xfId="0" applyNumberFormat="1" applyFont="1" applyFill="1" applyBorder="1" applyAlignment="1">
      <alignment horizontal="left" vertical="top" wrapText="1" indent="1"/>
    </xf>
    <xf numFmtId="2" fontId="9" fillId="0" borderId="69" xfId="0" applyNumberFormat="1" applyFont="1" applyFill="1" applyBorder="1" applyAlignment="1">
      <alignment horizontal="left" vertical="top" wrapText="1" indent="1"/>
    </xf>
    <xf numFmtId="2" fontId="9" fillId="3" borderId="68" xfId="0" applyNumberFormat="1" applyFont="1" applyFill="1" applyBorder="1" applyAlignment="1">
      <alignment horizontal="left" vertical="top" wrapText="1" indent="1"/>
    </xf>
    <xf numFmtId="2" fontId="5" fillId="0" borderId="70" xfId="0" applyNumberFormat="1" applyFont="1" applyFill="1" applyBorder="1" applyAlignment="1">
      <alignment horizontal="left" vertical="top" wrapText="1" indent="1"/>
    </xf>
    <xf numFmtId="4" fontId="9" fillId="4" borderId="35" xfId="0" applyNumberFormat="1" applyFont="1" applyFill="1" applyBorder="1" applyAlignment="1">
      <alignment horizontal="right" vertical="top"/>
    </xf>
    <xf numFmtId="4" fontId="5" fillId="0" borderId="71" xfId="0" applyNumberFormat="1" applyFont="1" applyFill="1" applyBorder="1" applyAlignment="1">
      <alignment horizontal="right" vertical="top"/>
    </xf>
    <xf numFmtId="4" fontId="5" fillId="0" borderId="72" xfId="0" applyNumberFormat="1" applyFont="1" applyFill="1" applyBorder="1" applyAlignment="1">
      <alignment horizontal="right" vertical="top"/>
    </xf>
    <xf numFmtId="4" fontId="9" fillId="10" borderId="35" xfId="0" applyNumberFormat="1" applyFont="1" applyFill="1" applyBorder="1" applyAlignment="1">
      <alignment horizontal="right"/>
    </xf>
    <xf numFmtId="4" fontId="9" fillId="4" borderId="73" xfId="0" applyNumberFormat="1" applyFont="1" applyFill="1" applyBorder="1" applyAlignment="1">
      <alignment horizontal="right" vertical="top"/>
    </xf>
    <xf numFmtId="4" fontId="5" fillId="0" borderId="74" xfId="0" applyNumberFormat="1" applyFont="1" applyFill="1" applyBorder="1" applyAlignment="1">
      <alignment horizontal="right" vertical="top"/>
    </xf>
    <xf numFmtId="4" fontId="9" fillId="14" borderId="32" xfId="0" applyNumberFormat="1" applyFont="1" applyFill="1" applyBorder="1" applyAlignment="1">
      <alignment horizontal="right" vertical="center"/>
    </xf>
    <xf numFmtId="4" fontId="8" fillId="4" borderId="35" xfId="0" applyNumberFormat="1" applyFont="1" applyFill="1" applyBorder="1" applyAlignment="1">
      <alignment horizontal="right" vertical="top"/>
    </xf>
    <xf numFmtId="4" fontId="12" fillId="0" borderId="71" xfId="0" applyNumberFormat="1" applyFont="1" applyFill="1" applyBorder="1" applyAlignment="1">
      <alignment horizontal="right" vertical="top"/>
    </xf>
    <xf numFmtId="4" fontId="12" fillId="0" borderId="72" xfId="0" applyNumberFormat="1" applyFont="1" applyFill="1" applyBorder="1" applyAlignment="1">
      <alignment horizontal="right" vertical="top"/>
    </xf>
    <xf numFmtId="4" fontId="12" fillId="0" borderId="74" xfId="0" applyNumberFormat="1" applyFont="1" applyFill="1" applyBorder="1" applyAlignment="1">
      <alignment horizontal="right" vertical="top"/>
    </xf>
    <xf numFmtId="0" fontId="9" fillId="10" borderId="15" xfId="0" applyFont="1" applyFill="1" applyBorder="1" applyAlignment="1">
      <alignment horizontal="left"/>
    </xf>
    <xf numFmtId="4" fontId="8" fillId="4" borderId="35" xfId="0" applyNumberFormat="1" applyFont="1" applyFill="1" applyBorder="1" applyAlignment="1">
      <alignment horizontal="right"/>
    </xf>
    <xf numFmtId="4" fontId="8" fillId="0" borderId="35" xfId="0" applyNumberFormat="1" applyFont="1" applyFill="1" applyBorder="1" applyAlignment="1">
      <alignment horizontal="right"/>
    </xf>
    <xf numFmtId="2" fontId="5" fillId="0" borderId="11" xfId="0" applyNumberFormat="1" applyFont="1" applyFill="1" applyBorder="1" applyAlignment="1">
      <alignment horizontal="left" vertical="top"/>
    </xf>
    <xf numFmtId="2" fontId="5" fillId="0" borderId="13" xfId="0" applyNumberFormat="1" applyFont="1" applyFill="1" applyBorder="1" applyAlignment="1">
      <alignment horizontal="left" vertical="top"/>
    </xf>
    <xf numFmtId="0" fontId="9" fillId="4" borderId="16" xfId="0" applyFont="1" applyFill="1" applyBorder="1" applyAlignment="1">
      <alignment horizontal="center" vertical="top"/>
    </xf>
    <xf numFmtId="2" fontId="5" fillId="0" borderId="14" xfId="0" applyNumberFormat="1" applyFont="1" applyFill="1" applyBorder="1" applyAlignment="1">
      <alignment horizontal="left" vertical="top"/>
    </xf>
    <xf numFmtId="0" fontId="9" fillId="2" borderId="18" xfId="0" applyFont="1" applyFill="1" applyBorder="1" applyAlignment="1">
      <alignment horizontal="center"/>
    </xf>
    <xf numFmtId="4" fontId="8" fillId="2" borderId="18" xfId="0" applyNumberFormat="1" applyFont="1" applyFill="1" applyBorder="1" applyAlignment="1">
      <alignment horizontal="right"/>
    </xf>
    <xf numFmtId="4" fontId="9" fillId="2" borderId="18" xfId="0" applyNumberFormat="1" applyFont="1" applyFill="1" applyBorder="1" applyAlignment="1">
      <alignment horizontal="right"/>
    </xf>
    <xf numFmtId="0" fontId="5" fillId="4" borderId="18" xfId="0" applyFont="1" applyFill="1" applyBorder="1" applyAlignment="1">
      <alignment horizontal="center"/>
    </xf>
    <xf numFmtId="4" fontId="12" fillId="4" borderId="18" xfId="0" applyNumberFormat="1" applyFont="1" applyFill="1" applyBorder="1" applyAlignment="1">
      <alignment horizontal="right"/>
    </xf>
    <xf numFmtId="0" fontId="5" fillId="0" borderId="18" xfId="0" applyFont="1" applyBorder="1" applyAlignment="1">
      <alignment horizontal="center"/>
    </xf>
    <xf numFmtId="4" fontId="12" fillId="0" borderId="18" xfId="0" applyNumberFormat="1" applyFont="1" applyBorder="1" applyAlignment="1">
      <alignment horizontal="right"/>
    </xf>
    <xf numFmtId="4" fontId="12" fillId="0" borderId="18" xfId="0" applyNumberFormat="1" applyFont="1" applyBorder="1"/>
    <xf numFmtId="2" fontId="9" fillId="4" borderId="18" xfId="0" applyNumberFormat="1" applyFont="1" applyFill="1" applyBorder="1" applyAlignment="1">
      <alignment horizontal="center" vertical="top"/>
    </xf>
    <xf numFmtId="4" fontId="12" fillId="4" borderId="18" xfId="0" applyNumberFormat="1" applyFont="1" applyFill="1" applyBorder="1" applyAlignment="1">
      <alignment horizontal="right" vertical="top"/>
    </xf>
    <xf numFmtId="0" fontId="9" fillId="4" borderId="18" xfId="0" applyFont="1" applyFill="1" applyBorder="1" applyAlignment="1">
      <alignment horizontal="center"/>
    </xf>
    <xf numFmtId="4" fontId="8" fillId="4" borderId="18" xfId="0" applyNumberFormat="1" applyFont="1" applyFill="1" applyBorder="1" applyAlignment="1">
      <alignment horizontal="right"/>
    </xf>
    <xf numFmtId="0" fontId="12" fillId="4" borderId="18" xfId="0" applyFont="1" applyFill="1" applyBorder="1" applyAlignment="1">
      <alignment horizontal="center"/>
    </xf>
    <xf numFmtId="0" fontId="9" fillId="0" borderId="18" xfId="0" applyFont="1" applyFill="1" applyBorder="1" applyAlignment="1">
      <alignment horizontal="center"/>
    </xf>
    <xf numFmtId="4" fontId="8" fillId="0" borderId="18" xfId="0" applyNumberFormat="1" applyFont="1" applyFill="1" applyBorder="1" applyAlignment="1">
      <alignment horizontal="right"/>
    </xf>
    <xf numFmtId="4" fontId="8" fillId="4" borderId="18" xfId="0" applyNumberFormat="1" applyFont="1" applyFill="1" applyBorder="1" applyAlignment="1">
      <alignment horizontal="right" vertical="center"/>
    </xf>
    <xf numFmtId="0" fontId="9" fillId="3" borderId="18" xfId="0" applyFont="1" applyFill="1" applyBorder="1" applyAlignment="1">
      <alignment horizontal="center"/>
    </xf>
    <xf numFmtId="4" fontId="8" fillId="3" borderId="18" xfId="0" applyNumberFormat="1" applyFont="1" applyFill="1" applyBorder="1" applyAlignment="1">
      <alignment horizontal="right"/>
    </xf>
    <xf numFmtId="165" fontId="8" fillId="0" borderId="18" xfId="0" applyNumberFormat="1" applyFont="1" applyFill="1" applyBorder="1" applyAlignment="1">
      <alignment horizontal="right"/>
    </xf>
    <xf numFmtId="4" fontId="8" fillId="0" borderId="18" xfId="0" applyNumberFormat="1" applyFont="1" applyFill="1" applyBorder="1" applyAlignment="1">
      <alignment horizontal="right" vertical="center"/>
    </xf>
    <xf numFmtId="0" fontId="5" fillId="0" borderId="48" xfId="0" applyFont="1" applyFill="1" applyBorder="1" applyAlignment="1">
      <alignment horizontal="center"/>
    </xf>
    <xf numFmtId="4" fontId="12" fillId="0" borderId="48" xfId="0" applyNumberFormat="1" applyFont="1" applyFill="1" applyBorder="1" applyAlignment="1">
      <alignment horizontal="right"/>
    </xf>
    <xf numFmtId="4" fontId="8" fillId="14" borderId="75" xfId="0" applyNumberFormat="1" applyFont="1" applyFill="1" applyBorder="1" applyAlignment="1">
      <alignment horizontal="right" vertical="center"/>
    </xf>
    <xf numFmtId="0" fontId="30" fillId="13" borderId="2" xfId="0" applyFont="1" applyFill="1" applyBorder="1" applyAlignment="1" applyProtection="1">
      <alignment horizontal="center" vertical="center" wrapText="1"/>
    </xf>
    <xf numFmtId="0" fontId="30" fillId="13" borderId="76" xfId="0" applyFont="1" applyFill="1" applyBorder="1" applyAlignment="1" applyProtection="1">
      <alignment horizontal="center" vertical="center" wrapText="1"/>
    </xf>
    <xf numFmtId="0" fontId="9" fillId="10" borderId="7" xfId="0" applyFont="1" applyFill="1" applyBorder="1" applyAlignment="1">
      <alignment horizontal="center"/>
    </xf>
    <xf numFmtId="4" fontId="8" fillId="10" borderId="7" xfId="0" applyNumberFormat="1" applyFont="1" applyFill="1" applyBorder="1" applyAlignment="1">
      <alignment horizontal="right" vertical="center"/>
    </xf>
    <xf numFmtId="4" fontId="8" fillId="14" borderId="64" xfId="0" applyNumberFormat="1" applyFont="1" applyFill="1" applyBorder="1" applyAlignment="1">
      <alignment horizontal="center" vertical="center"/>
    </xf>
    <xf numFmtId="4" fontId="8" fillId="14" borderId="36" xfId="0" applyNumberFormat="1" applyFont="1" applyFill="1" applyBorder="1"/>
    <xf numFmtId="0" fontId="5" fillId="0" borderId="0" xfId="0" applyFont="1" applyAlignment="1">
      <alignment horizontal="centerContinuous" vertical="center" wrapText="1"/>
    </xf>
    <xf numFmtId="3" fontId="30" fillId="13" borderId="76" xfId="0" applyNumberFormat="1" applyFont="1" applyFill="1" applyBorder="1" applyAlignment="1" applyProtection="1">
      <alignment horizontal="center" vertical="center" wrapText="1"/>
    </xf>
    <xf numFmtId="3" fontId="8" fillId="14" borderId="15" xfId="0" applyNumberFormat="1" applyFont="1" applyFill="1" applyBorder="1" applyAlignment="1">
      <alignment horizontal="center"/>
    </xf>
    <xf numFmtId="3" fontId="8" fillId="10" borderId="7" xfId="0" applyNumberFormat="1" applyFont="1" applyFill="1" applyBorder="1" applyAlignment="1">
      <alignment horizontal="center" vertical="center"/>
    </xf>
    <xf numFmtId="3" fontId="8" fillId="4" borderId="8" xfId="0" applyNumberFormat="1" applyFont="1" applyFill="1" applyBorder="1" applyAlignment="1">
      <alignment horizontal="center" vertical="top"/>
    </xf>
    <xf numFmtId="3" fontId="12" fillId="0" borderId="11" xfId="0" applyNumberFormat="1" applyFont="1" applyFill="1" applyBorder="1" applyAlignment="1">
      <alignment horizontal="center" vertical="top"/>
    </xf>
    <xf numFmtId="3" fontId="12" fillId="0" borderId="13" xfId="0" applyNumberFormat="1" applyFont="1" applyFill="1" applyBorder="1" applyAlignment="1">
      <alignment horizontal="center" vertical="top"/>
    </xf>
    <xf numFmtId="3" fontId="8" fillId="0" borderId="11" xfId="0" applyNumberFormat="1" applyFont="1" applyFill="1" applyBorder="1" applyAlignment="1">
      <alignment horizontal="center" vertical="top"/>
    </xf>
    <xf numFmtId="3" fontId="8" fillId="0" borderId="13" xfId="0" applyNumberFormat="1" applyFont="1" applyFill="1" applyBorder="1" applyAlignment="1">
      <alignment horizontal="center" vertical="top"/>
    </xf>
    <xf numFmtId="3" fontId="8" fillId="10" borderId="8" xfId="0" applyNumberFormat="1" applyFont="1" applyFill="1" applyBorder="1" applyAlignment="1">
      <alignment horizontal="center" vertical="center"/>
    </xf>
    <xf numFmtId="3" fontId="8" fillId="4" borderId="16" xfId="0" applyNumberFormat="1" applyFont="1" applyFill="1" applyBorder="1" applyAlignment="1">
      <alignment horizontal="center" vertical="top"/>
    </xf>
    <xf numFmtId="3" fontId="8" fillId="0" borderId="14" xfId="0" applyNumberFormat="1" applyFont="1" applyFill="1" applyBorder="1" applyAlignment="1">
      <alignment horizontal="center" vertical="top"/>
    </xf>
    <xf numFmtId="3" fontId="8" fillId="2" borderId="18" xfId="0" applyNumberFormat="1" applyFont="1" applyFill="1" applyBorder="1" applyAlignment="1">
      <alignment horizontal="center"/>
    </xf>
    <xf numFmtId="3" fontId="12" fillId="4" borderId="18" xfId="0" applyNumberFormat="1" applyFont="1" applyFill="1" applyBorder="1" applyAlignment="1">
      <alignment horizontal="center"/>
    </xf>
    <xf numFmtId="3" fontId="12" fillId="0" borderId="18" xfId="0" applyNumberFormat="1" applyFont="1" applyBorder="1" applyAlignment="1">
      <alignment horizontal="center"/>
    </xf>
    <xf numFmtId="3" fontId="8" fillId="4" borderId="18" xfId="0" applyNumberFormat="1" applyFont="1" applyFill="1" applyBorder="1" applyAlignment="1">
      <alignment horizontal="center" vertical="top"/>
    </xf>
    <xf numFmtId="3" fontId="8" fillId="4" borderId="18" xfId="0" applyNumberFormat="1" applyFont="1" applyFill="1" applyBorder="1" applyAlignment="1">
      <alignment horizontal="center"/>
    </xf>
    <xf numFmtId="3" fontId="8" fillId="0" borderId="18" xfId="0" applyNumberFormat="1" applyFont="1" applyFill="1" applyBorder="1" applyAlignment="1">
      <alignment horizontal="center"/>
    </xf>
    <xf numFmtId="3" fontId="12" fillId="0" borderId="14" xfId="0" applyNumberFormat="1" applyFont="1" applyFill="1" applyBorder="1" applyAlignment="1">
      <alignment horizontal="center" vertical="top"/>
    </xf>
    <xf numFmtId="3" fontId="8" fillId="4" borderId="18" xfId="0" applyNumberFormat="1" applyFont="1" applyFill="1" applyBorder="1" applyAlignment="1">
      <alignment horizontal="center" vertical="center"/>
    </xf>
    <xf numFmtId="3" fontId="8" fillId="3" borderId="18" xfId="0" applyNumberFormat="1" applyFont="1" applyFill="1" applyBorder="1" applyAlignment="1">
      <alignment horizontal="center"/>
    </xf>
    <xf numFmtId="3" fontId="8" fillId="4" borderId="8" xfId="0" applyNumberFormat="1" applyFont="1" applyFill="1" applyBorder="1" applyAlignment="1">
      <alignment horizontal="center"/>
    </xf>
    <xf numFmtId="3" fontId="12" fillId="0" borderId="8" xfId="0" applyNumberFormat="1" applyFont="1" applyFill="1" applyBorder="1" applyAlignment="1">
      <alignment horizontal="center"/>
    </xf>
    <xf numFmtId="3" fontId="8" fillId="0" borderId="18" xfId="0" applyNumberFormat="1" applyFont="1" applyFill="1" applyBorder="1" applyAlignment="1">
      <alignment horizontal="center" vertical="center"/>
    </xf>
    <xf numFmtId="3" fontId="12" fillId="0" borderId="48" xfId="0" applyNumberFormat="1" applyFont="1" applyFill="1" applyBorder="1" applyAlignment="1">
      <alignment horizontal="center"/>
    </xf>
    <xf numFmtId="0" fontId="33" fillId="0" borderId="8" xfId="3" applyFont="1" applyBorder="1" applyAlignment="1">
      <alignment vertical="top" wrapText="1"/>
    </xf>
    <xf numFmtId="0" fontId="33" fillId="0" borderId="8" xfId="3" applyFont="1" applyBorder="1" applyAlignment="1">
      <alignment horizontal="left" vertical="top" wrapText="1"/>
    </xf>
    <xf numFmtId="0" fontId="33" fillId="0" borderId="9" xfId="3" applyFont="1" applyBorder="1" applyAlignment="1">
      <alignment horizontal="center" vertical="top" wrapText="1"/>
    </xf>
    <xf numFmtId="0" fontId="33" fillId="0" borderId="44" xfId="3" applyFont="1" applyBorder="1" applyAlignment="1">
      <alignment vertical="top" wrapText="1"/>
    </xf>
    <xf numFmtId="0" fontId="33" fillId="0" borderId="47" xfId="3" applyFont="1" applyBorder="1" applyAlignment="1">
      <alignment horizontal="center" vertical="top" wrapText="1"/>
    </xf>
    <xf numFmtId="0" fontId="33" fillId="0" borderId="51" xfId="3" applyFont="1" applyBorder="1" applyAlignment="1">
      <alignment horizontal="left" vertical="top" wrapText="1"/>
    </xf>
    <xf numFmtId="0" fontId="33" fillId="0" borderId="51" xfId="3" applyFont="1" applyBorder="1" applyAlignment="1">
      <alignment vertical="top" wrapText="1"/>
    </xf>
    <xf numFmtId="0" fontId="33" fillId="0" borderId="52" xfId="3" applyFont="1" applyBorder="1" applyAlignment="1">
      <alignment vertical="top" wrapText="1"/>
    </xf>
    <xf numFmtId="0" fontId="32" fillId="10" borderId="3" xfId="3" applyFont="1" applyFill="1" applyBorder="1" applyAlignment="1">
      <alignment horizontal="center" vertical="center" wrapText="1"/>
    </xf>
    <xf numFmtId="0" fontId="32" fillId="10" borderId="57" xfId="3" applyFont="1" applyFill="1" applyBorder="1" applyAlignment="1">
      <alignment horizontal="center" vertical="center" wrapText="1"/>
    </xf>
    <xf numFmtId="4" fontId="9" fillId="10" borderId="44" xfId="0" applyNumberFormat="1" applyFont="1" applyFill="1" applyBorder="1" applyAlignment="1">
      <alignment horizontal="center" vertical="center" wrapText="1"/>
    </xf>
    <xf numFmtId="0" fontId="9" fillId="10" borderId="51" xfId="0" applyFont="1" applyFill="1" applyBorder="1" applyAlignment="1">
      <alignment horizontal="center" vertical="center"/>
    </xf>
    <xf numFmtId="0" fontId="9" fillId="10" borderId="52" xfId="0" applyFont="1" applyFill="1" applyBorder="1" applyAlignment="1">
      <alignment horizontal="center" vertical="center"/>
    </xf>
    <xf numFmtId="0" fontId="28" fillId="13" borderId="29" xfId="0" applyFont="1" applyFill="1" applyBorder="1" applyAlignment="1">
      <alignment horizontal="center" vertical="top" wrapText="1"/>
    </xf>
    <xf numFmtId="0" fontId="28" fillId="13" borderId="23" xfId="0" applyFont="1" applyFill="1" applyBorder="1" applyAlignment="1">
      <alignment horizontal="center" vertical="top" wrapText="1"/>
    </xf>
    <xf numFmtId="0" fontId="6" fillId="12" borderId="28" xfId="0" applyFont="1" applyFill="1" applyBorder="1" applyAlignment="1">
      <alignment vertical="top" wrapText="1"/>
    </xf>
    <xf numFmtId="0" fontId="26" fillId="12" borderId="28" xfId="0" applyFont="1" applyFill="1" applyBorder="1" applyAlignment="1">
      <alignment horizontal="justify" vertical="top" wrapText="1"/>
    </xf>
    <xf numFmtId="0" fontId="33" fillId="0" borderId="44" xfId="3" applyFont="1" applyBorder="1" applyAlignment="1">
      <alignment horizontal="center"/>
    </xf>
    <xf numFmtId="0" fontId="2" fillId="0" borderId="0" xfId="8" applyAlignment="1">
      <alignment horizontal="centerContinuous" vertical="center"/>
    </xf>
    <xf numFmtId="0" fontId="18" fillId="11" borderId="35" xfId="8" applyFont="1" applyFill="1" applyBorder="1" applyAlignment="1">
      <alignment horizontal="center" vertical="center"/>
    </xf>
    <xf numFmtId="0" fontId="18" fillId="11" borderId="34" xfId="8" applyFont="1" applyFill="1" applyBorder="1" applyAlignment="1">
      <alignment horizontal="center" vertical="center"/>
    </xf>
    <xf numFmtId="0" fontId="18" fillId="10" borderId="35" xfId="8" applyFont="1" applyFill="1" applyBorder="1" applyAlignment="1">
      <alignment horizontal="center" vertical="center"/>
    </xf>
    <xf numFmtId="0" fontId="34" fillId="11" borderId="32" xfId="8" applyFont="1" applyFill="1" applyBorder="1" applyAlignment="1">
      <alignment horizontal="center" vertical="center"/>
    </xf>
    <xf numFmtId="0" fontId="34" fillId="11" borderId="35" xfId="8" applyFont="1" applyFill="1" applyBorder="1" applyAlignment="1">
      <alignment horizontal="center" vertical="center"/>
    </xf>
    <xf numFmtId="0" fontId="34" fillId="10" borderId="35" xfId="8" applyFont="1" applyFill="1" applyBorder="1" applyAlignment="1">
      <alignment horizontal="center" vertical="center"/>
    </xf>
    <xf numFmtId="0" fontId="18" fillId="10" borderId="31" xfId="8" applyFont="1" applyFill="1" applyBorder="1" applyAlignment="1">
      <alignment horizontal="center" vertical="center"/>
    </xf>
    <xf numFmtId="0" fontId="18" fillId="10" borderId="33" xfId="8" applyFont="1" applyFill="1" applyBorder="1" applyAlignment="1">
      <alignment horizontal="center" vertical="center"/>
    </xf>
    <xf numFmtId="0" fontId="18" fillId="10" borderId="32" xfId="8" applyFont="1" applyFill="1" applyBorder="1" applyAlignment="1">
      <alignment horizontal="center" vertical="center"/>
    </xf>
    <xf numFmtId="0" fontId="18" fillId="11" borderId="36" xfId="8" applyFont="1" applyFill="1" applyBorder="1" applyAlignment="1">
      <alignment horizontal="center" vertical="center"/>
    </xf>
    <xf numFmtId="0" fontId="18" fillId="10" borderId="34" xfId="8" applyFont="1" applyFill="1" applyBorder="1" applyAlignment="1">
      <alignment horizontal="center" vertical="center"/>
    </xf>
    <xf numFmtId="0" fontId="18" fillId="10" borderId="36" xfId="8" applyFont="1" applyFill="1" applyBorder="1" applyAlignment="1">
      <alignment horizontal="center" vertical="center"/>
    </xf>
    <xf numFmtId="0" fontId="18" fillId="11" borderId="32" xfId="8" applyFont="1" applyFill="1" applyBorder="1" applyAlignment="1">
      <alignment horizontal="center" vertical="center"/>
    </xf>
    <xf numFmtId="0" fontId="18" fillId="11" borderId="38" xfId="8" applyFont="1" applyFill="1" applyBorder="1" applyAlignment="1">
      <alignment horizontal="center" vertical="center"/>
    </xf>
    <xf numFmtId="0" fontId="18" fillId="11" borderId="37" xfId="8" applyFont="1" applyFill="1" applyBorder="1" applyAlignment="1">
      <alignment horizontal="center" vertical="center"/>
    </xf>
    <xf numFmtId="0" fontId="18" fillId="9" borderId="22" xfId="8" applyFont="1" applyFill="1" applyBorder="1" applyAlignment="1">
      <alignment horizontal="center" vertical="center"/>
    </xf>
    <xf numFmtId="0" fontId="18" fillId="9" borderId="30" xfId="8" applyFont="1" applyFill="1" applyBorder="1" applyAlignment="1">
      <alignment horizontal="center" vertical="center"/>
    </xf>
    <xf numFmtId="0" fontId="18" fillId="10" borderId="32" xfId="8" applyFont="1" applyFill="1" applyBorder="1" applyAlignment="1">
      <alignment horizontal="center"/>
    </xf>
    <xf numFmtId="0" fontId="18" fillId="10" borderId="31" xfId="8" applyFont="1" applyFill="1" applyBorder="1" applyAlignment="1">
      <alignment horizontal="center"/>
    </xf>
    <xf numFmtId="0" fontId="18" fillId="11" borderId="35" xfId="8" applyFont="1" applyFill="1" applyBorder="1" applyAlignment="1">
      <alignment horizontal="center"/>
    </xf>
    <xf numFmtId="0" fontId="18" fillId="11" borderId="34" xfId="8" applyFont="1" applyFill="1" applyBorder="1" applyAlignment="1">
      <alignment horizontal="center"/>
    </xf>
    <xf numFmtId="0" fontId="18" fillId="10" borderId="35" xfId="8" applyFont="1" applyFill="1" applyBorder="1" applyAlignment="1">
      <alignment horizontal="center"/>
    </xf>
    <xf numFmtId="0" fontId="18" fillId="10" borderId="34" xfId="8" applyFont="1" applyFill="1" applyBorder="1" applyAlignment="1">
      <alignment horizontal="center"/>
    </xf>
    <xf numFmtId="0" fontId="18" fillId="11" borderId="38" xfId="8" applyFont="1" applyFill="1" applyBorder="1" applyAlignment="1">
      <alignment horizontal="center"/>
    </xf>
    <xf numFmtId="0" fontId="18" fillId="11" borderId="37" xfId="8" applyFont="1" applyFill="1" applyBorder="1" applyAlignment="1">
      <alignment horizontal="center"/>
    </xf>
    <xf numFmtId="0" fontId="18" fillId="9" borderId="22" xfId="8" applyFont="1" applyFill="1" applyBorder="1" applyAlignment="1">
      <alignment horizontal="center"/>
    </xf>
    <xf numFmtId="0" fontId="18" fillId="9" borderId="30" xfId="8" applyFont="1" applyFill="1" applyBorder="1" applyAlignment="1">
      <alignment horizontal="center"/>
    </xf>
    <xf numFmtId="0" fontId="35" fillId="0" borderId="8" xfId="3" applyFont="1" applyBorder="1"/>
    <xf numFmtId="0" fontId="35" fillId="0" borderId="8" xfId="3" applyFont="1" applyBorder="1" applyAlignment="1">
      <alignment vertical="top" wrapText="1"/>
    </xf>
    <xf numFmtId="0" fontId="35" fillId="0" borderId="8" xfId="3" applyFont="1" applyBorder="1" applyAlignment="1">
      <alignment horizontal="center"/>
    </xf>
    <xf numFmtId="0" fontId="38" fillId="0" borderId="30" xfId="0" applyFont="1" applyBorder="1" applyAlignment="1">
      <alignment horizontal="center"/>
    </xf>
    <xf numFmtId="0" fontId="38" fillId="0" borderId="22" xfId="0" applyFont="1" applyBorder="1" applyAlignment="1">
      <alignment horizontal="center"/>
    </xf>
    <xf numFmtId="0" fontId="38" fillId="0" borderId="29" xfId="0" applyFont="1" applyBorder="1" applyAlignment="1">
      <alignment horizontal="center"/>
    </xf>
    <xf numFmtId="0" fontId="38" fillId="0" borderId="23" xfId="0" applyFont="1" applyBorder="1" applyAlignment="1">
      <alignment horizontal="center"/>
    </xf>
    <xf numFmtId="0" fontId="13" fillId="0" borderId="23" xfId="0" applyFont="1" applyBorder="1" applyAlignment="1">
      <alignment horizontal="center"/>
    </xf>
    <xf numFmtId="0" fontId="38" fillId="0" borderId="23" xfId="0" applyFont="1" applyBorder="1" applyAlignment="1">
      <alignment horizontal="right"/>
    </xf>
    <xf numFmtId="9" fontId="38" fillId="0" borderId="29" xfId="0" applyNumberFormat="1" applyFont="1" applyBorder="1" applyAlignment="1">
      <alignment horizontal="center"/>
    </xf>
    <xf numFmtId="9" fontId="38" fillId="0" borderId="23" xfId="0" applyNumberFormat="1" applyFont="1" applyBorder="1" applyAlignment="1">
      <alignment horizontal="center"/>
    </xf>
    <xf numFmtId="0" fontId="32" fillId="0" borderId="77" xfId="3" applyFont="1" applyBorder="1" applyAlignment="1">
      <alignment wrapText="1"/>
    </xf>
    <xf numFmtId="0" fontId="5" fillId="0" borderId="36" xfId="0" applyFont="1" applyBorder="1" applyAlignment="1">
      <alignment horizontal="center"/>
    </xf>
    <xf numFmtId="4" fontId="5" fillId="0" borderId="36" xfId="0" applyNumberFormat="1" applyFont="1" applyBorder="1" applyAlignment="1">
      <alignment horizontal="right"/>
    </xf>
    <xf numFmtId="4" fontId="5" fillId="0" borderId="15" xfId="0" applyNumberFormat="1" applyFont="1" applyBorder="1" applyAlignment="1">
      <alignment horizontal="right"/>
    </xf>
    <xf numFmtId="0" fontId="32" fillId="10" borderId="20" xfId="3" applyFont="1" applyFill="1" applyBorder="1" applyAlignment="1">
      <alignment wrapText="1"/>
    </xf>
    <xf numFmtId="0" fontId="32" fillId="10" borderId="21" xfId="3" applyFont="1" applyFill="1" applyBorder="1" applyAlignment="1">
      <alignment wrapText="1"/>
    </xf>
    <xf numFmtId="0" fontId="32" fillId="10" borderId="79" xfId="3" applyFont="1" applyFill="1" applyBorder="1" applyAlignment="1">
      <alignment wrapText="1"/>
    </xf>
    <xf numFmtId="0" fontId="9" fillId="6" borderId="0" xfId="0" applyFont="1" applyFill="1"/>
    <xf numFmtId="2" fontId="9" fillId="6" borderId="0" xfId="0" applyNumberFormat="1" applyFont="1" applyFill="1"/>
    <xf numFmtId="0" fontId="5" fillId="6" borderId="0" xfId="0" applyFont="1" applyFill="1"/>
    <xf numFmtId="4" fontId="5" fillId="0" borderId="0" xfId="0" applyNumberFormat="1" applyFont="1" applyAlignment="1">
      <alignment vertical="center"/>
    </xf>
    <xf numFmtId="4" fontId="5" fillId="0" borderId="0" xfId="0" applyNumberFormat="1" applyFont="1" applyFill="1" applyAlignment="1">
      <alignment vertical="top"/>
    </xf>
    <xf numFmtId="4" fontId="5" fillId="0" borderId="0" xfId="0" applyNumberFormat="1" applyFont="1" applyFill="1" applyBorder="1" applyAlignment="1">
      <alignment vertical="top"/>
    </xf>
    <xf numFmtId="4" fontId="33" fillId="0" borderId="8" xfId="3" applyNumberFormat="1" applyFont="1" applyBorder="1" applyAlignment="1">
      <alignment horizontal="right"/>
    </xf>
    <xf numFmtId="4" fontId="33" fillId="0" borderId="44" xfId="3" applyNumberFormat="1" applyFont="1" applyBorder="1" applyAlignment="1">
      <alignment horizontal="right"/>
    </xf>
    <xf numFmtId="167" fontId="33" fillId="0" borderId="8" xfId="2" applyNumberFormat="1" applyFont="1" applyBorder="1" applyAlignment="1">
      <alignment horizontal="center"/>
    </xf>
    <xf numFmtId="4" fontId="32" fillId="10" borderId="79" xfId="3" applyNumberFormat="1" applyFont="1" applyFill="1" applyBorder="1" applyAlignment="1">
      <alignment horizontal="right"/>
    </xf>
    <xf numFmtId="4" fontId="30" fillId="13" borderId="54" xfId="0" applyNumberFormat="1" applyFont="1" applyFill="1" applyBorder="1" applyAlignment="1">
      <alignment horizontal="right" vertical="center"/>
    </xf>
    <xf numFmtId="4" fontId="30" fillId="13" borderId="55" xfId="0" applyNumberFormat="1" applyFont="1" applyFill="1" applyBorder="1" applyAlignment="1">
      <alignment horizontal="right" vertical="center"/>
    </xf>
    <xf numFmtId="4" fontId="6" fillId="0" borderId="0" xfId="0" applyNumberFormat="1" applyFont="1" applyAlignment="1">
      <alignment horizontal="centerContinuous" wrapText="1"/>
    </xf>
    <xf numFmtId="0" fontId="35" fillId="0" borderId="0" xfId="3" applyFont="1" applyBorder="1" applyAlignment="1">
      <alignment vertical="top" wrapText="1"/>
    </xf>
    <xf numFmtId="3" fontId="35" fillId="0" borderId="0" xfId="3" applyNumberFormat="1" applyFont="1" applyBorder="1"/>
    <xf numFmtId="0" fontId="35" fillId="0" borderId="0" xfId="3" applyFont="1" applyBorder="1" applyAlignment="1">
      <alignment horizontal="center"/>
    </xf>
    <xf numFmtId="3" fontId="36" fillId="0" borderId="8" xfId="3" applyNumberFormat="1" applyFont="1" applyBorder="1" applyAlignment="1">
      <alignment horizontal="center"/>
    </xf>
    <xf numFmtId="3" fontId="35" fillId="0" borderId="8" xfId="3" applyNumberFormat="1" applyFont="1" applyBorder="1" applyAlignment="1">
      <alignment horizontal="right"/>
    </xf>
    <xf numFmtId="0" fontId="35" fillId="0" borderId="9" xfId="3" applyFont="1" applyBorder="1"/>
    <xf numFmtId="3" fontId="35" fillId="0" borderId="44" xfId="3" applyNumberFormat="1" applyFont="1" applyBorder="1" applyAlignment="1">
      <alignment horizontal="right"/>
    </xf>
    <xf numFmtId="0" fontId="35" fillId="0" borderId="9" xfId="3" applyFont="1" applyBorder="1" applyAlignment="1">
      <alignment vertical="top" wrapText="1"/>
    </xf>
    <xf numFmtId="3" fontId="13" fillId="7" borderId="44" xfId="3" applyNumberFormat="1" applyFont="1" applyFill="1" applyBorder="1" applyAlignment="1">
      <alignment horizontal="center" wrapText="1"/>
    </xf>
    <xf numFmtId="0" fontId="35" fillId="0" borderId="44" xfId="3" applyFont="1" applyBorder="1" applyAlignment="1">
      <alignment horizontal="center"/>
    </xf>
    <xf numFmtId="0" fontId="35" fillId="0" borderId="47" xfId="3" applyFont="1" applyBorder="1" applyAlignment="1">
      <alignment vertical="top" wrapText="1"/>
    </xf>
    <xf numFmtId="0" fontId="35" fillId="0" borderId="51" xfId="3" applyFont="1" applyBorder="1" applyAlignment="1">
      <alignment vertical="top" wrapText="1"/>
    </xf>
    <xf numFmtId="0" fontId="35" fillId="0" borderId="51" xfId="3" applyFont="1" applyBorder="1" applyAlignment="1">
      <alignment horizontal="center"/>
    </xf>
    <xf numFmtId="0" fontId="27" fillId="13" borderId="3" xfId="3" applyFont="1" applyFill="1" applyBorder="1" applyAlignment="1">
      <alignment horizontal="centerContinuous" vertical="center" wrapText="1"/>
    </xf>
    <xf numFmtId="0" fontId="13" fillId="12" borderId="8" xfId="0" applyFont="1" applyFill="1" applyBorder="1" applyAlignment="1">
      <alignment vertical="top" wrapText="1"/>
    </xf>
    <xf numFmtId="0" fontId="13" fillId="12" borderId="8" xfId="0" applyFont="1" applyFill="1" applyBorder="1" applyAlignment="1">
      <alignment horizontal="center" wrapText="1"/>
    </xf>
    <xf numFmtId="0" fontId="27" fillId="13" borderId="8" xfId="3" applyFont="1" applyFill="1" applyBorder="1" applyAlignment="1">
      <alignment horizontal="center" vertical="center" wrapText="1"/>
    </xf>
    <xf numFmtId="0" fontId="27" fillId="13" borderId="8" xfId="3" applyFont="1" applyFill="1" applyBorder="1" applyAlignment="1">
      <alignment vertical="center" wrapText="1"/>
    </xf>
    <xf numFmtId="0" fontId="37" fillId="14" borderId="8" xfId="3" applyFont="1" applyFill="1" applyBorder="1" applyAlignment="1">
      <alignment horizontal="center" wrapText="1"/>
    </xf>
    <xf numFmtId="0" fontId="27" fillId="13" borderId="44" xfId="3" applyFont="1" applyFill="1" applyBorder="1" applyAlignment="1">
      <alignment vertical="center" wrapText="1"/>
    </xf>
    <xf numFmtId="0" fontId="37" fillId="14" borderId="44" xfId="3" applyFont="1" applyFill="1" applyBorder="1" applyAlignment="1">
      <alignment horizontal="center" wrapText="1"/>
    </xf>
    <xf numFmtId="0" fontId="13" fillId="12" borderId="9" xfId="0" applyFont="1" applyFill="1" applyBorder="1" applyAlignment="1">
      <alignment vertical="top" wrapText="1"/>
    </xf>
    <xf numFmtId="0" fontId="13" fillId="12" borderId="44" xfId="0" applyFont="1" applyFill="1" applyBorder="1" applyAlignment="1">
      <alignment horizontal="center" wrapText="1"/>
    </xf>
    <xf numFmtId="4" fontId="13" fillId="12" borderId="8" xfId="0" applyNumberFormat="1" applyFont="1" applyFill="1" applyBorder="1" applyAlignment="1">
      <alignment wrapText="1"/>
    </xf>
    <xf numFmtId="4" fontId="35" fillId="0" borderId="8" xfId="3" applyNumberFormat="1" applyFont="1" applyBorder="1"/>
    <xf numFmtId="4" fontId="37" fillId="14" borderId="8" xfId="3" applyNumberFormat="1" applyFont="1" applyFill="1" applyBorder="1" applyAlignment="1">
      <alignment horizontal="center" wrapText="1"/>
    </xf>
    <xf numFmtId="4" fontId="35" fillId="0" borderId="51" xfId="3" applyNumberFormat="1" applyFont="1" applyBorder="1"/>
    <xf numFmtId="0" fontId="42" fillId="13" borderId="26" xfId="8" applyFont="1" applyFill="1" applyBorder="1" applyAlignment="1">
      <alignment horizontal="center" vertical="center"/>
    </xf>
    <xf numFmtId="0" fontId="42" fillId="13" borderId="27" xfId="8" applyFont="1" applyFill="1" applyBorder="1" applyAlignment="1">
      <alignment horizontal="center" vertical="center"/>
    </xf>
    <xf numFmtId="0" fontId="43" fillId="13" borderId="56" xfId="3" applyFont="1" applyFill="1" applyBorder="1" applyAlignment="1">
      <alignment horizontal="center" vertical="center" wrapText="1"/>
    </xf>
    <xf numFmtId="0" fontId="43" fillId="13" borderId="3" xfId="3" applyFont="1" applyFill="1" applyBorder="1" applyAlignment="1">
      <alignment horizontal="center" vertical="center" wrapText="1"/>
    </xf>
    <xf numFmtId="0" fontId="43" fillId="13" borderId="57" xfId="3" applyFont="1" applyFill="1" applyBorder="1" applyAlignment="1">
      <alignment horizontal="center" vertical="center" wrapText="1"/>
    </xf>
    <xf numFmtId="0" fontId="32" fillId="0" borderId="46" xfId="3" applyFont="1" applyBorder="1" applyAlignment="1">
      <alignment wrapText="1"/>
    </xf>
    <xf numFmtId="0" fontId="5" fillId="0" borderId="0" xfId="0" applyFont="1" applyBorder="1" applyAlignment="1">
      <alignment horizontal="center"/>
    </xf>
    <xf numFmtId="4" fontId="5" fillId="0" borderId="0" xfId="0" applyNumberFormat="1" applyFont="1" applyBorder="1" applyAlignment="1">
      <alignment horizontal="right"/>
    </xf>
    <xf numFmtId="4" fontId="5" fillId="0" borderId="39" xfId="0" applyNumberFormat="1" applyFont="1" applyBorder="1" applyAlignment="1">
      <alignment horizontal="right"/>
    </xf>
    <xf numFmtId="4" fontId="33" fillId="0" borderId="39" xfId="3" applyNumberFormat="1" applyFont="1" applyBorder="1" applyAlignment="1">
      <alignment horizontal="right"/>
    </xf>
    <xf numFmtId="3" fontId="13" fillId="7" borderId="52" xfId="3" applyNumberFormat="1" applyFont="1" applyFill="1" applyBorder="1" applyAlignment="1">
      <alignment horizontal="center" wrapText="1"/>
    </xf>
    <xf numFmtId="0" fontId="44" fillId="15" borderId="30" xfId="8" applyFont="1" applyFill="1" applyBorder="1" applyAlignment="1">
      <alignment horizontal="center" vertical="center"/>
    </xf>
    <xf numFmtId="0" fontId="1" fillId="0" borderId="0" xfId="8" applyFont="1"/>
    <xf numFmtId="0" fontId="13" fillId="0" borderId="27" xfId="0" applyFont="1" applyBorder="1" applyAlignment="1">
      <alignment horizontal="justify" vertical="top" wrapText="1"/>
    </xf>
    <xf numFmtId="0" fontId="13" fillId="0" borderId="28" xfId="0" applyFont="1" applyBorder="1" applyAlignment="1">
      <alignment horizontal="justify" vertical="top" wrapText="1"/>
    </xf>
    <xf numFmtId="0" fontId="13" fillId="0" borderId="29" xfId="0" applyFont="1" applyBorder="1" applyAlignment="1">
      <alignment horizontal="justify" vertical="top" wrapText="1"/>
    </xf>
    <xf numFmtId="0" fontId="7" fillId="12" borderId="27" xfId="0" applyFont="1" applyFill="1" applyBorder="1" applyAlignment="1">
      <alignment horizontal="justify" vertical="top" wrapText="1"/>
    </xf>
    <xf numFmtId="0" fontId="7" fillId="12" borderId="28" xfId="0" applyFont="1" applyFill="1" applyBorder="1" applyAlignment="1">
      <alignment horizontal="justify" vertical="top" wrapText="1"/>
    </xf>
    <xf numFmtId="0" fontId="7" fillId="12" borderId="29" xfId="0" applyFont="1" applyFill="1" applyBorder="1" applyAlignment="1">
      <alignment horizontal="justify" vertical="top" wrapText="1"/>
    </xf>
    <xf numFmtId="0" fontId="13" fillId="12" borderId="27" xfId="0" applyFont="1" applyFill="1" applyBorder="1" applyAlignment="1">
      <alignment horizontal="justify" vertical="top" wrapText="1"/>
    </xf>
    <xf numFmtId="0" fontId="13" fillId="12" borderId="28" xfId="0" applyFont="1" applyFill="1" applyBorder="1" applyAlignment="1">
      <alignment horizontal="justify" vertical="top" wrapText="1"/>
    </xf>
    <xf numFmtId="0" fontId="13" fillId="12" borderId="29" xfId="0" applyFont="1" applyFill="1" applyBorder="1" applyAlignment="1">
      <alignment horizontal="justify" vertical="top" wrapText="1"/>
    </xf>
    <xf numFmtId="0" fontId="7" fillId="0" borderId="27" xfId="0" applyFont="1" applyBorder="1" applyAlignment="1">
      <alignment horizontal="justify" vertical="top" wrapText="1"/>
    </xf>
    <xf numFmtId="0" fontId="7" fillId="0" borderId="28" xfId="0" applyFont="1" applyBorder="1" applyAlignment="1">
      <alignment horizontal="justify" vertical="top" wrapText="1"/>
    </xf>
    <xf numFmtId="0" fontId="7" fillId="0" borderId="29" xfId="0" applyFont="1" applyBorder="1" applyAlignment="1">
      <alignment horizontal="justify" vertical="top" wrapText="1"/>
    </xf>
    <xf numFmtId="0" fontId="26" fillId="0" borderId="27" xfId="0" applyFont="1" applyBorder="1" applyAlignment="1">
      <alignment horizontal="left" vertical="top" wrapText="1"/>
    </xf>
    <xf numFmtId="0" fontId="26" fillId="0" borderId="28" xfId="0" applyFont="1" applyBorder="1" applyAlignment="1">
      <alignment horizontal="left" vertical="top" wrapText="1"/>
    </xf>
    <xf numFmtId="0" fontId="26" fillId="12" borderId="27" xfId="0" applyFont="1" applyFill="1" applyBorder="1" applyAlignment="1">
      <alignment horizontal="left" vertical="top" wrapText="1"/>
    </xf>
    <xf numFmtId="0" fontId="26" fillId="12" borderId="28" xfId="0" applyFont="1" applyFill="1" applyBorder="1" applyAlignment="1">
      <alignment horizontal="left" vertical="top" wrapText="1"/>
    </xf>
    <xf numFmtId="0" fontId="28" fillId="13" borderId="20" xfId="0" applyFont="1" applyFill="1" applyBorder="1" applyAlignment="1">
      <alignment horizontal="justify" wrapText="1"/>
    </xf>
    <xf numFmtId="0" fontId="28" fillId="13" borderId="21" xfId="0" applyFont="1" applyFill="1" applyBorder="1" applyAlignment="1">
      <alignment horizontal="justify" wrapText="1"/>
    </xf>
    <xf numFmtId="0" fontId="28" fillId="13" borderId="22" xfId="0" applyFont="1" applyFill="1" applyBorder="1" applyAlignment="1">
      <alignment horizontal="justify" wrapText="1"/>
    </xf>
    <xf numFmtId="0" fontId="32" fillId="0" borderId="77" xfId="3" applyFont="1" applyBorder="1" applyAlignment="1">
      <alignment horizontal="left" wrapText="1"/>
    </xf>
    <xf numFmtId="0" fontId="32" fillId="0" borderId="36" xfId="3" applyFont="1" applyBorder="1" applyAlignment="1">
      <alignment horizontal="left" wrapText="1"/>
    </xf>
    <xf numFmtId="0" fontId="32" fillId="0" borderId="15" xfId="3" applyFont="1" applyBorder="1" applyAlignment="1">
      <alignment horizontal="left" wrapText="1"/>
    </xf>
    <xf numFmtId="0" fontId="8" fillId="10" borderId="2" xfId="0" applyFont="1" applyFill="1" applyBorder="1" applyAlignment="1" applyProtection="1">
      <alignment horizontal="center" vertical="center" wrapText="1"/>
    </xf>
    <xf numFmtId="0" fontId="8" fillId="10" borderId="18" xfId="0" applyFont="1" applyFill="1" applyBorder="1" applyAlignment="1" applyProtection="1">
      <alignment horizontal="center" vertical="center" wrapText="1"/>
    </xf>
    <xf numFmtId="0" fontId="8" fillId="10" borderId="48" xfId="0" applyFont="1" applyFill="1" applyBorder="1" applyAlignment="1" applyProtection="1">
      <alignment horizontal="center" vertical="center" wrapText="1"/>
    </xf>
    <xf numFmtId="0" fontId="8" fillId="10" borderId="4" xfId="0" applyFont="1" applyFill="1" applyBorder="1" applyAlignment="1">
      <alignment horizontal="center" vertical="center"/>
    </xf>
    <xf numFmtId="0" fontId="8" fillId="10" borderId="5" xfId="0" applyFont="1" applyFill="1" applyBorder="1" applyAlignment="1">
      <alignment horizontal="center" vertical="center"/>
    </xf>
    <xf numFmtId="0" fontId="8" fillId="10" borderId="42" xfId="0" applyFont="1" applyFill="1" applyBorder="1" applyAlignment="1">
      <alignment horizontal="center" vertical="center"/>
    </xf>
    <xf numFmtId="4" fontId="9" fillId="10" borderId="8" xfId="0" applyNumberFormat="1" applyFont="1" applyFill="1" applyBorder="1" applyAlignment="1">
      <alignment horizontal="center" vertical="center" wrapText="1"/>
    </xf>
    <xf numFmtId="4" fontId="9" fillId="10" borderId="16" xfId="0" applyNumberFormat="1" applyFont="1" applyFill="1" applyBorder="1" applyAlignment="1">
      <alignment horizontal="center" vertical="center" wrapText="1"/>
    </xf>
    <xf numFmtId="4" fontId="9" fillId="10" borderId="48" xfId="0" applyNumberFormat="1" applyFont="1" applyFill="1" applyBorder="1" applyAlignment="1">
      <alignment horizontal="center" vertical="center" wrapText="1"/>
    </xf>
    <xf numFmtId="0" fontId="9" fillId="10" borderId="1" xfId="0" applyFont="1" applyFill="1" applyBorder="1" applyAlignment="1">
      <alignment horizontal="center" vertical="center" wrapText="1"/>
    </xf>
    <xf numFmtId="0" fontId="9" fillId="10" borderId="2" xfId="0" applyFont="1" applyFill="1" applyBorder="1" applyAlignment="1">
      <alignment horizontal="center" vertical="center" wrapText="1"/>
    </xf>
    <xf numFmtId="0" fontId="9" fillId="10" borderId="19" xfId="0" applyFont="1" applyFill="1" applyBorder="1" applyAlignment="1">
      <alignment horizontal="center" vertical="center" wrapText="1"/>
    </xf>
    <xf numFmtId="0" fontId="9" fillId="10" borderId="18" xfId="0" applyFont="1" applyFill="1" applyBorder="1" applyAlignment="1">
      <alignment horizontal="center" vertical="center" wrapText="1"/>
    </xf>
    <xf numFmtId="0" fontId="9" fillId="10" borderId="50" xfId="0" applyFont="1" applyFill="1" applyBorder="1" applyAlignment="1">
      <alignment horizontal="center" vertical="center" wrapText="1"/>
    </xf>
    <xf numFmtId="0" fontId="9" fillId="10" borderId="48" xfId="0" applyFont="1" applyFill="1" applyBorder="1" applyAlignment="1">
      <alignment horizontal="center" vertical="center" wrapText="1"/>
    </xf>
    <xf numFmtId="0" fontId="8" fillId="10" borderId="3" xfId="0" applyFont="1" applyFill="1" applyBorder="1" applyAlignment="1" applyProtection="1">
      <alignment horizontal="center" vertical="center" wrapText="1"/>
    </xf>
    <xf numFmtId="0" fontId="8" fillId="10" borderId="7" xfId="0" applyFont="1" applyFill="1" applyBorder="1" applyAlignment="1" applyProtection="1">
      <alignment horizontal="center" vertical="center" wrapText="1"/>
    </xf>
    <xf numFmtId="0" fontId="8" fillId="10" borderId="51" xfId="0" applyFont="1" applyFill="1" applyBorder="1" applyAlignment="1" applyProtection="1">
      <alignment horizontal="center" vertical="center" wrapText="1"/>
    </xf>
    <xf numFmtId="0" fontId="32" fillId="10" borderId="25" xfId="3" applyFont="1" applyFill="1" applyBorder="1" applyAlignment="1">
      <alignment horizontal="center" vertical="center" wrapText="1"/>
    </xf>
    <xf numFmtId="0" fontId="32" fillId="10" borderId="76" xfId="3" applyFont="1" applyFill="1" applyBorder="1" applyAlignment="1">
      <alignment horizontal="center" vertical="center" wrapText="1"/>
    </xf>
    <xf numFmtId="0" fontId="32" fillId="10" borderId="78" xfId="3" applyFont="1" applyFill="1" applyBorder="1" applyAlignment="1">
      <alignment horizontal="center" vertical="center" wrapText="1"/>
    </xf>
    <xf numFmtId="0" fontId="33" fillId="0" borderId="77" xfId="3" applyFont="1" applyBorder="1" applyAlignment="1">
      <alignment horizontal="left" wrapText="1"/>
    </xf>
    <xf numFmtId="0" fontId="33" fillId="0" borderId="36" xfId="3" applyFont="1" applyBorder="1" applyAlignment="1">
      <alignment horizontal="left" wrapText="1"/>
    </xf>
    <xf numFmtId="0" fontId="33" fillId="0" borderId="15" xfId="3" applyFont="1" applyBorder="1" applyAlignment="1">
      <alignment horizontal="left" wrapText="1"/>
    </xf>
    <xf numFmtId="0" fontId="20" fillId="0" borderId="0" xfId="8" applyFont="1" applyFill="1" applyBorder="1" applyAlignment="1">
      <alignment horizontal="left"/>
    </xf>
    <xf numFmtId="0" fontId="40" fillId="13" borderId="20" xfId="8" applyFont="1" applyFill="1" applyBorder="1" applyAlignment="1">
      <alignment horizontal="center"/>
    </xf>
    <xf numFmtId="0" fontId="40" fillId="13" borderId="21" xfId="8" applyFont="1" applyFill="1" applyBorder="1" applyAlignment="1">
      <alignment horizontal="center"/>
    </xf>
    <xf numFmtId="0" fontId="40" fillId="13" borderId="22" xfId="8" applyFont="1" applyFill="1" applyBorder="1" applyAlignment="1">
      <alignment horizontal="center"/>
    </xf>
    <xf numFmtId="0" fontId="39" fillId="13" borderId="20" xfId="8" applyFont="1" applyFill="1" applyBorder="1" applyAlignment="1">
      <alignment horizontal="center" vertical="center"/>
    </xf>
    <xf numFmtId="0" fontId="39" fillId="13" borderId="22" xfId="8" applyFont="1" applyFill="1" applyBorder="1" applyAlignment="1">
      <alignment horizontal="center" vertical="center"/>
    </xf>
    <xf numFmtId="0" fontId="19" fillId="10" borderId="39" xfId="8" applyFont="1" applyFill="1" applyBorder="1" applyAlignment="1">
      <alignment horizontal="center" vertical="center" wrapText="1"/>
    </xf>
    <xf numFmtId="0" fontId="19" fillId="10" borderId="18" xfId="8" applyFont="1" applyFill="1" applyBorder="1" applyAlignment="1">
      <alignment horizontal="center" vertical="center" wrapText="1"/>
    </xf>
    <xf numFmtId="0" fontId="19" fillId="10" borderId="40" xfId="8" applyFont="1" applyFill="1" applyBorder="1" applyAlignment="1">
      <alignment horizontal="center" vertical="center" wrapText="1"/>
    </xf>
    <xf numFmtId="0" fontId="41" fillId="13" borderId="20" xfId="8" applyFont="1" applyFill="1" applyBorder="1" applyAlignment="1">
      <alignment horizontal="center" vertical="center"/>
    </xf>
    <xf numFmtId="0" fontId="41" fillId="13" borderId="22" xfId="8" applyFont="1" applyFill="1" applyBorder="1" applyAlignment="1">
      <alignment horizontal="center" vertical="center"/>
    </xf>
    <xf numFmtId="0" fontId="39" fillId="13" borderId="25" xfId="8" applyFont="1" applyFill="1" applyBorder="1" applyAlignment="1">
      <alignment horizontal="center" vertical="center"/>
    </xf>
    <xf numFmtId="0" fontId="39" fillId="13" borderId="26" xfId="8" applyFont="1" applyFill="1" applyBorder="1" applyAlignment="1">
      <alignment horizontal="center" vertical="center"/>
    </xf>
    <xf numFmtId="0" fontId="40" fillId="13" borderId="27" xfId="8" applyFont="1" applyFill="1" applyBorder="1" applyAlignment="1">
      <alignment horizontal="center" vertical="center" wrapText="1"/>
    </xf>
    <xf numFmtId="0" fontId="40" fillId="13" borderId="28" xfId="8" applyFont="1" applyFill="1" applyBorder="1" applyAlignment="1">
      <alignment horizontal="center" vertical="center" wrapText="1"/>
    </xf>
    <xf numFmtId="0" fontId="40" fillId="13" borderId="29" xfId="8" applyFont="1" applyFill="1" applyBorder="1" applyAlignment="1">
      <alignment horizontal="center" vertical="center" wrapText="1"/>
    </xf>
    <xf numFmtId="0" fontId="27" fillId="14" borderId="9" xfId="3" applyFont="1" applyFill="1" applyBorder="1" applyAlignment="1">
      <alignment horizontal="center" vertical="center" wrapText="1"/>
    </xf>
    <xf numFmtId="0" fontId="27" fillId="14" borderId="8" xfId="3" applyFont="1" applyFill="1" applyBorder="1" applyAlignment="1">
      <alignment horizontal="center" vertical="center" wrapText="1"/>
    </xf>
    <xf numFmtId="0" fontId="27" fillId="13" borderId="3" xfId="3" applyFont="1" applyFill="1" applyBorder="1" applyAlignment="1">
      <alignment horizontal="center" vertical="center" wrapText="1"/>
    </xf>
    <xf numFmtId="0" fontId="27" fillId="13" borderId="8" xfId="3" applyFont="1" applyFill="1" applyBorder="1" applyAlignment="1">
      <alignment horizontal="center" vertical="center" wrapText="1"/>
    </xf>
    <xf numFmtId="0" fontId="27" fillId="13" borderId="57" xfId="3" applyFont="1" applyFill="1" applyBorder="1" applyAlignment="1">
      <alignment horizontal="center" vertical="center" wrapText="1"/>
    </xf>
    <xf numFmtId="0" fontId="27" fillId="13" borderId="56" xfId="3" applyFont="1" applyFill="1" applyBorder="1" applyAlignment="1">
      <alignment horizontal="center" vertical="center" wrapText="1"/>
    </xf>
    <xf numFmtId="0" fontId="27" fillId="13" borderId="9" xfId="3" applyFont="1" applyFill="1" applyBorder="1" applyAlignment="1">
      <alignment horizontal="center" vertical="center" wrapText="1"/>
    </xf>
    <xf numFmtId="0" fontId="28" fillId="13" borderId="3" xfId="0" applyFont="1" applyFill="1" applyBorder="1" applyAlignment="1">
      <alignment horizontal="center" vertical="top" wrapText="1"/>
    </xf>
    <xf numFmtId="0" fontId="28" fillId="13" borderId="8" xfId="0" applyFont="1" applyFill="1" applyBorder="1" applyAlignment="1">
      <alignment horizontal="center" vertical="top" wrapText="1"/>
    </xf>
  </cellXfs>
  <cellStyles count="9">
    <cellStyle name="Comma" xfId="1" builtinId="3"/>
    <cellStyle name="Comma 2" xfId="4"/>
    <cellStyle name="Euro" xfId="5"/>
    <cellStyle name="Neutral 2" xfId="6"/>
    <cellStyle name="Normal" xfId="0" builtinId="0"/>
    <cellStyle name="Normal 2" xfId="3"/>
    <cellStyle name="Normal 3" xfId="8"/>
    <cellStyle name="Percent" xfId="2" builtinId="5"/>
    <cellStyle name="Total 2" xf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18" Type="http://schemas.openxmlformats.org/officeDocument/2006/relationships/customXml" Target="../customXml/item7.xml"/><Relationship Id="rId3" Type="http://schemas.openxmlformats.org/officeDocument/2006/relationships/worksheet" Target="worksheets/sheet3.xml"/><Relationship Id="rId7" Type="http://schemas.openxmlformats.org/officeDocument/2006/relationships/externalLink" Target="externalLinks/externalLink1.xml"/><Relationship Id="rId17"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19" Type="http://schemas.openxmlformats.org/officeDocument/2006/relationships/customXml" Target="../customXml/item8.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Mis%20documentos\SIERRA%20SELVA%20CENTRO\concurso%20copeme\Ultimo%20proyecto%20alcachofa\COPEME%2520-%2520SISTEMA%2520DE%2520ELABORACION%2520PRESUPUESTAL(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arátula"/>
      <sheetName val="INDICACIONES GENERALES"/>
      <sheetName val="Categorías de gastos"/>
      <sheetName val="FUENTES DE FINANCIAMIENTO"/>
      <sheetName val="Cronograma de Actividades"/>
      <sheetName val="Formato de costeo C1"/>
      <sheetName val="Formato de costeo C2"/>
      <sheetName val="Formato de Costeo C3"/>
      <sheetName val="Formato de costeo C4"/>
      <sheetName val="Formato de costeo C5"/>
      <sheetName val="ACTIV. Y REMUN.DEL PERSONAL "/>
      <sheetName val="Proyecciòn de remuneraciones"/>
      <sheetName val="Formato de costeo C6"/>
      <sheetName val="PRESUPUESTO ANALITICO"/>
      <sheetName val="Presup. categorias de gastos"/>
      <sheetName val="Presup. componentes y fuentes"/>
      <sheetName val="ANEXO CRON. DESEMBOLSOS FE"/>
      <sheetName val="ANEXO CRON. APORTES CONTRAP. F1"/>
      <sheetName val="ANEXO CRON. APORTES CONTRAP. F2"/>
      <sheetName val="ANEXO CRON. APORTES CONTRAP. F3"/>
      <sheetName val="ANEXO CRON.APORTES CONTRAP.F4"/>
      <sheetName val="ANEXO CRON.APORTES CONTRAP.F5"/>
      <sheetName val="ANEXO CRON.APORTES CONTRAP. F6"/>
      <sheetName val="FLUJO DE CAJA"/>
    </sheetNames>
    <sheetDataSet>
      <sheetData sheetId="0"/>
      <sheetData sheetId="1"/>
      <sheetData sheetId="2"/>
      <sheetData sheetId="3"/>
      <sheetData sheetId="4"/>
      <sheetData sheetId="5">
        <row r="28">
          <cell r="N28" t="str">
            <v>Mesa de Exportación de alcachofa Junín</v>
          </cell>
        </row>
        <row r="29">
          <cell r="D29" t="str">
            <v>1.1.1</v>
          </cell>
          <cell r="E29" t="str">
            <v>Taller</v>
          </cell>
          <cell r="I29">
            <v>2</v>
          </cell>
        </row>
        <row r="30">
          <cell r="C30" t="str">
            <v>Combustible</v>
          </cell>
          <cell r="D30" t="str">
            <v>1.1.1.1</v>
          </cell>
          <cell r="L30">
            <v>0</v>
          </cell>
          <cell r="N30">
            <v>0</v>
          </cell>
          <cell r="O30">
            <v>0</v>
          </cell>
        </row>
        <row r="39">
          <cell r="C39" t="str">
            <v>Materiales de escritorio</v>
          </cell>
          <cell r="D39" t="str">
            <v>1.1.1.2</v>
          </cell>
          <cell r="L39">
            <v>0</v>
          </cell>
          <cell r="N39">
            <v>0</v>
          </cell>
          <cell r="O39">
            <v>0</v>
          </cell>
        </row>
        <row r="48">
          <cell r="C48" t="str">
            <v>Refrigerios</v>
          </cell>
          <cell r="D48" t="str">
            <v>1.1.1.3</v>
          </cell>
          <cell r="L48">
            <v>0</v>
          </cell>
          <cell r="N48">
            <v>0</v>
          </cell>
          <cell r="O48">
            <v>0</v>
          </cell>
        </row>
        <row r="75">
          <cell r="D75" t="str">
            <v>1.1.2</v>
          </cell>
        </row>
        <row r="76">
          <cell r="C76" t="str">
            <v>Combustible</v>
          </cell>
          <cell r="L76">
            <v>0</v>
          </cell>
          <cell r="N76">
            <v>0</v>
          </cell>
          <cell r="O76">
            <v>0</v>
          </cell>
        </row>
        <row r="85">
          <cell r="C85" t="str">
            <v>Refrigerios</v>
          </cell>
          <cell r="L85">
            <v>0</v>
          </cell>
          <cell r="N85">
            <v>0</v>
          </cell>
          <cell r="O85">
            <v>0</v>
          </cell>
        </row>
        <row r="94">
          <cell r="C94" t="str">
            <v>Materiales de escritorio</v>
          </cell>
          <cell r="L94">
            <v>0</v>
          </cell>
          <cell r="N94">
            <v>0</v>
          </cell>
          <cell r="O94">
            <v>0</v>
          </cell>
        </row>
        <row r="103">
          <cell r="C103" t="str">
            <v>Alquileres</v>
          </cell>
          <cell r="L103">
            <v>110</v>
          </cell>
          <cell r="N103">
            <v>0</v>
          </cell>
          <cell r="O103">
            <v>0</v>
          </cell>
        </row>
        <row r="121">
          <cell r="E121" t="str">
            <v>Taller</v>
          </cell>
        </row>
        <row r="122">
          <cell r="C122" t="str">
            <v>Combustible</v>
          </cell>
          <cell r="L122">
            <v>0</v>
          </cell>
          <cell r="N122">
            <v>0</v>
          </cell>
          <cell r="O122">
            <v>0</v>
          </cell>
        </row>
        <row r="131">
          <cell r="C131" t="str">
            <v>Materiales de escritorio</v>
          </cell>
          <cell r="L131">
            <v>0</v>
          </cell>
          <cell r="N131">
            <v>0</v>
          </cell>
          <cell r="O131">
            <v>0</v>
          </cell>
        </row>
        <row r="140">
          <cell r="C140" t="str">
            <v>Alquileres</v>
          </cell>
          <cell r="L140">
            <v>0</v>
          </cell>
          <cell r="N140">
            <v>0</v>
          </cell>
          <cell r="O140">
            <v>0</v>
          </cell>
        </row>
        <row r="149">
          <cell r="C149" t="str">
            <v>Refrigerios</v>
          </cell>
          <cell r="L149">
            <v>0</v>
          </cell>
          <cell r="N149">
            <v>0</v>
          </cell>
          <cell r="O149">
            <v>0</v>
          </cell>
        </row>
        <row r="370">
          <cell r="N370">
            <v>0</v>
          </cell>
          <cell r="O370">
            <v>0</v>
          </cell>
        </row>
        <row r="371">
          <cell r="C371" t="str">
            <v>Combustible</v>
          </cell>
          <cell r="D371" t="str">
            <v>1.2.3.1</v>
          </cell>
        </row>
        <row r="380">
          <cell r="D380" t="str">
            <v>1.2.3.2</v>
          </cell>
        </row>
        <row r="776">
          <cell r="C776" t="str">
            <v>Diseño del proyecto de investigación en niveles de fertilización y selección optima de esquejes.</v>
          </cell>
          <cell r="E776" t="str">
            <v>Diseño</v>
          </cell>
          <cell r="I776">
            <v>6</v>
          </cell>
        </row>
        <row r="777">
          <cell r="C777" t="str">
            <v>Materiales de escritorio</v>
          </cell>
          <cell r="H777">
            <v>20</v>
          </cell>
          <cell r="L777">
            <v>0</v>
          </cell>
          <cell r="N777">
            <v>0</v>
          </cell>
          <cell r="O777">
            <v>0</v>
          </cell>
        </row>
        <row r="795">
          <cell r="C795" t="str">
            <v>Alquileres</v>
          </cell>
          <cell r="H795">
            <v>50</v>
          </cell>
          <cell r="L795">
            <v>300</v>
          </cell>
          <cell r="N795">
            <v>0</v>
          </cell>
          <cell r="O795">
            <v>0</v>
          </cell>
        </row>
        <row r="804">
          <cell r="H804">
            <v>200</v>
          </cell>
          <cell r="N804">
            <v>0</v>
          </cell>
          <cell r="O804">
            <v>0</v>
          </cell>
        </row>
        <row r="822">
          <cell r="E822" t="str">
            <v>Sesiones</v>
          </cell>
          <cell r="I822">
            <v>36</v>
          </cell>
        </row>
        <row r="823">
          <cell r="H823">
            <v>14.5</v>
          </cell>
          <cell r="L823">
            <v>0</v>
          </cell>
          <cell r="N823">
            <v>0</v>
          </cell>
          <cell r="O823">
            <v>0</v>
          </cell>
        </row>
        <row r="832">
          <cell r="H832">
            <v>5</v>
          </cell>
          <cell r="L832">
            <v>0</v>
          </cell>
          <cell r="N832">
            <v>0</v>
          </cell>
          <cell r="O832">
            <v>0</v>
          </cell>
        </row>
        <row r="841">
          <cell r="H841">
            <v>35</v>
          </cell>
          <cell r="N841">
            <v>0</v>
          </cell>
          <cell r="O841">
            <v>0</v>
          </cell>
        </row>
        <row r="850">
          <cell r="N850">
            <v>0</v>
          </cell>
          <cell r="O850">
            <v>0</v>
          </cell>
        </row>
        <row r="859">
          <cell r="H859">
            <v>22</v>
          </cell>
          <cell r="L859">
            <v>0</v>
          </cell>
          <cell r="N859">
            <v>0</v>
          </cell>
          <cell r="O859">
            <v>0</v>
          </cell>
        </row>
        <row r="868">
          <cell r="C868" t="str">
            <v>Instalación de las parcelas demostrativas en tres zonas de intervención con participación de produtores/as</v>
          </cell>
          <cell r="E868" t="str">
            <v>Asesorías</v>
          </cell>
        </row>
        <row r="869">
          <cell r="C869" t="str">
            <v>Insumos</v>
          </cell>
          <cell r="K869">
            <v>0</v>
          </cell>
          <cell r="N869">
            <v>0</v>
          </cell>
          <cell r="O869">
            <v>0</v>
          </cell>
        </row>
      </sheetData>
      <sheetData sheetId="6">
        <row r="75">
          <cell r="E75" t="str">
            <v>Talleres</v>
          </cell>
        </row>
        <row r="76">
          <cell r="O76">
            <v>0</v>
          </cell>
        </row>
        <row r="85">
          <cell r="O85">
            <v>0</v>
          </cell>
        </row>
        <row r="94">
          <cell r="O94">
            <v>0</v>
          </cell>
        </row>
        <row r="103">
          <cell r="O103">
            <v>0</v>
          </cell>
        </row>
        <row r="112">
          <cell r="O112">
            <v>0</v>
          </cell>
        </row>
        <row r="121">
          <cell r="E121" t="str">
            <v>Asesorías</v>
          </cell>
        </row>
        <row r="122">
          <cell r="O122">
            <v>0</v>
          </cell>
        </row>
        <row r="131">
          <cell r="O131">
            <v>0</v>
          </cell>
        </row>
        <row r="324">
          <cell r="E324" t="str">
            <v>Asesorías</v>
          </cell>
        </row>
      </sheetData>
      <sheetData sheetId="7">
        <row r="10">
          <cell r="D10">
            <v>3</v>
          </cell>
        </row>
        <row r="11">
          <cell r="D11">
            <v>3.1</v>
          </cell>
        </row>
      </sheetData>
      <sheetData sheetId="8">
        <row r="30">
          <cell r="C30" t="str">
            <v>Materiales de escritorio</v>
          </cell>
        </row>
        <row r="39">
          <cell r="C39" t="str">
            <v>Servicios de terceros</v>
          </cell>
        </row>
        <row r="75">
          <cell r="E75" t="str">
            <v>Reuniones</v>
          </cell>
        </row>
        <row r="94">
          <cell r="C94" t="str">
            <v>Movilidad</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B3:K20"/>
  <sheetViews>
    <sheetView tabSelected="1" workbookViewId="0"/>
  </sheetViews>
  <sheetFormatPr defaultRowHeight="12.75"/>
  <cols>
    <col min="1" max="1" width="2.7109375" customWidth="1"/>
    <col min="3" max="3" width="14.28515625" customWidth="1"/>
    <col min="4" max="4" width="3.42578125" customWidth="1"/>
    <col min="5" max="5" width="4.42578125" customWidth="1"/>
    <col min="6" max="6" width="6.85546875" customWidth="1"/>
  </cols>
  <sheetData>
    <row r="3" spans="2:11" ht="15.75">
      <c r="C3" s="129"/>
    </row>
    <row r="4" spans="2:11" ht="36">
      <c r="B4" s="132" t="s">
        <v>369</v>
      </c>
      <c r="C4" s="133"/>
      <c r="D4" s="133"/>
      <c r="E4" s="133"/>
      <c r="F4" s="133"/>
      <c r="G4" s="133"/>
      <c r="H4" s="133"/>
      <c r="I4" s="133"/>
      <c r="J4" s="133"/>
      <c r="K4" s="134"/>
    </row>
    <row r="5" spans="2:11" ht="15.75">
      <c r="B5" s="127"/>
      <c r="C5" s="56"/>
    </row>
    <row r="6" spans="2:11" ht="15.75">
      <c r="B6" s="127"/>
    </row>
    <row r="7" spans="2:11" ht="18">
      <c r="B7" s="132" t="s">
        <v>358</v>
      </c>
      <c r="C7" s="133"/>
      <c r="D7" s="133"/>
      <c r="E7" s="133"/>
      <c r="F7" s="133"/>
      <c r="G7" s="133"/>
      <c r="H7" s="133"/>
      <c r="I7" s="133"/>
      <c r="J7" s="133"/>
      <c r="K7" s="134"/>
    </row>
    <row r="8" spans="2:11" ht="15.75">
      <c r="B8" s="127"/>
    </row>
    <row r="9" spans="2:11" ht="15.75">
      <c r="B9" s="127"/>
    </row>
    <row r="10" spans="2:11" ht="18">
      <c r="B10" s="130" t="s">
        <v>359</v>
      </c>
      <c r="C10" s="131"/>
      <c r="D10" s="130" t="s">
        <v>360</v>
      </c>
      <c r="E10" s="131"/>
      <c r="F10" s="131"/>
      <c r="G10" s="131"/>
      <c r="H10" s="131"/>
    </row>
    <row r="11" spans="2:11" ht="18">
      <c r="B11" s="130"/>
      <c r="C11" s="131"/>
      <c r="D11" s="131"/>
      <c r="E11" s="131"/>
      <c r="F11" s="131"/>
      <c r="G11" s="131"/>
      <c r="H11" s="131"/>
    </row>
    <row r="12" spans="2:11" ht="18">
      <c r="B12" s="130" t="s">
        <v>361</v>
      </c>
      <c r="C12" s="131"/>
      <c r="D12" s="130" t="s">
        <v>362</v>
      </c>
      <c r="E12" s="131"/>
      <c r="F12" s="131"/>
      <c r="G12" s="131"/>
      <c r="H12" s="131"/>
    </row>
    <row r="13" spans="2:11" ht="18">
      <c r="B13" s="130"/>
      <c r="C13" s="131"/>
      <c r="D13" s="131"/>
      <c r="E13" s="131"/>
      <c r="F13" s="131"/>
      <c r="G13" s="131"/>
      <c r="H13" s="131"/>
    </row>
    <row r="14" spans="2:11" ht="18">
      <c r="B14" s="130" t="s">
        <v>363</v>
      </c>
      <c r="C14" s="131"/>
      <c r="D14" s="130" t="s">
        <v>364</v>
      </c>
      <c r="E14" s="131"/>
      <c r="F14" s="131"/>
      <c r="G14" s="131"/>
      <c r="H14" s="131"/>
    </row>
    <row r="15" spans="2:11" ht="18">
      <c r="B15" s="130"/>
      <c r="C15" s="131"/>
      <c r="D15" s="131"/>
      <c r="E15" s="131"/>
      <c r="F15" s="131"/>
      <c r="G15" s="131"/>
      <c r="H15" s="131"/>
    </row>
    <row r="16" spans="2:11" ht="18">
      <c r="B16" s="130" t="s">
        <v>365</v>
      </c>
      <c r="C16" s="131"/>
      <c r="D16" s="130" t="s">
        <v>366</v>
      </c>
      <c r="E16" s="131"/>
      <c r="F16" s="131"/>
      <c r="G16" s="131"/>
      <c r="H16" s="131"/>
    </row>
    <row r="17" spans="2:8" ht="18">
      <c r="B17" s="130"/>
      <c r="C17" s="131"/>
      <c r="D17" s="131"/>
      <c r="E17" s="131"/>
      <c r="F17" s="131"/>
      <c r="G17" s="131"/>
      <c r="H17" s="131"/>
    </row>
    <row r="18" spans="2:8" ht="18">
      <c r="B18" s="130" t="s">
        <v>367</v>
      </c>
      <c r="C18" s="131"/>
      <c r="D18" s="130" t="s">
        <v>368</v>
      </c>
      <c r="E18" s="131"/>
      <c r="F18" s="131"/>
      <c r="G18" s="131"/>
      <c r="H18" s="131"/>
    </row>
    <row r="19" spans="2:8" ht="15.75">
      <c r="B19" s="127"/>
    </row>
    <row r="20" spans="2:8" ht="15.75">
      <c r="B20" s="128"/>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dimension ref="A1:J70"/>
  <sheetViews>
    <sheetView zoomScale="90" zoomScaleNormal="90" workbookViewId="0"/>
  </sheetViews>
  <sheetFormatPr defaultRowHeight="15.75"/>
  <cols>
    <col min="1" max="1" width="45.7109375" style="135" customWidth="1"/>
    <col min="2" max="2" width="65.7109375" style="135" customWidth="1"/>
    <col min="3" max="4" width="40.7109375" style="135" customWidth="1"/>
    <col min="5" max="16384" width="9.140625" style="135"/>
  </cols>
  <sheetData>
    <row r="1" spans="1:10" ht="18">
      <c r="A1" s="132" t="s">
        <v>369</v>
      </c>
      <c r="B1" s="136"/>
      <c r="C1" s="136"/>
      <c r="D1" s="136"/>
      <c r="E1" s="136" t="s">
        <v>243</v>
      </c>
      <c r="F1" s="136"/>
      <c r="G1" s="136"/>
      <c r="H1" s="136"/>
      <c r="I1" s="136"/>
      <c r="J1" s="136"/>
    </row>
    <row r="3" spans="1:10" ht="18">
      <c r="A3" s="132" t="s">
        <v>398</v>
      </c>
      <c r="B3" s="136"/>
      <c r="C3" s="136"/>
      <c r="D3" s="136"/>
    </row>
    <row r="4" spans="1:10">
      <c r="B4" s="137"/>
      <c r="C4" s="137"/>
      <c r="D4" s="137"/>
    </row>
    <row r="5" spans="1:10" ht="19.5" customHeight="1" thickBot="1">
      <c r="A5" s="309" t="s">
        <v>258</v>
      </c>
      <c r="B5" s="310" t="s">
        <v>259</v>
      </c>
      <c r="C5" s="310" t="s">
        <v>260</v>
      </c>
      <c r="D5" s="310" t="s">
        <v>261</v>
      </c>
    </row>
    <row r="6" spans="1:10" ht="18">
      <c r="A6" s="311" t="s">
        <v>262</v>
      </c>
      <c r="B6" s="146"/>
      <c r="C6" s="146"/>
      <c r="D6" s="146" t="s">
        <v>265</v>
      </c>
    </row>
    <row r="7" spans="1:10" ht="63">
      <c r="A7" s="151" t="s">
        <v>370</v>
      </c>
      <c r="B7" s="146" t="s">
        <v>263</v>
      </c>
      <c r="C7" s="146" t="s">
        <v>264</v>
      </c>
      <c r="D7" s="146" t="s">
        <v>266</v>
      </c>
    </row>
    <row r="8" spans="1:10" ht="31.5">
      <c r="A8" s="152"/>
      <c r="B8" s="150"/>
      <c r="C8" s="146"/>
      <c r="D8" s="146" t="s">
        <v>267</v>
      </c>
    </row>
    <row r="9" spans="1:10" ht="16.5" thickBot="1">
      <c r="A9" s="153"/>
      <c r="B9" s="149"/>
      <c r="C9" s="149"/>
      <c r="D9" s="148"/>
    </row>
    <row r="10" spans="1:10" ht="47.25">
      <c r="A10" s="154" t="s">
        <v>268</v>
      </c>
      <c r="B10" s="138" t="s">
        <v>460</v>
      </c>
      <c r="C10" s="138"/>
      <c r="D10" s="138" t="s">
        <v>273</v>
      </c>
    </row>
    <row r="11" spans="1:10" ht="47.25">
      <c r="A11" s="139" t="s">
        <v>371</v>
      </c>
      <c r="B11" s="138" t="s">
        <v>269</v>
      </c>
      <c r="C11" s="138" t="s">
        <v>271</v>
      </c>
      <c r="D11" s="138" t="s">
        <v>274</v>
      </c>
    </row>
    <row r="12" spans="1:10" ht="48" thickBot="1">
      <c r="A12" s="142"/>
      <c r="B12" s="144" t="s">
        <v>270</v>
      </c>
      <c r="C12" s="144" t="s">
        <v>272</v>
      </c>
      <c r="D12" s="144"/>
    </row>
    <row r="13" spans="1:10" ht="31.5">
      <c r="A13" s="312" t="s">
        <v>275</v>
      </c>
      <c r="B13" s="146" t="s">
        <v>276</v>
      </c>
      <c r="C13" s="146" t="s">
        <v>280</v>
      </c>
      <c r="D13" s="146" t="s">
        <v>284</v>
      </c>
    </row>
    <row r="14" spans="1:10" ht="81.75" customHeight="1">
      <c r="A14" s="151" t="s">
        <v>372</v>
      </c>
      <c r="B14" s="146" t="s">
        <v>277</v>
      </c>
      <c r="C14" s="146" t="s">
        <v>281</v>
      </c>
      <c r="D14" s="146" t="s">
        <v>285</v>
      </c>
    </row>
    <row r="15" spans="1:10" ht="33.75" customHeight="1">
      <c r="A15" s="152"/>
      <c r="B15" s="146" t="s">
        <v>278</v>
      </c>
      <c r="C15" s="146" t="s">
        <v>282</v>
      </c>
      <c r="D15" s="146"/>
    </row>
    <row r="16" spans="1:10" ht="48" thickBot="1">
      <c r="A16" s="153"/>
      <c r="B16" s="148" t="s">
        <v>279</v>
      </c>
      <c r="C16" s="148" t="s">
        <v>283</v>
      </c>
      <c r="D16" s="149"/>
    </row>
    <row r="17" spans="1:4" ht="84" customHeight="1">
      <c r="A17" s="425" t="s">
        <v>461</v>
      </c>
      <c r="B17" s="138" t="s">
        <v>286</v>
      </c>
      <c r="C17" s="138" t="s">
        <v>280</v>
      </c>
      <c r="D17" s="138" t="s">
        <v>290</v>
      </c>
    </row>
    <row r="18" spans="1:4" ht="53.25" customHeight="1">
      <c r="A18" s="426"/>
      <c r="B18" s="138" t="s">
        <v>287</v>
      </c>
      <c r="C18" s="138" t="s">
        <v>288</v>
      </c>
      <c r="D18" s="138" t="s">
        <v>291</v>
      </c>
    </row>
    <row r="19" spans="1:4">
      <c r="A19" s="140"/>
      <c r="B19" s="141"/>
      <c r="C19" s="138" t="s">
        <v>289</v>
      </c>
      <c r="D19" s="141"/>
    </row>
    <row r="20" spans="1:4" ht="16.5" thickBot="1">
      <c r="A20" s="142"/>
      <c r="B20" s="143"/>
      <c r="C20" s="144"/>
      <c r="D20" s="143"/>
    </row>
    <row r="21" spans="1:4" ht="65.25" customHeight="1">
      <c r="A21" s="427" t="s">
        <v>462</v>
      </c>
      <c r="B21" s="146" t="s">
        <v>373</v>
      </c>
      <c r="C21" s="146" t="s">
        <v>294</v>
      </c>
      <c r="D21" s="146" t="s">
        <v>297</v>
      </c>
    </row>
    <row r="22" spans="1:4" ht="63">
      <c r="A22" s="428"/>
      <c r="B22" s="146" t="s">
        <v>292</v>
      </c>
      <c r="C22" s="146" t="s">
        <v>295</v>
      </c>
      <c r="D22" s="146"/>
    </row>
    <row r="23" spans="1:4" ht="79.5" thickBot="1">
      <c r="A23" s="147"/>
      <c r="B23" s="148" t="s">
        <v>293</v>
      </c>
      <c r="C23" s="148" t="s">
        <v>296</v>
      </c>
      <c r="D23" s="148" t="s">
        <v>298</v>
      </c>
    </row>
    <row r="24" spans="1:4" ht="50.25" customHeight="1">
      <c r="A24" s="425" t="s">
        <v>463</v>
      </c>
      <c r="B24" s="138" t="s">
        <v>299</v>
      </c>
      <c r="C24" s="138" t="s">
        <v>289</v>
      </c>
      <c r="D24" s="138" t="s">
        <v>303</v>
      </c>
    </row>
    <row r="25" spans="1:4" ht="49.5" customHeight="1">
      <c r="A25" s="426"/>
      <c r="B25" s="138" t="s">
        <v>300</v>
      </c>
      <c r="C25" s="138" t="s">
        <v>301</v>
      </c>
      <c r="D25" s="138" t="s">
        <v>304</v>
      </c>
    </row>
    <row r="26" spans="1:4" ht="31.5">
      <c r="A26" s="426"/>
      <c r="B26" s="138"/>
      <c r="C26" s="138" t="s">
        <v>302</v>
      </c>
      <c r="D26" s="141"/>
    </row>
    <row r="27" spans="1:4" ht="16.5" thickBot="1">
      <c r="A27" s="142"/>
      <c r="B27" s="143"/>
      <c r="C27" s="144"/>
      <c r="D27" s="143"/>
    </row>
    <row r="28" spans="1:4" ht="18.75" thickBot="1">
      <c r="A28" s="429" t="s">
        <v>305</v>
      </c>
      <c r="B28" s="430"/>
      <c r="C28" s="430"/>
      <c r="D28" s="431"/>
    </row>
    <row r="29" spans="1:4">
      <c r="A29" s="416" t="s">
        <v>383</v>
      </c>
      <c r="B29" s="419" t="s">
        <v>306</v>
      </c>
      <c r="C29" s="146" t="s">
        <v>307</v>
      </c>
      <c r="D29" s="419"/>
    </row>
    <row r="30" spans="1:4">
      <c r="A30" s="417"/>
      <c r="B30" s="420"/>
      <c r="C30" s="146" t="s">
        <v>308</v>
      </c>
      <c r="D30" s="420"/>
    </row>
    <row r="31" spans="1:4" ht="16.5" thickBot="1">
      <c r="A31" s="418"/>
      <c r="B31" s="421"/>
      <c r="C31" s="148"/>
      <c r="D31" s="421"/>
    </row>
    <row r="32" spans="1:4" ht="48" customHeight="1">
      <c r="A32" s="416" t="s">
        <v>384</v>
      </c>
      <c r="B32" s="146" t="s">
        <v>309</v>
      </c>
      <c r="C32" s="146" t="s">
        <v>307</v>
      </c>
      <c r="D32" s="419"/>
    </row>
    <row r="33" spans="1:4" ht="63" customHeight="1">
      <c r="A33" s="417"/>
      <c r="B33" s="146" t="s">
        <v>310</v>
      </c>
      <c r="C33" s="146" t="s">
        <v>308</v>
      </c>
      <c r="D33" s="420"/>
    </row>
    <row r="34" spans="1:4" ht="47.25" customHeight="1">
      <c r="A34" s="417"/>
      <c r="B34" s="146" t="s">
        <v>311</v>
      </c>
      <c r="C34" s="146" t="s">
        <v>313</v>
      </c>
      <c r="D34" s="420"/>
    </row>
    <row r="35" spans="1:4" ht="63">
      <c r="A35" s="417"/>
      <c r="B35" s="146" t="s">
        <v>312</v>
      </c>
      <c r="C35" s="146" t="s">
        <v>314</v>
      </c>
      <c r="D35" s="420"/>
    </row>
    <row r="36" spans="1:4" ht="16.5" thickBot="1">
      <c r="A36" s="418"/>
      <c r="B36" s="149"/>
      <c r="C36" s="148" t="s">
        <v>315</v>
      </c>
      <c r="D36" s="421"/>
    </row>
    <row r="37" spans="1:4" ht="31.5">
      <c r="A37" s="416" t="s">
        <v>385</v>
      </c>
      <c r="B37" s="419" t="s">
        <v>316</v>
      </c>
      <c r="C37" s="150" t="s">
        <v>317</v>
      </c>
      <c r="D37" s="419"/>
    </row>
    <row r="38" spans="1:4" ht="18.75" customHeight="1">
      <c r="A38" s="417"/>
      <c r="B38" s="420"/>
      <c r="C38" s="150" t="s">
        <v>318</v>
      </c>
      <c r="D38" s="420"/>
    </row>
    <row r="39" spans="1:4" ht="7.5" customHeight="1" thickBot="1">
      <c r="A39" s="418"/>
      <c r="B39" s="421"/>
      <c r="C39" s="149"/>
      <c r="D39" s="421"/>
    </row>
    <row r="40" spans="1:4">
      <c r="A40" s="416" t="s">
        <v>386</v>
      </c>
      <c r="B40" s="419" t="s">
        <v>319</v>
      </c>
      <c r="C40" s="146" t="s">
        <v>320</v>
      </c>
      <c r="D40" s="419"/>
    </row>
    <row r="41" spans="1:4">
      <c r="A41" s="417"/>
      <c r="B41" s="420"/>
      <c r="C41" s="146" t="s">
        <v>321</v>
      </c>
      <c r="D41" s="420"/>
    </row>
    <row r="42" spans="1:4" ht="16.5" thickBot="1">
      <c r="A42" s="418"/>
      <c r="B42" s="421"/>
      <c r="C42" s="148" t="s">
        <v>315</v>
      </c>
      <c r="D42" s="421"/>
    </row>
    <row r="43" spans="1:4">
      <c r="A43" s="422" t="s">
        <v>374</v>
      </c>
      <c r="B43" s="413" t="s">
        <v>322</v>
      </c>
      <c r="C43" s="138" t="s">
        <v>323</v>
      </c>
      <c r="D43" s="413"/>
    </row>
    <row r="44" spans="1:4">
      <c r="A44" s="423"/>
      <c r="B44" s="414"/>
      <c r="C44" s="138" t="s">
        <v>324</v>
      </c>
      <c r="D44" s="414"/>
    </row>
    <row r="45" spans="1:4">
      <c r="A45" s="423"/>
      <c r="B45" s="414"/>
      <c r="C45" s="138" t="s">
        <v>325</v>
      </c>
      <c r="D45" s="414"/>
    </row>
    <row r="46" spans="1:4">
      <c r="A46" s="423"/>
      <c r="B46" s="414"/>
      <c r="C46" s="138" t="s">
        <v>326</v>
      </c>
      <c r="D46" s="414"/>
    </row>
    <row r="47" spans="1:4">
      <c r="A47" s="423"/>
      <c r="B47" s="414"/>
      <c r="C47" s="138" t="s">
        <v>327</v>
      </c>
      <c r="D47" s="414"/>
    </row>
    <row r="48" spans="1:4" ht="16.5" thickBot="1">
      <c r="A48" s="424"/>
      <c r="B48" s="415"/>
      <c r="C48" s="144" t="s">
        <v>328</v>
      </c>
      <c r="D48" s="415"/>
    </row>
    <row r="49" spans="1:4" ht="31.5">
      <c r="A49" s="422" t="s">
        <v>375</v>
      </c>
      <c r="B49" s="138" t="s">
        <v>329</v>
      </c>
      <c r="C49" s="138" t="s">
        <v>331</v>
      </c>
      <c r="D49" s="413"/>
    </row>
    <row r="50" spans="1:4" ht="32.25" thickBot="1">
      <c r="A50" s="423"/>
      <c r="B50" s="145" t="s">
        <v>330</v>
      </c>
      <c r="C50" s="144" t="s">
        <v>315</v>
      </c>
      <c r="D50" s="414"/>
    </row>
    <row r="51" spans="1:4" ht="47.25">
      <c r="A51" s="422" t="s">
        <v>376</v>
      </c>
      <c r="B51" s="138" t="s">
        <v>332</v>
      </c>
      <c r="C51" s="138" t="s">
        <v>334</v>
      </c>
      <c r="D51" s="413"/>
    </row>
    <row r="52" spans="1:4">
      <c r="A52" s="423"/>
      <c r="B52" s="138"/>
      <c r="C52" s="138" t="s">
        <v>335</v>
      </c>
      <c r="D52" s="414"/>
    </row>
    <row r="53" spans="1:4" ht="31.5">
      <c r="A53" s="423"/>
      <c r="B53" s="138" t="s">
        <v>333</v>
      </c>
      <c r="C53" s="138" t="s">
        <v>336</v>
      </c>
      <c r="D53" s="414"/>
    </row>
    <row r="54" spans="1:4" ht="16.5" thickBot="1">
      <c r="A54" s="424"/>
      <c r="B54" s="143"/>
      <c r="C54" s="144" t="s">
        <v>315</v>
      </c>
      <c r="D54" s="415"/>
    </row>
    <row r="55" spans="1:4" ht="31.5">
      <c r="A55" s="416" t="s">
        <v>377</v>
      </c>
      <c r="B55" s="146" t="s">
        <v>337</v>
      </c>
      <c r="C55" s="146" t="s">
        <v>339</v>
      </c>
      <c r="D55" s="419"/>
    </row>
    <row r="56" spans="1:4" ht="31.5">
      <c r="A56" s="417"/>
      <c r="B56" s="146" t="s">
        <v>338</v>
      </c>
      <c r="C56" s="146" t="s">
        <v>340</v>
      </c>
      <c r="D56" s="420"/>
    </row>
    <row r="57" spans="1:4" ht="16.5" thickBot="1">
      <c r="A57" s="418"/>
      <c r="B57" s="149"/>
      <c r="C57" s="148" t="s">
        <v>315</v>
      </c>
      <c r="D57" s="421"/>
    </row>
    <row r="58" spans="1:4" ht="31.5">
      <c r="A58" s="416" t="s">
        <v>378</v>
      </c>
      <c r="B58" s="146" t="s">
        <v>341</v>
      </c>
      <c r="C58" s="150" t="s">
        <v>343</v>
      </c>
      <c r="D58" s="419"/>
    </row>
    <row r="59" spans="1:4" ht="48" thickBot="1">
      <c r="A59" s="418"/>
      <c r="B59" s="148" t="s">
        <v>342</v>
      </c>
      <c r="C59" s="149" t="s">
        <v>344</v>
      </c>
      <c r="D59" s="421"/>
    </row>
    <row r="60" spans="1:4">
      <c r="A60" s="416" t="s">
        <v>379</v>
      </c>
      <c r="B60" s="419" t="s">
        <v>345</v>
      </c>
      <c r="C60" s="150" t="s">
        <v>346</v>
      </c>
      <c r="D60" s="419"/>
    </row>
    <row r="61" spans="1:4">
      <c r="A61" s="417"/>
      <c r="B61" s="420"/>
      <c r="C61" s="150" t="s">
        <v>347</v>
      </c>
      <c r="D61" s="420"/>
    </row>
    <row r="62" spans="1:4" ht="16.5" thickBot="1">
      <c r="A62" s="418"/>
      <c r="B62" s="421"/>
      <c r="C62" s="148" t="s">
        <v>315</v>
      </c>
      <c r="D62" s="421"/>
    </row>
    <row r="63" spans="1:4">
      <c r="A63" s="416" t="s">
        <v>380</v>
      </c>
      <c r="B63" s="419" t="s">
        <v>348</v>
      </c>
      <c r="C63" s="419" t="s">
        <v>350</v>
      </c>
      <c r="D63" s="419"/>
    </row>
    <row r="64" spans="1:4" ht="16.5" thickBot="1">
      <c r="A64" s="417"/>
      <c r="B64" s="421" t="s">
        <v>349</v>
      </c>
      <c r="C64" s="421"/>
      <c r="D64" s="420"/>
    </row>
    <row r="65" spans="1:4" ht="31.5">
      <c r="A65" s="422" t="s">
        <v>381</v>
      </c>
      <c r="B65" s="138" t="s">
        <v>351</v>
      </c>
      <c r="C65" s="138" t="s">
        <v>353</v>
      </c>
      <c r="D65" s="413"/>
    </row>
    <row r="66" spans="1:4" ht="18" customHeight="1">
      <c r="A66" s="423"/>
      <c r="B66" s="138" t="s">
        <v>352</v>
      </c>
      <c r="C66" s="138" t="s">
        <v>354</v>
      </c>
      <c r="D66" s="414"/>
    </row>
    <row r="67" spans="1:4" ht="32.25" thickBot="1">
      <c r="A67" s="424"/>
      <c r="B67" s="143"/>
      <c r="C67" s="144" t="s">
        <v>355</v>
      </c>
      <c r="D67" s="415"/>
    </row>
    <row r="68" spans="1:4">
      <c r="A68" s="422" t="s">
        <v>382</v>
      </c>
      <c r="B68" s="413" t="s">
        <v>356</v>
      </c>
      <c r="C68" s="413" t="s">
        <v>357</v>
      </c>
      <c r="D68" s="413"/>
    </row>
    <row r="69" spans="1:4" ht="16.5" thickBot="1">
      <c r="A69" s="424"/>
      <c r="B69" s="415"/>
      <c r="C69" s="415"/>
      <c r="D69" s="415"/>
    </row>
    <row r="70" spans="1:4">
      <c r="A70" s="56"/>
    </row>
  </sheetData>
  <mergeCells count="39">
    <mergeCell ref="A17:A18"/>
    <mergeCell ref="A21:A22"/>
    <mergeCell ref="A24:A26"/>
    <mergeCell ref="A68:A69"/>
    <mergeCell ref="B68:B69"/>
    <mergeCell ref="A55:A57"/>
    <mergeCell ref="A51:A54"/>
    <mergeCell ref="A28:D28"/>
    <mergeCell ref="A29:A31"/>
    <mergeCell ref="B29:B31"/>
    <mergeCell ref="D29:D31"/>
    <mergeCell ref="A32:A36"/>
    <mergeCell ref="D32:D36"/>
    <mergeCell ref="C68:C69"/>
    <mergeCell ref="D68:D69"/>
    <mergeCell ref="B63:B64"/>
    <mergeCell ref="A63:A64"/>
    <mergeCell ref="C63:C64"/>
    <mergeCell ref="D63:D64"/>
    <mergeCell ref="A65:A67"/>
    <mergeCell ref="D65:D67"/>
    <mergeCell ref="D55:D57"/>
    <mergeCell ref="A58:A59"/>
    <mergeCell ref="D58:D59"/>
    <mergeCell ref="A60:A62"/>
    <mergeCell ref="B60:B62"/>
    <mergeCell ref="D60:D62"/>
    <mergeCell ref="D51:D54"/>
    <mergeCell ref="A37:A39"/>
    <mergeCell ref="B37:B39"/>
    <mergeCell ref="D37:D39"/>
    <mergeCell ref="A40:A42"/>
    <mergeCell ref="B40:B42"/>
    <mergeCell ref="D40:D42"/>
    <mergeCell ref="A43:A48"/>
    <mergeCell ref="B43:B48"/>
    <mergeCell ref="D43:D48"/>
    <mergeCell ref="A49:A50"/>
    <mergeCell ref="D49:D50"/>
  </mergeCells>
  <pageMargins left="0.68" right="0.45" top="0.75" bottom="0.56000000000000005" header="0.3" footer="0.3"/>
  <pageSetup scale="65" fitToHeight="0" orientation="landscape" verticalDpi="0" r:id="rId1"/>
</worksheet>
</file>

<file path=xl/worksheets/sheet3.xml><?xml version="1.0" encoding="utf-8"?>
<worksheet xmlns="http://schemas.openxmlformats.org/spreadsheetml/2006/main" xmlns:r="http://schemas.openxmlformats.org/officeDocument/2006/relationships">
  <sheetPr>
    <pageSetUpPr fitToPage="1"/>
  </sheetPr>
  <dimension ref="A1:N231"/>
  <sheetViews>
    <sheetView zoomScale="90" zoomScaleNormal="90" workbookViewId="0">
      <pane ySplit="9" topLeftCell="A10" activePane="bottomLeft" state="frozen"/>
      <selection pane="bottomLeft" activeCell="A10" sqref="A10"/>
    </sheetView>
  </sheetViews>
  <sheetFormatPr defaultColWidth="11.42578125" defaultRowHeight="12.75"/>
  <cols>
    <col min="1" max="1" width="3" style="1" customWidth="1"/>
    <col min="2" max="2" width="8.28515625" style="2" customWidth="1"/>
    <col min="3" max="3" width="56.28515625" style="2" customWidth="1"/>
    <col min="4" max="4" width="9.5703125" style="3" customWidth="1"/>
    <col min="5" max="5" width="8.42578125" style="4" customWidth="1"/>
    <col min="6" max="6" width="5.85546875" style="4" customWidth="1"/>
    <col min="7" max="7" width="12.7109375" style="4" customWidth="1"/>
    <col min="8" max="8" width="15.5703125" style="4" customWidth="1"/>
    <col min="9" max="11" width="13.7109375" style="4" customWidth="1"/>
    <col min="12" max="16384" width="11.42578125" style="2"/>
  </cols>
  <sheetData>
    <row r="1" spans="1:14" ht="18">
      <c r="B1" s="155" t="s">
        <v>369</v>
      </c>
      <c r="C1" s="156"/>
      <c r="D1" s="156"/>
      <c r="E1" s="156"/>
      <c r="F1" s="157"/>
      <c r="G1" s="157"/>
      <c r="H1" s="157"/>
      <c r="I1" s="157"/>
      <c r="J1" s="157"/>
      <c r="K1" s="157"/>
    </row>
    <row r="2" spans="1:14">
      <c r="B2" s="271"/>
      <c r="C2" s="271"/>
      <c r="D2" s="271"/>
      <c r="E2" s="157"/>
      <c r="F2" s="157"/>
      <c r="G2" s="157"/>
      <c r="H2" s="157"/>
      <c r="I2" s="157"/>
      <c r="J2" s="157"/>
      <c r="K2" s="157"/>
    </row>
    <row r="3" spans="1:14" ht="18">
      <c r="B3" s="155" t="s">
        <v>399</v>
      </c>
      <c r="C3" s="156"/>
      <c r="D3" s="156"/>
      <c r="E3" s="156"/>
      <c r="F3" s="157"/>
      <c r="G3" s="157"/>
      <c r="H3" s="157"/>
      <c r="I3" s="157"/>
      <c r="J3" s="157"/>
      <c r="K3" s="157"/>
    </row>
    <row r="4" spans="1:14" ht="18">
      <c r="B4" s="155" t="s">
        <v>387</v>
      </c>
      <c r="C4" s="156"/>
      <c r="D4" s="156"/>
      <c r="E4" s="156"/>
      <c r="F4" s="157"/>
      <c r="G4" s="157"/>
      <c r="H4" s="157"/>
      <c r="I4" s="157"/>
      <c r="J4" s="157"/>
      <c r="K4" s="157"/>
    </row>
    <row r="5" spans="1:14" ht="13.5" thickBot="1">
      <c r="G5" s="2"/>
      <c r="H5" s="2"/>
      <c r="I5" s="2"/>
      <c r="J5" s="2"/>
      <c r="K5" s="2"/>
    </row>
    <row r="6" spans="1:14" ht="18.75" customHeight="1">
      <c r="B6" s="444" t="s">
        <v>0</v>
      </c>
      <c r="C6" s="445"/>
      <c r="D6" s="450" t="s">
        <v>1</v>
      </c>
      <c r="E6" s="450" t="s">
        <v>2</v>
      </c>
      <c r="F6" s="450" t="s">
        <v>3</v>
      </c>
      <c r="G6" s="435" t="s">
        <v>4</v>
      </c>
      <c r="H6" s="438" t="s">
        <v>5</v>
      </c>
      <c r="I6" s="439"/>
      <c r="J6" s="439"/>
      <c r="K6" s="440"/>
      <c r="L6" s="7"/>
    </row>
    <row r="7" spans="1:14" ht="37.5" customHeight="1">
      <c r="B7" s="446"/>
      <c r="C7" s="447"/>
      <c r="D7" s="451"/>
      <c r="E7" s="451"/>
      <c r="F7" s="451"/>
      <c r="G7" s="436"/>
      <c r="H7" s="442" t="s">
        <v>388</v>
      </c>
      <c r="I7" s="441" t="s">
        <v>164</v>
      </c>
      <c r="J7" s="441"/>
      <c r="K7" s="306" t="str">
        <f>+'[1]Formato de costeo C1'!N28</f>
        <v>Mesa de Exportación de alcachofa Junín</v>
      </c>
      <c r="L7" s="7"/>
    </row>
    <row r="8" spans="1:14" s="6" customFormat="1" ht="21.75" customHeight="1" thickBot="1">
      <c r="A8" s="5"/>
      <c r="B8" s="448"/>
      <c r="C8" s="449"/>
      <c r="D8" s="452"/>
      <c r="E8" s="452"/>
      <c r="F8" s="452"/>
      <c r="G8" s="437"/>
      <c r="H8" s="443"/>
      <c r="I8" s="307" t="s">
        <v>389</v>
      </c>
      <c r="J8" s="307" t="s">
        <v>165</v>
      </c>
      <c r="K8" s="308" t="s">
        <v>165</v>
      </c>
      <c r="L8" s="363"/>
    </row>
    <row r="9" spans="1:14" s="6" customFormat="1" ht="21.75" customHeight="1" thickBot="1">
      <c r="A9" s="5"/>
      <c r="B9" s="177"/>
      <c r="C9" s="178" t="s">
        <v>390</v>
      </c>
      <c r="D9" s="265"/>
      <c r="E9" s="266"/>
      <c r="F9" s="272"/>
      <c r="G9" s="370">
        <f>G10+G61+G97+G135+I207+I208+I209</f>
        <v>166059.33093646</v>
      </c>
      <c r="H9" s="370">
        <f>H10+H61+H97+H135+G207+G208+G209</f>
        <v>105902.79000000001</v>
      </c>
      <c r="I9" s="370">
        <f>I10+I61+I97+I135</f>
        <v>30000.000000000004</v>
      </c>
      <c r="J9" s="370">
        <f>J10+J61+J97+J135</f>
        <v>20156.78093646</v>
      </c>
      <c r="K9" s="371">
        <f>K10+K61+K97+K135</f>
        <v>10000</v>
      </c>
      <c r="L9" s="7">
        <f>SUM(L10:L173)</f>
        <v>150059.33093646</v>
      </c>
      <c r="M9" s="7">
        <f>SUM(M10:M173)</f>
        <v>89902.790000000023</v>
      </c>
      <c r="N9" s="363">
        <f>+L9-M9</f>
        <v>60156.540936459976</v>
      </c>
    </row>
    <row r="10" spans="1:14" ht="46.5" customHeight="1">
      <c r="B10" s="179">
        <v>1</v>
      </c>
      <c r="C10" s="180" t="s">
        <v>6</v>
      </c>
      <c r="D10" s="269"/>
      <c r="E10" s="270"/>
      <c r="F10" s="273"/>
      <c r="G10" s="264">
        <f>G11+G19+G33+G46+G55+G57</f>
        <v>50362.63</v>
      </c>
      <c r="H10" s="181">
        <f>H11+H19+H33+H46+H55+H57+H59</f>
        <v>25517.070000000003</v>
      </c>
      <c r="I10" s="181">
        <f>I11+I19+I33+I46+I55+I57</f>
        <v>24845.800000000003</v>
      </c>
      <c r="J10" s="182">
        <f>J11+J19+J33+J46+J55+J57</f>
        <v>0</v>
      </c>
      <c r="K10" s="183">
        <f>K11+K19+K33+K46+K55+K57</f>
        <v>0</v>
      </c>
      <c r="L10" s="7">
        <f>+G10-G58-G59</f>
        <v>46406.6</v>
      </c>
      <c r="M10" s="7">
        <f>+H10-H58-H59</f>
        <v>25016.83</v>
      </c>
      <c r="N10" s="363">
        <f>+L10-M10</f>
        <v>21389.769999999997</v>
      </c>
    </row>
    <row r="11" spans="1:14">
      <c r="B11" s="184">
        <v>1.1000000000000001</v>
      </c>
      <c r="C11" s="185" t="s">
        <v>9</v>
      </c>
      <c r="D11" s="267"/>
      <c r="E11" s="268">
        <f>+E12+E16</f>
        <v>1630</v>
      </c>
      <c r="F11" s="274"/>
      <c r="G11" s="187">
        <f>+G12+G16</f>
        <v>3208</v>
      </c>
      <c r="H11" s="188">
        <f>H12+H16</f>
        <v>979.76</v>
      </c>
      <c r="I11" s="188">
        <f>I12+I16</f>
        <v>1730.24</v>
      </c>
      <c r="J11" s="188">
        <f>J12+J16</f>
        <v>0</v>
      </c>
      <c r="K11" s="189">
        <f>K12+K16</f>
        <v>0</v>
      </c>
      <c r="L11" s="7"/>
      <c r="M11" s="7"/>
    </row>
    <row r="12" spans="1:14" s="8" customFormat="1" ht="25.5">
      <c r="B12" s="9" t="str">
        <f>+'[1]Formato de costeo C1'!D$29</f>
        <v>1.1.1</v>
      </c>
      <c r="C12" s="213" t="s">
        <v>7</v>
      </c>
      <c r="D12" s="10" t="str">
        <f>+'[1]Formato de costeo C1'!$E$29</f>
        <v>Taller</v>
      </c>
      <c r="E12" s="28">
        <f>SUM(E13:E15)</f>
        <v>271.5</v>
      </c>
      <c r="F12" s="275">
        <f>+'[1]Formato de costeo C1'!$I$29</f>
        <v>2</v>
      </c>
      <c r="G12" s="28">
        <f>SUM(G13:G15)</f>
        <v>543</v>
      </c>
      <c r="H12" s="11">
        <f>SUM(H13:H15)</f>
        <v>545</v>
      </c>
      <c r="I12" s="11">
        <f>SUM(I13:I15)</f>
        <v>0</v>
      </c>
      <c r="J12" s="11">
        <f>SUM(J13:J15)</f>
        <v>0</v>
      </c>
      <c r="K12" s="224">
        <f>SUM(K13:K15)</f>
        <v>0</v>
      </c>
      <c r="L12" s="364"/>
      <c r="M12" s="364"/>
    </row>
    <row r="13" spans="1:14" s="8" customFormat="1">
      <c r="B13" s="12" t="str">
        <f>+'[1]Formato de costeo C1'!D$30</f>
        <v>1.1.1.1</v>
      </c>
      <c r="C13" s="214" t="str">
        <f>+'[1]Formato de costeo C1'!C$30</f>
        <v>Combustible</v>
      </c>
      <c r="D13" s="13"/>
      <c r="E13" s="29">
        <v>54</v>
      </c>
      <c r="F13" s="276"/>
      <c r="G13" s="30">
        <f>E13*F$12</f>
        <v>108</v>
      </c>
      <c r="H13" s="14">
        <v>110</v>
      </c>
      <c r="I13" s="14">
        <f>+'[1]Formato de costeo C1'!L30</f>
        <v>0</v>
      </c>
      <c r="J13" s="14">
        <f>+'[1]Formato de costeo C1'!N30</f>
        <v>0</v>
      </c>
      <c r="K13" s="225">
        <f>+'[1]Formato de costeo C1'!O30</f>
        <v>0</v>
      </c>
      <c r="L13" s="364"/>
      <c r="M13" s="364"/>
    </row>
    <row r="14" spans="1:14" s="8" customFormat="1">
      <c r="B14" s="15" t="str">
        <f>'[1]Formato de costeo C1'!D$39</f>
        <v>1.1.1.2</v>
      </c>
      <c r="C14" s="215" t="str">
        <f>+'[1]Formato de costeo C1'!C$39</f>
        <v>Materiales de escritorio</v>
      </c>
      <c r="D14" s="16"/>
      <c r="E14" s="31">
        <v>25</v>
      </c>
      <c r="F14" s="277"/>
      <c r="G14" s="32">
        <f>E14*F$12</f>
        <v>50</v>
      </c>
      <c r="H14" s="17">
        <v>50</v>
      </c>
      <c r="I14" s="17">
        <f>+'[1]Formato de costeo C1'!L39</f>
        <v>0</v>
      </c>
      <c r="J14" s="17">
        <f>+'[1]Formato de costeo C1'!N39</f>
        <v>0</v>
      </c>
      <c r="K14" s="226">
        <f>+'[1]Formato de costeo C1'!O39</f>
        <v>0</v>
      </c>
      <c r="L14" s="364"/>
      <c r="M14" s="364"/>
    </row>
    <row r="15" spans="1:14" s="8" customFormat="1">
      <c r="B15" s="15" t="str">
        <f>'[1]Formato de costeo C1'!D$48</f>
        <v>1.1.1.3</v>
      </c>
      <c r="C15" s="215" t="str">
        <f>+'[1]Formato de costeo C1'!C$48</f>
        <v>Refrigerios</v>
      </c>
      <c r="D15" s="16"/>
      <c r="E15" s="31">
        <v>192.5</v>
      </c>
      <c r="F15" s="277"/>
      <c r="G15" s="32">
        <f>E15*F$12</f>
        <v>385</v>
      </c>
      <c r="H15" s="17">
        <v>385</v>
      </c>
      <c r="I15" s="17">
        <f>+'[1]Formato de costeo C1'!L48</f>
        <v>0</v>
      </c>
      <c r="J15" s="17">
        <f>+'[1]Formato de costeo C1'!N48</f>
        <v>0</v>
      </c>
      <c r="K15" s="226">
        <f>+'[1]Formato de costeo C1'!O48</f>
        <v>0</v>
      </c>
      <c r="L15" s="364"/>
      <c r="M15" s="364"/>
    </row>
    <row r="16" spans="1:14" s="8" customFormat="1">
      <c r="B16" s="9" t="str">
        <f>+'[1]Formato de costeo C1'!D$75</f>
        <v>1.1.2</v>
      </c>
      <c r="C16" s="213" t="s">
        <v>8</v>
      </c>
      <c r="D16" s="10" t="s">
        <v>10</v>
      </c>
      <c r="E16" s="28">
        <f>SUM(E17:E19)</f>
        <v>1358.5</v>
      </c>
      <c r="F16" s="275">
        <v>410</v>
      </c>
      <c r="G16" s="28">
        <f>SUM(G17:G18)</f>
        <v>2665</v>
      </c>
      <c r="H16" s="11">
        <f>SUM(H17:H18)</f>
        <v>434.76</v>
      </c>
      <c r="I16" s="11">
        <f>SUM(I17:I18)</f>
        <v>1730.24</v>
      </c>
      <c r="J16" s="11">
        <f>SUM(J17:J18)</f>
        <v>0</v>
      </c>
      <c r="K16" s="224">
        <f>SUM(K17:K18)</f>
        <v>0</v>
      </c>
      <c r="L16" s="364"/>
      <c r="M16" s="364"/>
    </row>
    <row r="17" spans="2:13">
      <c r="B17" s="12" t="s">
        <v>23</v>
      </c>
      <c r="C17" s="214" t="str">
        <f>+'[1]Formato de costeo C1'!C$371</f>
        <v>Combustible</v>
      </c>
      <c r="D17" s="238"/>
      <c r="E17" s="33">
        <v>3.5</v>
      </c>
      <c r="F17" s="278"/>
      <c r="G17" s="29">
        <f>E17*F$16</f>
        <v>1435</v>
      </c>
      <c r="H17" s="14">
        <v>434.76</v>
      </c>
      <c r="I17" s="14">
        <v>500.24</v>
      </c>
      <c r="J17" s="14">
        <f>+'[1]Formato de costeo C1'!N331</f>
        <v>0</v>
      </c>
      <c r="K17" s="225">
        <f>+'[1]Formato de costeo C1'!O331</f>
        <v>0</v>
      </c>
      <c r="L17" s="7"/>
      <c r="M17" s="7"/>
    </row>
    <row r="18" spans="2:13">
      <c r="B18" s="12" t="s">
        <v>24</v>
      </c>
      <c r="C18" s="215" t="s">
        <v>11</v>
      </c>
      <c r="D18" s="239"/>
      <c r="E18" s="33">
        <v>3</v>
      </c>
      <c r="F18" s="279"/>
      <c r="G18" s="29">
        <f>E18*F$16</f>
        <v>1230</v>
      </c>
      <c r="H18" s="17">
        <v>0</v>
      </c>
      <c r="I18" s="17">
        <v>1230</v>
      </c>
      <c r="J18" s="17">
        <v>0</v>
      </c>
      <c r="K18" s="226">
        <f>+'[1]Formato de costeo C1'!O340</f>
        <v>0</v>
      </c>
      <c r="L18" s="7"/>
      <c r="M18" s="7"/>
    </row>
    <row r="19" spans="2:13" s="8" customFormat="1" ht="25.5">
      <c r="B19" s="184">
        <v>1.2</v>
      </c>
      <c r="C19" s="185" t="s">
        <v>17</v>
      </c>
      <c r="D19" s="186"/>
      <c r="E19" s="187">
        <f>E20+E25+E30</f>
        <v>1352</v>
      </c>
      <c r="F19" s="280"/>
      <c r="G19" s="187">
        <f>G20+G25+G30</f>
        <v>10215</v>
      </c>
      <c r="H19" s="188">
        <f>H20+H25+H30</f>
        <v>6543.23</v>
      </c>
      <c r="I19" s="188">
        <f>I20+I25+I30</f>
        <v>3671.77</v>
      </c>
      <c r="J19" s="188">
        <f>J20+J25+J30</f>
        <v>0</v>
      </c>
      <c r="K19" s="227">
        <f>K20+K25+K30</f>
        <v>0</v>
      </c>
      <c r="L19" s="364"/>
      <c r="M19" s="364"/>
    </row>
    <row r="20" spans="2:13" s="8" customFormat="1" ht="25.5">
      <c r="B20" s="27" t="s">
        <v>12</v>
      </c>
      <c r="C20" s="213" t="s">
        <v>13</v>
      </c>
      <c r="D20" s="240" t="s">
        <v>14</v>
      </c>
      <c r="E20" s="34">
        <f>SUM(E21:E24)</f>
        <v>327.5</v>
      </c>
      <c r="F20" s="281">
        <v>2</v>
      </c>
      <c r="G20" s="34">
        <f>SUM(G21:G24)</f>
        <v>655</v>
      </c>
      <c r="H20" s="26">
        <f>SUM(H21:H24)</f>
        <v>545</v>
      </c>
      <c r="I20" s="26">
        <f>SUM(I21:I24)</f>
        <v>110</v>
      </c>
      <c r="J20" s="26">
        <f>SUM(J21:J24)</f>
        <v>0</v>
      </c>
      <c r="K20" s="228">
        <f>SUM(K21:K24)</f>
        <v>0</v>
      </c>
      <c r="L20" s="364"/>
      <c r="M20" s="364"/>
    </row>
    <row r="21" spans="2:13" s="8" customFormat="1">
      <c r="B21" s="12" t="s">
        <v>19</v>
      </c>
      <c r="C21" s="214" t="str">
        <f>+'[1]Formato de costeo C1'!C$76</f>
        <v>Combustible</v>
      </c>
      <c r="D21" s="238"/>
      <c r="E21" s="35">
        <v>55</v>
      </c>
      <c r="F21" s="278"/>
      <c r="G21" s="29">
        <f>E21*F$20</f>
        <v>110</v>
      </c>
      <c r="H21" s="14">
        <v>110</v>
      </c>
      <c r="I21" s="14">
        <f>+'[1]Formato de costeo C1'!L76</f>
        <v>0</v>
      </c>
      <c r="J21" s="14">
        <f>+'[1]Formato de costeo C1'!N76</f>
        <v>0</v>
      </c>
      <c r="K21" s="225">
        <f>+'[1]Formato de costeo C1'!O76</f>
        <v>0</v>
      </c>
      <c r="L21" s="20"/>
      <c r="M21" s="20"/>
    </row>
    <row r="22" spans="2:13" s="8" customFormat="1">
      <c r="B22" s="12" t="s">
        <v>20</v>
      </c>
      <c r="C22" s="215" t="str">
        <f>+'[1]Formato de costeo C1'!C$85</f>
        <v>Refrigerios</v>
      </c>
      <c r="D22" s="239"/>
      <c r="E22" s="33">
        <v>192.5</v>
      </c>
      <c r="F22" s="279"/>
      <c r="G22" s="29">
        <f>E22*F$20</f>
        <v>385</v>
      </c>
      <c r="H22" s="17">
        <f>+G22</f>
        <v>385</v>
      </c>
      <c r="I22" s="17">
        <f>+'[1]Formato de costeo C1'!L85</f>
        <v>0</v>
      </c>
      <c r="J22" s="17">
        <f>+'[1]Formato de costeo C1'!N85</f>
        <v>0</v>
      </c>
      <c r="K22" s="226">
        <f>+'[1]Formato de costeo C1'!O85</f>
        <v>0</v>
      </c>
      <c r="L22" s="20"/>
      <c r="M22" s="20"/>
    </row>
    <row r="23" spans="2:13" s="8" customFormat="1">
      <c r="B23" s="12" t="s">
        <v>21</v>
      </c>
      <c r="C23" s="215" t="str">
        <f>+'[1]Formato de costeo C1'!C$94</f>
        <v>Materiales de escritorio</v>
      </c>
      <c r="D23" s="239"/>
      <c r="E23" s="33">
        <v>25</v>
      </c>
      <c r="F23" s="279"/>
      <c r="G23" s="29">
        <f>E23*F$20</f>
        <v>50</v>
      </c>
      <c r="H23" s="17">
        <f>+G23</f>
        <v>50</v>
      </c>
      <c r="I23" s="17">
        <f>+'[1]Formato de costeo C1'!L94</f>
        <v>0</v>
      </c>
      <c r="J23" s="17">
        <f>+'[1]Formato de costeo C1'!N94</f>
        <v>0</v>
      </c>
      <c r="K23" s="226">
        <f>+'[1]Formato de costeo C1'!O94</f>
        <v>0</v>
      </c>
      <c r="L23" s="20"/>
      <c r="M23" s="20"/>
    </row>
    <row r="24" spans="2:13" s="8" customFormat="1">
      <c r="B24" s="12" t="s">
        <v>22</v>
      </c>
      <c r="C24" s="215" t="str">
        <f>+'[1]Formato de costeo C1'!C$103</f>
        <v>Alquileres</v>
      </c>
      <c r="D24" s="239"/>
      <c r="E24" s="33">
        <v>55</v>
      </c>
      <c r="F24" s="279"/>
      <c r="G24" s="29">
        <f>E24*F$20</f>
        <v>110</v>
      </c>
      <c r="H24" s="17">
        <v>0</v>
      </c>
      <c r="I24" s="17">
        <f>+'[1]Formato de costeo C1'!L103</f>
        <v>110</v>
      </c>
      <c r="J24" s="17">
        <f>+'[1]Formato de costeo C1'!N103</f>
        <v>0</v>
      </c>
      <c r="K24" s="226">
        <f>+'[1]Formato de costeo C1'!O103</f>
        <v>0</v>
      </c>
      <c r="L24" s="20"/>
      <c r="M24" s="20"/>
    </row>
    <row r="25" spans="2:13" s="8" customFormat="1" ht="38.25" customHeight="1">
      <c r="B25" s="27" t="s">
        <v>18</v>
      </c>
      <c r="C25" s="213" t="s">
        <v>15</v>
      </c>
      <c r="D25" s="240" t="s">
        <v>14</v>
      </c>
      <c r="E25" s="34">
        <f>SUM(E26:E29)</f>
        <v>327.5</v>
      </c>
      <c r="F25" s="281">
        <v>2</v>
      </c>
      <c r="G25" s="34">
        <f>SUM(G26:G29)</f>
        <v>655</v>
      </c>
      <c r="H25" s="26">
        <f>SUM(H26:H29)</f>
        <v>655</v>
      </c>
      <c r="I25" s="26">
        <f>SUM(I26:I29)</f>
        <v>0</v>
      </c>
      <c r="J25" s="26">
        <f>SUM(J26:J29)</f>
        <v>0</v>
      </c>
      <c r="K25" s="228">
        <f>SUM(K26:K29)</f>
        <v>0</v>
      </c>
      <c r="L25" s="364"/>
      <c r="M25" s="364"/>
    </row>
    <row r="26" spans="2:13" s="8" customFormat="1">
      <c r="B26" s="12" t="s">
        <v>25</v>
      </c>
      <c r="C26" s="214" t="str">
        <f>+'[1]Formato de costeo C1'!C$76</f>
        <v>Combustible</v>
      </c>
      <c r="D26" s="238"/>
      <c r="E26" s="35">
        <v>55</v>
      </c>
      <c r="F26" s="278"/>
      <c r="G26" s="29">
        <f>E26*F$20</f>
        <v>110</v>
      </c>
      <c r="H26" s="14">
        <f>+G26</f>
        <v>110</v>
      </c>
      <c r="I26" s="14">
        <f>+'[1]Formato de costeo C1'!L81</f>
        <v>0</v>
      </c>
      <c r="J26" s="14">
        <f>+'[1]Formato de costeo C1'!N81</f>
        <v>0</v>
      </c>
      <c r="K26" s="225">
        <f>+'[1]Formato de costeo C1'!O81</f>
        <v>0</v>
      </c>
      <c r="L26" s="20"/>
      <c r="M26" s="20"/>
    </row>
    <row r="27" spans="2:13" s="8" customFormat="1">
      <c r="B27" s="12" t="s">
        <v>26</v>
      </c>
      <c r="C27" s="215" t="str">
        <f>+'[1]Formato de costeo C1'!C$85</f>
        <v>Refrigerios</v>
      </c>
      <c r="D27" s="239"/>
      <c r="E27" s="33">
        <v>192.5</v>
      </c>
      <c r="F27" s="279"/>
      <c r="G27" s="29">
        <f>E27*F$20</f>
        <v>385</v>
      </c>
      <c r="H27" s="17">
        <f>+G27</f>
        <v>385</v>
      </c>
      <c r="I27" s="17">
        <f>+'[1]Formato de costeo C1'!L90</f>
        <v>0</v>
      </c>
      <c r="J27" s="17">
        <f>+'[1]Formato de costeo C1'!N90</f>
        <v>0</v>
      </c>
      <c r="K27" s="226">
        <f>+'[1]Formato de costeo C1'!O90</f>
        <v>0</v>
      </c>
      <c r="L27" s="20"/>
      <c r="M27" s="20"/>
    </row>
    <row r="28" spans="2:13" s="8" customFormat="1">
      <c r="B28" s="12" t="s">
        <v>27</v>
      </c>
      <c r="C28" s="215" t="str">
        <f>+'[1]Formato de costeo C1'!C$94</f>
        <v>Materiales de escritorio</v>
      </c>
      <c r="D28" s="239"/>
      <c r="E28" s="33">
        <v>25</v>
      </c>
      <c r="F28" s="279"/>
      <c r="G28" s="29">
        <f>E28*F$20</f>
        <v>50</v>
      </c>
      <c r="H28" s="17">
        <f>+G28</f>
        <v>50</v>
      </c>
      <c r="I28" s="17">
        <f>+'[1]Formato de costeo C1'!L99</f>
        <v>0</v>
      </c>
      <c r="J28" s="17">
        <f>+'[1]Formato de costeo C1'!N99</f>
        <v>0</v>
      </c>
      <c r="K28" s="226">
        <f>+'[1]Formato de costeo C1'!O99</f>
        <v>0</v>
      </c>
      <c r="L28" s="20"/>
      <c r="M28" s="20"/>
    </row>
    <row r="29" spans="2:13" s="8" customFormat="1">
      <c r="B29" s="12" t="s">
        <v>28</v>
      </c>
      <c r="C29" s="215" t="str">
        <f>+'[1]Formato de costeo C1'!C$103</f>
        <v>Alquileres</v>
      </c>
      <c r="D29" s="239"/>
      <c r="E29" s="33">
        <v>55</v>
      </c>
      <c r="F29" s="279"/>
      <c r="G29" s="29">
        <f>E29*F$20</f>
        <v>110</v>
      </c>
      <c r="H29" s="17">
        <f>+G29</f>
        <v>110</v>
      </c>
      <c r="I29" s="17">
        <f>+'[1]Formato de costeo C1'!L108</f>
        <v>0</v>
      </c>
      <c r="J29" s="17">
        <f>+'[1]Formato de costeo C1'!N108</f>
        <v>0</v>
      </c>
      <c r="K29" s="226">
        <f>+'[1]Formato de costeo C1'!O108</f>
        <v>0</v>
      </c>
      <c r="L29" s="20"/>
      <c r="M29" s="20"/>
    </row>
    <row r="30" spans="2:13" s="8" customFormat="1" ht="24.75" customHeight="1">
      <c r="B30" s="9" t="s">
        <v>29</v>
      </c>
      <c r="C30" s="213" t="s">
        <v>16</v>
      </c>
      <c r="D30" s="10" t="s">
        <v>10</v>
      </c>
      <c r="E30" s="28">
        <f>SUM(E31:E33)</f>
        <v>697</v>
      </c>
      <c r="F30" s="275">
        <v>1370</v>
      </c>
      <c r="G30" s="28">
        <f>SUM(G31:G32)</f>
        <v>8905</v>
      </c>
      <c r="H30" s="11">
        <f>SUM(H31:H32)</f>
        <v>5343.23</v>
      </c>
      <c r="I30" s="11">
        <f>SUM(I31:I32)</f>
        <v>3561.77</v>
      </c>
      <c r="J30" s="11">
        <f>SUM(J31:J32)</f>
        <v>0</v>
      </c>
      <c r="K30" s="224">
        <f>SUM(K31:K32)</f>
        <v>0</v>
      </c>
      <c r="L30" s="364"/>
      <c r="M30" s="364"/>
    </row>
    <row r="31" spans="2:13">
      <c r="B31" s="12" t="str">
        <f>+'[1]Formato de costeo C1'!D$371</f>
        <v>1.2.3.1</v>
      </c>
      <c r="C31" s="214" t="str">
        <f>+'[1]Formato de costeo C1'!C$371</f>
        <v>Combustible</v>
      </c>
      <c r="D31" s="238"/>
      <c r="E31" s="33">
        <v>3.5</v>
      </c>
      <c r="F31" s="278"/>
      <c r="G31" s="29">
        <f>E31*F$30</f>
        <v>4795</v>
      </c>
      <c r="H31" s="14">
        <f>+G31</f>
        <v>4795</v>
      </c>
      <c r="I31" s="14">
        <f>+'[1]Formato de costeo C1'!L345</f>
        <v>0</v>
      </c>
      <c r="J31" s="14">
        <f>+'[1]Formato de costeo C1'!N345</f>
        <v>0</v>
      </c>
      <c r="K31" s="225">
        <f>+'[1]Formato de costeo C1'!O345</f>
        <v>0</v>
      </c>
      <c r="L31" s="7"/>
      <c r="M31" s="7"/>
    </row>
    <row r="32" spans="2:13">
      <c r="B32" s="15" t="str">
        <f>+'[1]Formato de costeo C1'!D$380</f>
        <v>1.2.3.2</v>
      </c>
      <c r="C32" s="215" t="s">
        <v>11</v>
      </c>
      <c r="D32" s="239"/>
      <c r="E32" s="33">
        <v>3</v>
      </c>
      <c r="F32" s="279"/>
      <c r="G32" s="29">
        <f>E32*F$30</f>
        <v>4110</v>
      </c>
      <c r="H32" s="17">
        <v>548.23</v>
      </c>
      <c r="I32" s="17">
        <v>3561.77</v>
      </c>
      <c r="J32" s="17">
        <v>0</v>
      </c>
      <c r="K32" s="226">
        <f>+'[1]Formato de costeo C1'!O354</f>
        <v>0</v>
      </c>
      <c r="L32" s="7"/>
      <c r="M32" s="7"/>
    </row>
    <row r="33" spans="2:13" s="8" customFormat="1" ht="63.75">
      <c r="B33" s="184">
        <v>1.3</v>
      </c>
      <c r="C33" s="185" t="s">
        <v>31</v>
      </c>
      <c r="D33" s="186" t="str">
        <f>+'[1]Formato de costeo C1'!$E$121</f>
        <v>Taller</v>
      </c>
      <c r="E33" s="187">
        <f>+E34+E38+E44</f>
        <v>690.5</v>
      </c>
      <c r="F33" s="280"/>
      <c r="G33" s="187">
        <f>G34+G38+G44</f>
        <v>6858</v>
      </c>
      <c r="H33" s="188">
        <f>H34+H38+H44</f>
        <v>1618</v>
      </c>
      <c r="I33" s="188">
        <f>I34+I38+I44</f>
        <v>5238</v>
      </c>
      <c r="J33" s="188">
        <f>J34+J38+J44</f>
        <v>0</v>
      </c>
      <c r="K33" s="227">
        <f>K34+K38+K44</f>
        <v>0</v>
      </c>
      <c r="L33" s="365"/>
      <c r="M33" s="365"/>
    </row>
    <row r="34" spans="2:13" ht="25.5">
      <c r="B34" s="9" t="s">
        <v>30</v>
      </c>
      <c r="C34" s="213" t="str">
        <f>+'[1]Formato de costeo C1'!C$776</f>
        <v>Diseño del proyecto de investigación en niveles de fertilización y selección optima de esquejes.</v>
      </c>
      <c r="D34" s="10" t="str">
        <f>+'[1]Formato de costeo C1'!$E$776</f>
        <v>Diseño</v>
      </c>
      <c r="E34" s="28">
        <f>SUM(E35:E37)</f>
        <v>270</v>
      </c>
      <c r="F34" s="275">
        <f>+'[1]Formato de costeo C1'!$I$776</f>
        <v>6</v>
      </c>
      <c r="G34" s="28">
        <f>SUM(G35:G37)</f>
        <v>1620</v>
      </c>
      <c r="H34" s="11">
        <f>SUM(H35:H37)</f>
        <v>120</v>
      </c>
      <c r="I34" s="11">
        <f>SUM(I35:I37)</f>
        <v>1500</v>
      </c>
      <c r="J34" s="11">
        <f>SUM(J35:J37)</f>
        <v>0</v>
      </c>
      <c r="K34" s="224">
        <f>SUM(K35:K37)</f>
        <v>0</v>
      </c>
      <c r="L34" s="7"/>
      <c r="M34" s="7"/>
    </row>
    <row r="35" spans="2:13">
      <c r="B35" s="12" t="s">
        <v>34</v>
      </c>
      <c r="C35" s="214" t="str">
        <f>+'[1]Formato de costeo C1'!C$777</f>
        <v>Materiales de escritorio</v>
      </c>
      <c r="D35" s="13"/>
      <c r="E35" s="29">
        <f>+'[1]Formato de costeo C1'!H$777</f>
        <v>20</v>
      </c>
      <c r="F35" s="276"/>
      <c r="G35" s="29">
        <f>E35*F$34</f>
        <v>120</v>
      </c>
      <c r="H35" s="14">
        <f>+G35</f>
        <v>120</v>
      </c>
      <c r="I35" s="14">
        <f>+'[1]Formato de costeo C1'!L777</f>
        <v>0</v>
      </c>
      <c r="J35" s="14">
        <f>+'[1]Formato de costeo C1'!N777</f>
        <v>0</v>
      </c>
      <c r="K35" s="225">
        <f>+'[1]Formato de costeo C1'!O777</f>
        <v>0</v>
      </c>
      <c r="L35" s="7"/>
      <c r="M35" s="7"/>
    </row>
    <row r="36" spans="2:13">
      <c r="B36" s="12" t="s">
        <v>35</v>
      </c>
      <c r="C36" s="215" t="str">
        <f>+'[1]Formato de costeo C1'!C$795</f>
        <v>Alquileres</v>
      </c>
      <c r="D36" s="16"/>
      <c r="E36" s="31">
        <f>+'[1]Formato de costeo C1'!H$795</f>
        <v>50</v>
      </c>
      <c r="F36" s="277"/>
      <c r="G36" s="29">
        <f>E36*F$34</f>
        <v>300</v>
      </c>
      <c r="H36" s="17">
        <v>0</v>
      </c>
      <c r="I36" s="17">
        <f>+'[1]Formato de costeo C1'!L795</f>
        <v>300</v>
      </c>
      <c r="J36" s="17">
        <f>+'[1]Formato de costeo C1'!N795</f>
        <v>0</v>
      </c>
      <c r="K36" s="226">
        <f>+'[1]Formato de costeo C1'!O795</f>
        <v>0</v>
      </c>
      <c r="L36" s="7"/>
      <c r="M36" s="7"/>
    </row>
    <row r="37" spans="2:13">
      <c r="B37" s="12" t="s">
        <v>36</v>
      </c>
      <c r="C37" s="215" t="s">
        <v>32</v>
      </c>
      <c r="D37" s="16"/>
      <c r="E37" s="31">
        <f>+'[1]Formato de costeo C1'!H$804</f>
        <v>200</v>
      </c>
      <c r="F37" s="277"/>
      <c r="G37" s="29">
        <f>E37*F$34</f>
        <v>1200</v>
      </c>
      <c r="H37" s="17">
        <v>0</v>
      </c>
      <c r="I37" s="17">
        <v>1200</v>
      </c>
      <c r="J37" s="17">
        <f>+'[1]Formato de costeo C1'!N804</f>
        <v>0</v>
      </c>
      <c r="K37" s="226">
        <f>+'[1]Formato de costeo C1'!O804</f>
        <v>0</v>
      </c>
      <c r="L37" s="7"/>
      <c r="M37" s="7"/>
    </row>
    <row r="38" spans="2:13" ht="25.5">
      <c r="B38" s="9" t="s">
        <v>37</v>
      </c>
      <c r="C38" s="213" t="s">
        <v>33</v>
      </c>
      <c r="D38" s="10" t="str">
        <f>+'[1]Formato de costeo C1'!$E$822</f>
        <v>Sesiones</v>
      </c>
      <c r="E38" s="28">
        <f>SUM(E39:E43)</f>
        <v>120.5</v>
      </c>
      <c r="F38" s="275">
        <f>+'[1]Formato de costeo C1'!$I$822</f>
        <v>36</v>
      </c>
      <c r="G38" s="28">
        <f>SUM(G39:G43)</f>
        <v>4338</v>
      </c>
      <c r="H38" s="11">
        <f>SUM(H39:H43)</f>
        <v>1498</v>
      </c>
      <c r="I38" s="11">
        <f>SUM(I39:I43)</f>
        <v>2838</v>
      </c>
      <c r="J38" s="11">
        <f>SUM(J39:J43)</f>
        <v>0</v>
      </c>
      <c r="K38" s="224">
        <f>SUM(K39:K43)</f>
        <v>0</v>
      </c>
      <c r="L38" s="7"/>
      <c r="M38" s="7"/>
    </row>
    <row r="39" spans="2:13">
      <c r="B39" s="12" t="s">
        <v>38</v>
      </c>
      <c r="C39" s="214" t="s">
        <v>68</v>
      </c>
      <c r="D39" s="238"/>
      <c r="E39" s="29">
        <f>+'[1]Formato de costeo C1'!H$823</f>
        <v>14.5</v>
      </c>
      <c r="F39" s="278"/>
      <c r="G39" s="29">
        <f>E39*F$38</f>
        <v>522</v>
      </c>
      <c r="H39" s="14">
        <f>+G39</f>
        <v>522</v>
      </c>
      <c r="I39" s="14">
        <f>+'[1]Formato de costeo C1'!L823</f>
        <v>0</v>
      </c>
      <c r="J39" s="14">
        <f>+'[1]Formato de costeo C1'!N823</f>
        <v>0</v>
      </c>
      <c r="K39" s="225">
        <f>+'[1]Formato de costeo C1'!O823</f>
        <v>0</v>
      </c>
      <c r="L39" s="7"/>
      <c r="M39" s="7"/>
    </row>
    <row r="40" spans="2:13">
      <c r="B40" s="12" t="s">
        <v>39</v>
      </c>
      <c r="C40" s="215" t="s">
        <v>11</v>
      </c>
      <c r="D40" s="239"/>
      <c r="E40" s="31">
        <f>+'[1]Formato de costeo C1'!H$832</f>
        <v>5</v>
      </c>
      <c r="F40" s="279"/>
      <c r="G40" s="29">
        <f>E40*F$38</f>
        <v>180</v>
      </c>
      <c r="H40" s="17">
        <f>+G40</f>
        <v>180</v>
      </c>
      <c r="I40" s="17">
        <f>+'[1]Formato de costeo C1'!L832</f>
        <v>0</v>
      </c>
      <c r="J40" s="17">
        <f>+'[1]Formato de costeo C1'!N832</f>
        <v>0</v>
      </c>
      <c r="K40" s="226">
        <f>+'[1]Formato de costeo C1'!O832</f>
        <v>0</v>
      </c>
      <c r="L40" s="7"/>
      <c r="M40" s="7"/>
    </row>
    <row r="41" spans="2:13">
      <c r="B41" s="12" t="s">
        <v>40</v>
      </c>
      <c r="C41" s="215" t="s">
        <v>66</v>
      </c>
      <c r="D41" s="239"/>
      <c r="E41" s="31">
        <f>+'[1]Formato de costeo C1'!H$841</f>
        <v>35</v>
      </c>
      <c r="F41" s="279"/>
      <c r="G41" s="29">
        <f>E41*F$38</f>
        <v>1260</v>
      </c>
      <c r="H41" s="17">
        <v>4</v>
      </c>
      <c r="I41" s="17">
        <v>1254</v>
      </c>
      <c r="J41" s="17">
        <f>+'[1]Formato de costeo C1'!N841</f>
        <v>0</v>
      </c>
      <c r="K41" s="226">
        <f>+'[1]Formato de costeo C1'!O841</f>
        <v>0</v>
      </c>
      <c r="L41" s="7"/>
      <c r="M41" s="7"/>
    </row>
    <row r="42" spans="2:13">
      <c r="B42" s="12" t="s">
        <v>41</v>
      </c>
      <c r="C42" s="215" t="s">
        <v>166</v>
      </c>
      <c r="D42" s="239"/>
      <c r="E42" s="31">
        <v>44</v>
      </c>
      <c r="F42" s="279"/>
      <c r="G42" s="29">
        <f>E42*F$38</f>
        <v>1584</v>
      </c>
      <c r="H42" s="17">
        <v>0</v>
      </c>
      <c r="I42" s="17">
        <f>+G42</f>
        <v>1584</v>
      </c>
      <c r="J42" s="17">
        <f>+'[1]Formato de costeo C1'!N850</f>
        <v>0</v>
      </c>
      <c r="K42" s="226">
        <f>+'[1]Formato de costeo C1'!O850</f>
        <v>0</v>
      </c>
      <c r="L42" s="7"/>
      <c r="M42" s="7"/>
    </row>
    <row r="43" spans="2:13">
      <c r="B43" s="12" t="s">
        <v>42</v>
      </c>
      <c r="C43" s="216" t="s">
        <v>65</v>
      </c>
      <c r="D43" s="241"/>
      <c r="E43" s="36">
        <f>+'[1]Formato de costeo C1'!H$859</f>
        <v>22</v>
      </c>
      <c r="F43" s="282"/>
      <c r="G43" s="29">
        <f>E43*F$38</f>
        <v>792</v>
      </c>
      <c r="H43" s="19">
        <f>+G43</f>
        <v>792</v>
      </c>
      <c r="I43" s="19">
        <f>+'[1]Formato de costeo C1'!L859</f>
        <v>0</v>
      </c>
      <c r="J43" s="19">
        <f>+'[1]Formato de costeo C1'!N859</f>
        <v>0</v>
      </c>
      <c r="K43" s="229">
        <f>+'[1]Formato de costeo C1'!O859</f>
        <v>0</v>
      </c>
      <c r="L43" s="7"/>
      <c r="M43" s="7"/>
    </row>
    <row r="44" spans="2:13" ht="25.5">
      <c r="B44" s="9" t="s">
        <v>43</v>
      </c>
      <c r="C44" s="213" t="str">
        <f>+'[1]Formato de costeo C1'!C$868</f>
        <v>Instalación de las parcelas demostrativas en tres zonas de intervención con participación de produtores/as</v>
      </c>
      <c r="D44" s="10" t="str">
        <f>+'[1]Formato de costeo C1'!$E$868</f>
        <v>Asesorías</v>
      </c>
      <c r="E44" s="28">
        <f>SUM(E45)</f>
        <v>300</v>
      </c>
      <c r="F44" s="275">
        <v>3</v>
      </c>
      <c r="G44" s="28">
        <f>SUM(G45)</f>
        <v>900</v>
      </c>
      <c r="H44" s="11">
        <f>SUM(H45)</f>
        <v>0</v>
      </c>
      <c r="I44" s="11">
        <f>SUM(I45)</f>
        <v>900</v>
      </c>
      <c r="J44" s="11">
        <f>SUM(J45)</f>
        <v>0</v>
      </c>
      <c r="K44" s="224">
        <f>SUM(K45)</f>
        <v>0</v>
      </c>
      <c r="L44" s="7"/>
      <c r="M44" s="7"/>
    </row>
    <row r="45" spans="2:13">
      <c r="B45" s="12" t="s">
        <v>44</v>
      </c>
      <c r="C45" s="214" t="str">
        <f>+'[1]Formato de costeo C1'!C$869</f>
        <v>Insumos</v>
      </c>
      <c r="D45" s="238"/>
      <c r="E45" s="29">
        <v>300</v>
      </c>
      <c r="F45" s="278"/>
      <c r="G45" s="29">
        <f>E45*F$44</f>
        <v>900</v>
      </c>
      <c r="H45" s="14">
        <f>+'[1]Formato de costeo C1'!K869</f>
        <v>0</v>
      </c>
      <c r="I45" s="14">
        <v>900</v>
      </c>
      <c r="J45" s="14">
        <f>+'[1]Formato de costeo C1'!N869</f>
        <v>0</v>
      </c>
      <c r="K45" s="225">
        <f>+'[1]Formato de costeo C1'!O869</f>
        <v>0</v>
      </c>
      <c r="L45" s="7"/>
      <c r="M45" s="7"/>
    </row>
    <row r="46" spans="2:13" s="8" customFormat="1" ht="51">
      <c r="B46" s="184">
        <v>1.4</v>
      </c>
      <c r="C46" s="185" t="s">
        <v>46</v>
      </c>
      <c r="D46" s="186"/>
      <c r="E46" s="187">
        <f>E47+E52</f>
        <v>324</v>
      </c>
      <c r="F46" s="280"/>
      <c r="G46" s="187">
        <f>G47+G52</f>
        <v>3300</v>
      </c>
      <c r="H46" s="188">
        <f>H47+H52</f>
        <v>2550</v>
      </c>
      <c r="I46" s="188">
        <f>I47+I52</f>
        <v>750</v>
      </c>
      <c r="J46" s="188">
        <f>J47+J52</f>
        <v>0</v>
      </c>
      <c r="K46" s="227">
        <f>K47+K52</f>
        <v>0</v>
      </c>
      <c r="L46" s="365"/>
      <c r="M46" s="365"/>
    </row>
    <row r="47" spans="2:13" s="8" customFormat="1" ht="25.5">
      <c r="B47" s="158" t="s">
        <v>45</v>
      </c>
      <c r="C47" s="213" t="s">
        <v>47</v>
      </c>
      <c r="D47" s="240" t="s">
        <v>14</v>
      </c>
      <c r="E47" s="38">
        <f>SUM(E48:E51)</f>
        <v>317.5</v>
      </c>
      <c r="F47" s="281">
        <v>2</v>
      </c>
      <c r="G47" s="38">
        <f>SUM(G48:G51)</f>
        <v>635</v>
      </c>
      <c r="H47" s="26">
        <f>SUM(H48:H51)</f>
        <v>635</v>
      </c>
      <c r="I47" s="26">
        <f>SUM(I48:I51)</f>
        <v>0</v>
      </c>
      <c r="J47" s="26">
        <f>SUM(J48:J51)</f>
        <v>0</v>
      </c>
      <c r="K47" s="228">
        <f>SUM(K48:K51)</f>
        <v>0</v>
      </c>
      <c r="L47" s="365"/>
      <c r="M47" s="365"/>
    </row>
    <row r="48" spans="2:13" s="8" customFormat="1">
      <c r="B48" s="12" t="s">
        <v>49</v>
      </c>
      <c r="C48" s="214" t="str">
        <f>+'[1]Formato de costeo C1'!C$122</f>
        <v>Combustible</v>
      </c>
      <c r="D48" s="238"/>
      <c r="E48" s="33">
        <v>55</v>
      </c>
      <c r="F48" s="278"/>
      <c r="G48" s="29">
        <f>E48*F$47</f>
        <v>110</v>
      </c>
      <c r="H48" s="14">
        <f>+G48</f>
        <v>110</v>
      </c>
      <c r="I48" s="14">
        <f>+'[1]Formato de costeo C1'!L122</f>
        <v>0</v>
      </c>
      <c r="J48" s="14">
        <f>+'[1]Formato de costeo C1'!N122</f>
        <v>0</v>
      </c>
      <c r="K48" s="225">
        <f>+'[1]Formato de costeo C1'!O122</f>
        <v>0</v>
      </c>
      <c r="L48" s="20"/>
      <c r="M48" s="20"/>
    </row>
    <row r="49" spans="2:14" s="8" customFormat="1">
      <c r="B49" s="12" t="s">
        <v>50</v>
      </c>
      <c r="C49" s="215" t="str">
        <f>+'[1]Formato de costeo C1'!C$131</f>
        <v>Materiales de escritorio</v>
      </c>
      <c r="D49" s="239"/>
      <c r="E49" s="33">
        <v>45</v>
      </c>
      <c r="F49" s="279"/>
      <c r="G49" s="29">
        <f>E49*F$47</f>
        <v>90</v>
      </c>
      <c r="H49" s="17">
        <f>+G49</f>
        <v>90</v>
      </c>
      <c r="I49" s="17">
        <f>+'[1]Formato de costeo C1'!L131</f>
        <v>0</v>
      </c>
      <c r="J49" s="17">
        <f>+'[1]Formato de costeo C1'!N131</f>
        <v>0</v>
      </c>
      <c r="K49" s="226">
        <f>+'[1]Formato de costeo C1'!O131</f>
        <v>0</v>
      </c>
      <c r="L49" s="20"/>
      <c r="M49" s="20"/>
    </row>
    <row r="50" spans="2:14" s="8" customFormat="1">
      <c r="B50" s="12" t="s">
        <v>51</v>
      </c>
      <c r="C50" s="215" t="str">
        <f>+'[1]Formato de costeo C1'!C$140</f>
        <v>Alquileres</v>
      </c>
      <c r="D50" s="239"/>
      <c r="E50" s="33">
        <v>25</v>
      </c>
      <c r="F50" s="279"/>
      <c r="G50" s="29">
        <f>E50*F$47</f>
        <v>50</v>
      </c>
      <c r="H50" s="17">
        <f>+G50</f>
        <v>50</v>
      </c>
      <c r="I50" s="17">
        <f>+'[1]Formato de costeo C1'!L140</f>
        <v>0</v>
      </c>
      <c r="J50" s="17">
        <f>+'[1]Formato de costeo C1'!N140</f>
        <v>0</v>
      </c>
      <c r="K50" s="226">
        <f>+'[1]Formato de costeo C1'!O140</f>
        <v>0</v>
      </c>
      <c r="L50" s="20"/>
      <c r="M50" s="20"/>
    </row>
    <row r="51" spans="2:14" s="8" customFormat="1">
      <c r="B51" s="12" t="s">
        <v>52</v>
      </c>
      <c r="C51" s="215" t="str">
        <f>+'[1]Formato de costeo C1'!C$149</f>
        <v>Refrigerios</v>
      </c>
      <c r="D51" s="239"/>
      <c r="E51" s="33">
        <v>192.5</v>
      </c>
      <c r="F51" s="279"/>
      <c r="G51" s="29">
        <f>E51*F$47</f>
        <v>385</v>
      </c>
      <c r="H51" s="17">
        <f>+G51</f>
        <v>385</v>
      </c>
      <c r="I51" s="17">
        <f>+'[1]Formato de costeo C1'!L149</f>
        <v>0</v>
      </c>
      <c r="J51" s="17">
        <f>+'[1]Formato de costeo C1'!N149</f>
        <v>0</v>
      </c>
      <c r="K51" s="226">
        <f>+'[1]Formato de costeo C1'!O149</f>
        <v>0</v>
      </c>
      <c r="L51" s="20"/>
      <c r="M51" s="20"/>
    </row>
    <row r="52" spans="2:14" s="8" customFormat="1">
      <c r="B52" s="9" t="s">
        <v>53</v>
      </c>
      <c r="C52" s="213" t="s">
        <v>48</v>
      </c>
      <c r="D52" s="10" t="s">
        <v>10</v>
      </c>
      <c r="E52" s="28">
        <f>SUM(E53:E54)</f>
        <v>6.5</v>
      </c>
      <c r="F52" s="275">
        <v>385</v>
      </c>
      <c r="G52" s="28">
        <f>SUM(G53:G54)</f>
        <v>2665</v>
      </c>
      <c r="H52" s="11">
        <f>SUM(H53:H54)</f>
        <v>1915</v>
      </c>
      <c r="I52" s="11">
        <f>SUM(I53:I54)</f>
        <v>750</v>
      </c>
      <c r="J52" s="11">
        <f>SUM(J53:J54)</f>
        <v>0</v>
      </c>
      <c r="K52" s="224">
        <f>SUM(K53:K54)</f>
        <v>0</v>
      </c>
      <c r="L52" s="364"/>
      <c r="M52" s="364"/>
    </row>
    <row r="53" spans="2:14">
      <c r="B53" s="12" t="s">
        <v>54</v>
      </c>
      <c r="C53" s="214" t="str">
        <f>+'[1]Formato de costeo C1'!C$371</f>
        <v>Combustible</v>
      </c>
      <c r="D53" s="238"/>
      <c r="E53" s="33">
        <v>3.5</v>
      </c>
      <c r="F53" s="278"/>
      <c r="G53" s="29">
        <f>E53*F$16</f>
        <v>1435</v>
      </c>
      <c r="H53" s="14">
        <v>685</v>
      </c>
      <c r="I53" s="14">
        <v>750</v>
      </c>
      <c r="J53" s="14">
        <f>+'[1]Formato de costeo C1'!N370</f>
        <v>0</v>
      </c>
      <c r="K53" s="225">
        <f>+'[1]Formato de costeo C1'!O370</f>
        <v>0</v>
      </c>
      <c r="L53" s="7"/>
      <c r="M53" s="7"/>
    </row>
    <row r="54" spans="2:14">
      <c r="B54" s="12" t="s">
        <v>55</v>
      </c>
      <c r="C54" s="215" t="s">
        <v>11</v>
      </c>
      <c r="D54" s="239"/>
      <c r="E54" s="33">
        <v>3</v>
      </c>
      <c r="F54" s="279"/>
      <c r="G54" s="29">
        <f>E54*F$16</f>
        <v>1230</v>
      </c>
      <c r="H54" s="17">
        <f>+G54</f>
        <v>1230</v>
      </c>
      <c r="I54" s="17">
        <f>+'[1]Formato de costeo C1'!L379</f>
        <v>0</v>
      </c>
      <c r="J54" s="17">
        <f>+'[1]Formato de costeo C1'!N379</f>
        <v>0</v>
      </c>
      <c r="K54" s="226">
        <f>+'[1]Formato de costeo C1'!O379</f>
        <v>0</v>
      </c>
      <c r="L54" s="7"/>
      <c r="M54" s="7"/>
    </row>
    <row r="55" spans="2:14">
      <c r="B55" s="184">
        <v>1.5</v>
      </c>
      <c r="C55" s="185" t="s">
        <v>58</v>
      </c>
      <c r="D55" s="186"/>
      <c r="E55" s="187">
        <f>E56</f>
        <v>971.91</v>
      </c>
      <c r="F55" s="280"/>
      <c r="G55" s="187">
        <f>G56</f>
        <v>23325.84</v>
      </c>
      <c r="H55" s="188">
        <f>SUM(H56)</f>
        <v>13325.84</v>
      </c>
      <c r="I55" s="188">
        <f>SUM(I56)</f>
        <v>10000</v>
      </c>
      <c r="J55" s="188">
        <f>SUM(J56)</f>
        <v>0</v>
      </c>
      <c r="K55" s="227">
        <f>SUM(K56)</f>
        <v>0</v>
      </c>
      <c r="L55" s="7"/>
      <c r="M55" s="7"/>
    </row>
    <row r="56" spans="2:14" ht="13.5">
      <c r="B56" s="160" t="s">
        <v>59</v>
      </c>
      <c r="C56" s="217" t="s">
        <v>56</v>
      </c>
      <c r="D56" s="242"/>
      <c r="E56" s="243">
        <v>971.91</v>
      </c>
      <c r="F56" s="283">
        <v>24</v>
      </c>
      <c r="G56" s="243">
        <f>F56*E56</f>
        <v>23325.84</v>
      </c>
      <c r="H56" s="244">
        <v>13325.84</v>
      </c>
      <c r="I56" s="244">
        <v>10000</v>
      </c>
      <c r="J56" s="244">
        <v>0</v>
      </c>
      <c r="K56" s="161">
        <v>0</v>
      </c>
      <c r="L56" s="7"/>
      <c r="M56" s="7"/>
    </row>
    <row r="57" spans="2:14">
      <c r="B57" s="184">
        <v>1.6</v>
      </c>
      <c r="C57" s="185" t="s">
        <v>161</v>
      </c>
      <c r="D57" s="186"/>
      <c r="E57" s="187">
        <f>E58</f>
        <v>3455.79</v>
      </c>
      <c r="F57" s="280"/>
      <c r="G57" s="187">
        <f>G58</f>
        <v>3455.79</v>
      </c>
      <c r="H57" s="188">
        <f>H58</f>
        <v>0</v>
      </c>
      <c r="I57" s="188">
        <f>I58</f>
        <v>3455.79</v>
      </c>
      <c r="J57" s="188">
        <f>J58</f>
        <v>0</v>
      </c>
      <c r="K57" s="227">
        <f>K58</f>
        <v>0</v>
      </c>
      <c r="L57" s="7"/>
      <c r="M57" s="7"/>
    </row>
    <row r="58" spans="2:14" ht="13.5">
      <c r="B58" s="163"/>
      <c r="C58" s="218" t="s">
        <v>162</v>
      </c>
      <c r="D58" s="245"/>
      <c r="E58" s="246">
        <v>3455.79</v>
      </c>
      <c r="F58" s="284">
        <v>1</v>
      </c>
      <c r="G58" s="246">
        <f>E58*F58</f>
        <v>3455.79</v>
      </c>
      <c r="H58" s="246"/>
      <c r="I58" s="246">
        <f>G58</f>
        <v>3455.79</v>
      </c>
      <c r="J58" s="246"/>
      <c r="K58" s="164"/>
      <c r="L58" s="7"/>
      <c r="M58" s="7"/>
    </row>
    <row r="59" spans="2:14">
      <c r="B59" s="184">
        <v>1.7</v>
      </c>
      <c r="C59" s="185" t="s">
        <v>177</v>
      </c>
      <c r="D59" s="186"/>
      <c r="E59" s="187"/>
      <c r="F59" s="280"/>
      <c r="G59" s="187">
        <f>+H59</f>
        <v>500.24</v>
      </c>
      <c r="H59" s="188">
        <v>500.24</v>
      </c>
      <c r="I59" s="188"/>
      <c r="J59" s="188"/>
      <c r="K59" s="227"/>
      <c r="L59" s="7"/>
      <c r="M59" s="7"/>
    </row>
    <row r="60" spans="2:14" ht="13.5">
      <c r="B60" s="165"/>
      <c r="C60" s="219"/>
      <c r="D60" s="247"/>
      <c r="E60" s="248"/>
      <c r="F60" s="285"/>
      <c r="G60" s="248"/>
      <c r="H60" s="249"/>
      <c r="I60" s="249"/>
      <c r="J60" s="248"/>
      <c r="K60" s="166"/>
      <c r="L60" s="7"/>
      <c r="M60" s="7"/>
    </row>
    <row r="61" spans="2:14" ht="51" customHeight="1">
      <c r="B61" s="179">
        <v>2</v>
      </c>
      <c r="C61" s="180" t="s">
        <v>60</v>
      </c>
      <c r="D61" s="269"/>
      <c r="E61" s="270"/>
      <c r="F61" s="273"/>
      <c r="G61" s="181">
        <f>+G62+G72+G82+G92+G91+G94</f>
        <v>34694.829999999994</v>
      </c>
      <c r="H61" s="181">
        <f>H62+H72+H82+H92+H94</f>
        <v>21310.43</v>
      </c>
      <c r="I61" s="181">
        <f>I62+I72+I82+I92+I94</f>
        <v>3224.2</v>
      </c>
      <c r="J61" s="182">
        <f>J62+J72+J82+J92+J94</f>
        <v>160.19999999999999</v>
      </c>
      <c r="K61" s="230">
        <f>K62+K72+K82+K92+K94</f>
        <v>10000</v>
      </c>
      <c r="L61" s="7">
        <f>+G61-G95</f>
        <v>34199.06</v>
      </c>
      <c r="M61" s="7">
        <f>+H61-H95</f>
        <v>20974.86</v>
      </c>
      <c r="N61" s="363">
        <f>+L61-M61</f>
        <v>13224.199999999997</v>
      </c>
    </row>
    <row r="62" spans="2:14">
      <c r="B62" s="184">
        <v>2.1</v>
      </c>
      <c r="C62" s="185" t="s">
        <v>62</v>
      </c>
      <c r="D62" s="186"/>
      <c r="E62" s="187">
        <f>E63+E69</f>
        <v>677.5</v>
      </c>
      <c r="F62" s="280"/>
      <c r="G62" s="187">
        <f>G63+G69</f>
        <v>3225</v>
      </c>
      <c r="H62" s="188">
        <f>H63+H69</f>
        <v>1436.37</v>
      </c>
      <c r="I62" s="188">
        <f>I63+I69</f>
        <v>1788.63</v>
      </c>
      <c r="J62" s="188">
        <f>J63+J69</f>
        <v>0</v>
      </c>
      <c r="K62" s="227">
        <f>K63+K69</f>
        <v>0</v>
      </c>
      <c r="L62" s="7"/>
      <c r="M62" s="7"/>
    </row>
    <row r="63" spans="2:14" ht="25.5">
      <c r="B63" s="9" t="s">
        <v>72</v>
      </c>
      <c r="C63" s="213" t="s">
        <v>61</v>
      </c>
      <c r="D63" s="10" t="str">
        <f>+'[1]Formato de costeo C2'!$E$75</f>
        <v>Talleres</v>
      </c>
      <c r="E63" s="28">
        <f>SUM(E64:E68)</f>
        <v>592.5</v>
      </c>
      <c r="F63" s="275">
        <v>2</v>
      </c>
      <c r="G63" s="28">
        <f>SUM(G64:G68)</f>
        <v>1185</v>
      </c>
      <c r="H63" s="28">
        <f>SUM(H64:H68)</f>
        <v>1185</v>
      </c>
      <c r="I63" s="28">
        <f>SUM(I64:I68)</f>
        <v>0</v>
      </c>
      <c r="J63" s="28">
        <f>SUM(J64:J68)</f>
        <v>0</v>
      </c>
      <c r="K63" s="231">
        <f>SUM(K64:K68)</f>
        <v>0</v>
      </c>
      <c r="L63" s="7"/>
      <c r="M63" s="7"/>
    </row>
    <row r="64" spans="2:14">
      <c r="B64" s="12" t="s">
        <v>73</v>
      </c>
      <c r="C64" s="214" t="s">
        <v>68</v>
      </c>
      <c r="D64" s="238"/>
      <c r="E64" s="29">
        <v>60</v>
      </c>
      <c r="F64" s="278"/>
      <c r="G64" s="29">
        <f>E64*F$63</f>
        <v>120</v>
      </c>
      <c r="H64" s="29">
        <f>+G64</f>
        <v>120</v>
      </c>
      <c r="I64" s="29">
        <v>0</v>
      </c>
      <c r="J64" s="29">
        <v>0</v>
      </c>
      <c r="K64" s="232">
        <f>+'[1]Formato de costeo C2'!$O$76</f>
        <v>0</v>
      </c>
      <c r="L64" s="7"/>
      <c r="M64" s="7"/>
    </row>
    <row r="65" spans="2:13">
      <c r="B65" s="12" t="s">
        <v>74</v>
      </c>
      <c r="C65" s="215" t="s">
        <v>64</v>
      </c>
      <c r="D65" s="239"/>
      <c r="E65" s="31">
        <v>55</v>
      </c>
      <c r="F65" s="279"/>
      <c r="G65" s="29">
        <f t="shared" ref="G65:G68" si="0">E65*F$63</f>
        <v>110</v>
      </c>
      <c r="H65" s="31">
        <f>+G65</f>
        <v>110</v>
      </c>
      <c r="I65" s="31">
        <v>0</v>
      </c>
      <c r="J65" s="31">
        <v>0</v>
      </c>
      <c r="K65" s="233">
        <f>+'[1]Formato de costeo C2'!$O$85</f>
        <v>0</v>
      </c>
      <c r="L65" s="7"/>
      <c r="M65" s="7"/>
    </row>
    <row r="66" spans="2:13">
      <c r="B66" s="12" t="s">
        <v>75</v>
      </c>
      <c r="C66" s="215" t="s">
        <v>66</v>
      </c>
      <c r="D66" s="239"/>
      <c r="E66" s="31">
        <v>192.5</v>
      </c>
      <c r="F66" s="279"/>
      <c r="G66" s="29">
        <f t="shared" si="0"/>
        <v>385</v>
      </c>
      <c r="H66" s="31">
        <f>+G66</f>
        <v>385</v>
      </c>
      <c r="I66" s="31">
        <v>0</v>
      </c>
      <c r="J66" s="31">
        <v>0</v>
      </c>
      <c r="K66" s="233">
        <f>+'[1]Formato de costeo C2'!$O$94</f>
        <v>0</v>
      </c>
      <c r="L66" s="7"/>
      <c r="M66" s="7"/>
    </row>
    <row r="67" spans="2:13">
      <c r="B67" s="12" t="s">
        <v>76</v>
      </c>
      <c r="C67" s="215" t="s">
        <v>11</v>
      </c>
      <c r="D67" s="239"/>
      <c r="E67" s="31">
        <v>45</v>
      </c>
      <c r="F67" s="279"/>
      <c r="G67" s="29">
        <f t="shared" si="0"/>
        <v>90</v>
      </c>
      <c r="H67" s="31">
        <f>+G67</f>
        <v>90</v>
      </c>
      <c r="I67" s="31">
        <v>0</v>
      </c>
      <c r="J67" s="31">
        <v>0</v>
      </c>
      <c r="K67" s="233">
        <f>+'[1]Formato de costeo C2'!$O$103</f>
        <v>0</v>
      </c>
      <c r="L67" s="7"/>
      <c r="M67" s="7"/>
    </row>
    <row r="68" spans="2:13">
      <c r="B68" s="12" t="s">
        <v>77</v>
      </c>
      <c r="C68" s="216" t="s">
        <v>67</v>
      </c>
      <c r="D68" s="241"/>
      <c r="E68" s="36">
        <v>240</v>
      </c>
      <c r="F68" s="282"/>
      <c r="G68" s="29">
        <f t="shared" si="0"/>
        <v>480</v>
      </c>
      <c r="H68" s="36">
        <f>+G68</f>
        <v>480</v>
      </c>
      <c r="I68" s="36">
        <v>0</v>
      </c>
      <c r="J68" s="36">
        <v>0</v>
      </c>
      <c r="K68" s="234">
        <f>+'[1]Formato de costeo C2'!$O$112</f>
        <v>0</v>
      </c>
      <c r="L68" s="7"/>
      <c r="M68" s="7"/>
    </row>
    <row r="69" spans="2:13" ht="25.5">
      <c r="B69" s="9" t="s">
        <v>69</v>
      </c>
      <c r="C69" s="213" t="s">
        <v>63</v>
      </c>
      <c r="D69" s="10" t="str">
        <f>+'[1]Formato de costeo C2'!$E$121</f>
        <v>Asesorías</v>
      </c>
      <c r="E69" s="28">
        <f>SUM(E70:E71)</f>
        <v>85</v>
      </c>
      <c r="F69" s="275">
        <v>24</v>
      </c>
      <c r="G69" s="28">
        <f>SUM(G70:G71)</f>
        <v>2040</v>
      </c>
      <c r="H69" s="28">
        <f>SUM(H70:H71)</f>
        <v>251.37</v>
      </c>
      <c r="I69" s="28">
        <f>SUM(I70:I71)</f>
        <v>1788.63</v>
      </c>
      <c r="J69" s="28">
        <f>SUM(J70:J71)</f>
        <v>0</v>
      </c>
      <c r="K69" s="231">
        <f>SUM(K70:K71)</f>
        <v>0</v>
      </c>
      <c r="L69" s="7"/>
      <c r="M69" s="7"/>
    </row>
    <row r="70" spans="2:13">
      <c r="B70" s="12" t="s">
        <v>70</v>
      </c>
      <c r="C70" s="214" t="s">
        <v>68</v>
      </c>
      <c r="D70" s="238"/>
      <c r="E70" s="29">
        <v>40</v>
      </c>
      <c r="F70" s="278"/>
      <c r="G70" s="29">
        <f>E70*F$69</f>
        <v>960</v>
      </c>
      <c r="H70" s="29">
        <v>251.37</v>
      </c>
      <c r="I70" s="29">
        <v>708.63</v>
      </c>
      <c r="J70" s="29">
        <v>0</v>
      </c>
      <c r="K70" s="232">
        <f>+'[1]Formato de costeo C2'!$O$122</f>
        <v>0</v>
      </c>
      <c r="L70" s="7"/>
      <c r="M70" s="7"/>
    </row>
    <row r="71" spans="2:13">
      <c r="B71" s="12" t="s">
        <v>71</v>
      </c>
      <c r="C71" s="215" t="s">
        <v>11</v>
      </c>
      <c r="D71" s="239"/>
      <c r="E71" s="31">
        <v>45</v>
      </c>
      <c r="F71" s="279"/>
      <c r="G71" s="29">
        <f>E71*F$69</f>
        <v>1080</v>
      </c>
      <c r="H71" s="31">
        <v>0</v>
      </c>
      <c r="I71" s="31">
        <f>G71</f>
        <v>1080</v>
      </c>
      <c r="J71" s="31">
        <v>0</v>
      </c>
      <c r="K71" s="233">
        <f>+'[1]Formato de costeo C2'!$O$131</f>
        <v>0</v>
      </c>
      <c r="L71" s="7"/>
      <c r="M71" s="7"/>
    </row>
    <row r="72" spans="2:13" ht="25.5">
      <c r="B72" s="184">
        <v>2.2000000000000002</v>
      </c>
      <c r="C72" s="185" t="s">
        <v>79</v>
      </c>
      <c r="D72" s="186"/>
      <c r="E72" s="187">
        <f>+E73+E79</f>
        <v>647.5</v>
      </c>
      <c r="F72" s="280"/>
      <c r="G72" s="187">
        <f>+G73+G79</f>
        <v>2792.5</v>
      </c>
      <c r="H72" s="188">
        <f>H73+H79</f>
        <v>1356.93</v>
      </c>
      <c r="I72" s="188">
        <f>I73+I79</f>
        <v>1435.57</v>
      </c>
      <c r="J72" s="188">
        <f>J73+J79</f>
        <v>0</v>
      </c>
      <c r="K72" s="227">
        <f>K73+K79</f>
        <v>0</v>
      </c>
      <c r="L72" s="7"/>
      <c r="M72" s="7"/>
    </row>
    <row r="73" spans="2:13">
      <c r="B73" s="9" t="s">
        <v>82</v>
      </c>
      <c r="C73" s="213" t="s">
        <v>78</v>
      </c>
      <c r="D73" s="10" t="s">
        <v>81</v>
      </c>
      <c r="E73" s="28">
        <f>SUM(E74:E78)</f>
        <v>592.5</v>
      </c>
      <c r="F73" s="275">
        <v>1</v>
      </c>
      <c r="G73" s="28">
        <f>SUM(G74:G78)</f>
        <v>592.5</v>
      </c>
      <c r="H73" s="28">
        <f>SUM(H74:H78)</f>
        <v>592.5</v>
      </c>
      <c r="I73" s="28">
        <f>SUM(I74:I78)</f>
        <v>0</v>
      </c>
      <c r="J73" s="28">
        <f>SUM(J74:J78)</f>
        <v>0</v>
      </c>
      <c r="K73" s="231">
        <f>SUM(K74:K78)</f>
        <v>0</v>
      </c>
      <c r="L73" s="7"/>
      <c r="M73" s="7"/>
    </row>
    <row r="74" spans="2:13">
      <c r="B74" s="12" t="s">
        <v>83</v>
      </c>
      <c r="C74" s="214" t="s">
        <v>68</v>
      </c>
      <c r="D74" s="238"/>
      <c r="E74" s="29">
        <v>60</v>
      </c>
      <c r="F74" s="278"/>
      <c r="G74" s="29">
        <f>E74*F$73</f>
        <v>60</v>
      </c>
      <c r="H74" s="29">
        <f>+G74</f>
        <v>60</v>
      </c>
      <c r="I74" s="29">
        <v>0</v>
      </c>
      <c r="J74" s="29">
        <v>0</v>
      </c>
      <c r="K74" s="232">
        <v>0</v>
      </c>
      <c r="L74" s="7"/>
      <c r="M74" s="7"/>
    </row>
    <row r="75" spans="2:13">
      <c r="B75" s="12" t="s">
        <v>84</v>
      </c>
      <c r="C75" s="215" t="s">
        <v>64</v>
      </c>
      <c r="D75" s="239"/>
      <c r="E75" s="31">
        <v>55</v>
      </c>
      <c r="F75" s="279"/>
      <c r="G75" s="29">
        <f>E75*F$73</f>
        <v>55</v>
      </c>
      <c r="H75" s="31">
        <f>+G75</f>
        <v>55</v>
      </c>
      <c r="I75" s="31">
        <v>0</v>
      </c>
      <c r="J75" s="31">
        <v>0</v>
      </c>
      <c r="K75" s="233">
        <v>0</v>
      </c>
      <c r="L75" s="7"/>
      <c r="M75" s="7"/>
    </row>
    <row r="76" spans="2:13">
      <c r="B76" s="12" t="s">
        <v>85</v>
      </c>
      <c r="C76" s="215" t="s">
        <v>66</v>
      </c>
      <c r="D76" s="239"/>
      <c r="E76" s="31">
        <v>192.5</v>
      </c>
      <c r="F76" s="279"/>
      <c r="G76" s="29">
        <f>E76*F$73</f>
        <v>192.5</v>
      </c>
      <c r="H76" s="31">
        <f>+G76</f>
        <v>192.5</v>
      </c>
      <c r="I76" s="31">
        <v>0</v>
      </c>
      <c r="J76" s="31">
        <v>0</v>
      </c>
      <c r="K76" s="233">
        <v>0</v>
      </c>
      <c r="L76" s="7"/>
      <c r="M76" s="7"/>
    </row>
    <row r="77" spans="2:13">
      <c r="B77" s="12" t="s">
        <v>86</v>
      </c>
      <c r="C77" s="215" t="s">
        <v>11</v>
      </c>
      <c r="D77" s="239"/>
      <c r="E77" s="31">
        <v>45</v>
      </c>
      <c r="F77" s="279"/>
      <c r="G77" s="29">
        <f>E77*F$73</f>
        <v>45</v>
      </c>
      <c r="H77" s="31">
        <f>+G77</f>
        <v>45</v>
      </c>
      <c r="I77" s="31">
        <v>0</v>
      </c>
      <c r="J77" s="31">
        <v>0</v>
      </c>
      <c r="K77" s="233">
        <v>0</v>
      </c>
      <c r="L77" s="7"/>
      <c r="M77" s="7"/>
    </row>
    <row r="78" spans="2:13">
      <c r="B78" s="12" t="s">
        <v>87</v>
      </c>
      <c r="C78" s="216" t="s">
        <v>67</v>
      </c>
      <c r="D78" s="241"/>
      <c r="E78" s="36">
        <v>240</v>
      </c>
      <c r="F78" s="282"/>
      <c r="G78" s="29">
        <f>E78*F$73</f>
        <v>240</v>
      </c>
      <c r="H78" s="36">
        <f>+G78</f>
        <v>240</v>
      </c>
      <c r="I78" s="36">
        <v>0</v>
      </c>
      <c r="J78" s="36">
        <v>0</v>
      </c>
      <c r="K78" s="234">
        <v>0</v>
      </c>
      <c r="L78" s="7"/>
      <c r="M78" s="7"/>
    </row>
    <row r="79" spans="2:13">
      <c r="B79" s="9" t="s">
        <v>88</v>
      </c>
      <c r="C79" s="167" t="s">
        <v>80</v>
      </c>
      <c r="D79" s="10" t="str">
        <f>+'[1]Formato de costeo C2'!$E$324</f>
        <v>Asesorías</v>
      </c>
      <c r="E79" s="28">
        <f>SUM(E80:E81)</f>
        <v>55</v>
      </c>
      <c r="F79" s="275">
        <v>40</v>
      </c>
      <c r="G79" s="28">
        <f>SUM(G80:G81)</f>
        <v>2200</v>
      </c>
      <c r="H79" s="28">
        <f>SUM(H80:H81)</f>
        <v>764.43000000000006</v>
      </c>
      <c r="I79" s="28">
        <f>SUM(I80:I81)</f>
        <v>1435.57</v>
      </c>
      <c r="J79" s="28">
        <f>SUM(J80:J81)</f>
        <v>0</v>
      </c>
      <c r="K79" s="231">
        <f>SUM(K80:K81)</f>
        <v>0</v>
      </c>
      <c r="L79" s="7"/>
      <c r="M79" s="7"/>
    </row>
    <row r="80" spans="2:13">
      <c r="B80" s="12" t="s">
        <v>89</v>
      </c>
      <c r="C80" s="214" t="s">
        <v>68</v>
      </c>
      <c r="D80" s="238"/>
      <c r="E80" s="29">
        <v>40</v>
      </c>
      <c r="F80" s="278"/>
      <c r="G80" s="29">
        <f>E80*F$79</f>
        <v>1600</v>
      </c>
      <c r="H80" s="29">
        <v>164.43</v>
      </c>
      <c r="I80" s="29">
        <f>G80-164.43</f>
        <v>1435.57</v>
      </c>
      <c r="J80" s="29">
        <v>0</v>
      </c>
      <c r="K80" s="232">
        <v>0</v>
      </c>
      <c r="L80" s="7"/>
      <c r="M80" s="7"/>
    </row>
    <row r="81" spans="2:13">
      <c r="B81" s="12" t="s">
        <v>90</v>
      </c>
      <c r="C81" s="215" t="s">
        <v>11</v>
      </c>
      <c r="D81" s="239"/>
      <c r="E81" s="31">
        <v>15</v>
      </c>
      <c r="F81" s="279"/>
      <c r="G81" s="29">
        <f>E81*F$79</f>
        <v>600</v>
      </c>
      <c r="H81" s="31">
        <f>+G81</f>
        <v>600</v>
      </c>
      <c r="I81" s="31">
        <v>0</v>
      </c>
      <c r="J81" s="31">
        <v>0</v>
      </c>
      <c r="K81" s="233">
        <v>0</v>
      </c>
      <c r="L81" s="7"/>
      <c r="M81" s="7"/>
    </row>
    <row r="82" spans="2:13" ht="38.25">
      <c r="B82" s="184">
        <v>2.2999999999999998</v>
      </c>
      <c r="C82" s="185" t="s">
        <v>91</v>
      </c>
      <c r="D82" s="186"/>
      <c r="E82" s="187">
        <f>+E83+E88</f>
        <v>387.5</v>
      </c>
      <c r="F82" s="280"/>
      <c r="G82" s="187">
        <f>+G83+G88</f>
        <v>1755</v>
      </c>
      <c r="H82" s="188">
        <f>H83+H88</f>
        <v>1755</v>
      </c>
      <c r="I82" s="188">
        <f>I83+I88</f>
        <v>0</v>
      </c>
      <c r="J82" s="188">
        <f>J83+J88</f>
        <v>0</v>
      </c>
      <c r="K82" s="227">
        <f>K83+K88+K91</f>
        <v>10000</v>
      </c>
      <c r="L82" s="7"/>
      <c r="M82" s="7"/>
    </row>
    <row r="83" spans="2:13">
      <c r="B83" s="9" t="s">
        <v>94</v>
      </c>
      <c r="C83" s="213" t="s">
        <v>92</v>
      </c>
      <c r="D83" s="10" t="s">
        <v>81</v>
      </c>
      <c r="E83" s="28">
        <f>SUM(E84:E87)</f>
        <v>352.5</v>
      </c>
      <c r="F83" s="275">
        <v>2</v>
      </c>
      <c r="G83" s="28">
        <f>SUM(G84:G87)</f>
        <v>705</v>
      </c>
      <c r="H83" s="28">
        <f>SUM(H84:H87)</f>
        <v>705</v>
      </c>
      <c r="I83" s="28">
        <f>SUM(I84:I87)</f>
        <v>0</v>
      </c>
      <c r="J83" s="28">
        <f>SUM(J84:J87)</f>
        <v>0</v>
      </c>
      <c r="K83" s="231">
        <f>SUM(K84:K87)</f>
        <v>0</v>
      </c>
      <c r="L83" s="7"/>
      <c r="M83" s="7"/>
    </row>
    <row r="84" spans="2:13">
      <c r="B84" s="12" t="s">
        <v>95</v>
      </c>
      <c r="C84" s="214" t="s">
        <v>68</v>
      </c>
      <c r="D84" s="238"/>
      <c r="E84" s="29">
        <v>60</v>
      </c>
      <c r="F84" s="278"/>
      <c r="G84" s="29">
        <f>E84*F$83</f>
        <v>120</v>
      </c>
      <c r="H84" s="29">
        <f>+G84</f>
        <v>120</v>
      </c>
      <c r="I84" s="29">
        <v>0</v>
      </c>
      <c r="J84" s="29">
        <v>0</v>
      </c>
      <c r="K84" s="232">
        <v>0</v>
      </c>
      <c r="L84" s="7"/>
      <c r="M84" s="7"/>
    </row>
    <row r="85" spans="2:13">
      <c r="B85" s="12" t="s">
        <v>96</v>
      </c>
      <c r="C85" s="215" t="s">
        <v>64</v>
      </c>
      <c r="D85" s="239"/>
      <c r="E85" s="31">
        <v>55</v>
      </c>
      <c r="F85" s="279"/>
      <c r="G85" s="29">
        <f>E85*F$83</f>
        <v>110</v>
      </c>
      <c r="H85" s="31">
        <f>+G85</f>
        <v>110</v>
      </c>
      <c r="I85" s="31">
        <v>0</v>
      </c>
      <c r="J85" s="31">
        <v>0</v>
      </c>
      <c r="K85" s="233">
        <v>0</v>
      </c>
      <c r="L85" s="7"/>
      <c r="M85" s="7"/>
    </row>
    <row r="86" spans="2:13">
      <c r="B86" s="12" t="s">
        <v>97</v>
      </c>
      <c r="C86" s="215" t="s">
        <v>66</v>
      </c>
      <c r="D86" s="239"/>
      <c r="E86" s="31">
        <v>192.5</v>
      </c>
      <c r="F86" s="279"/>
      <c r="G86" s="29">
        <f>E86*F$83</f>
        <v>385</v>
      </c>
      <c r="H86" s="31">
        <f>+G86</f>
        <v>385</v>
      </c>
      <c r="I86" s="31">
        <v>0</v>
      </c>
      <c r="J86" s="31">
        <v>0</v>
      </c>
      <c r="K86" s="233">
        <v>0</v>
      </c>
      <c r="L86" s="7"/>
      <c r="M86" s="7"/>
    </row>
    <row r="87" spans="2:13">
      <c r="B87" s="12" t="s">
        <v>98</v>
      </c>
      <c r="C87" s="215" t="s">
        <v>11</v>
      </c>
      <c r="D87" s="239"/>
      <c r="E87" s="31">
        <v>45</v>
      </c>
      <c r="F87" s="279"/>
      <c r="G87" s="29">
        <f>E87*F$83</f>
        <v>90</v>
      </c>
      <c r="H87" s="31">
        <f>+G87</f>
        <v>90</v>
      </c>
      <c r="I87" s="31">
        <v>0</v>
      </c>
      <c r="J87" s="31">
        <v>0</v>
      </c>
      <c r="K87" s="233">
        <v>0</v>
      </c>
      <c r="L87" s="7"/>
      <c r="M87" s="7"/>
    </row>
    <row r="88" spans="2:13">
      <c r="B88" s="9" t="s">
        <v>99</v>
      </c>
      <c r="C88" s="167" t="s">
        <v>93</v>
      </c>
      <c r="D88" s="10" t="str">
        <f>+'[1]Formato de costeo C2'!$E$324</f>
        <v>Asesorías</v>
      </c>
      <c r="E88" s="28">
        <f>SUM(E89:E90)</f>
        <v>35</v>
      </c>
      <c r="F88" s="275">
        <v>30</v>
      </c>
      <c r="G88" s="28">
        <f>SUM(G89:G90)</f>
        <v>1050</v>
      </c>
      <c r="H88" s="28">
        <f>SUM(H89:H90)</f>
        <v>1050</v>
      </c>
      <c r="I88" s="28">
        <f>SUM(I89:I90)</f>
        <v>0</v>
      </c>
      <c r="J88" s="28">
        <f>SUM(J89:J90)</f>
        <v>0</v>
      </c>
      <c r="K88" s="231">
        <f>SUM(K89:K90)</f>
        <v>0</v>
      </c>
      <c r="L88" s="7"/>
      <c r="M88" s="7"/>
    </row>
    <row r="89" spans="2:13">
      <c r="B89" s="12" t="s">
        <v>100</v>
      </c>
      <c r="C89" s="214" t="s">
        <v>68</v>
      </c>
      <c r="D89" s="238"/>
      <c r="E89" s="29">
        <v>20</v>
      </c>
      <c r="F89" s="278"/>
      <c r="G89" s="29">
        <f>E89*F$88</f>
        <v>600</v>
      </c>
      <c r="H89" s="29">
        <f>+G89</f>
        <v>600</v>
      </c>
      <c r="I89" s="29">
        <v>0</v>
      </c>
      <c r="J89" s="29">
        <v>0</v>
      </c>
      <c r="K89" s="232">
        <v>0</v>
      </c>
      <c r="L89" s="7"/>
      <c r="M89" s="7"/>
    </row>
    <row r="90" spans="2:13">
      <c r="B90" s="12" t="s">
        <v>101</v>
      </c>
      <c r="C90" s="215" t="s">
        <v>11</v>
      </c>
      <c r="D90" s="239"/>
      <c r="E90" s="31">
        <v>15</v>
      </c>
      <c r="F90" s="279"/>
      <c r="G90" s="29">
        <f>E90*F$88</f>
        <v>450</v>
      </c>
      <c r="H90" s="31">
        <f>+G90</f>
        <v>450</v>
      </c>
      <c r="I90" s="31">
        <v>0</v>
      </c>
      <c r="J90" s="31">
        <v>0</v>
      </c>
      <c r="K90" s="233">
        <v>0</v>
      </c>
      <c r="L90" s="7"/>
      <c r="M90" s="7"/>
    </row>
    <row r="91" spans="2:13">
      <c r="B91" s="168" t="s">
        <v>106</v>
      </c>
      <c r="C91" s="37" t="s">
        <v>104</v>
      </c>
      <c r="D91" s="250" t="s">
        <v>105</v>
      </c>
      <c r="E91" s="38">
        <v>10000</v>
      </c>
      <c r="F91" s="286">
        <v>1</v>
      </c>
      <c r="G91" s="38">
        <f>F91*E91</f>
        <v>10000</v>
      </c>
      <c r="H91" s="251"/>
      <c r="I91" s="251"/>
      <c r="J91" s="251"/>
      <c r="K91" s="169">
        <f>+G91</f>
        <v>10000</v>
      </c>
      <c r="L91" s="7"/>
      <c r="M91" s="7"/>
    </row>
    <row r="92" spans="2:13">
      <c r="B92" s="184">
        <v>2.4</v>
      </c>
      <c r="C92" s="185" t="s">
        <v>58</v>
      </c>
      <c r="D92" s="186"/>
      <c r="E92" s="187">
        <f>E93</f>
        <v>684.44</v>
      </c>
      <c r="F92" s="280"/>
      <c r="G92" s="187">
        <f>G93</f>
        <v>16426.560000000001</v>
      </c>
      <c r="H92" s="188">
        <f>H93</f>
        <v>16426.560000000001</v>
      </c>
      <c r="I92" s="188">
        <f>I93</f>
        <v>0</v>
      </c>
      <c r="J92" s="188">
        <f>J93</f>
        <v>0</v>
      </c>
      <c r="K92" s="227">
        <f>K93</f>
        <v>0</v>
      </c>
      <c r="L92" s="7"/>
      <c r="M92" s="7"/>
    </row>
    <row r="93" spans="2:13" ht="13.5">
      <c r="B93" s="170" t="s">
        <v>102</v>
      </c>
      <c r="C93" s="220" t="s">
        <v>103</v>
      </c>
      <c r="D93" s="252"/>
      <c r="E93" s="253">
        <v>684.44</v>
      </c>
      <c r="F93" s="287">
        <v>24</v>
      </c>
      <c r="G93" s="253">
        <f>F93*E93</f>
        <v>16426.560000000001</v>
      </c>
      <c r="H93" s="253">
        <f>+G93</f>
        <v>16426.560000000001</v>
      </c>
      <c r="I93" s="253">
        <v>0</v>
      </c>
      <c r="J93" s="253">
        <v>0</v>
      </c>
      <c r="K93" s="171">
        <v>0</v>
      </c>
      <c r="L93" s="7"/>
      <c r="M93" s="7"/>
    </row>
    <row r="94" spans="2:13">
      <c r="B94" s="184">
        <v>2.5</v>
      </c>
      <c r="C94" s="185" t="s">
        <v>161</v>
      </c>
      <c r="D94" s="186"/>
      <c r="E94" s="187">
        <f>E95</f>
        <v>495.77</v>
      </c>
      <c r="F94" s="280"/>
      <c r="G94" s="187">
        <f>G95</f>
        <v>495.77</v>
      </c>
      <c r="H94" s="188">
        <f>H95</f>
        <v>335.57</v>
      </c>
      <c r="I94" s="188">
        <f>I95</f>
        <v>0</v>
      </c>
      <c r="J94" s="188">
        <f>J95</f>
        <v>160.19999999999999</v>
      </c>
      <c r="K94" s="227">
        <f>K95</f>
        <v>0</v>
      </c>
      <c r="L94" s="7"/>
      <c r="M94" s="7"/>
    </row>
    <row r="95" spans="2:13" ht="13.5">
      <c r="B95" s="172"/>
      <c r="C95" s="218" t="s">
        <v>163</v>
      </c>
      <c r="D95" s="254"/>
      <c r="E95" s="246">
        <v>495.77</v>
      </c>
      <c r="F95" s="284">
        <v>1</v>
      </c>
      <c r="G95" s="246">
        <f>E95*F95</f>
        <v>495.77</v>
      </c>
      <c r="H95" s="246">
        <v>335.57</v>
      </c>
      <c r="I95" s="246">
        <v>0</v>
      </c>
      <c r="J95" s="246">
        <f>G95-335.57</f>
        <v>160.19999999999999</v>
      </c>
      <c r="K95" s="164">
        <v>0</v>
      </c>
      <c r="L95" s="7"/>
      <c r="M95" s="7"/>
    </row>
    <row r="96" spans="2:13" ht="13.5">
      <c r="B96" s="173"/>
      <c r="C96" s="221"/>
      <c r="D96" s="255"/>
      <c r="E96" s="256"/>
      <c r="F96" s="288"/>
      <c r="G96" s="256"/>
      <c r="H96" s="256"/>
      <c r="I96" s="256"/>
      <c r="J96" s="256"/>
      <c r="K96" s="174"/>
      <c r="L96" s="7"/>
      <c r="M96" s="7"/>
    </row>
    <row r="97" spans="2:14" ht="25.5">
      <c r="B97" s="179">
        <f>'[1]Formato de Costeo C3'!$D$10</f>
        <v>3</v>
      </c>
      <c r="C97" s="180" t="s">
        <v>107</v>
      </c>
      <c r="D97" s="269"/>
      <c r="E97" s="270"/>
      <c r="F97" s="273"/>
      <c r="G97" s="181">
        <f>G98+G107+G116+G120+G127+G130+G132</f>
        <v>41241.96973646</v>
      </c>
      <c r="H97" s="181">
        <f>H98+H107+H116+H120+H127+H130+H132</f>
        <v>23668</v>
      </c>
      <c r="I97" s="181">
        <f>I98+I107+I116+I120+I127+I130+I132</f>
        <v>1930</v>
      </c>
      <c r="J97" s="182">
        <f>J98+J107+J116+J120+J127+J130+J132</f>
        <v>15643.96973646</v>
      </c>
      <c r="K97" s="230">
        <f>K98+K107+K116+K120+K127+K130+K132</f>
        <v>0</v>
      </c>
      <c r="L97" s="7">
        <f>+G97-G131-G128-G168</f>
        <v>31603.866399999999</v>
      </c>
      <c r="M97" s="7">
        <f>+H97-H131-H128-H168</f>
        <v>22528</v>
      </c>
      <c r="N97" s="363">
        <f>+L97-M97</f>
        <v>9075.866399999999</v>
      </c>
    </row>
    <row r="98" spans="2:14" ht="24.75" customHeight="1">
      <c r="B98" s="184">
        <f>'[1]Formato de Costeo C3'!D$11</f>
        <v>3.1</v>
      </c>
      <c r="C98" s="185" t="s">
        <v>108</v>
      </c>
      <c r="D98" s="187"/>
      <c r="E98" s="187">
        <f>E99+E104</f>
        <v>487.5</v>
      </c>
      <c r="F98" s="280"/>
      <c r="G98" s="188">
        <f>G99+G104</f>
        <v>6265</v>
      </c>
      <c r="H98" s="188">
        <f>H99+H104</f>
        <v>6265</v>
      </c>
      <c r="I98" s="188">
        <f>I99+I104</f>
        <v>0</v>
      </c>
      <c r="J98" s="188">
        <f>J99+J104</f>
        <v>0</v>
      </c>
      <c r="K98" s="235">
        <f>K99+K104</f>
        <v>0</v>
      </c>
      <c r="L98" s="7"/>
      <c r="M98" s="7"/>
    </row>
    <row r="99" spans="2:14" ht="38.25" customHeight="1">
      <c r="B99" s="9" t="s">
        <v>118</v>
      </c>
      <c r="C99" s="175" t="s">
        <v>110</v>
      </c>
      <c r="D99" s="10" t="s">
        <v>81</v>
      </c>
      <c r="E99" s="28">
        <f>SUM(E100:E103)</f>
        <v>372.5</v>
      </c>
      <c r="F99" s="275">
        <v>2</v>
      </c>
      <c r="G99" s="28">
        <f>SUM(G100:G103)</f>
        <v>745</v>
      </c>
      <c r="H99" s="28">
        <f>SUM(H100:H103)</f>
        <v>745</v>
      </c>
      <c r="I99" s="28">
        <f>SUM(I100:I103)</f>
        <v>0</v>
      </c>
      <c r="J99" s="28">
        <f>SUM(J100:J103)</f>
        <v>0</v>
      </c>
      <c r="K99" s="231">
        <f>SUM(K100:K103)</f>
        <v>0</v>
      </c>
      <c r="L99" s="7"/>
      <c r="M99" s="7"/>
    </row>
    <row r="100" spans="2:14">
      <c r="B100" s="12" t="s">
        <v>119</v>
      </c>
      <c r="C100" s="214" t="s">
        <v>68</v>
      </c>
      <c r="D100" s="238"/>
      <c r="E100" s="29">
        <v>80</v>
      </c>
      <c r="F100" s="278"/>
      <c r="G100" s="29">
        <f>E100*F$99</f>
        <v>160</v>
      </c>
      <c r="H100" s="29">
        <f>+G100</f>
        <v>160</v>
      </c>
      <c r="I100" s="29">
        <v>0</v>
      </c>
      <c r="J100" s="29">
        <v>0</v>
      </c>
      <c r="K100" s="232">
        <v>0</v>
      </c>
      <c r="L100" s="7"/>
      <c r="M100" s="7"/>
    </row>
    <row r="101" spans="2:14">
      <c r="B101" s="12" t="s">
        <v>120</v>
      </c>
      <c r="C101" s="215" t="s">
        <v>64</v>
      </c>
      <c r="D101" s="239"/>
      <c r="E101" s="31">
        <v>55</v>
      </c>
      <c r="F101" s="279"/>
      <c r="G101" s="29">
        <f>E101*F$99</f>
        <v>110</v>
      </c>
      <c r="H101" s="31">
        <f>+G101</f>
        <v>110</v>
      </c>
      <c r="I101" s="31">
        <v>0</v>
      </c>
      <c r="J101" s="31">
        <v>0</v>
      </c>
      <c r="K101" s="233">
        <v>0</v>
      </c>
      <c r="L101" s="7"/>
      <c r="M101" s="7"/>
    </row>
    <row r="102" spans="2:14">
      <c r="B102" s="12" t="s">
        <v>121</v>
      </c>
      <c r="C102" s="215" t="s">
        <v>66</v>
      </c>
      <c r="D102" s="239"/>
      <c r="E102" s="31">
        <v>192.5</v>
      </c>
      <c r="F102" s="279"/>
      <c r="G102" s="29">
        <f>E102*F$99</f>
        <v>385</v>
      </c>
      <c r="H102" s="31">
        <f>+G102</f>
        <v>385</v>
      </c>
      <c r="I102" s="31">
        <v>0</v>
      </c>
      <c r="J102" s="31">
        <v>0</v>
      </c>
      <c r="K102" s="233">
        <v>0</v>
      </c>
      <c r="L102" s="7"/>
      <c r="M102" s="7"/>
    </row>
    <row r="103" spans="2:14">
      <c r="B103" s="12" t="s">
        <v>122</v>
      </c>
      <c r="C103" s="215" t="s">
        <v>11</v>
      </c>
      <c r="D103" s="239"/>
      <c r="E103" s="31">
        <v>45</v>
      </c>
      <c r="F103" s="279"/>
      <c r="G103" s="29">
        <f>E103*F$99</f>
        <v>90</v>
      </c>
      <c r="H103" s="31">
        <f>+G103</f>
        <v>90</v>
      </c>
      <c r="I103" s="31">
        <v>0</v>
      </c>
      <c r="J103" s="31">
        <v>0</v>
      </c>
      <c r="K103" s="233">
        <v>0</v>
      </c>
      <c r="L103" s="7"/>
      <c r="M103" s="7"/>
    </row>
    <row r="104" spans="2:14">
      <c r="B104" s="9" t="s">
        <v>123</v>
      </c>
      <c r="C104" s="213" t="s">
        <v>109</v>
      </c>
      <c r="D104" s="10" t="s">
        <v>10</v>
      </c>
      <c r="E104" s="28">
        <f>SUM(E105:E106)</f>
        <v>115</v>
      </c>
      <c r="F104" s="275">
        <v>48</v>
      </c>
      <c r="G104" s="28">
        <f>SUM(G105:G106)</f>
        <v>5520</v>
      </c>
      <c r="H104" s="28">
        <f>SUM(H105:H106)</f>
        <v>5520</v>
      </c>
      <c r="I104" s="28">
        <f>SUM(I105:I106)</f>
        <v>0</v>
      </c>
      <c r="J104" s="28">
        <f>SUM(J105:J106)</f>
        <v>0</v>
      </c>
      <c r="K104" s="231">
        <f>SUM(K105:K106)</f>
        <v>0</v>
      </c>
      <c r="L104" s="7"/>
      <c r="M104" s="7"/>
    </row>
    <row r="105" spans="2:14">
      <c r="B105" s="12" t="s">
        <v>124</v>
      </c>
      <c r="C105" s="214" t="s">
        <v>68</v>
      </c>
      <c r="D105" s="238"/>
      <c r="E105" s="29">
        <v>80</v>
      </c>
      <c r="F105" s="278"/>
      <c r="G105" s="29">
        <f>E105*F$104</f>
        <v>3840</v>
      </c>
      <c r="H105" s="29">
        <f>+G105</f>
        <v>3840</v>
      </c>
      <c r="I105" s="29">
        <v>0</v>
      </c>
      <c r="J105" s="29">
        <v>0</v>
      </c>
      <c r="K105" s="232">
        <v>0</v>
      </c>
      <c r="L105" s="7"/>
      <c r="M105" s="7"/>
    </row>
    <row r="106" spans="2:14">
      <c r="B106" s="12" t="s">
        <v>125</v>
      </c>
      <c r="C106" s="215" t="s">
        <v>11</v>
      </c>
      <c r="D106" s="239"/>
      <c r="E106" s="31">
        <v>35</v>
      </c>
      <c r="F106" s="279"/>
      <c r="G106" s="29">
        <f>E106*F$104</f>
        <v>1680</v>
      </c>
      <c r="H106" s="31">
        <f>+G106</f>
        <v>1680</v>
      </c>
      <c r="I106" s="31">
        <v>0</v>
      </c>
      <c r="J106" s="31">
        <v>0</v>
      </c>
      <c r="K106" s="233">
        <v>0</v>
      </c>
      <c r="L106" s="7"/>
      <c r="M106" s="7"/>
    </row>
    <row r="107" spans="2:14" ht="25.5">
      <c r="B107" s="184">
        <v>3.2</v>
      </c>
      <c r="C107" s="185" t="s">
        <v>131</v>
      </c>
      <c r="D107" s="186"/>
      <c r="E107" s="187">
        <f>E108+E113</f>
        <v>496.5</v>
      </c>
      <c r="F107" s="280"/>
      <c r="G107" s="187">
        <f>G108+G113</f>
        <v>7663</v>
      </c>
      <c r="H107" s="188">
        <f>H108+H113</f>
        <v>7663</v>
      </c>
      <c r="I107" s="188">
        <f>I108+I113</f>
        <v>0</v>
      </c>
      <c r="J107" s="188">
        <f>J108+J113</f>
        <v>0</v>
      </c>
      <c r="K107" s="227">
        <f>K108+K113</f>
        <v>0</v>
      </c>
      <c r="L107" s="7"/>
      <c r="M107" s="7"/>
    </row>
    <row r="108" spans="2:14" ht="38.25">
      <c r="B108" s="9" t="s">
        <v>117</v>
      </c>
      <c r="C108" s="175" t="s">
        <v>130</v>
      </c>
      <c r="D108" s="10" t="s">
        <v>81</v>
      </c>
      <c r="E108" s="28">
        <f>SUM(E109:E112)</f>
        <v>381.5</v>
      </c>
      <c r="F108" s="275">
        <v>2</v>
      </c>
      <c r="G108" s="28">
        <f>SUM(G109:G112)</f>
        <v>763</v>
      </c>
      <c r="H108" s="28">
        <f>SUM(H109:H112)</f>
        <v>763</v>
      </c>
      <c r="I108" s="28">
        <f>SUM(I109:I112)</f>
        <v>0</v>
      </c>
      <c r="J108" s="28">
        <f>SUM(J109:J112)</f>
        <v>0</v>
      </c>
      <c r="K108" s="231">
        <f>SUM(K109:K112)</f>
        <v>0</v>
      </c>
      <c r="L108" s="7"/>
      <c r="M108" s="7"/>
    </row>
    <row r="109" spans="2:14">
      <c r="B109" s="12" t="s">
        <v>126</v>
      </c>
      <c r="C109" s="214" t="s">
        <v>68</v>
      </c>
      <c r="D109" s="238"/>
      <c r="E109" s="29">
        <v>80</v>
      </c>
      <c r="F109" s="278"/>
      <c r="G109" s="29">
        <f>E109*F$108</f>
        <v>160</v>
      </c>
      <c r="H109" s="29">
        <f>+G109</f>
        <v>160</v>
      </c>
      <c r="I109" s="29">
        <v>0</v>
      </c>
      <c r="J109" s="29">
        <v>0</v>
      </c>
      <c r="K109" s="232">
        <v>0</v>
      </c>
      <c r="L109" s="7"/>
      <c r="M109" s="7"/>
    </row>
    <row r="110" spans="2:14">
      <c r="B110" s="12" t="s">
        <v>127</v>
      </c>
      <c r="C110" s="215" t="s">
        <v>64</v>
      </c>
      <c r="D110" s="239"/>
      <c r="E110" s="31">
        <v>60</v>
      </c>
      <c r="F110" s="279"/>
      <c r="G110" s="29">
        <f>E110*F$108</f>
        <v>120</v>
      </c>
      <c r="H110" s="31">
        <f>+G110</f>
        <v>120</v>
      </c>
      <c r="I110" s="31">
        <v>0</v>
      </c>
      <c r="J110" s="31">
        <v>0</v>
      </c>
      <c r="K110" s="233">
        <v>0</v>
      </c>
      <c r="L110" s="7"/>
      <c r="M110" s="7"/>
    </row>
    <row r="111" spans="2:14">
      <c r="B111" s="12" t="s">
        <v>128</v>
      </c>
      <c r="C111" s="215" t="s">
        <v>66</v>
      </c>
      <c r="D111" s="239"/>
      <c r="E111" s="31">
        <v>192.5</v>
      </c>
      <c r="F111" s="279"/>
      <c r="G111" s="29">
        <f>E111*F$108</f>
        <v>385</v>
      </c>
      <c r="H111" s="31">
        <f>+G111</f>
        <v>385</v>
      </c>
      <c r="I111" s="31">
        <v>0</v>
      </c>
      <c r="J111" s="31">
        <v>0</v>
      </c>
      <c r="K111" s="233">
        <v>0</v>
      </c>
      <c r="L111" s="7"/>
      <c r="M111" s="7"/>
    </row>
    <row r="112" spans="2:14">
      <c r="B112" s="12" t="s">
        <v>129</v>
      </c>
      <c r="C112" s="215" t="s">
        <v>11</v>
      </c>
      <c r="D112" s="239"/>
      <c r="E112" s="31">
        <v>49</v>
      </c>
      <c r="F112" s="279"/>
      <c r="G112" s="29">
        <f>E112*F$108</f>
        <v>98</v>
      </c>
      <c r="H112" s="31">
        <f>+G112</f>
        <v>98</v>
      </c>
      <c r="I112" s="31">
        <v>0</v>
      </c>
      <c r="J112" s="31">
        <v>0</v>
      </c>
      <c r="K112" s="233">
        <v>0</v>
      </c>
      <c r="L112" s="7"/>
      <c r="M112" s="7"/>
    </row>
    <row r="113" spans="2:13" ht="25.5">
      <c r="B113" s="9" t="s">
        <v>114</v>
      </c>
      <c r="C113" s="213" t="s">
        <v>132</v>
      </c>
      <c r="D113" s="10" t="s">
        <v>10</v>
      </c>
      <c r="E113" s="28">
        <f>SUM(E114:E115)</f>
        <v>115</v>
      </c>
      <c r="F113" s="275">
        <v>60</v>
      </c>
      <c r="G113" s="28">
        <f>SUM(G114:G115)</f>
        <v>6900</v>
      </c>
      <c r="H113" s="28">
        <f>SUM(H114:H115)</f>
        <v>6900</v>
      </c>
      <c r="I113" s="28">
        <f>SUM(I114:I115)</f>
        <v>0</v>
      </c>
      <c r="J113" s="28">
        <f>SUM(J114:J115)</f>
        <v>0</v>
      </c>
      <c r="K113" s="231">
        <f>SUM(K114:K115)</f>
        <v>0</v>
      </c>
      <c r="L113" s="7"/>
      <c r="M113" s="7"/>
    </row>
    <row r="114" spans="2:13">
      <c r="B114" s="12" t="s">
        <v>115</v>
      </c>
      <c r="C114" s="214" t="s">
        <v>68</v>
      </c>
      <c r="D114" s="238"/>
      <c r="E114" s="29">
        <v>80</v>
      </c>
      <c r="F114" s="278"/>
      <c r="G114" s="29">
        <f>E114*F$113</f>
        <v>4800</v>
      </c>
      <c r="H114" s="29">
        <f>+G114</f>
        <v>4800</v>
      </c>
      <c r="I114" s="29">
        <v>0</v>
      </c>
      <c r="J114" s="29">
        <v>0</v>
      </c>
      <c r="K114" s="232">
        <v>0</v>
      </c>
      <c r="L114" s="7"/>
      <c r="M114" s="7"/>
    </row>
    <row r="115" spans="2:13">
      <c r="B115" s="12" t="s">
        <v>116</v>
      </c>
      <c r="C115" s="215" t="s">
        <v>11</v>
      </c>
      <c r="D115" s="239"/>
      <c r="E115" s="31">
        <v>35</v>
      </c>
      <c r="F115" s="279"/>
      <c r="G115" s="29">
        <f>E115*F$113</f>
        <v>2100</v>
      </c>
      <c r="H115" s="31">
        <f>+G115</f>
        <v>2100</v>
      </c>
      <c r="I115" s="31">
        <v>0</v>
      </c>
      <c r="J115" s="31">
        <v>0</v>
      </c>
      <c r="K115" s="233">
        <v>0</v>
      </c>
      <c r="L115" s="7"/>
      <c r="M115" s="7"/>
    </row>
    <row r="116" spans="2:13">
      <c r="B116" s="184">
        <v>3.3</v>
      </c>
      <c r="C116" s="185" t="s">
        <v>134</v>
      </c>
      <c r="D116" s="186"/>
      <c r="E116" s="187">
        <f>E117</f>
        <v>70</v>
      </c>
      <c r="F116" s="280"/>
      <c r="G116" s="187">
        <f>G117</f>
        <v>7000</v>
      </c>
      <c r="H116" s="188">
        <f>H117</f>
        <v>7000</v>
      </c>
      <c r="I116" s="188">
        <f>I117</f>
        <v>0</v>
      </c>
      <c r="J116" s="188">
        <f>J117</f>
        <v>0</v>
      </c>
      <c r="K116" s="227">
        <f>K117</f>
        <v>0</v>
      </c>
      <c r="L116" s="7"/>
      <c r="M116" s="7"/>
    </row>
    <row r="117" spans="2:13" ht="38.25">
      <c r="B117" s="9" t="s">
        <v>111</v>
      </c>
      <c r="C117" s="213" t="s">
        <v>133</v>
      </c>
      <c r="D117" s="10" t="s">
        <v>10</v>
      </c>
      <c r="E117" s="28">
        <f>SUM(E118:E119)</f>
        <v>70</v>
      </c>
      <c r="F117" s="275">
        <v>100</v>
      </c>
      <c r="G117" s="28">
        <f>SUM(G118:G119)</f>
        <v>7000</v>
      </c>
      <c r="H117" s="28">
        <f>SUM(H118:H119)</f>
        <v>7000</v>
      </c>
      <c r="I117" s="28">
        <f>SUM(I118:I119)</f>
        <v>0</v>
      </c>
      <c r="J117" s="28">
        <f>SUM(J118:J119)</f>
        <v>0</v>
      </c>
      <c r="K117" s="231">
        <f>SUM(K118:K119)</f>
        <v>0</v>
      </c>
      <c r="L117" s="7"/>
      <c r="M117" s="7"/>
    </row>
    <row r="118" spans="2:13">
      <c r="B118" s="12" t="s">
        <v>112</v>
      </c>
      <c r="C118" s="214" t="s">
        <v>68</v>
      </c>
      <c r="D118" s="13"/>
      <c r="E118" s="29">
        <v>40</v>
      </c>
      <c r="F118" s="276"/>
      <c r="G118" s="29">
        <f>F117*E$118</f>
        <v>4000</v>
      </c>
      <c r="H118" s="29">
        <f>+G118</f>
        <v>4000</v>
      </c>
      <c r="I118" s="29">
        <v>0</v>
      </c>
      <c r="J118" s="29">
        <v>0</v>
      </c>
      <c r="K118" s="232">
        <v>0</v>
      </c>
      <c r="L118" s="7"/>
      <c r="M118" s="7"/>
    </row>
    <row r="119" spans="2:13">
      <c r="B119" s="12" t="s">
        <v>113</v>
      </c>
      <c r="C119" s="215" t="s">
        <v>11</v>
      </c>
      <c r="D119" s="16"/>
      <c r="E119" s="31">
        <v>30</v>
      </c>
      <c r="F119" s="277"/>
      <c r="G119" s="29">
        <f>F117*E$119</f>
        <v>3000</v>
      </c>
      <c r="H119" s="31">
        <f>+G119</f>
        <v>3000</v>
      </c>
      <c r="I119" s="31">
        <v>0</v>
      </c>
      <c r="J119" s="31">
        <v>0</v>
      </c>
      <c r="K119" s="233">
        <v>0</v>
      </c>
      <c r="L119" s="7"/>
      <c r="M119" s="7"/>
    </row>
    <row r="120" spans="2:13" ht="25.5">
      <c r="B120" s="184">
        <v>3.4</v>
      </c>
      <c r="C120" s="185" t="s">
        <v>135</v>
      </c>
      <c r="D120" s="186"/>
      <c r="E120" s="187">
        <f>E121</f>
        <v>800</v>
      </c>
      <c r="F120" s="280"/>
      <c r="G120" s="187">
        <f>G121</f>
        <v>1600</v>
      </c>
      <c r="H120" s="188">
        <f>H121</f>
        <v>1600</v>
      </c>
      <c r="I120" s="188">
        <f>I121</f>
        <v>0</v>
      </c>
      <c r="J120" s="188">
        <f>J121</f>
        <v>0</v>
      </c>
      <c r="K120" s="227">
        <f>K121</f>
        <v>0</v>
      </c>
      <c r="L120" s="7"/>
      <c r="M120" s="7"/>
    </row>
    <row r="121" spans="2:13">
      <c r="B121" s="9" t="s">
        <v>137</v>
      </c>
      <c r="C121" s="167" t="s">
        <v>136</v>
      </c>
      <c r="D121" s="10" t="s">
        <v>81</v>
      </c>
      <c r="E121" s="28">
        <f>SUM(E122:E126)</f>
        <v>800</v>
      </c>
      <c r="F121" s="275">
        <v>2</v>
      </c>
      <c r="G121" s="28">
        <f>SUM(G122:G126)</f>
        <v>1600</v>
      </c>
      <c r="H121" s="28">
        <f>SUM(H122:H126)</f>
        <v>1600</v>
      </c>
      <c r="I121" s="28">
        <f>SUM(I122:I126)</f>
        <v>0</v>
      </c>
      <c r="J121" s="28">
        <f>SUM(J122:J126)</f>
        <v>0</v>
      </c>
      <c r="K121" s="231">
        <f>SUM(K122:K126)</f>
        <v>0</v>
      </c>
      <c r="L121" s="7"/>
      <c r="M121" s="7"/>
    </row>
    <row r="122" spans="2:13">
      <c r="B122" s="12" t="s">
        <v>138</v>
      </c>
      <c r="C122" s="214" t="s">
        <v>68</v>
      </c>
      <c r="D122" s="13"/>
      <c r="E122" s="29">
        <v>80</v>
      </c>
      <c r="F122" s="276"/>
      <c r="G122" s="29">
        <f>E122*F$121</f>
        <v>160</v>
      </c>
      <c r="H122" s="29">
        <f>+G122</f>
        <v>160</v>
      </c>
      <c r="I122" s="29">
        <v>0</v>
      </c>
      <c r="J122" s="29">
        <v>0</v>
      </c>
      <c r="K122" s="232">
        <v>0</v>
      </c>
      <c r="L122" s="7"/>
      <c r="M122" s="7"/>
    </row>
    <row r="123" spans="2:13">
      <c r="B123" s="12" t="s">
        <v>139</v>
      </c>
      <c r="C123" s="215" t="s">
        <v>143</v>
      </c>
      <c r="D123" s="16"/>
      <c r="E123" s="31">
        <v>250</v>
      </c>
      <c r="F123" s="277"/>
      <c r="G123" s="29">
        <f>E123*F$121</f>
        <v>500</v>
      </c>
      <c r="H123" s="31">
        <f>+G123</f>
        <v>500</v>
      </c>
      <c r="I123" s="31">
        <v>0</v>
      </c>
      <c r="J123" s="31">
        <v>0</v>
      </c>
      <c r="K123" s="233">
        <v>0</v>
      </c>
      <c r="L123" s="7"/>
      <c r="M123" s="7"/>
    </row>
    <row r="124" spans="2:13">
      <c r="B124" s="12" t="s">
        <v>140</v>
      </c>
      <c r="C124" s="215" t="s">
        <v>11</v>
      </c>
      <c r="D124" s="16"/>
      <c r="E124" s="31">
        <v>70</v>
      </c>
      <c r="F124" s="277"/>
      <c r="G124" s="29">
        <f>E124*F$121</f>
        <v>140</v>
      </c>
      <c r="H124" s="31">
        <f>+G124</f>
        <v>140</v>
      </c>
      <c r="I124" s="31">
        <v>0</v>
      </c>
      <c r="J124" s="31">
        <v>0</v>
      </c>
      <c r="K124" s="233">
        <v>0</v>
      </c>
      <c r="L124" s="7"/>
      <c r="M124" s="7"/>
    </row>
    <row r="125" spans="2:13">
      <c r="B125" s="12" t="s">
        <v>141</v>
      </c>
      <c r="C125" s="215" t="s">
        <v>144</v>
      </c>
      <c r="D125" s="16"/>
      <c r="E125" s="31">
        <v>100</v>
      </c>
      <c r="F125" s="277"/>
      <c r="G125" s="29">
        <f>E125*F$121</f>
        <v>200</v>
      </c>
      <c r="H125" s="31">
        <f>+G125</f>
        <v>200</v>
      </c>
      <c r="I125" s="31">
        <v>0</v>
      </c>
      <c r="J125" s="31">
        <v>0</v>
      </c>
      <c r="K125" s="233">
        <v>0</v>
      </c>
      <c r="L125" s="7"/>
      <c r="M125" s="7"/>
    </row>
    <row r="126" spans="2:13">
      <c r="B126" s="12" t="s">
        <v>142</v>
      </c>
      <c r="C126" s="216" t="s">
        <v>66</v>
      </c>
      <c r="D126" s="18"/>
      <c r="E126" s="36">
        <v>300</v>
      </c>
      <c r="F126" s="289"/>
      <c r="G126" s="29">
        <f>E126*F$121</f>
        <v>600</v>
      </c>
      <c r="H126" s="36">
        <f>+G126</f>
        <v>600</v>
      </c>
      <c r="I126" s="36">
        <v>0</v>
      </c>
      <c r="J126" s="36">
        <v>0</v>
      </c>
      <c r="K126" s="234">
        <v>0</v>
      </c>
      <c r="L126" s="7"/>
      <c r="M126" s="7"/>
    </row>
    <row r="127" spans="2:13">
      <c r="B127" s="184">
        <v>3.5</v>
      </c>
      <c r="C127" s="185" t="s">
        <v>58</v>
      </c>
      <c r="D127" s="186"/>
      <c r="E127" s="187">
        <f>E129+E128</f>
        <v>651.83207235250006</v>
      </c>
      <c r="F127" s="280"/>
      <c r="G127" s="187">
        <f>G129+G128</f>
        <v>15643.96973646</v>
      </c>
      <c r="H127" s="188">
        <f>H129+H128</f>
        <v>0</v>
      </c>
      <c r="I127" s="188">
        <f>I129+I128</f>
        <v>0</v>
      </c>
      <c r="J127" s="188">
        <f>J129+J128</f>
        <v>15643.96973646</v>
      </c>
      <c r="K127" s="227">
        <f>K129+K128</f>
        <v>0</v>
      </c>
      <c r="L127" s="7"/>
      <c r="M127" s="7"/>
    </row>
    <row r="128" spans="2:13" ht="13.5">
      <c r="B128" s="159"/>
      <c r="C128" s="167" t="s">
        <v>168</v>
      </c>
      <c r="D128" s="252"/>
      <c r="E128" s="257">
        <v>273.67097235250003</v>
      </c>
      <c r="F128" s="290">
        <v>24</v>
      </c>
      <c r="G128" s="257">
        <f>F128*E128</f>
        <v>6568.1033364600007</v>
      </c>
      <c r="H128" s="253">
        <v>0</v>
      </c>
      <c r="I128" s="253">
        <v>0</v>
      </c>
      <c r="J128" s="253">
        <f>G128</f>
        <v>6568.1033364600007</v>
      </c>
      <c r="K128" s="171">
        <v>0</v>
      </c>
      <c r="L128" s="7"/>
      <c r="M128" s="7"/>
    </row>
    <row r="129" spans="2:14" ht="13.5">
      <c r="B129" s="170" t="s">
        <v>145</v>
      </c>
      <c r="C129" s="220" t="s">
        <v>57</v>
      </c>
      <c r="D129" s="252"/>
      <c r="E129" s="253">
        <v>378.16109999999998</v>
      </c>
      <c r="F129" s="287">
        <v>24</v>
      </c>
      <c r="G129" s="253">
        <f>F129*E129</f>
        <v>9075.866399999999</v>
      </c>
      <c r="H129" s="253">
        <v>0</v>
      </c>
      <c r="I129" s="253">
        <v>0</v>
      </c>
      <c r="J129" s="253">
        <f>G129</f>
        <v>9075.866399999999</v>
      </c>
      <c r="K129" s="171">
        <v>0</v>
      </c>
      <c r="L129" s="7"/>
      <c r="M129" s="7"/>
    </row>
    <row r="130" spans="2:14" ht="13.5">
      <c r="B130" s="170"/>
      <c r="C130" s="222" t="s">
        <v>161</v>
      </c>
      <c r="D130" s="258"/>
      <c r="E130" s="259">
        <f>E131</f>
        <v>1140</v>
      </c>
      <c r="F130" s="291"/>
      <c r="G130" s="259">
        <f>G131</f>
        <v>1140</v>
      </c>
      <c r="H130" s="259">
        <f>H131</f>
        <v>1140</v>
      </c>
      <c r="I130" s="259">
        <f>I131</f>
        <v>0</v>
      </c>
      <c r="J130" s="259">
        <f>J131</f>
        <v>0</v>
      </c>
      <c r="K130" s="162">
        <f>K131</f>
        <v>0</v>
      </c>
      <c r="L130" s="7"/>
      <c r="M130" s="7"/>
    </row>
    <row r="131" spans="2:14" ht="13.5">
      <c r="B131" s="170"/>
      <c r="C131" s="218" t="s">
        <v>167</v>
      </c>
      <c r="D131" s="245"/>
      <c r="E131" s="246">
        <v>1140</v>
      </c>
      <c r="F131" s="284">
        <v>1</v>
      </c>
      <c r="G131" s="246">
        <f>E131*F131</f>
        <v>1140</v>
      </c>
      <c r="H131" s="246">
        <f>+G131</f>
        <v>1140</v>
      </c>
      <c r="I131" s="246">
        <v>0</v>
      </c>
      <c r="J131" s="246">
        <v>0</v>
      </c>
      <c r="K131" s="164">
        <v>0</v>
      </c>
      <c r="L131" s="7"/>
      <c r="M131" s="7"/>
    </row>
    <row r="132" spans="2:14">
      <c r="B132" s="184">
        <v>3.6</v>
      </c>
      <c r="C132" s="185" t="s">
        <v>177</v>
      </c>
      <c r="D132" s="186"/>
      <c r="E132" s="187">
        <v>1930</v>
      </c>
      <c r="F132" s="280">
        <v>1</v>
      </c>
      <c r="G132" s="187">
        <f>F132*E132</f>
        <v>1930</v>
      </c>
      <c r="H132" s="188"/>
      <c r="I132" s="188">
        <v>1930</v>
      </c>
      <c r="J132" s="188"/>
      <c r="K132" s="227"/>
      <c r="L132" s="7"/>
      <c r="M132" s="7"/>
    </row>
    <row r="133" spans="2:14" ht="7.5" customHeight="1">
      <c r="B133" s="173"/>
      <c r="C133" s="221"/>
      <c r="D133" s="255"/>
      <c r="E133" s="256"/>
      <c r="F133" s="288"/>
      <c r="G133" s="256"/>
      <c r="H133" s="260"/>
      <c r="I133" s="256"/>
      <c r="J133" s="256"/>
      <c r="K133" s="174"/>
      <c r="L133" s="7"/>
      <c r="M133" s="7"/>
    </row>
    <row r="134" spans="2:14" ht="7.5" customHeight="1">
      <c r="B134" s="173"/>
      <c r="C134" s="221"/>
      <c r="D134" s="255"/>
      <c r="E134" s="256"/>
      <c r="F134" s="288"/>
      <c r="G134" s="248"/>
      <c r="H134" s="249"/>
      <c r="I134" s="248"/>
      <c r="J134" s="249"/>
      <c r="K134" s="174"/>
      <c r="L134" s="7"/>
      <c r="M134" s="7"/>
    </row>
    <row r="135" spans="2:14" ht="38.25">
      <c r="B135" s="179">
        <v>4</v>
      </c>
      <c r="C135" s="180" t="s">
        <v>146</v>
      </c>
      <c r="D135" s="269"/>
      <c r="E135" s="270"/>
      <c r="F135" s="273"/>
      <c r="G135" s="181">
        <f>G136+G151+G153</f>
        <v>23759.9012</v>
      </c>
      <c r="H135" s="181">
        <f>H136+H151+H153</f>
        <v>19407.29</v>
      </c>
      <c r="I135" s="181">
        <f>I136+I151+I153</f>
        <v>0</v>
      </c>
      <c r="J135" s="182">
        <f>J136+J151+J153</f>
        <v>4352.6112000000003</v>
      </c>
      <c r="K135" s="230">
        <f>K136+K151+K153</f>
        <v>0</v>
      </c>
      <c r="L135" s="7">
        <f>+G135-G154-G152</f>
        <v>18267.29</v>
      </c>
      <c r="M135" s="7">
        <f>+H135-H154-H152</f>
        <v>18267.29</v>
      </c>
      <c r="N135" s="363">
        <f>+L135-M135</f>
        <v>0</v>
      </c>
    </row>
    <row r="136" spans="2:14" ht="25.5">
      <c r="B136" s="184">
        <v>4.0999999999999996</v>
      </c>
      <c r="C136" s="185" t="s">
        <v>147</v>
      </c>
      <c r="D136" s="187"/>
      <c r="E136" s="187">
        <f>+E141+E146</f>
        <v>4997.29</v>
      </c>
      <c r="F136" s="280"/>
      <c r="G136" s="188">
        <f>G137+G141+G146</f>
        <v>18267.29</v>
      </c>
      <c r="H136" s="188">
        <f>H137+H141+H146</f>
        <v>18267.29</v>
      </c>
      <c r="I136" s="188">
        <f>I141+I146</f>
        <v>0</v>
      </c>
      <c r="J136" s="188">
        <f>J141+J146</f>
        <v>0</v>
      </c>
      <c r="K136" s="235">
        <f>K141+K146</f>
        <v>0</v>
      </c>
      <c r="L136" s="7"/>
      <c r="M136" s="7"/>
    </row>
    <row r="137" spans="2:14" ht="13.5">
      <c r="B137" s="21" t="s">
        <v>150</v>
      </c>
      <c r="C137" s="175" t="s">
        <v>169</v>
      </c>
      <c r="D137" s="22"/>
      <c r="E137" s="40">
        <f>SUM(E138:E140)</f>
        <v>2300</v>
      </c>
      <c r="F137" s="292">
        <v>2</v>
      </c>
      <c r="G137" s="40">
        <f>SUM(G138:G140)</f>
        <v>4600</v>
      </c>
      <c r="H137" s="40">
        <f>SUM(H138:H140)</f>
        <v>4600</v>
      </c>
      <c r="I137" s="40">
        <f>SUM(I138:I140)</f>
        <v>0</v>
      </c>
      <c r="J137" s="40">
        <f>SUM(J138:J140)</f>
        <v>0</v>
      </c>
      <c r="K137" s="236">
        <f>SUM(K138:K140)</f>
        <v>0</v>
      </c>
      <c r="L137" s="7"/>
      <c r="M137" s="7"/>
    </row>
    <row r="138" spans="2:14" ht="13.5">
      <c r="B138" s="23" t="s">
        <v>151</v>
      </c>
      <c r="C138" s="176" t="s">
        <v>170</v>
      </c>
      <c r="D138" s="24"/>
      <c r="E138" s="41">
        <v>1500</v>
      </c>
      <c r="F138" s="285"/>
      <c r="G138" s="41">
        <f>F$137*E138</f>
        <v>3000</v>
      </c>
      <c r="H138" s="42">
        <f>+G138</f>
        <v>3000</v>
      </c>
      <c r="I138" s="42"/>
      <c r="J138" s="42"/>
      <c r="K138" s="237"/>
      <c r="L138" s="7"/>
      <c r="M138" s="7"/>
    </row>
    <row r="139" spans="2:14" ht="13.5">
      <c r="B139" s="23" t="s">
        <v>152</v>
      </c>
      <c r="C139" s="176" t="s">
        <v>11</v>
      </c>
      <c r="D139" s="24"/>
      <c r="E139" s="41">
        <v>500</v>
      </c>
      <c r="F139" s="293"/>
      <c r="G139" s="41">
        <f>F$137*E139</f>
        <v>1000</v>
      </c>
      <c r="H139" s="42">
        <f>+G139</f>
        <v>1000</v>
      </c>
      <c r="I139" s="42"/>
      <c r="J139" s="42"/>
      <c r="K139" s="237"/>
      <c r="L139" s="7"/>
      <c r="M139" s="7"/>
    </row>
    <row r="140" spans="2:14" ht="13.5">
      <c r="B140" s="23" t="s">
        <v>153</v>
      </c>
      <c r="C140" s="176" t="s">
        <v>68</v>
      </c>
      <c r="D140" s="24"/>
      <c r="E140" s="41">
        <v>300</v>
      </c>
      <c r="F140" s="293"/>
      <c r="G140" s="41">
        <f>F$137*E140</f>
        <v>600</v>
      </c>
      <c r="H140" s="42">
        <f>+G140</f>
        <v>600</v>
      </c>
      <c r="I140" s="42"/>
      <c r="J140" s="42"/>
      <c r="K140" s="237"/>
      <c r="L140" s="7"/>
      <c r="M140" s="7"/>
    </row>
    <row r="141" spans="2:14">
      <c r="B141" s="9" t="s">
        <v>154</v>
      </c>
      <c r="C141" s="175" t="s">
        <v>171</v>
      </c>
      <c r="D141" s="10" t="s">
        <v>148</v>
      </c>
      <c r="E141" s="28">
        <f>SUM(E142:E145)</f>
        <v>130</v>
      </c>
      <c r="F141" s="275">
        <v>60</v>
      </c>
      <c r="G141" s="28">
        <f>SUM(G142:G145)</f>
        <v>7800</v>
      </c>
      <c r="H141" s="28">
        <f>SUM(H142:H145)</f>
        <v>7800</v>
      </c>
      <c r="I141" s="28">
        <f>SUM(I142:I145)</f>
        <v>0</v>
      </c>
      <c r="J141" s="28">
        <f>SUM(J142:J145)</f>
        <v>0</v>
      </c>
      <c r="K141" s="231">
        <f>SUM(K142:K145)</f>
        <v>0</v>
      </c>
      <c r="L141" s="7"/>
      <c r="M141" s="7"/>
    </row>
    <row r="142" spans="2:14">
      <c r="B142" s="12" t="s">
        <v>155</v>
      </c>
      <c r="C142" s="214" t="str">
        <f>+'[1]Formato de costeo C4'!C$30</f>
        <v>Materiales de escritorio</v>
      </c>
      <c r="D142" s="13"/>
      <c r="E142" s="29">
        <v>30</v>
      </c>
      <c r="F142" s="276"/>
      <c r="G142" s="29">
        <f>E142*F$141</f>
        <v>1800</v>
      </c>
      <c r="H142" s="29">
        <f>+G142</f>
        <v>1800</v>
      </c>
      <c r="I142" s="29">
        <v>0</v>
      </c>
      <c r="J142" s="29">
        <v>0</v>
      </c>
      <c r="K142" s="232">
        <v>0</v>
      </c>
      <c r="L142" s="7"/>
      <c r="M142" s="7"/>
    </row>
    <row r="143" spans="2:14">
      <c r="B143" s="12" t="s">
        <v>156</v>
      </c>
      <c r="C143" s="215" t="str">
        <f>+'[1]Formato de costeo C4'!C$39</f>
        <v>Servicios de terceros</v>
      </c>
      <c r="D143" s="16"/>
      <c r="E143" s="31">
        <v>50</v>
      </c>
      <c r="F143" s="277"/>
      <c r="G143" s="29">
        <f>E143*F$141</f>
        <v>3000</v>
      </c>
      <c r="H143" s="31">
        <f>+G143</f>
        <v>3000</v>
      </c>
      <c r="I143" s="31">
        <v>0</v>
      </c>
      <c r="J143" s="31">
        <v>0</v>
      </c>
      <c r="K143" s="233">
        <v>0</v>
      </c>
      <c r="L143" s="7"/>
      <c r="M143" s="7"/>
    </row>
    <row r="144" spans="2:14">
      <c r="B144" s="12" t="s">
        <v>157</v>
      </c>
      <c r="C144" s="215" t="s">
        <v>68</v>
      </c>
      <c r="D144" s="16"/>
      <c r="E144" s="31">
        <v>20</v>
      </c>
      <c r="F144" s="277"/>
      <c r="G144" s="29">
        <f>E144*F$141</f>
        <v>1200</v>
      </c>
      <c r="H144" s="31">
        <f>+G144</f>
        <v>1200</v>
      </c>
      <c r="I144" s="31">
        <v>0</v>
      </c>
      <c r="J144" s="31">
        <v>0</v>
      </c>
      <c r="K144" s="233">
        <v>0</v>
      </c>
      <c r="L144" s="7"/>
      <c r="M144" s="7"/>
    </row>
    <row r="145" spans="2:13">
      <c r="B145" s="12" t="s">
        <v>158</v>
      </c>
      <c r="C145" s="215" t="s">
        <v>66</v>
      </c>
      <c r="D145" s="16"/>
      <c r="E145" s="31">
        <v>30</v>
      </c>
      <c r="F145" s="277"/>
      <c r="G145" s="29">
        <f>E145*F$141</f>
        <v>1800</v>
      </c>
      <c r="H145" s="31">
        <f>+G145</f>
        <v>1800</v>
      </c>
      <c r="I145" s="31">
        <v>0</v>
      </c>
      <c r="J145" s="31">
        <v>0</v>
      </c>
      <c r="K145" s="233">
        <v>0</v>
      </c>
      <c r="L145" s="7"/>
      <c r="M145" s="7"/>
    </row>
    <row r="146" spans="2:13">
      <c r="B146" s="9" t="s">
        <v>172</v>
      </c>
      <c r="C146" s="167" t="s">
        <v>149</v>
      </c>
      <c r="D146" s="10" t="str">
        <f>+'[1]Formato de costeo C4'!$E$75</f>
        <v>Reuniones</v>
      </c>
      <c r="E146" s="28">
        <f>SUM(E147:E150)</f>
        <v>4867.29</v>
      </c>
      <c r="F146" s="275">
        <v>1</v>
      </c>
      <c r="G146" s="28">
        <f>SUM(G147:G150)</f>
        <v>5867.29</v>
      </c>
      <c r="H146" s="28">
        <f>SUM(H147:H150)</f>
        <v>5867.29</v>
      </c>
      <c r="I146" s="28">
        <f>SUM(I147:I150)</f>
        <v>0</v>
      </c>
      <c r="J146" s="28">
        <f>SUM(J147:J150)</f>
        <v>0</v>
      </c>
      <c r="K146" s="231">
        <f>SUM(K147:K150)</f>
        <v>0</v>
      </c>
      <c r="L146" s="7"/>
      <c r="M146" s="7"/>
    </row>
    <row r="147" spans="2:13">
      <c r="B147" s="12" t="s">
        <v>173</v>
      </c>
      <c r="C147" s="214" t="s">
        <v>159</v>
      </c>
      <c r="D147" s="238"/>
      <c r="E147" s="43">
        <v>1500</v>
      </c>
      <c r="F147" s="278"/>
      <c r="G147" s="29">
        <f>E147*F$146</f>
        <v>1500</v>
      </c>
      <c r="H147" s="29">
        <f>+G147</f>
        <v>1500</v>
      </c>
      <c r="I147" s="29">
        <v>0</v>
      </c>
      <c r="J147" s="29">
        <v>0</v>
      </c>
      <c r="K147" s="232">
        <v>0</v>
      </c>
      <c r="L147" s="7"/>
      <c r="M147" s="7"/>
    </row>
    <row r="148" spans="2:13">
      <c r="B148" s="12" t="s">
        <v>174</v>
      </c>
      <c r="C148" s="215" t="s">
        <v>160</v>
      </c>
      <c r="D148" s="239"/>
      <c r="E148" s="44">
        <v>2000</v>
      </c>
      <c r="F148" s="279"/>
      <c r="G148" s="29">
        <v>3000</v>
      </c>
      <c r="H148" s="31">
        <f>+G148</f>
        <v>3000</v>
      </c>
      <c r="I148" s="31">
        <v>0</v>
      </c>
      <c r="J148" s="31">
        <v>0</v>
      </c>
      <c r="K148" s="233">
        <v>0</v>
      </c>
      <c r="L148" s="7"/>
      <c r="M148" s="7"/>
    </row>
    <row r="149" spans="2:13">
      <c r="B149" s="12" t="s">
        <v>175</v>
      </c>
      <c r="C149" s="215" t="str">
        <f>+'[1]Formato de costeo C4'!C$94</f>
        <v>Movilidad</v>
      </c>
      <c r="D149" s="239"/>
      <c r="E149" s="44">
        <v>367.29</v>
      </c>
      <c r="F149" s="279"/>
      <c r="G149" s="29">
        <f>E149*F$146</f>
        <v>367.29</v>
      </c>
      <c r="H149" s="31">
        <f>+G149</f>
        <v>367.29</v>
      </c>
      <c r="I149" s="31">
        <v>0</v>
      </c>
      <c r="J149" s="31">
        <v>0</v>
      </c>
      <c r="K149" s="233">
        <v>0</v>
      </c>
      <c r="L149" s="7"/>
      <c r="M149" s="7"/>
    </row>
    <row r="150" spans="2:13">
      <c r="B150" s="12" t="s">
        <v>176</v>
      </c>
      <c r="C150" s="215" t="s">
        <v>66</v>
      </c>
      <c r="D150" s="239"/>
      <c r="E150" s="44">
        <v>1000</v>
      </c>
      <c r="F150" s="279"/>
      <c r="G150" s="29">
        <f>E150*F$146</f>
        <v>1000</v>
      </c>
      <c r="H150" s="31">
        <f>+G150</f>
        <v>1000</v>
      </c>
      <c r="I150" s="31">
        <v>0</v>
      </c>
      <c r="J150" s="31">
        <v>0</v>
      </c>
      <c r="K150" s="233">
        <v>0</v>
      </c>
      <c r="L150" s="7"/>
      <c r="M150" s="7"/>
    </row>
    <row r="151" spans="2:13">
      <c r="B151" s="184"/>
      <c r="C151" s="185" t="s">
        <v>58</v>
      </c>
      <c r="D151" s="186"/>
      <c r="E151" s="187">
        <f>E152</f>
        <v>181.3588</v>
      </c>
      <c r="F151" s="280"/>
      <c r="G151" s="187">
        <f>G152</f>
        <v>4352.6112000000003</v>
      </c>
      <c r="H151" s="188">
        <f>H152</f>
        <v>0</v>
      </c>
      <c r="I151" s="188">
        <f>I152</f>
        <v>0</v>
      </c>
      <c r="J151" s="188">
        <f>J152</f>
        <v>4352.6112000000003</v>
      </c>
      <c r="K151" s="227">
        <f>K152</f>
        <v>0</v>
      </c>
      <c r="L151" s="7"/>
      <c r="M151" s="7"/>
    </row>
    <row r="152" spans="2:13" ht="13.5">
      <c r="B152" s="39"/>
      <c r="C152" s="212" t="s">
        <v>168</v>
      </c>
      <c r="D152" s="255"/>
      <c r="E152" s="261">
        <v>181.3588</v>
      </c>
      <c r="F152" s="294">
        <v>24</v>
      </c>
      <c r="G152" s="261">
        <f>F152*E152</f>
        <v>4352.6112000000003</v>
      </c>
      <c r="H152" s="256">
        <v>0</v>
      </c>
      <c r="I152" s="256">
        <v>0</v>
      </c>
      <c r="J152" s="256">
        <f>G152</f>
        <v>4352.6112000000003</v>
      </c>
      <c r="K152" s="174">
        <v>0</v>
      </c>
      <c r="L152" s="7"/>
      <c r="M152" s="7"/>
    </row>
    <row r="153" spans="2:13">
      <c r="B153" s="184"/>
      <c r="C153" s="185" t="s">
        <v>161</v>
      </c>
      <c r="D153" s="186"/>
      <c r="E153" s="187">
        <f>E154</f>
        <v>1140</v>
      </c>
      <c r="F153" s="280"/>
      <c r="G153" s="187">
        <f>G154</f>
        <v>1140</v>
      </c>
      <c r="H153" s="188">
        <f>H154</f>
        <v>1140</v>
      </c>
      <c r="I153" s="188">
        <f>I154</f>
        <v>0</v>
      </c>
      <c r="J153" s="188">
        <f>J154</f>
        <v>0</v>
      </c>
      <c r="K153" s="227">
        <f>K154</f>
        <v>0</v>
      </c>
      <c r="L153" s="7"/>
      <c r="M153" s="7"/>
    </row>
    <row r="154" spans="2:13" ht="14.25" thickBot="1">
      <c r="B154" s="210"/>
      <c r="C154" s="223" t="s">
        <v>167</v>
      </c>
      <c r="D154" s="262"/>
      <c r="E154" s="263">
        <v>1140</v>
      </c>
      <c r="F154" s="295">
        <v>1</v>
      </c>
      <c r="G154" s="263">
        <f>E154*F154</f>
        <v>1140</v>
      </c>
      <c r="H154" s="263">
        <f>+G154</f>
        <v>1140</v>
      </c>
      <c r="I154" s="263">
        <v>0</v>
      </c>
      <c r="J154" s="263">
        <v>0</v>
      </c>
      <c r="K154" s="211">
        <v>0</v>
      </c>
      <c r="L154" s="7"/>
      <c r="M154" s="7"/>
    </row>
    <row r="155" spans="2:13">
      <c r="F155" s="25"/>
      <c r="L155" s="7"/>
      <c r="M155" s="7"/>
    </row>
    <row r="156" spans="2:13">
      <c r="L156" s="7"/>
      <c r="M156" s="7"/>
    </row>
    <row r="157" spans="2:13">
      <c r="L157" s="7"/>
      <c r="M157" s="7"/>
    </row>
    <row r="158" spans="2:13">
      <c r="B158" s="52" t="s">
        <v>391</v>
      </c>
      <c r="G158" s="7"/>
      <c r="L158" s="7"/>
      <c r="M158" s="7"/>
    </row>
    <row r="159" spans="2:13">
      <c r="H159" s="46" t="str">
        <f>+H6</f>
        <v>Fuente de finaciamiento</v>
      </c>
      <c r="I159" s="47"/>
      <c r="J159" s="47"/>
      <c r="K159" s="46"/>
      <c r="L159" s="7"/>
      <c r="M159" s="7"/>
    </row>
    <row r="160" spans="2:13" ht="40.5" customHeight="1">
      <c r="D160" s="48"/>
      <c r="E160" s="49"/>
      <c r="F160" s="49"/>
      <c r="G160" s="49"/>
      <c r="H160" s="50" t="str">
        <f>+H7</f>
        <v>FOMIN</v>
      </c>
      <c r="I160" s="51" t="str">
        <f>+I7</f>
        <v>FOVIDA / REPRACOM</v>
      </c>
      <c r="J160" s="51"/>
      <c r="K160" s="50" t="str">
        <f>+K7</f>
        <v>Mesa de Exportación de alcachofa Junín</v>
      </c>
      <c r="L160" s="7"/>
      <c r="M160" s="7"/>
    </row>
    <row r="161" spans="2:14" ht="26.25" customHeight="1">
      <c r="D161" s="50" t="str">
        <f>+D6</f>
        <v>Unidad de Medida</v>
      </c>
      <c r="E161" s="50" t="str">
        <f t="shared" ref="E161:G161" si="1">+E6</f>
        <v>Costo Parcial</v>
      </c>
      <c r="F161" s="50" t="str">
        <f t="shared" si="1"/>
        <v>Meta Física</v>
      </c>
      <c r="G161" s="50" t="str">
        <f t="shared" si="1"/>
        <v>Costo Total</v>
      </c>
      <c r="H161" s="50"/>
      <c r="I161" s="51" t="str">
        <f>+I8</f>
        <v>Efectivo</v>
      </c>
      <c r="J161" s="51" t="str">
        <f>+J8</f>
        <v>Especies</v>
      </c>
      <c r="K161" s="50" t="str">
        <f>+K8</f>
        <v>Especies</v>
      </c>
      <c r="L161" s="7"/>
      <c r="M161" s="7"/>
    </row>
    <row r="162" spans="2:14">
      <c r="B162" s="2" t="s">
        <v>430</v>
      </c>
      <c r="D162" s="45"/>
      <c r="E162" s="45"/>
      <c r="F162" s="45"/>
      <c r="G162" s="45"/>
      <c r="H162" s="45"/>
      <c r="I162" s="45"/>
      <c r="J162" s="45"/>
      <c r="K162" s="2"/>
      <c r="L162" s="7"/>
      <c r="M162" s="7"/>
    </row>
    <row r="163" spans="2:14">
      <c r="C163" s="362" t="str">
        <f t="shared" ref="C163:K163" si="2">+C152</f>
        <v>Coordinador del Proyecto</v>
      </c>
      <c r="D163" s="53">
        <f t="shared" si="2"/>
        <v>0</v>
      </c>
      <c r="E163" s="53">
        <f t="shared" si="2"/>
        <v>181.3588</v>
      </c>
      <c r="F163" s="53">
        <f t="shared" si="2"/>
        <v>24</v>
      </c>
      <c r="G163" s="53">
        <f t="shared" si="2"/>
        <v>4352.6112000000003</v>
      </c>
      <c r="H163" s="53">
        <f t="shared" si="2"/>
        <v>0</v>
      </c>
      <c r="I163" s="53">
        <f t="shared" si="2"/>
        <v>0</v>
      </c>
      <c r="J163" s="53">
        <f t="shared" si="2"/>
        <v>4352.6112000000003</v>
      </c>
      <c r="K163" s="362">
        <f t="shared" si="2"/>
        <v>0</v>
      </c>
      <c r="L163" s="7">
        <f>+G163</f>
        <v>4352.6112000000003</v>
      </c>
      <c r="M163" s="7">
        <f>+H163</f>
        <v>0</v>
      </c>
      <c r="N163" s="363">
        <f>+L163-M163</f>
        <v>4352.6112000000003</v>
      </c>
    </row>
    <row r="164" spans="2:14">
      <c r="C164" s="360" t="str">
        <f t="shared" ref="C164:K164" si="3">+C154</f>
        <v>Lap Top</v>
      </c>
      <c r="D164" s="361">
        <f t="shared" si="3"/>
        <v>0</v>
      </c>
      <c r="E164" s="361">
        <f t="shared" si="3"/>
        <v>1140</v>
      </c>
      <c r="F164" s="361">
        <f t="shared" si="3"/>
        <v>1</v>
      </c>
      <c r="G164" s="361">
        <f t="shared" si="3"/>
        <v>1140</v>
      </c>
      <c r="H164" s="361">
        <f t="shared" si="3"/>
        <v>1140</v>
      </c>
      <c r="I164" s="361">
        <f t="shared" si="3"/>
        <v>0</v>
      </c>
      <c r="J164" s="361">
        <f t="shared" si="3"/>
        <v>0</v>
      </c>
      <c r="K164" s="360">
        <f t="shared" si="3"/>
        <v>0</v>
      </c>
      <c r="L164" s="7">
        <f>+G164</f>
        <v>1140</v>
      </c>
      <c r="M164" s="7">
        <f>+H164</f>
        <v>1140</v>
      </c>
      <c r="N164" s="363">
        <f>+L164-M164</f>
        <v>0</v>
      </c>
    </row>
    <row r="165" spans="2:14">
      <c r="B165" s="2" t="s">
        <v>431</v>
      </c>
      <c r="D165" s="45"/>
      <c r="E165" s="45"/>
      <c r="F165" s="45"/>
      <c r="G165" s="45"/>
      <c r="H165" s="45"/>
      <c r="I165" s="45"/>
      <c r="J165" s="45"/>
      <c r="K165" s="2"/>
      <c r="L165" s="7"/>
      <c r="M165" s="7"/>
    </row>
    <row r="166" spans="2:14">
      <c r="C166" s="362" t="str">
        <f t="shared" ref="C166:K166" si="4">+C128</f>
        <v>Coordinador del Proyecto</v>
      </c>
      <c r="D166" s="53">
        <f t="shared" si="4"/>
        <v>0</v>
      </c>
      <c r="E166" s="53">
        <f t="shared" si="4"/>
        <v>273.67097235250003</v>
      </c>
      <c r="F166" s="53">
        <f t="shared" si="4"/>
        <v>24</v>
      </c>
      <c r="G166" s="53">
        <f t="shared" si="4"/>
        <v>6568.1033364600007</v>
      </c>
      <c r="H166" s="53">
        <f t="shared" si="4"/>
        <v>0</v>
      </c>
      <c r="I166" s="53">
        <f t="shared" si="4"/>
        <v>0</v>
      </c>
      <c r="J166" s="53">
        <f t="shared" si="4"/>
        <v>6568.1033364600007</v>
      </c>
      <c r="K166" s="362">
        <f t="shared" si="4"/>
        <v>0</v>
      </c>
      <c r="L166" s="7">
        <f t="shared" ref="L166:M168" si="5">+G166</f>
        <v>6568.1033364600007</v>
      </c>
      <c r="M166" s="7">
        <f t="shared" si="5"/>
        <v>0</v>
      </c>
      <c r="N166" s="363">
        <f>+L166-M166</f>
        <v>6568.1033364600007</v>
      </c>
    </row>
    <row r="167" spans="2:14">
      <c r="C167" s="360" t="str">
        <f t="shared" ref="C167:K167" si="6">+C131</f>
        <v>Lap Top</v>
      </c>
      <c r="D167" s="361">
        <f t="shared" si="6"/>
        <v>0</v>
      </c>
      <c r="E167" s="361">
        <f t="shared" si="6"/>
        <v>1140</v>
      </c>
      <c r="F167" s="361">
        <f t="shared" si="6"/>
        <v>1</v>
      </c>
      <c r="G167" s="361">
        <f t="shared" si="6"/>
        <v>1140</v>
      </c>
      <c r="H167" s="361">
        <f t="shared" si="6"/>
        <v>1140</v>
      </c>
      <c r="I167" s="361">
        <f t="shared" si="6"/>
        <v>0</v>
      </c>
      <c r="J167" s="361">
        <f t="shared" si="6"/>
        <v>0</v>
      </c>
      <c r="K167" s="360">
        <f t="shared" si="6"/>
        <v>0</v>
      </c>
      <c r="L167" s="7">
        <f t="shared" si="5"/>
        <v>1140</v>
      </c>
      <c r="M167" s="7">
        <f t="shared" si="5"/>
        <v>1140</v>
      </c>
      <c r="N167" s="363">
        <f>+L167-M167</f>
        <v>0</v>
      </c>
    </row>
    <row r="168" spans="2:14">
      <c r="C168" s="362" t="str">
        <f t="shared" ref="C168:K168" si="7">+C132</f>
        <v>Gastos Administrativos</v>
      </c>
      <c r="D168" s="53">
        <f t="shared" si="7"/>
        <v>0</v>
      </c>
      <c r="E168" s="53">
        <f t="shared" si="7"/>
        <v>1930</v>
      </c>
      <c r="F168" s="53">
        <f t="shared" si="7"/>
        <v>1</v>
      </c>
      <c r="G168" s="53">
        <f t="shared" si="7"/>
        <v>1930</v>
      </c>
      <c r="H168" s="53">
        <f t="shared" si="7"/>
        <v>0</v>
      </c>
      <c r="I168" s="53">
        <f t="shared" si="7"/>
        <v>1930</v>
      </c>
      <c r="J168" s="53">
        <f t="shared" si="7"/>
        <v>0</v>
      </c>
      <c r="K168" s="362">
        <f t="shared" si="7"/>
        <v>0</v>
      </c>
      <c r="L168" s="7">
        <f t="shared" si="5"/>
        <v>1930</v>
      </c>
      <c r="M168" s="7">
        <f t="shared" si="5"/>
        <v>0</v>
      </c>
      <c r="N168" s="363">
        <f>+L168-M168</f>
        <v>1930</v>
      </c>
    </row>
    <row r="169" spans="2:14">
      <c r="B169" s="2" t="s">
        <v>432</v>
      </c>
      <c r="D169" s="45"/>
      <c r="E169" s="45"/>
      <c r="F169" s="45"/>
      <c r="G169" s="45"/>
      <c r="H169" s="45"/>
      <c r="I169" s="45"/>
      <c r="J169" s="45"/>
      <c r="K169" s="2"/>
      <c r="L169" s="7"/>
      <c r="M169" s="7"/>
    </row>
    <row r="170" spans="2:14">
      <c r="B170" s="2">
        <f t="shared" ref="B170:K170" si="8">+B95</f>
        <v>0</v>
      </c>
      <c r="C170" s="360" t="str">
        <f t="shared" si="8"/>
        <v>Computadora</v>
      </c>
      <c r="D170" s="361">
        <f t="shared" si="8"/>
        <v>0</v>
      </c>
      <c r="E170" s="361">
        <f t="shared" si="8"/>
        <v>495.77</v>
      </c>
      <c r="F170" s="361">
        <f t="shared" si="8"/>
        <v>1</v>
      </c>
      <c r="G170" s="361">
        <f t="shared" si="8"/>
        <v>495.77</v>
      </c>
      <c r="H170" s="361">
        <f t="shared" si="8"/>
        <v>335.57</v>
      </c>
      <c r="I170" s="361">
        <f t="shared" si="8"/>
        <v>0</v>
      </c>
      <c r="J170" s="361">
        <f t="shared" si="8"/>
        <v>160.19999999999999</v>
      </c>
      <c r="K170" s="360">
        <f t="shared" si="8"/>
        <v>0</v>
      </c>
      <c r="L170" s="7">
        <f>+G170</f>
        <v>495.77</v>
      </c>
      <c r="M170" s="7">
        <f>+H170</f>
        <v>335.57</v>
      </c>
      <c r="N170" s="363">
        <f>+L170-M170</f>
        <v>160.19999999999999</v>
      </c>
    </row>
    <row r="171" spans="2:14">
      <c r="B171" s="2" t="s">
        <v>433</v>
      </c>
      <c r="D171" s="45"/>
      <c r="E171" s="45"/>
      <c r="F171" s="45"/>
      <c r="G171" s="45"/>
      <c r="H171" s="45"/>
      <c r="I171" s="45"/>
      <c r="J171" s="45"/>
      <c r="K171" s="45"/>
      <c r="L171" s="7"/>
      <c r="M171" s="7"/>
    </row>
    <row r="172" spans="2:14">
      <c r="B172" s="2">
        <f t="shared" ref="B172:J172" si="9">+B58</f>
        <v>0</v>
      </c>
      <c r="C172" s="360" t="str">
        <f t="shared" si="9"/>
        <v>Motos</v>
      </c>
      <c r="D172" s="361">
        <f t="shared" si="9"/>
        <v>0</v>
      </c>
      <c r="E172" s="361">
        <f t="shared" si="9"/>
        <v>3455.79</v>
      </c>
      <c r="F172" s="361">
        <f t="shared" si="9"/>
        <v>1</v>
      </c>
      <c r="G172" s="361">
        <f t="shared" si="9"/>
        <v>3455.79</v>
      </c>
      <c r="H172" s="361">
        <f t="shared" si="9"/>
        <v>0</v>
      </c>
      <c r="I172" s="361">
        <f t="shared" si="9"/>
        <v>3455.79</v>
      </c>
      <c r="J172" s="361">
        <f t="shared" si="9"/>
        <v>0</v>
      </c>
      <c r="K172" s="361">
        <f t="shared" ref="K172" si="10">+K58</f>
        <v>0</v>
      </c>
      <c r="L172" s="7">
        <f>+G172</f>
        <v>3455.79</v>
      </c>
      <c r="M172" s="7">
        <f>+H172</f>
        <v>0</v>
      </c>
      <c r="N172" s="363">
        <f>+L172-M172</f>
        <v>3455.79</v>
      </c>
    </row>
    <row r="173" spans="2:14">
      <c r="B173" s="2">
        <f t="shared" ref="B173:J173" si="11">+B59</f>
        <v>1.7</v>
      </c>
      <c r="C173" s="362" t="str">
        <f t="shared" si="11"/>
        <v>Gastos Administrativos</v>
      </c>
      <c r="D173" s="53">
        <f t="shared" si="11"/>
        <v>0</v>
      </c>
      <c r="E173" s="53">
        <f t="shared" si="11"/>
        <v>0</v>
      </c>
      <c r="F173" s="53">
        <f t="shared" si="11"/>
        <v>0</v>
      </c>
      <c r="G173" s="53">
        <f t="shared" si="11"/>
        <v>500.24</v>
      </c>
      <c r="H173" s="53">
        <f t="shared" si="11"/>
        <v>500.24</v>
      </c>
      <c r="I173" s="53">
        <f t="shared" si="11"/>
        <v>0</v>
      </c>
      <c r="J173" s="53">
        <f t="shared" si="11"/>
        <v>0</v>
      </c>
      <c r="K173" s="53">
        <f t="shared" ref="K173" si="12">+K59</f>
        <v>0</v>
      </c>
      <c r="L173" s="7">
        <f>+G173</f>
        <v>500.24</v>
      </c>
      <c r="M173" s="7">
        <f>+H173</f>
        <v>500.24</v>
      </c>
      <c r="N173" s="363">
        <f>+L173-M173</f>
        <v>0</v>
      </c>
    </row>
    <row r="174" spans="2:14">
      <c r="D174" s="45"/>
      <c r="E174" s="45"/>
      <c r="F174" s="45"/>
      <c r="G174" s="45"/>
      <c r="H174" s="45"/>
      <c r="I174" s="45"/>
      <c r="J174" s="45"/>
      <c r="K174" s="45"/>
    </row>
    <row r="176" spans="2:14">
      <c r="L176" s="7">
        <f>SUM(L162:L175)</f>
        <v>19582.514536460003</v>
      </c>
      <c r="M176" s="7">
        <f>SUM(M162:M175)</f>
        <v>3115.8100000000004</v>
      </c>
      <c r="N176" s="7">
        <f>SUM(N162:N175)</f>
        <v>16466.704536460002</v>
      </c>
    </row>
    <row r="177" spans="3:14" ht="13.5" thickBot="1"/>
    <row r="178" spans="3:14">
      <c r="C178" s="190" t="s">
        <v>178</v>
      </c>
      <c r="D178" s="191"/>
      <c r="E178" s="192"/>
      <c r="F178" s="192"/>
      <c r="G178" s="192"/>
      <c r="H178" s="192"/>
      <c r="I178" s="192"/>
      <c r="J178" s="192"/>
      <c r="K178" s="193"/>
      <c r="L178" s="7"/>
      <c r="M178" s="7"/>
      <c r="N178" s="363"/>
    </row>
    <row r="179" spans="3:14">
      <c r="C179" s="194" t="str">
        <f>+C163</f>
        <v>Coordinador del Proyecto</v>
      </c>
      <c r="D179" s="195"/>
      <c r="E179" s="196"/>
      <c r="F179" s="196"/>
      <c r="G179" s="196">
        <f>+G166+G163</f>
        <v>10920.71453646</v>
      </c>
      <c r="H179" s="196">
        <f>+H166+H163</f>
        <v>0</v>
      </c>
      <c r="I179" s="196">
        <f>+I166+I163</f>
        <v>0</v>
      </c>
      <c r="J179" s="196">
        <f>+J166+J163</f>
        <v>10920.71453646</v>
      </c>
      <c r="K179" s="197">
        <f>+K166+K163</f>
        <v>0</v>
      </c>
      <c r="L179" s="7">
        <f t="shared" ref="L179:L184" si="13">+G179</f>
        <v>10920.71453646</v>
      </c>
      <c r="M179" s="7">
        <f t="shared" ref="M179:M184" si="14">+H179</f>
        <v>0</v>
      </c>
      <c r="N179" s="363">
        <f t="shared" ref="N179:N184" si="15">+L179-M179</f>
        <v>10920.71453646</v>
      </c>
    </row>
    <row r="180" spans="3:14">
      <c r="C180" s="194" t="str">
        <f>+C164</f>
        <v>Lap Top</v>
      </c>
      <c r="D180" s="195"/>
      <c r="E180" s="196"/>
      <c r="F180" s="196"/>
      <c r="G180" s="198">
        <f>+G164+G167</f>
        <v>2280</v>
      </c>
      <c r="H180" s="198">
        <f>+H164+H167</f>
        <v>2280</v>
      </c>
      <c r="I180" s="198">
        <f>+I164+I167</f>
        <v>0</v>
      </c>
      <c r="J180" s="198">
        <f>+J164+J167</f>
        <v>0</v>
      </c>
      <c r="K180" s="199">
        <f>+K164+K167</f>
        <v>0</v>
      </c>
      <c r="L180" s="7">
        <f t="shared" si="13"/>
        <v>2280</v>
      </c>
      <c r="M180" s="7">
        <f t="shared" si="14"/>
        <v>2280</v>
      </c>
      <c r="N180" s="363">
        <f t="shared" si="15"/>
        <v>0</v>
      </c>
    </row>
    <row r="181" spans="3:14">
      <c r="C181" s="194" t="str">
        <f>+C170</f>
        <v>Computadora</v>
      </c>
      <c r="D181" s="195"/>
      <c r="E181" s="196"/>
      <c r="F181" s="196"/>
      <c r="G181" s="198">
        <f>+G170</f>
        <v>495.77</v>
      </c>
      <c r="H181" s="198">
        <f>+H170</f>
        <v>335.57</v>
      </c>
      <c r="I181" s="198">
        <f>+I170</f>
        <v>0</v>
      </c>
      <c r="J181" s="198">
        <f>+J170</f>
        <v>160.19999999999999</v>
      </c>
      <c r="K181" s="199">
        <f>+K170</f>
        <v>0</v>
      </c>
      <c r="L181" s="7">
        <f t="shared" si="13"/>
        <v>495.77</v>
      </c>
      <c r="M181" s="7">
        <f t="shared" si="14"/>
        <v>335.57</v>
      </c>
      <c r="N181" s="363">
        <f t="shared" si="15"/>
        <v>160.19999999999999</v>
      </c>
    </row>
    <row r="182" spans="3:14">
      <c r="C182" s="194" t="str">
        <f>+C172</f>
        <v>Motos</v>
      </c>
      <c r="D182" s="195"/>
      <c r="E182" s="196"/>
      <c r="F182" s="196"/>
      <c r="G182" s="198">
        <f>+G172</f>
        <v>3455.79</v>
      </c>
      <c r="H182" s="198">
        <f>+H172</f>
        <v>0</v>
      </c>
      <c r="I182" s="198">
        <f>+I172</f>
        <v>3455.79</v>
      </c>
      <c r="J182" s="198">
        <f>+J172</f>
        <v>0</v>
      </c>
      <c r="K182" s="199">
        <f>+K172</f>
        <v>0</v>
      </c>
      <c r="L182" s="7">
        <f t="shared" si="13"/>
        <v>3455.79</v>
      </c>
      <c r="M182" s="7">
        <f t="shared" si="14"/>
        <v>0</v>
      </c>
      <c r="N182" s="363">
        <f t="shared" si="15"/>
        <v>3455.79</v>
      </c>
    </row>
    <row r="183" spans="3:14">
      <c r="C183" s="194" t="str">
        <f>+C173</f>
        <v>Gastos Administrativos</v>
      </c>
      <c r="D183" s="195"/>
      <c r="E183" s="196"/>
      <c r="F183" s="196"/>
      <c r="G183" s="198">
        <f>+G173+G168</f>
        <v>2430.2399999999998</v>
      </c>
      <c r="H183" s="198">
        <f>+H173+H168</f>
        <v>500.24</v>
      </c>
      <c r="I183" s="198">
        <f>+I173+I168</f>
        <v>1930</v>
      </c>
      <c r="J183" s="198">
        <f>+J173+J168</f>
        <v>0</v>
      </c>
      <c r="K183" s="199">
        <f>+K173+K168</f>
        <v>0</v>
      </c>
      <c r="L183" s="7">
        <f t="shared" si="13"/>
        <v>2430.2399999999998</v>
      </c>
      <c r="M183" s="7">
        <f t="shared" si="14"/>
        <v>500.24</v>
      </c>
      <c r="N183" s="363">
        <f t="shared" si="15"/>
        <v>1929.9999999999998</v>
      </c>
    </row>
    <row r="184" spans="3:14">
      <c r="C184" s="194"/>
      <c r="D184" s="195"/>
      <c r="E184" s="196"/>
      <c r="F184" s="196"/>
      <c r="G184" s="196">
        <f>SUM(G179:G183)</f>
        <v>19582.514536460003</v>
      </c>
      <c r="H184" s="196">
        <f>SUM(H179:H183)</f>
        <v>3115.8100000000004</v>
      </c>
      <c r="I184" s="196">
        <f>SUM(I179:I183)</f>
        <v>5385.79</v>
      </c>
      <c r="J184" s="196">
        <f>SUM(J179:J183)</f>
        <v>11080.914536460001</v>
      </c>
      <c r="K184" s="197">
        <f>SUM(K179:K183)</f>
        <v>0</v>
      </c>
      <c r="L184" s="7">
        <f t="shared" si="13"/>
        <v>19582.514536460003</v>
      </c>
      <c r="M184" s="7">
        <f t="shared" si="14"/>
        <v>3115.8100000000004</v>
      </c>
      <c r="N184" s="363">
        <f t="shared" si="15"/>
        <v>16466.704536460002</v>
      </c>
    </row>
    <row r="185" spans="3:14">
      <c r="C185" s="200"/>
      <c r="D185" s="201"/>
      <c r="E185" s="202"/>
      <c r="F185" s="202"/>
      <c r="G185" s="202"/>
      <c r="H185" s="202"/>
      <c r="I185" s="202"/>
      <c r="J185" s="202"/>
      <c r="K185" s="203"/>
      <c r="L185" s="7"/>
      <c r="M185" s="7"/>
      <c r="N185" s="363"/>
    </row>
    <row r="186" spans="3:14" ht="14.25" thickBot="1">
      <c r="C186" s="204" t="s">
        <v>178</v>
      </c>
      <c r="D186" s="205"/>
      <c r="E186" s="206"/>
      <c r="F186" s="207"/>
      <c r="G186" s="207"/>
      <c r="H186" s="208"/>
      <c r="I186" s="208"/>
      <c r="J186" s="208"/>
      <c r="K186" s="209"/>
      <c r="L186" s="7"/>
      <c r="M186" s="7"/>
      <c r="N186" s="363"/>
    </row>
    <row r="189" spans="3:14">
      <c r="C189" s="194" t="s">
        <v>180</v>
      </c>
      <c r="D189" s="195"/>
      <c r="E189" s="196"/>
      <c r="F189" s="196"/>
      <c r="G189" s="196"/>
      <c r="H189" s="196"/>
      <c r="I189" s="196"/>
      <c r="J189" s="196"/>
      <c r="K189" s="197"/>
    </row>
    <row r="190" spans="3:14">
      <c r="C190" s="194" t="s">
        <v>179</v>
      </c>
      <c r="D190" s="195"/>
      <c r="E190" s="196"/>
      <c r="F190" s="196"/>
      <c r="G190" s="198">
        <v>5000</v>
      </c>
      <c r="H190" s="198">
        <v>5000</v>
      </c>
      <c r="I190" s="198"/>
      <c r="J190" s="198"/>
      <c r="K190" s="199"/>
    </row>
    <row r="191" spans="3:14">
      <c r="C191" s="194" t="s">
        <v>181</v>
      </c>
      <c r="D191" s="195"/>
      <c r="E191" s="196"/>
      <c r="F191" s="196"/>
      <c r="G191" s="196">
        <v>10000</v>
      </c>
      <c r="H191" s="196">
        <v>10000</v>
      </c>
      <c r="I191" s="196"/>
      <c r="J191" s="196"/>
      <c r="K191" s="197"/>
    </row>
    <row r="194" spans="3:11">
      <c r="G194" s="7"/>
      <c r="H194" s="7"/>
      <c r="I194" s="7"/>
      <c r="J194" s="7"/>
      <c r="K194" s="7"/>
    </row>
    <row r="195" spans="3:11">
      <c r="G195" s="2"/>
      <c r="H195" s="2"/>
      <c r="I195" s="2"/>
      <c r="J195" s="2"/>
      <c r="K195" s="2"/>
    </row>
    <row r="198" spans="3:11" ht="18">
      <c r="C198" s="132" t="s">
        <v>434</v>
      </c>
      <c r="D198" s="132"/>
      <c r="E198" s="372"/>
      <c r="F198" s="372"/>
      <c r="G198" s="372"/>
      <c r="H198" s="372"/>
      <c r="I198" s="372"/>
    </row>
    <row r="200" spans="3:11" ht="13.5" thickBot="1"/>
    <row r="201" spans="3:11" ht="47.25">
      <c r="C201" s="453" t="s">
        <v>182</v>
      </c>
      <c r="D201" s="454"/>
      <c r="E201" s="454"/>
      <c r="F201" s="455"/>
      <c r="G201" s="304" t="s">
        <v>183</v>
      </c>
      <c r="H201" s="304" t="s">
        <v>184</v>
      </c>
      <c r="I201" s="305" t="s">
        <v>185</v>
      </c>
    </row>
    <row r="202" spans="3:11" ht="35.25" customHeight="1">
      <c r="C202" s="456" t="s">
        <v>393</v>
      </c>
      <c r="D202" s="457"/>
      <c r="E202" s="457"/>
      <c r="F202" s="458"/>
      <c r="G202" s="366">
        <f>+M10</f>
        <v>25016.83</v>
      </c>
      <c r="H202" s="366">
        <f>+N10</f>
        <v>21389.769999999997</v>
      </c>
      <c r="I202" s="367">
        <f>+H202+G202</f>
        <v>46406.6</v>
      </c>
    </row>
    <row r="203" spans="3:11" ht="47.25" customHeight="1">
      <c r="C203" s="456" t="s">
        <v>394</v>
      </c>
      <c r="D203" s="457"/>
      <c r="E203" s="457"/>
      <c r="F203" s="458"/>
      <c r="G203" s="366">
        <f>+M61</f>
        <v>20974.86</v>
      </c>
      <c r="H203" s="366">
        <f>+N61</f>
        <v>13224.199999999997</v>
      </c>
      <c r="I203" s="367">
        <f>+H203+G203</f>
        <v>34199.06</v>
      </c>
    </row>
    <row r="204" spans="3:11" ht="32.25" customHeight="1">
      <c r="C204" s="456" t="s">
        <v>395</v>
      </c>
      <c r="D204" s="457"/>
      <c r="E204" s="457"/>
      <c r="F204" s="458"/>
      <c r="G204" s="366">
        <f>+M97</f>
        <v>22528</v>
      </c>
      <c r="H204" s="366">
        <f>+N97</f>
        <v>9075.866399999999</v>
      </c>
      <c r="I204" s="367">
        <f>+H204+G204</f>
        <v>31603.866399999999</v>
      </c>
    </row>
    <row r="205" spans="3:11" ht="51" customHeight="1">
      <c r="C205" s="456" t="s">
        <v>396</v>
      </c>
      <c r="D205" s="457"/>
      <c r="E205" s="457"/>
      <c r="F205" s="458"/>
      <c r="G205" s="366">
        <f>+M135</f>
        <v>18267.29</v>
      </c>
      <c r="H205" s="366">
        <f>+N135</f>
        <v>0</v>
      </c>
      <c r="I205" s="367">
        <f t="shared" ref="I205:I209" si="16">+H205+G205</f>
        <v>18267.29</v>
      </c>
    </row>
    <row r="206" spans="3:11" ht="15.75">
      <c r="C206" s="353" t="s">
        <v>187</v>
      </c>
      <c r="D206" s="354"/>
      <c r="E206" s="355"/>
      <c r="F206" s="356"/>
      <c r="G206" s="366">
        <f>+M176</f>
        <v>3115.8100000000004</v>
      </c>
      <c r="H206" s="366">
        <f>+N176</f>
        <v>16466.704536460002</v>
      </c>
      <c r="I206" s="367">
        <f t="shared" si="16"/>
        <v>19582.514536460003</v>
      </c>
    </row>
    <row r="207" spans="3:11" ht="15.75">
      <c r="C207" s="432" t="s">
        <v>459</v>
      </c>
      <c r="D207" s="433"/>
      <c r="E207" s="433"/>
      <c r="F207" s="434"/>
      <c r="G207" s="366">
        <v>6000</v>
      </c>
      <c r="H207" s="366"/>
      <c r="I207" s="367">
        <f t="shared" si="16"/>
        <v>6000</v>
      </c>
    </row>
    <row r="208" spans="3:11" ht="15.75">
      <c r="C208" s="432" t="s">
        <v>179</v>
      </c>
      <c r="D208" s="433"/>
      <c r="E208" s="433"/>
      <c r="F208" s="434"/>
      <c r="G208" s="366">
        <v>5000</v>
      </c>
      <c r="H208" s="366"/>
      <c r="I208" s="367">
        <f>+G208</f>
        <v>5000</v>
      </c>
    </row>
    <row r="209" spans="3:9" ht="16.5" thickBot="1">
      <c r="C209" s="405" t="s">
        <v>458</v>
      </c>
      <c r="D209" s="406"/>
      <c r="E209" s="407"/>
      <c r="F209" s="408"/>
      <c r="G209" s="409">
        <v>5000</v>
      </c>
      <c r="H209" s="409"/>
      <c r="I209" s="367">
        <f t="shared" si="16"/>
        <v>5000</v>
      </c>
    </row>
    <row r="210" spans="3:9" ht="16.5" thickBot="1">
      <c r="C210" s="357" t="s">
        <v>188</v>
      </c>
      <c r="D210" s="358"/>
      <c r="E210" s="358"/>
      <c r="F210" s="359"/>
      <c r="G210" s="369">
        <f>SUM(G202:G209)</f>
        <v>105902.79000000001</v>
      </c>
      <c r="H210" s="369">
        <f>SUM(H202:H209)</f>
        <v>60156.540936459991</v>
      </c>
      <c r="I210" s="369">
        <f>SUM(I202:I209)</f>
        <v>166059.33093646</v>
      </c>
    </row>
    <row r="211" spans="3:9" ht="15.75">
      <c r="C211" s="353" t="s">
        <v>186</v>
      </c>
      <c r="D211" s="354"/>
      <c r="E211" s="355"/>
      <c r="F211" s="356"/>
      <c r="G211" s="368">
        <f>+G210/I210</f>
        <v>0.63774067619555841</v>
      </c>
      <c r="H211" s="368">
        <f>+H210/I210</f>
        <v>0.36225932380444159</v>
      </c>
      <c r="I211" s="313" t="s">
        <v>392</v>
      </c>
    </row>
    <row r="212" spans="3:9" ht="13.5">
      <c r="C212"/>
      <c r="G212"/>
      <c r="H212"/>
      <c r="I212"/>
    </row>
    <row r="213" spans="3:9" ht="14.25" thickBot="1">
      <c r="C213"/>
      <c r="G213"/>
      <c r="H213"/>
      <c r="I213"/>
    </row>
    <row r="214" spans="3:9" ht="17.25" thickBot="1">
      <c r="C214"/>
      <c r="G214" s="345" t="s">
        <v>413</v>
      </c>
      <c r="H214" s="346" t="s">
        <v>414</v>
      </c>
      <c r="I214" s="346" t="s">
        <v>415</v>
      </c>
    </row>
    <row r="215" spans="3:9" ht="17.25" thickBot="1">
      <c r="C215"/>
      <c r="G215" s="347" t="s">
        <v>416</v>
      </c>
      <c r="H215" s="348" t="s">
        <v>417</v>
      </c>
      <c r="I215" s="348" t="s">
        <v>418</v>
      </c>
    </row>
    <row r="216" spans="3:9" ht="17.25" thickBot="1">
      <c r="C216"/>
      <c r="G216" s="347" t="s">
        <v>189</v>
      </c>
      <c r="H216" s="348" t="s">
        <v>419</v>
      </c>
      <c r="I216" s="348" t="s">
        <v>420</v>
      </c>
    </row>
    <row r="217" spans="3:9" ht="17.25" thickBot="1">
      <c r="C217"/>
      <c r="G217" s="347" t="s">
        <v>421</v>
      </c>
      <c r="H217" s="349"/>
      <c r="I217" s="348" t="s">
        <v>421</v>
      </c>
    </row>
    <row r="218" spans="3:9" ht="17.25" thickBot="1">
      <c r="C218"/>
      <c r="G218" s="347" t="s">
        <v>422</v>
      </c>
      <c r="H218" s="348" t="s">
        <v>423</v>
      </c>
      <c r="I218" s="348" t="s">
        <v>424</v>
      </c>
    </row>
    <row r="219" spans="3:9" ht="17.25" thickBot="1">
      <c r="C219"/>
      <c r="G219" s="347" t="s">
        <v>425</v>
      </c>
      <c r="H219" s="348" t="s">
        <v>426</v>
      </c>
      <c r="I219" s="350" t="s">
        <v>427</v>
      </c>
    </row>
    <row r="220" spans="3:9" ht="17.25" thickBot="1">
      <c r="C220"/>
      <c r="G220" s="351">
        <v>0.6</v>
      </c>
      <c r="H220" s="352">
        <v>0.4</v>
      </c>
      <c r="I220" s="352">
        <v>1</v>
      </c>
    </row>
    <row r="221" spans="3:9" ht="17.25" thickBot="1">
      <c r="C221"/>
      <c r="G221" s="347" t="s">
        <v>190</v>
      </c>
      <c r="H221" s="349"/>
      <c r="I221" s="348" t="s">
        <v>190</v>
      </c>
    </row>
    <row r="222" spans="3:9" ht="17.25" thickBot="1">
      <c r="C222"/>
      <c r="G222" s="347" t="s">
        <v>428</v>
      </c>
      <c r="H222" s="348" t="s">
        <v>426</v>
      </c>
      <c r="I222" s="348" t="s">
        <v>429</v>
      </c>
    </row>
    <row r="230" spans="3:11">
      <c r="C230" s="2" t="s">
        <v>447</v>
      </c>
      <c r="G230" s="4">
        <f>+G13+G17+G21+G26+G31+G43+G48+G53</f>
        <v>8895</v>
      </c>
      <c r="H230" s="4">
        <f t="shared" ref="H230:K230" si="17">+H13+H17+H21+H26+H31+H43+H48+H53</f>
        <v>7146.76</v>
      </c>
      <c r="I230" s="4">
        <f t="shared" si="17"/>
        <v>1250.24</v>
      </c>
      <c r="J230" s="4">
        <f t="shared" si="17"/>
        <v>0</v>
      </c>
      <c r="K230" s="4">
        <f t="shared" si="17"/>
        <v>0</v>
      </c>
    </row>
    <row r="231" spans="3:11">
      <c r="C231" s="2" t="s">
        <v>448</v>
      </c>
      <c r="G231" s="4">
        <f>+G39+G64+G70+G74+G84+G89+G100+G109+G114+G118+G140+G149</f>
        <v>12469.29</v>
      </c>
      <c r="H231" s="4">
        <f t="shared" ref="H231:K231" si="18">+H39+H64+H70+H74+H84+H89+H100+H109+H114+H118+H140+H149</f>
        <v>11760.66</v>
      </c>
      <c r="I231" s="4">
        <f t="shared" si="18"/>
        <v>708.63</v>
      </c>
      <c r="J231" s="4">
        <f t="shared" si="18"/>
        <v>0</v>
      </c>
      <c r="K231" s="4">
        <f t="shared" si="18"/>
        <v>0</v>
      </c>
    </row>
  </sheetData>
  <mergeCells count="15">
    <mergeCell ref="C207:F207"/>
    <mergeCell ref="C208:F208"/>
    <mergeCell ref="G6:G8"/>
    <mergeCell ref="H6:K6"/>
    <mergeCell ref="I7:J7"/>
    <mergeCell ref="H7:H8"/>
    <mergeCell ref="B6:C8"/>
    <mergeCell ref="D6:D8"/>
    <mergeCell ref="E6:E8"/>
    <mergeCell ref="F6:F8"/>
    <mergeCell ref="C201:F201"/>
    <mergeCell ref="C202:F202"/>
    <mergeCell ref="C203:F203"/>
    <mergeCell ref="C204:F204"/>
    <mergeCell ref="C205:F205"/>
  </mergeCells>
  <phoneticPr fontId="11" type="noConversion"/>
  <pageMargins left="0.75" right="0.62" top="0.24" bottom="0.24" header="0" footer="0"/>
  <pageSetup scale="58" fitToHeight="3" orientation="portrait" r:id="rId1"/>
  <headerFooter alignWithMargins="0"/>
  <ignoredErrors>
    <ignoredError sqref="F12 G92 H146 H141 G152:K152 H113 H104 H30 G93:H93 G25" formula="1"/>
  </ignoredErrors>
  <legacyDrawing r:id="rId2"/>
  <oleObjects>
    <oleObject progId="MSPhotoEd.3" shapeId="1025" r:id="rId3"/>
  </oleObjects>
</worksheet>
</file>

<file path=xl/worksheets/sheet4.xml><?xml version="1.0" encoding="utf-8"?>
<worksheet xmlns="http://schemas.openxmlformats.org/spreadsheetml/2006/main" xmlns:r="http://schemas.openxmlformats.org/officeDocument/2006/relationships">
  <sheetPr>
    <pageSetUpPr fitToPage="1"/>
  </sheetPr>
  <dimension ref="B1:F12"/>
  <sheetViews>
    <sheetView workbookViewId="0"/>
  </sheetViews>
  <sheetFormatPr defaultRowHeight="15"/>
  <cols>
    <col min="1" max="1" width="8.7109375" style="54" customWidth="1"/>
    <col min="2" max="3" width="17.42578125" style="54" customWidth="1"/>
    <col min="4" max="4" width="16.42578125" style="54" customWidth="1"/>
    <col min="5" max="5" width="62" style="54" customWidth="1"/>
    <col min="6" max="6" width="23.7109375" style="54" customWidth="1"/>
    <col min="7" max="16384" width="9.140625" style="54"/>
  </cols>
  <sheetData>
    <row r="1" spans="2:6" ht="18">
      <c r="B1" s="155" t="s">
        <v>369</v>
      </c>
      <c r="C1" s="155"/>
      <c r="D1" s="156"/>
      <c r="E1" s="156"/>
      <c r="F1" s="156"/>
    </row>
    <row r="2" spans="2:6">
      <c r="B2" s="2"/>
      <c r="C2" s="2"/>
      <c r="D2" s="2"/>
      <c r="E2" s="3"/>
      <c r="F2" s="4"/>
    </row>
    <row r="3" spans="2:6" ht="18">
      <c r="B3" s="155" t="s">
        <v>397</v>
      </c>
      <c r="C3" s="155"/>
      <c r="D3" s="156"/>
      <c r="E3" s="156"/>
      <c r="F3" s="156"/>
    </row>
    <row r="4" spans="2:6" ht="15.75" thickBot="1"/>
    <row r="5" spans="2:6" ht="42.75" customHeight="1">
      <c r="B5" s="402" t="s">
        <v>468</v>
      </c>
      <c r="C5" s="402" t="s">
        <v>231</v>
      </c>
      <c r="D5" s="403" t="s">
        <v>230</v>
      </c>
      <c r="E5" s="403" t="s">
        <v>229</v>
      </c>
      <c r="F5" s="404" t="s">
        <v>228</v>
      </c>
    </row>
    <row r="6" spans="2:6" ht="42.75" customHeight="1">
      <c r="B6" s="298">
        <v>1</v>
      </c>
      <c r="C6" s="298" t="s">
        <v>227</v>
      </c>
      <c r="D6" s="297" t="s">
        <v>29</v>
      </c>
      <c r="E6" s="296" t="s">
        <v>437</v>
      </c>
      <c r="F6" s="299" t="s">
        <v>438</v>
      </c>
    </row>
    <row r="7" spans="2:6" ht="36.75" customHeight="1">
      <c r="B7" s="298">
        <v>2</v>
      </c>
      <c r="C7" s="298" t="s">
        <v>225</v>
      </c>
      <c r="D7" s="297" t="s">
        <v>224</v>
      </c>
      <c r="E7" s="296" t="s">
        <v>223</v>
      </c>
      <c r="F7" s="299" t="s">
        <v>222</v>
      </c>
    </row>
    <row r="8" spans="2:6" ht="60">
      <c r="B8" s="298">
        <v>3</v>
      </c>
      <c r="C8" s="298" t="s">
        <v>225</v>
      </c>
      <c r="D8" s="297" t="s">
        <v>69</v>
      </c>
      <c r="E8" s="296" t="s">
        <v>465</v>
      </c>
      <c r="F8" s="299" t="s">
        <v>466</v>
      </c>
    </row>
    <row r="9" spans="2:6" ht="36.75" customHeight="1">
      <c r="B9" s="298">
        <v>4</v>
      </c>
      <c r="C9" s="298" t="s">
        <v>221</v>
      </c>
      <c r="D9" s="297">
        <v>1.3</v>
      </c>
      <c r="E9" s="296" t="s">
        <v>435</v>
      </c>
      <c r="F9" s="299" t="s">
        <v>226</v>
      </c>
    </row>
    <row r="10" spans="2:6" ht="54.75" customHeight="1">
      <c r="B10" s="298">
        <v>5</v>
      </c>
      <c r="C10" s="298" t="s">
        <v>221</v>
      </c>
      <c r="D10" s="297">
        <v>3.1</v>
      </c>
      <c r="E10" s="296" t="s">
        <v>464</v>
      </c>
      <c r="F10" s="299" t="s">
        <v>220</v>
      </c>
    </row>
    <row r="11" spans="2:6" ht="30">
      <c r="B11" s="298">
        <v>6</v>
      </c>
      <c r="C11" s="298" t="s">
        <v>200</v>
      </c>
      <c r="D11" s="297" t="s">
        <v>156</v>
      </c>
      <c r="E11" s="296" t="s">
        <v>219</v>
      </c>
      <c r="F11" s="299" t="s">
        <v>218</v>
      </c>
    </row>
    <row r="12" spans="2:6" ht="45.75" thickBot="1">
      <c r="B12" s="300">
        <v>7</v>
      </c>
      <c r="C12" s="300" t="s">
        <v>446</v>
      </c>
      <c r="D12" s="301" t="s">
        <v>137</v>
      </c>
      <c r="E12" s="302" t="s">
        <v>467</v>
      </c>
      <c r="F12" s="303" t="s">
        <v>466</v>
      </c>
    </row>
  </sheetData>
  <pageMargins left="0.7" right="0.7" top="0.75" bottom="0.75" header="0.3" footer="0.3"/>
  <pageSetup scale="91" orientation="landscape" verticalDpi="0" r:id="rId1"/>
</worksheet>
</file>

<file path=xl/worksheets/sheet5.xml><?xml version="1.0" encoding="utf-8"?>
<worksheet xmlns="http://schemas.openxmlformats.org/spreadsheetml/2006/main" xmlns:r="http://schemas.openxmlformats.org/officeDocument/2006/relationships">
  <dimension ref="A1:AH51"/>
  <sheetViews>
    <sheetView workbookViewId="0"/>
  </sheetViews>
  <sheetFormatPr defaultColWidth="11.42578125" defaultRowHeight="15"/>
  <cols>
    <col min="1" max="1" width="5.85546875" style="57" customWidth="1"/>
    <col min="2" max="2" width="68.5703125" style="57" customWidth="1"/>
    <col min="3" max="3" width="7.28515625" style="57" customWidth="1"/>
    <col min="4" max="4" width="10.5703125" style="57" customWidth="1"/>
    <col min="5" max="5" width="9" style="57" customWidth="1"/>
    <col min="6" max="29" width="2.85546875" style="57" customWidth="1"/>
    <col min="30" max="16384" width="11.42578125" style="57"/>
  </cols>
  <sheetData>
    <row r="1" spans="1:34" ht="18">
      <c r="A1" s="155" t="s">
        <v>369</v>
      </c>
      <c r="B1" s="156"/>
      <c r="C1" s="156"/>
      <c r="D1" s="156"/>
      <c r="E1" s="314"/>
      <c r="F1" s="314"/>
      <c r="G1" s="314"/>
      <c r="H1" s="314"/>
      <c r="I1" s="314"/>
      <c r="J1" s="314"/>
      <c r="K1" s="314"/>
      <c r="L1" s="314"/>
      <c r="M1" s="314"/>
      <c r="N1" s="314"/>
      <c r="O1" s="314"/>
      <c r="P1" s="314"/>
      <c r="Q1" s="314"/>
      <c r="R1" s="314"/>
      <c r="S1" s="314"/>
      <c r="T1" s="314"/>
      <c r="U1" s="314"/>
      <c r="V1" s="314"/>
      <c r="W1" s="314"/>
      <c r="X1" s="314"/>
      <c r="Y1" s="314"/>
      <c r="Z1" s="314"/>
      <c r="AA1" s="314"/>
      <c r="AB1" s="314"/>
      <c r="AC1" s="314"/>
    </row>
    <row r="3" spans="1:34" ht="18">
      <c r="A3" s="155" t="s">
        <v>400</v>
      </c>
      <c r="B3" s="156"/>
      <c r="C3" s="156"/>
      <c r="D3" s="156"/>
      <c r="E3" s="314"/>
      <c r="F3" s="314"/>
      <c r="G3" s="314"/>
      <c r="H3" s="314"/>
      <c r="I3" s="314"/>
      <c r="J3" s="314"/>
      <c r="K3" s="314"/>
      <c r="L3" s="314"/>
      <c r="M3" s="314"/>
      <c r="N3" s="314"/>
      <c r="O3" s="314"/>
      <c r="P3" s="314"/>
      <c r="Q3" s="314"/>
      <c r="R3" s="314"/>
      <c r="S3" s="314"/>
      <c r="T3" s="314"/>
      <c r="U3" s="314"/>
      <c r="V3" s="314"/>
      <c r="W3" s="314"/>
      <c r="X3" s="314"/>
      <c r="Y3" s="314"/>
      <c r="Z3" s="314"/>
      <c r="AA3" s="314"/>
      <c r="AB3" s="314"/>
      <c r="AC3" s="314"/>
    </row>
    <row r="4" spans="1:34" ht="14.25" customHeight="1" thickBot="1">
      <c r="A4" s="58"/>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row>
    <row r="5" spans="1:34" ht="17.25" customHeight="1" thickBot="1">
      <c r="A5" s="470" t="s">
        <v>233</v>
      </c>
      <c r="B5" s="471"/>
      <c r="C5" s="472" t="s">
        <v>234</v>
      </c>
      <c r="D5" s="472" t="s">
        <v>235</v>
      </c>
      <c r="E5" s="472" t="s">
        <v>411</v>
      </c>
      <c r="F5" s="461" t="s">
        <v>236</v>
      </c>
      <c r="G5" s="461"/>
      <c r="H5" s="461"/>
      <c r="I5" s="461"/>
      <c r="J5" s="461"/>
      <c r="K5" s="461"/>
      <c r="L5" s="460" t="s">
        <v>237</v>
      </c>
      <c r="M5" s="461"/>
      <c r="N5" s="461"/>
      <c r="O5" s="461"/>
      <c r="P5" s="461"/>
      <c r="Q5" s="461"/>
      <c r="R5" s="461"/>
      <c r="S5" s="461"/>
      <c r="T5" s="461"/>
      <c r="U5" s="461"/>
      <c r="V5" s="461"/>
      <c r="W5" s="462"/>
      <c r="X5" s="461" t="s">
        <v>238</v>
      </c>
      <c r="Y5" s="461"/>
      <c r="Z5" s="461"/>
      <c r="AA5" s="461"/>
      <c r="AB5" s="461"/>
      <c r="AC5" s="462"/>
    </row>
    <row r="6" spans="1:34" ht="15.75" customHeight="1" thickBot="1">
      <c r="A6" s="468" t="s">
        <v>239</v>
      </c>
      <c r="B6" s="469"/>
      <c r="C6" s="473"/>
      <c r="D6" s="473"/>
      <c r="E6" s="473"/>
      <c r="F6" s="460">
        <v>1</v>
      </c>
      <c r="G6" s="461"/>
      <c r="H6" s="462"/>
      <c r="I6" s="460">
        <v>2</v>
      </c>
      <c r="J6" s="461"/>
      <c r="K6" s="462"/>
      <c r="L6" s="460">
        <v>3</v>
      </c>
      <c r="M6" s="461"/>
      <c r="N6" s="462"/>
      <c r="O6" s="460">
        <v>4</v>
      </c>
      <c r="P6" s="461"/>
      <c r="Q6" s="462"/>
      <c r="R6" s="460">
        <v>5</v>
      </c>
      <c r="S6" s="461"/>
      <c r="T6" s="462"/>
      <c r="U6" s="460">
        <v>6</v>
      </c>
      <c r="V6" s="461"/>
      <c r="W6" s="462"/>
      <c r="X6" s="460">
        <v>7</v>
      </c>
      <c r="Y6" s="461"/>
      <c r="Z6" s="462"/>
      <c r="AA6" s="460">
        <v>8</v>
      </c>
      <c r="AB6" s="461"/>
      <c r="AC6" s="462"/>
    </row>
    <row r="7" spans="1:34" ht="17.25" customHeight="1" thickBot="1">
      <c r="A7" s="463" t="s">
        <v>240</v>
      </c>
      <c r="B7" s="464"/>
      <c r="C7" s="474"/>
      <c r="D7" s="474"/>
      <c r="E7" s="474"/>
      <c r="F7" s="400" t="s">
        <v>401</v>
      </c>
      <c r="G7" s="401" t="s">
        <v>402</v>
      </c>
      <c r="H7" s="401" t="s">
        <v>403</v>
      </c>
      <c r="I7" s="401" t="s">
        <v>404</v>
      </c>
      <c r="J7" s="401" t="s">
        <v>405</v>
      </c>
      <c r="K7" s="401" t="s">
        <v>406</v>
      </c>
      <c r="L7" s="401" t="s">
        <v>407</v>
      </c>
      <c r="M7" s="401" t="s">
        <v>408</v>
      </c>
      <c r="N7" s="401" t="s">
        <v>241</v>
      </c>
      <c r="O7" s="401" t="s">
        <v>409</v>
      </c>
      <c r="P7" s="401" t="s">
        <v>242</v>
      </c>
      <c r="Q7" s="401" t="s">
        <v>410</v>
      </c>
      <c r="R7" s="400" t="s">
        <v>401</v>
      </c>
      <c r="S7" s="401" t="s">
        <v>402</v>
      </c>
      <c r="T7" s="401" t="s">
        <v>403</v>
      </c>
      <c r="U7" s="401" t="s">
        <v>404</v>
      </c>
      <c r="V7" s="401" t="s">
        <v>405</v>
      </c>
      <c r="W7" s="401" t="s">
        <v>406</v>
      </c>
      <c r="X7" s="401" t="s">
        <v>407</v>
      </c>
      <c r="Y7" s="401" t="s">
        <v>408</v>
      </c>
      <c r="Z7" s="401" t="s">
        <v>241</v>
      </c>
      <c r="AA7" s="401" t="s">
        <v>409</v>
      </c>
      <c r="AB7" s="401" t="s">
        <v>242</v>
      </c>
      <c r="AC7" s="401" t="s">
        <v>410</v>
      </c>
    </row>
    <row r="8" spans="1:34" ht="36.75" customHeight="1" thickBot="1">
      <c r="A8" s="59" t="s">
        <v>243</v>
      </c>
      <c r="B8" s="60" t="s">
        <v>6</v>
      </c>
      <c r="C8" s="61"/>
      <c r="D8" s="62"/>
      <c r="E8" s="62"/>
      <c r="F8" s="63"/>
      <c r="G8" s="64"/>
      <c r="H8" s="63"/>
      <c r="I8" s="65"/>
      <c r="J8" s="65"/>
      <c r="K8" s="65"/>
      <c r="L8" s="65"/>
      <c r="M8" s="63"/>
      <c r="N8" s="65"/>
      <c r="O8" s="65"/>
      <c r="P8" s="65"/>
      <c r="Q8" s="65"/>
      <c r="R8" s="65"/>
      <c r="S8" s="65"/>
      <c r="T8" s="65"/>
      <c r="U8" s="65"/>
      <c r="V8" s="65"/>
      <c r="W8" s="65"/>
      <c r="X8" s="65"/>
      <c r="Y8" s="65"/>
      <c r="Z8" s="65"/>
      <c r="AA8" s="65"/>
      <c r="AB8" s="65"/>
      <c r="AC8" s="65"/>
    </row>
    <row r="9" spans="1:34" ht="16.5" customHeight="1">
      <c r="A9" s="66">
        <v>1.1000000000000001</v>
      </c>
      <c r="B9" s="67" t="s">
        <v>9</v>
      </c>
      <c r="C9" s="68"/>
      <c r="D9" s="69"/>
      <c r="E9" s="70"/>
      <c r="F9" s="321"/>
      <c r="G9" s="322"/>
      <c r="H9" s="321"/>
      <c r="I9" s="323"/>
      <c r="J9" s="323"/>
      <c r="K9" s="323"/>
      <c r="L9" s="323"/>
      <c r="M9" s="321"/>
      <c r="N9" s="323"/>
      <c r="O9" s="323"/>
      <c r="P9" s="323"/>
      <c r="Q9" s="323"/>
      <c r="R9" s="323"/>
      <c r="S9" s="323"/>
      <c r="T9" s="323"/>
      <c r="U9" s="323"/>
      <c r="V9" s="323"/>
      <c r="W9" s="323"/>
      <c r="X9" s="323"/>
      <c r="Y9" s="323"/>
      <c r="Z9" s="323"/>
      <c r="AA9" s="323"/>
      <c r="AB9" s="323"/>
      <c r="AC9" s="323"/>
      <c r="AE9" s="71"/>
    </row>
    <row r="10" spans="1:34" ht="24.75" customHeight="1">
      <c r="A10" s="72" t="s">
        <v>244</v>
      </c>
      <c r="B10" s="73" t="s">
        <v>7</v>
      </c>
      <c r="C10" s="74">
        <v>2</v>
      </c>
      <c r="D10" s="75" t="s">
        <v>81</v>
      </c>
      <c r="E10" s="75">
        <v>4</v>
      </c>
      <c r="F10" s="316"/>
      <c r="G10" s="324"/>
      <c r="H10" s="316"/>
      <c r="I10" s="315"/>
      <c r="J10" s="315"/>
      <c r="K10" s="315"/>
      <c r="L10" s="315"/>
      <c r="M10" s="316"/>
      <c r="N10" s="315"/>
      <c r="O10" s="315"/>
      <c r="P10" s="315" t="s">
        <v>245</v>
      </c>
      <c r="Q10" s="315"/>
      <c r="R10" s="315"/>
      <c r="S10" s="315"/>
      <c r="T10" s="315"/>
      <c r="U10" s="315"/>
      <c r="V10" s="315"/>
      <c r="W10" s="315"/>
      <c r="X10" s="315"/>
      <c r="Y10" s="315"/>
      <c r="Z10" s="315"/>
      <c r="AA10" s="315"/>
      <c r="AB10" s="315" t="s">
        <v>245</v>
      </c>
      <c r="AC10" s="315"/>
      <c r="AE10" s="71"/>
    </row>
    <row r="11" spans="1:34" ht="14.25" customHeight="1">
      <c r="A11" s="72" t="s">
        <v>246</v>
      </c>
      <c r="B11" s="76" t="s">
        <v>8</v>
      </c>
      <c r="C11" s="74">
        <v>410</v>
      </c>
      <c r="D11" s="77" t="s">
        <v>10</v>
      </c>
      <c r="E11" s="77"/>
      <c r="F11" s="316"/>
      <c r="G11" s="324"/>
      <c r="H11" s="316"/>
      <c r="I11" s="315"/>
      <c r="J11" s="315"/>
      <c r="K11" s="315"/>
      <c r="L11" s="315"/>
      <c r="M11" s="316"/>
      <c r="N11" s="315"/>
      <c r="O11" s="315" t="s">
        <v>245</v>
      </c>
      <c r="P11" s="315" t="s">
        <v>245</v>
      </c>
      <c r="Q11" s="315" t="s">
        <v>245</v>
      </c>
      <c r="R11" s="315"/>
      <c r="S11" s="315"/>
      <c r="T11" s="315"/>
      <c r="U11" s="315"/>
      <c r="V11" s="315"/>
      <c r="W11" s="315"/>
      <c r="X11" s="315"/>
      <c r="Y11" s="315"/>
      <c r="Z11" s="315"/>
      <c r="AA11" s="315" t="s">
        <v>245</v>
      </c>
      <c r="AB11" s="315" t="s">
        <v>245</v>
      </c>
      <c r="AC11" s="315" t="s">
        <v>245</v>
      </c>
      <c r="AE11" s="71"/>
    </row>
    <row r="12" spans="1:34" ht="12.75" customHeight="1">
      <c r="A12" s="78">
        <v>1.2</v>
      </c>
      <c r="B12" s="79" t="s">
        <v>17</v>
      </c>
      <c r="C12" s="80"/>
      <c r="D12" s="81"/>
      <c r="E12" s="81"/>
      <c r="F12" s="325"/>
      <c r="G12" s="326"/>
      <c r="H12" s="325"/>
      <c r="I12" s="317"/>
      <c r="J12" s="317"/>
      <c r="K12" s="317"/>
      <c r="L12" s="317"/>
      <c r="M12" s="325"/>
      <c r="N12" s="317"/>
      <c r="O12" s="317"/>
      <c r="P12" s="317"/>
      <c r="Q12" s="317"/>
      <c r="R12" s="317"/>
      <c r="S12" s="317"/>
      <c r="T12" s="317"/>
      <c r="U12" s="317"/>
      <c r="V12" s="317"/>
      <c r="W12" s="317"/>
      <c r="X12" s="317"/>
      <c r="Y12" s="317"/>
      <c r="Z12" s="317"/>
      <c r="AA12" s="317"/>
      <c r="AB12" s="317"/>
      <c r="AC12" s="317"/>
      <c r="AE12" s="82"/>
    </row>
    <row r="13" spans="1:34" ht="13.5" customHeight="1">
      <c r="A13" s="83" t="s">
        <v>12</v>
      </c>
      <c r="B13" s="76" t="s">
        <v>13</v>
      </c>
      <c r="C13" s="74">
        <v>2</v>
      </c>
      <c r="D13" s="77" t="s">
        <v>81</v>
      </c>
      <c r="E13" s="77">
        <v>3</v>
      </c>
      <c r="F13" s="316"/>
      <c r="G13" s="324"/>
      <c r="H13" s="316"/>
      <c r="I13" s="315"/>
      <c r="J13" s="315"/>
      <c r="K13" s="315"/>
      <c r="L13" s="315"/>
      <c r="M13" s="316"/>
      <c r="N13" s="315"/>
      <c r="O13" s="315"/>
      <c r="P13" s="315"/>
      <c r="Q13" s="315" t="s">
        <v>245</v>
      </c>
      <c r="R13" s="315"/>
      <c r="S13" s="315"/>
      <c r="T13" s="315"/>
      <c r="U13" s="315"/>
      <c r="V13" s="315"/>
      <c r="W13" s="315"/>
      <c r="X13" s="315"/>
      <c r="Y13" s="315"/>
      <c r="Z13" s="315"/>
      <c r="AA13" s="315"/>
      <c r="AB13" s="315"/>
      <c r="AC13" s="315" t="s">
        <v>245</v>
      </c>
      <c r="AE13" s="82"/>
    </row>
    <row r="14" spans="1:34" ht="13.5" customHeight="1" thickBot="1">
      <c r="A14" s="83" t="s">
        <v>18</v>
      </c>
      <c r="B14" s="76" t="s">
        <v>15</v>
      </c>
      <c r="C14" s="74">
        <v>2</v>
      </c>
      <c r="D14" s="77" t="s">
        <v>81</v>
      </c>
      <c r="E14" s="77">
        <v>3</v>
      </c>
      <c r="F14" s="316"/>
      <c r="G14" s="324"/>
      <c r="H14" s="316" t="s">
        <v>245</v>
      </c>
      <c r="I14" s="315"/>
      <c r="J14" s="315"/>
      <c r="K14" s="315"/>
      <c r="L14" s="315"/>
      <c r="M14" s="316"/>
      <c r="N14" s="315"/>
      <c r="O14" s="315"/>
      <c r="P14" s="315"/>
      <c r="Q14" s="315"/>
      <c r="R14" s="315"/>
      <c r="S14" s="315"/>
      <c r="T14" s="315" t="s">
        <v>245</v>
      </c>
      <c r="U14" s="315"/>
      <c r="V14" s="315"/>
      <c r="W14" s="315"/>
      <c r="X14" s="315"/>
      <c r="Y14" s="315"/>
      <c r="Z14" s="315"/>
      <c r="AA14" s="315"/>
      <c r="AB14" s="315"/>
      <c r="AC14" s="315"/>
      <c r="AE14" s="82"/>
    </row>
    <row r="15" spans="1:34" ht="13.5" customHeight="1" thickBot="1">
      <c r="A15" s="72" t="s">
        <v>29</v>
      </c>
      <c r="B15" s="76" t="s">
        <v>16</v>
      </c>
      <c r="C15" s="84">
        <v>1370</v>
      </c>
      <c r="D15" s="85" t="s">
        <v>10</v>
      </c>
      <c r="E15" s="85"/>
      <c r="F15" s="316" t="s">
        <v>245</v>
      </c>
      <c r="G15" s="324" t="s">
        <v>245</v>
      </c>
      <c r="H15" s="316" t="s">
        <v>245</v>
      </c>
      <c r="I15" s="315" t="s">
        <v>245</v>
      </c>
      <c r="J15" s="315" t="s">
        <v>245</v>
      </c>
      <c r="K15" s="411">
        <v>1</v>
      </c>
      <c r="L15" s="315"/>
      <c r="M15" s="316"/>
      <c r="N15" s="315"/>
      <c r="O15" s="315"/>
      <c r="P15" s="315"/>
      <c r="Q15" s="315"/>
      <c r="R15" s="315" t="s">
        <v>245</v>
      </c>
      <c r="S15" s="315" t="s">
        <v>245</v>
      </c>
      <c r="T15" s="315" t="s">
        <v>245</v>
      </c>
      <c r="U15" s="315" t="s">
        <v>245</v>
      </c>
      <c r="V15" s="315" t="s">
        <v>245</v>
      </c>
      <c r="W15" s="315"/>
      <c r="X15" s="315"/>
      <c r="Y15" s="315"/>
      <c r="Z15" s="315"/>
      <c r="AA15" s="315"/>
      <c r="AB15" s="315"/>
      <c r="AC15" s="315"/>
      <c r="AE15" s="82"/>
    </row>
    <row r="16" spans="1:34" ht="53.25" customHeight="1" thickBot="1">
      <c r="A16" s="78">
        <v>1.3</v>
      </c>
      <c r="B16" s="86" t="s">
        <v>31</v>
      </c>
      <c r="C16" s="465" t="s">
        <v>247</v>
      </c>
      <c r="D16" s="466"/>
      <c r="E16" s="467"/>
      <c r="F16" s="325"/>
      <c r="G16" s="326"/>
      <c r="H16" s="325"/>
      <c r="I16" s="317"/>
      <c r="J16" s="317"/>
      <c r="K16" s="317"/>
      <c r="L16" s="317"/>
      <c r="M16" s="325"/>
      <c r="N16" s="317"/>
      <c r="O16" s="317"/>
      <c r="P16" s="317"/>
      <c r="Q16" s="411">
        <v>4</v>
      </c>
      <c r="R16" s="317"/>
      <c r="S16" s="317"/>
      <c r="T16" s="317"/>
      <c r="U16" s="317"/>
      <c r="V16" s="317"/>
      <c r="W16" s="317"/>
      <c r="X16" s="317"/>
      <c r="Y16" s="317"/>
      <c r="Z16" s="317"/>
      <c r="AA16" s="317"/>
      <c r="AB16" s="317"/>
      <c r="AC16" s="317"/>
      <c r="AE16" s="459"/>
      <c r="AF16" s="459"/>
      <c r="AG16" s="459"/>
      <c r="AH16" s="459"/>
    </row>
    <row r="17" spans="1:34" ht="13.5" customHeight="1">
      <c r="A17" s="72" t="s">
        <v>30</v>
      </c>
      <c r="B17" s="87" t="s">
        <v>248</v>
      </c>
      <c r="C17" s="88">
        <v>6</v>
      </c>
      <c r="D17" s="89" t="s">
        <v>249</v>
      </c>
      <c r="E17" s="90">
        <v>3</v>
      </c>
      <c r="F17" s="327"/>
      <c r="G17" s="318"/>
      <c r="H17" s="327"/>
      <c r="I17" s="327"/>
      <c r="J17" s="327"/>
      <c r="K17" s="327"/>
      <c r="L17" s="327"/>
      <c r="M17" s="316"/>
      <c r="N17" s="315"/>
      <c r="O17" s="315"/>
      <c r="P17" s="315" t="s">
        <v>245</v>
      </c>
      <c r="Q17" s="315"/>
      <c r="R17" s="315"/>
      <c r="S17" s="319"/>
      <c r="T17" s="315"/>
      <c r="U17" s="315"/>
      <c r="V17" s="315"/>
      <c r="W17" s="315"/>
      <c r="X17" s="315"/>
      <c r="Y17" s="315"/>
      <c r="Z17" s="315"/>
      <c r="AA17" s="315"/>
      <c r="AB17" s="315"/>
      <c r="AC17" s="315"/>
      <c r="AE17" s="459"/>
      <c r="AF17" s="459"/>
      <c r="AG17" s="459"/>
      <c r="AH17" s="459"/>
    </row>
    <row r="18" spans="1:34" ht="13.5" customHeight="1">
      <c r="A18" s="72" t="s">
        <v>37</v>
      </c>
      <c r="B18" s="91" t="s">
        <v>250</v>
      </c>
      <c r="C18" s="74">
        <v>36</v>
      </c>
      <c r="D18" s="77" t="s">
        <v>251</v>
      </c>
      <c r="E18" s="77">
        <v>2</v>
      </c>
      <c r="F18" s="315"/>
      <c r="G18" s="315" t="s">
        <v>245</v>
      </c>
      <c r="H18" s="315"/>
      <c r="I18" s="315" t="s">
        <v>245</v>
      </c>
      <c r="J18" s="315"/>
      <c r="K18" s="315" t="s">
        <v>245</v>
      </c>
      <c r="L18" s="315"/>
      <c r="M18" s="316" t="s">
        <v>245</v>
      </c>
      <c r="N18" s="315"/>
      <c r="O18" s="315" t="s">
        <v>245</v>
      </c>
      <c r="P18" s="315"/>
      <c r="Q18" s="315" t="s">
        <v>245</v>
      </c>
      <c r="R18" s="315"/>
      <c r="S18" s="315" t="s">
        <v>245</v>
      </c>
      <c r="T18" s="315"/>
      <c r="U18" s="315" t="s">
        <v>245</v>
      </c>
      <c r="V18" s="315"/>
      <c r="W18" s="315" t="s">
        <v>245</v>
      </c>
      <c r="X18" s="315"/>
      <c r="Y18" s="315" t="s">
        <v>245</v>
      </c>
      <c r="Z18" s="315"/>
      <c r="AA18" s="315" t="s">
        <v>245</v>
      </c>
      <c r="AB18" s="315"/>
      <c r="AC18" s="315" t="s">
        <v>245</v>
      </c>
      <c r="AE18" s="459"/>
      <c r="AF18" s="459"/>
      <c r="AG18" s="459"/>
      <c r="AH18" s="459"/>
    </row>
    <row r="19" spans="1:34" ht="13.5" customHeight="1">
      <c r="A19" s="72" t="s">
        <v>43</v>
      </c>
      <c r="B19" s="92" t="s">
        <v>252</v>
      </c>
      <c r="C19" s="74">
        <v>3</v>
      </c>
      <c r="D19" s="77" t="s">
        <v>10</v>
      </c>
      <c r="E19" s="75"/>
      <c r="F19" s="315"/>
      <c r="G19" s="315"/>
      <c r="H19" s="319"/>
      <c r="I19" s="315"/>
      <c r="J19" s="315"/>
      <c r="K19" s="315"/>
      <c r="L19" s="315"/>
      <c r="M19" s="316"/>
      <c r="N19" s="315"/>
      <c r="O19" s="315"/>
      <c r="P19" s="315"/>
      <c r="Q19" s="315" t="s">
        <v>245</v>
      </c>
      <c r="R19" s="315"/>
      <c r="S19" s="315"/>
      <c r="T19" s="319"/>
      <c r="U19" s="315"/>
      <c r="V19" s="315"/>
      <c r="W19" s="315"/>
      <c r="X19" s="315"/>
      <c r="Y19" s="315"/>
      <c r="Z19" s="315"/>
      <c r="AA19" s="315"/>
      <c r="AB19" s="315"/>
      <c r="AC19" s="315" t="s">
        <v>245</v>
      </c>
      <c r="AE19" s="459"/>
      <c r="AF19" s="459"/>
      <c r="AG19" s="459"/>
      <c r="AH19" s="459"/>
    </row>
    <row r="20" spans="1:34" ht="38.25" customHeight="1">
      <c r="A20" s="93">
        <v>1.4</v>
      </c>
      <c r="B20" s="86" t="s">
        <v>46</v>
      </c>
      <c r="C20" s="80"/>
      <c r="D20" s="81"/>
      <c r="E20" s="94"/>
      <c r="F20" s="317"/>
      <c r="G20" s="317"/>
      <c r="H20" s="317"/>
      <c r="I20" s="320"/>
      <c r="J20" s="317"/>
      <c r="K20" s="317"/>
      <c r="L20" s="317"/>
      <c r="M20" s="325"/>
      <c r="N20" s="317"/>
      <c r="O20" s="317"/>
      <c r="P20" s="317"/>
      <c r="Q20" s="317"/>
      <c r="R20" s="317"/>
      <c r="S20" s="317"/>
      <c r="T20" s="317"/>
      <c r="U20" s="320"/>
      <c r="V20" s="317"/>
      <c r="W20" s="317"/>
      <c r="X20" s="317"/>
      <c r="Y20" s="317"/>
      <c r="Z20" s="317"/>
      <c r="AA20" s="317"/>
      <c r="AB20" s="317"/>
      <c r="AC20" s="317"/>
      <c r="AE20" s="459"/>
      <c r="AF20" s="459"/>
      <c r="AG20" s="459"/>
      <c r="AH20" s="459"/>
    </row>
    <row r="21" spans="1:34" ht="23.25" customHeight="1">
      <c r="A21" s="95" t="s">
        <v>45</v>
      </c>
      <c r="B21" s="76" t="s">
        <v>47</v>
      </c>
      <c r="C21" s="74">
        <v>2</v>
      </c>
      <c r="D21" s="77" t="s">
        <v>81</v>
      </c>
      <c r="E21" s="77">
        <v>4</v>
      </c>
      <c r="F21" s="315"/>
      <c r="G21" s="315"/>
      <c r="H21" s="315"/>
      <c r="I21" s="315" t="s">
        <v>245</v>
      </c>
      <c r="J21" s="315"/>
      <c r="K21" s="315"/>
      <c r="L21" s="315"/>
      <c r="M21" s="316"/>
      <c r="N21" s="315"/>
      <c r="O21" s="315"/>
      <c r="P21" s="315"/>
      <c r="Q21" s="315"/>
      <c r="R21" s="315"/>
      <c r="S21" s="315"/>
      <c r="T21" s="315"/>
      <c r="U21" s="315" t="s">
        <v>245</v>
      </c>
      <c r="V21" s="315"/>
      <c r="W21" s="315"/>
      <c r="X21" s="315"/>
      <c r="Y21" s="315"/>
      <c r="Z21" s="315"/>
      <c r="AA21" s="315"/>
      <c r="AB21" s="315"/>
      <c r="AC21" s="315"/>
      <c r="AE21" s="459"/>
      <c r="AF21" s="459"/>
      <c r="AG21" s="459"/>
      <c r="AH21" s="459"/>
    </row>
    <row r="22" spans="1:34" ht="13.5" customHeight="1" thickBot="1">
      <c r="A22" s="96" t="s">
        <v>53</v>
      </c>
      <c r="B22" s="97" t="s">
        <v>48</v>
      </c>
      <c r="C22" s="84">
        <v>365</v>
      </c>
      <c r="D22" s="85" t="s">
        <v>10</v>
      </c>
      <c r="E22" s="85"/>
      <c r="F22" s="328"/>
      <c r="G22" s="328"/>
      <c r="H22" s="328"/>
      <c r="I22" s="328"/>
      <c r="J22" s="328" t="s">
        <v>245</v>
      </c>
      <c r="K22" s="328" t="s">
        <v>245</v>
      </c>
      <c r="L22" s="328" t="s">
        <v>245</v>
      </c>
      <c r="M22" s="329" t="s">
        <v>245</v>
      </c>
      <c r="N22" s="328" t="s">
        <v>245</v>
      </c>
      <c r="O22" s="328" t="s">
        <v>245</v>
      </c>
      <c r="P22" s="328" t="s">
        <v>245</v>
      </c>
      <c r="Q22" s="328"/>
      <c r="R22" s="328"/>
      <c r="S22" s="328"/>
      <c r="T22" s="328"/>
      <c r="U22" s="328"/>
      <c r="V22" s="328" t="s">
        <v>245</v>
      </c>
      <c r="W22" s="328" t="s">
        <v>245</v>
      </c>
      <c r="X22" s="328" t="s">
        <v>245</v>
      </c>
      <c r="Y22" s="328" t="s">
        <v>245</v>
      </c>
      <c r="Z22" s="328" t="s">
        <v>245</v>
      </c>
      <c r="AA22" s="328" t="s">
        <v>245</v>
      </c>
      <c r="AB22" s="328" t="s">
        <v>245</v>
      </c>
      <c r="AC22" s="328"/>
    </row>
    <row r="23" spans="1:34" ht="38.25" customHeight="1" thickBot="1">
      <c r="A23" s="59">
        <v>2</v>
      </c>
      <c r="B23" s="98" t="s">
        <v>60</v>
      </c>
      <c r="C23" s="99"/>
      <c r="D23" s="100"/>
      <c r="E23" s="100"/>
      <c r="F23" s="330"/>
      <c r="G23" s="330"/>
      <c r="H23" s="330"/>
      <c r="I23" s="330"/>
      <c r="J23" s="330"/>
      <c r="K23" s="330"/>
      <c r="L23" s="330"/>
      <c r="M23" s="331"/>
      <c r="N23" s="330"/>
      <c r="O23" s="330"/>
      <c r="P23" s="330"/>
      <c r="Q23" s="330"/>
      <c r="R23" s="330"/>
      <c r="S23" s="330"/>
      <c r="T23" s="330"/>
      <c r="U23" s="330"/>
      <c r="V23" s="330"/>
      <c r="W23" s="330"/>
      <c r="X23" s="330"/>
      <c r="Y23" s="330"/>
      <c r="Z23" s="330"/>
      <c r="AA23" s="330"/>
      <c r="AB23" s="330"/>
      <c r="AC23" s="330"/>
    </row>
    <row r="24" spans="1:34" ht="13.5" customHeight="1">
      <c r="A24" s="66">
        <v>2.1</v>
      </c>
      <c r="B24" s="101" t="s">
        <v>62</v>
      </c>
      <c r="C24" s="102"/>
      <c r="D24" s="103"/>
      <c r="E24" s="103"/>
      <c r="F24" s="323"/>
      <c r="G24" s="323"/>
      <c r="H24" s="323"/>
      <c r="I24" s="323"/>
      <c r="J24" s="323"/>
      <c r="K24" s="323"/>
      <c r="L24" s="332"/>
      <c r="M24" s="333"/>
      <c r="N24" s="332"/>
      <c r="O24" s="332"/>
      <c r="P24" s="332"/>
      <c r="Q24" s="332"/>
      <c r="R24" s="332"/>
      <c r="S24" s="332"/>
      <c r="T24" s="332"/>
      <c r="U24" s="332"/>
      <c r="V24" s="332"/>
      <c r="W24" s="332"/>
      <c r="X24" s="332"/>
      <c r="Y24" s="332"/>
      <c r="Z24" s="332"/>
      <c r="AA24" s="332"/>
      <c r="AB24" s="332"/>
      <c r="AC24" s="332"/>
    </row>
    <row r="25" spans="1:34" ht="13.5" customHeight="1" thickBot="1">
      <c r="A25" s="72" t="s">
        <v>72</v>
      </c>
      <c r="B25" s="76" t="s">
        <v>61</v>
      </c>
      <c r="C25" s="104">
        <v>2</v>
      </c>
      <c r="D25" s="105" t="s">
        <v>81</v>
      </c>
      <c r="E25" s="105">
        <v>4</v>
      </c>
      <c r="F25" s="334"/>
      <c r="G25" s="334"/>
      <c r="H25" s="334"/>
      <c r="I25" s="334"/>
      <c r="J25" s="334"/>
      <c r="K25" s="334"/>
      <c r="L25" s="334"/>
      <c r="M25" s="335"/>
      <c r="N25" s="334"/>
      <c r="O25" s="334" t="s">
        <v>245</v>
      </c>
      <c r="P25" s="334"/>
      <c r="Q25" s="334"/>
      <c r="R25" s="334"/>
      <c r="S25" s="334"/>
      <c r="T25" s="334"/>
      <c r="U25" s="334"/>
      <c r="V25" s="334"/>
      <c r="W25" s="334"/>
      <c r="X25" s="334"/>
      <c r="Y25" s="334"/>
      <c r="Z25" s="334" t="s">
        <v>245</v>
      </c>
      <c r="AA25" s="334"/>
      <c r="AB25" s="334"/>
      <c r="AC25" s="334"/>
    </row>
    <row r="26" spans="1:34" ht="13.5" customHeight="1" thickBot="1">
      <c r="A26" s="72" t="s">
        <v>69</v>
      </c>
      <c r="B26" s="76" t="s">
        <v>63</v>
      </c>
      <c r="C26" s="104">
        <v>24</v>
      </c>
      <c r="D26" s="105" t="s">
        <v>10</v>
      </c>
      <c r="E26" s="105"/>
      <c r="F26" s="334" t="s">
        <v>245</v>
      </c>
      <c r="G26" s="334"/>
      <c r="H26" s="334" t="s">
        <v>245</v>
      </c>
      <c r="I26" s="334"/>
      <c r="J26" s="334" t="s">
        <v>245</v>
      </c>
      <c r="K26" s="411">
        <v>3</v>
      </c>
      <c r="L26" s="334" t="s">
        <v>245</v>
      </c>
      <c r="M26" s="335"/>
      <c r="N26" s="334"/>
      <c r="O26" s="334"/>
      <c r="P26" s="334"/>
      <c r="Q26" s="334"/>
      <c r="R26" s="334" t="s">
        <v>245</v>
      </c>
      <c r="S26" s="334"/>
      <c r="T26" s="334" t="s">
        <v>245</v>
      </c>
      <c r="U26" s="334"/>
      <c r="V26" s="334" t="s">
        <v>245</v>
      </c>
      <c r="W26" s="334"/>
      <c r="X26" s="334" t="s">
        <v>245</v>
      </c>
      <c r="Y26" s="334"/>
      <c r="Z26" s="334"/>
      <c r="AA26" s="334"/>
      <c r="AB26" s="334"/>
      <c r="AC26" s="334"/>
    </row>
    <row r="27" spans="1:34" ht="13.5" customHeight="1">
      <c r="A27" s="106">
        <v>2.2000000000000002</v>
      </c>
      <c r="B27" s="107" t="s">
        <v>79</v>
      </c>
      <c r="C27" s="108"/>
      <c r="D27" s="109"/>
      <c r="E27" s="109"/>
      <c r="F27" s="336"/>
      <c r="G27" s="336"/>
      <c r="H27" s="336"/>
      <c r="I27" s="336"/>
      <c r="J27" s="336"/>
      <c r="K27" s="336"/>
      <c r="L27" s="336"/>
      <c r="M27" s="337"/>
      <c r="N27" s="336"/>
      <c r="O27" s="336"/>
      <c r="P27" s="336"/>
      <c r="Q27" s="336"/>
      <c r="R27" s="336"/>
      <c r="S27" s="336"/>
      <c r="T27" s="336"/>
      <c r="U27" s="336"/>
      <c r="V27" s="336"/>
      <c r="W27" s="336"/>
      <c r="X27" s="336"/>
      <c r="Y27" s="336"/>
      <c r="Z27" s="336"/>
      <c r="AA27" s="336"/>
      <c r="AB27" s="336"/>
      <c r="AC27" s="336"/>
    </row>
    <row r="28" spans="1:34" ht="13.5" customHeight="1">
      <c r="A28" s="72" t="s">
        <v>82</v>
      </c>
      <c r="B28" s="76" t="s">
        <v>78</v>
      </c>
      <c r="C28" s="104">
        <v>1</v>
      </c>
      <c r="D28" s="105" t="s">
        <v>14</v>
      </c>
      <c r="E28" s="105"/>
      <c r="F28" s="334"/>
      <c r="G28" s="334"/>
      <c r="H28" s="334"/>
      <c r="I28" s="334"/>
      <c r="J28" s="334"/>
      <c r="K28" s="334"/>
      <c r="L28" s="334"/>
      <c r="M28" s="335"/>
      <c r="N28" s="334"/>
      <c r="O28" s="334"/>
      <c r="P28" s="334" t="s">
        <v>245</v>
      </c>
      <c r="Q28" s="334"/>
      <c r="R28" s="334"/>
      <c r="S28" s="334"/>
      <c r="T28" s="334"/>
      <c r="U28" s="334"/>
      <c r="V28" s="334"/>
      <c r="W28" s="334"/>
      <c r="X28" s="334"/>
      <c r="Y28" s="334"/>
      <c r="Z28" s="334"/>
      <c r="AA28" s="334"/>
      <c r="AB28" s="334"/>
      <c r="AC28" s="334"/>
    </row>
    <row r="29" spans="1:34" ht="13.5" customHeight="1">
      <c r="A29" s="72" t="s">
        <v>88</v>
      </c>
      <c r="B29" s="110" t="s">
        <v>253</v>
      </c>
      <c r="C29" s="104">
        <v>40</v>
      </c>
      <c r="D29" s="105" t="s">
        <v>10</v>
      </c>
      <c r="E29" s="105"/>
      <c r="F29" s="334"/>
      <c r="G29" s="334" t="s">
        <v>245</v>
      </c>
      <c r="H29" s="334" t="s">
        <v>245</v>
      </c>
      <c r="I29" s="334" t="s">
        <v>245</v>
      </c>
      <c r="J29" s="334" t="s">
        <v>245</v>
      </c>
      <c r="K29" s="334" t="s">
        <v>245</v>
      </c>
      <c r="L29" s="334" t="s">
        <v>245</v>
      </c>
      <c r="M29" s="335" t="s">
        <v>245</v>
      </c>
      <c r="N29" s="334" t="s">
        <v>245</v>
      </c>
      <c r="O29" s="334"/>
      <c r="P29" s="334"/>
      <c r="Q29" s="334"/>
      <c r="R29" s="334"/>
      <c r="S29" s="334" t="s">
        <v>245</v>
      </c>
      <c r="T29" s="334" t="s">
        <v>245</v>
      </c>
      <c r="U29" s="334" t="s">
        <v>245</v>
      </c>
      <c r="V29" s="334" t="s">
        <v>245</v>
      </c>
      <c r="W29" s="334" t="s">
        <v>245</v>
      </c>
      <c r="X29" s="334" t="s">
        <v>245</v>
      </c>
      <c r="Y29" s="334" t="s">
        <v>245</v>
      </c>
      <c r="Z29" s="334" t="s">
        <v>245</v>
      </c>
      <c r="AA29" s="334"/>
      <c r="AB29" s="334"/>
      <c r="AC29" s="334"/>
    </row>
    <row r="30" spans="1:34" ht="39">
      <c r="A30" s="111">
        <v>2.2999999999999998</v>
      </c>
      <c r="B30" s="112" t="s">
        <v>91</v>
      </c>
      <c r="C30" s="108"/>
      <c r="D30" s="109"/>
      <c r="E30" s="109"/>
      <c r="F30" s="336"/>
      <c r="G30" s="336"/>
      <c r="H30" s="336"/>
      <c r="I30" s="336"/>
      <c r="J30" s="336"/>
      <c r="K30" s="336"/>
      <c r="L30" s="336"/>
      <c r="M30" s="337"/>
      <c r="N30" s="336"/>
      <c r="O30" s="336"/>
      <c r="P30" s="336"/>
      <c r="Q30" s="336"/>
      <c r="R30" s="336"/>
      <c r="S30" s="336"/>
      <c r="T30" s="336"/>
      <c r="U30" s="336"/>
      <c r="V30" s="336"/>
      <c r="W30" s="336"/>
      <c r="X30" s="336"/>
      <c r="Y30" s="336"/>
      <c r="Z30" s="336"/>
      <c r="AA30" s="336"/>
      <c r="AB30" s="336"/>
      <c r="AC30" s="336"/>
    </row>
    <row r="31" spans="1:34" ht="13.5" customHeight="1">
      <c r="A31" s="72" t="s">
        <v>94</v>
      </c>
      <c r="B31" s="76" t="s">
        <v>92</v>
      </c>
      <c r="C31" s="104">
        <v>2</v>
      </c>
      <c r="D31" s="105" t="s">
        <v>81</v>
      </c>
      <c r="E31" s="105">
        <v>4</v>
      </c>
      <c r="F31" s="334"/>
      <c r="G31" s="334"/>
      <c r="H31" s="334"/>
      <c r="I31" s="334" t="s">
        <v>245</v>
      </c>
      <c r="J31" s="334"/>
      <c r="K31" s="334"/>
      <c r="L31" s="334"/>
      <c r="M31" s="335"/>
      <c r="N31" s="334"/>
      <c r="O31" s="334"/>
      <c r="P31" s="334"/>
      <c r="Q31" s="334"/>
      <c r="R31" s="334"/>
      <c r="S31" s="334"/>
      <c r="T31" s="334"/>
      <c r="U31" s="334" t="s">
        <v>245</v>
      </c>
      <c r="V31" s="334"/>
      <c r="W31" s="334"/>
      <c r="X31" s="334"/>
      <c r="Y31" s="334"/>
      <c r="Z31" s="334"/>
      <c r="AA31" s="334"/>
      <c r="AB31" s="334"/>
      <c r="AC31" s="334"/>
    </row>
    <row r="32" spans="1:34" ht="27" customHeight="1">
      <c r="A32" s="72" t="s">
        <v>99</v>
      </c>
      <c r="B32" s="113" t="s">
        <v>93</v>
      </c>
      <c r="C32" s="104">
        <v>30</v>
      </c>
      <c r="D32" s="105" t="s">
        <v>10</v>
      </c>
      <c r="E32" s="105"/>
      <c r="F32" s="334"/>
      <c r="G32" s="334"/>
      <c r="H32" s="334"/>
      <c r="I32" s="334" t="s">
        <v>245</v>
      </c>
      <c r="J32" s="334" t="s">
        <v>245</v>
      </c>
      <c r="K32" s="334" t="s">
        <v>245</v>
      </c>
      <c r="L32" s="334" t="s">
        <v>245</v>
      </c>
      <c r="M32" s="335"/>
      <c r="N32" s="334"/>
      <c r="O32" s="334"/>
      <c r="P32" s="334"/>
      <c r="Q32" s="334"/>
      <c r="R32" s="334"/>
      <c r="S32" s="334"/>
      <c r="T32" s="334"/>
      <c r="U32" s="334" t="s">
        <v>245</v>
      </c>
      <c r="V32" s="334" t="s">
        <v>245</v>
      </c>
      <c r="W32" s="334" t="s">
        <v>245</v>
      </c>
      <c r="X32" s="334" t="s">
        <v>245</v>
      </c>
      <c r="Y32" s="334"/>
      <c r="Z32" s="334"/>
      <c r="AA32" s="334"/>
      <c r="AB32" s="334"/>
      <c r="AC32" s="334"/>
    </row>
    <row r="33" spans="1:29" ht="13.5" customHeight="1" thickBot="1">
      <c r="A33" s="96" t="s">
        <v>106</v>
      </c>
      <c r="B33" s="114" t="s">
        <v>104</v>
      </c>
      <c r="C33" s="115">
        <v>1</v>
      </c>
      <c r="D33" s="116" t="s">
        <v>105</v>
      </c>
      <c r="E33" s="116"/>
      <c r="F33" s="338"/>
      <c r="G33" s="338"/>
      <c r="H33" s="338"/>
      <c r="I33" s="338"/>
      <c r="J33" s="338"/>
      <c r="K33" s="338"/>
      <c r="L33" s="338"/>
      <c r="M33" s="339"/>
      <c r="N33" s="338"/>
      <c r="O33" s="338"/>
      <c r="P33" s="338"/>
      <c r="Q33" s="338"/>
      <c r="R33" s="338"/>
      <c r="S33" s="338"/>
      <c r="T33" s="338"/>
      <c r="U33" s="338"/>
      <c r="V33" s="338"/>
      <c r="W33" s="338"/>
      <c r="X33" s="338"/>
      <c r="Y33" s="338"/>
      <c r="Z33" s="338"/>
      <c r="AA33" s="338"/>
      <c r="AB33" s="338"/>
      <c r="AC33" s="338" t="s">
        <v>245</v>
      </c>
    </row>
    <row r="34" spans="1:29" ht="27.75" customHeight="1" thickBot="1">
      <c r="A34" s="59">
        <v>3</v>
      </c>
      <c r="B34" s="117" t="s">
        <v>107</v>
      </c>
      <c r="C34" s="118"/>
      <c r="D34" s="119"/>
      <c r="E34" s="119"/>
      <c r="F34" s="340"/>
      <c r="G34" s="340"/>
      <c r="H34" s="340"/>
      <c r="I34" s="340"/>
      <c r="J34" s="340"/>
      <c r="K34" s="340"/>
      <c r="L34" s="340"/>
      <c r="M34" s="411">
        <v>2</v>
      </c>
      <c r="N34" s="340"/>
      <c r="O34" s="340"/>
      <c r="P34" s="340"/>
      <c r="Q34" s="340"/>
      <c r="R34" s="340"/>
      <c r="S34" s="340"/>
      <c r="T34" s="340"/>
      <c r="U34" s="340"/>
      <c r="V34" s="340"/>
      <c r="W34" s="340"/>
      <c r="X34" s="340"/>
      <c r="Y34" s="340"/>
      <c r="Z34" s="340"/>
      <c r="AA34" s="340"/>
      <c r="AB34" s="340"/>
      <c r="AC34" s="340"/>
    </row>
    <row r="35" spans="1:29" ht="27.75" customHeight="1" thickBot="1">
      <c r="A35" s="66">
        <v>3.1</v>
      </c>
      <c r="B35" s="120" t="s">
        <v>254</v>
      </c>
      <c r="C35" s="121"/>
      <c r="D35" s="122"/>
      <c r="E35" s="122"/>
      <c r="F35" s="332"/>
      <c r="G35" s="332"/>
      <c r="H35" s="332"/>
      <c r="I35" s="332"/>
      <c r="J35" s="332"/>
      <c r="K35" s="332"/>
      <c r="L35" s="332"/>
      <c r="M35" s="333"/>
      <c r="N35" s="332"/>
      <c r="O35" s="332"/>
      <c r="P35" s="332"/>
      <c r="Q35" s="411">
        <v>5</v>
      </c>
      <c r="R35" s="332"/>
      <c r="S35" s="332"/>
      <c r="T35" s="332"/>
      <c r="U35" s="332"/>
      <c r="V35" s="332"/>
      <c r="W35" s="332"/>
      <c r="X35" s="332"/>
      <c r="Y35" s="332"/>
      <c r="Z35" s="332"/>
      <c r="AA35" s="332"/>
      <c r="AB35" s="332"/>
      <c r="AC35" s="332"/>
    </row>
    <row r="36" spans="1:29" ht="26.25">
      <c r="A36" s="72" t="s">
        <v>118</v>
      </c>
      <c r="B36" s="113" t="s">
        <v>110</v>
      </c>
      <c r="C36" s="104">
        <v>2</v>
      </c>
      <c r="D36" s="105" t="s">
        <v>81</v>
      </c>
      <c r="E36" s="105">
        <v>4</v>
      </c>
      <c r="F36" s="334"/>
      <c r="G36" s="334"/>
      <c r="H36" s="334"/>
      <c r="I36" s="334"/>
      <c r="J36" s="334"/>
      <c r="K36" s="334"/>
      <c r="L36" s="334"/>
      <c r="M36" s="335"/>
      <c r="N36" s="334" t="s">
        <v>245</v>
      </c>
      <c r="O36" s="334"/>
      <c r="P36" s="334"/>
      <c r="Q36" s="334"/>
      <c r="R36" s="334"/>
      <c r="S36" s="334"/>
      <c r="T36" s="334"/>
      <c r="U36" s="334"/>
      <c r="V36" s="334"/>
      <c r="W36" s="334"/>
      <c r="X36" s="334"/>
      <c r="Y36" s="334"/>
      <c r="Z36" s="334" t="s">
        <v>245</v>
      </c>
      <c r="AA36" s="334"/>
      <c r="AB36" s="334"/>
      <c r="AC36" s="334"/>
    </row>
    <row r="37" spans="1:29" ht="13.5" customHeight="1">
      <c r="A37" s="72" t="s">
        <v>123</v>
      </c>
      <c r="B37" s="76" t="s">
        <v>109</v>
      </c>
      <c r="C37" s="104">
        <v>40</v>
      </c>
      <c r="D37" s="105" t="s">
        <v>10</v>
      </c>
      <c r="E37" s="105"/>
      <c r="F37" s="334"/>
      <c r="G37" s="334"/>
      <c r="H37" s="334"/>
      <c r="I37" s="334"/>
      <c r="J37" s="334"/>
      <c r="K37" s="334"/>
      <c r="L37" s="334"/>
      <c r="M37" s="335"/>
      <c r="N37" s="334" t="s">
        <v>245</v>
      </c>
      <c r="O37" s="334" t="s">
        <v>245</v>
      </c>
      <c r="P37" s="334" t="s">
        <v>245</v>
      </c>
      <c r="Q37" s="334" t="s">
        <v>245</v>
      </c>
      <c r="R37" s="334"/>
      <c r="S37" s="334"/>
      <c r="T37" s="334"/>
      <c r="U37" s="334"/>
      <c r="V37" s="334"/>
      <c r="W37" s="334"/>
      <c r="X37" s="334"/>
      <c r="Y37" s="334"/>
      <c r="Z37" s="334" t="s">
        <v>245</v>
      </c>
      <c r="AA37" s="334" t="s">
        <v>245</v>
      </c>
      <c r="AB37" s="334" t="s">
        <v>245</v>
      </c>
      <c r="AC37" s="334" t="s">
        <v>245</v>
      </c>
    </row>
    <row r="38" spans="1:29" ht="14.25" customHeight="1">
      <c r="A38" s="106">
        <v>3.2</v>
      </c>
      <c r="B38" s="107" t="s">
        <v>255</v>
      </c>
      <c r="C38" s="108"/>
      <c r="D38" s="109"/>
      <c r="E38" s="109"/>
      <c r="F38" s="336"/>
      <c r="G38" s="336"/>
      <c r="H38" s="336"/>
      <c r="I38" s="336"/>
      <c r="J38" s="336"/>
      <c r="K38" s="336"/>
      <c r="L38" s="336"/>
      <c r="M38" s="337"/>
      <c r="N38" s="336"/>
      <c r="O38" s="336"/>
      <c r="P38" s="336"/>
      <c r="Q38" s="336"/>
      <c r="R38" s="336"/>
      <c r="S38" s="336"/>
      <c r="T38" s="336"/>
      <c r="U38" s="336"/>
      <c r="V38" s="336"/>
      <c r="W38" s="336"/>
      <c r="X38" s="336"/>
      <c r="Y38" s="336"/>
      <c r="Z38" s="336"/>
      <c r="AA38" s="336"/>
      <c r="AB38" s="336"/>
      <c r="AC38" s="336"/>
    </row>
    <row r="39" spans="1:29" ht="24" customHeight="1">
      <c r="A39" s="72" t="s">
        <v>117</v>
      </c>
      <c r="B39" s="113" t="s">
        <v>130</v>
      </c>
      <c r="C39" s="104">
        <v>2</v>
      </c>
      <c r="D39" s="105" t="s">
        <v>81</v>
      </c>
      <c r="E39" s="105">
        <v>4</v>
      </c>
      <c r="F39" s="334"/>
      <c r="G39" s="334"/>
      <c r="H39" s="334"/>
      <c r="I39" s="334"/>
      <c r="J39" s="334"/>
      <c r="K39" s="334"/>
      <c r="L39" s="334"/>
      <c r="M39" s="335"/>
      <c r="N39" s="334"/>
      <c r="O39" s="334" t="s">
        <v>245</v>
      </c>
      <c r="P39" s="334"/>
      <c r="Q39" s="334"/>
      <c r="R39" s="334"/>
      <c r="S39" s="334"/>
      <c r="T39" s="334"/>
      <c r="U39" s="334"/>
      <c r="V39" s="334"/>
      <c r="W39" s="334"/>
      <c r="X39" s="334"/>
      <c r="Y39" s="334"/>
      <c r="Z39" s="334"/>
      <c r="AA39" s="334" t="s">
        <v>245</v>
      </c>
      <c r="AB39" s="334"/>
      <c r="AC39" s="334"/>
    </row>
    <row r="40" spans="1:29" ht="13.5" customHeight="1">
      <c r="A40" s="72" t="s">
        <v>114</v>
      </c>
      <c r="B40" s="76" t="s">
        <v>132</v>
      </c>
      <c r="C40" s="104">
        <v>60</v>
      </c>
      <c r="D40" s="105" t="s">
        <v>10</v>
      </c>
      <c r="E40" s="105"/>
      <c r="F40" s="334" t="s">
        <v>245</v>
      </c>
      <c r="G40" s="334"/>
      <c r="H40" s="334"/>
      <c r="I40" s="334"/>
      <c r="J40" s="334"/>
      <c r="K40" s="334"/>
      <c r="L40" s="334"/>
      <c r="M40" s="335"/>
      <c r="N40" s="334"/>
      <c r="O40" s="334" t="s">
        <v>245</v>
      </c>
      <c r="P40" s="334" t="s">
        <v>245</v>
      </c>
      <c r="Q40" s="334" t="s">
        <v>245</v>
      </c>
      <c r="R40" s="334" t="s">
        <v>245</v>
      </c>
      <c r="S40" s="334"/>
      <c r="T40" s="334"/>
      <c r="U40" s="334"/>
      <c r="V40" s="334"/>
      <c r="W40" s="334"/>
      <c r="X40" s="334"/>
      <c r="Y40" s="334"/>
      <c r="Z40" s="334"/>
      <c r="AA40" s="334" t="s">
        <v>245</v>
      </c>
      <c r="AB40" s="334" t="s">
        <v>245</v>
      </c>
      <c r="AC40" s="334" t="s">
        <v>245</v>
      </c>
    </row>
    <row r="41" spans="1:29" ht="17.25">
      <c r="A41" s="111">
        <v>3.3</v>
      </c>
      <c r="B41" s="112" t="s">
        <v>134</v>
      </c>
      <c r="C41" s="108"/>
      <c r="D41" s="109"/>
      <c r="E41" s="109"/>
      <c r="F41" s="336"/>
      <c r="G41" s="336"/>
      <c r="H41" s="336"/>
      <c r="I41" s="336"/>
      <c r="J41" s="336"/>
      <c r="K41" s="336"/>
      <c r="L41" s="336"/>
      <c r="M41" s="337"/>
      <c r="N41" s="336"/>
      <c r="O41" s="336"/>
      <c r="P41" s="336"/>
      <c r="Q41" s="336"/>
      <c r="R41" s="336"/>
      <c r="S41" s="336"/>
      <c r="T41" s="336"/>
      <c r="U41" s="336"/>
      <c r="V41" s="336"/>
      <c r="W41" s="336"/>
      <c r="X41" s="336"/>
      <c r="Y41" s="336"/>
      <c r="Z41" s="336"/>
      <c r="AA41" s="336"/>
      <c r="AB41" s="336"/>
      <c r="AC41" s="336"/>
    </row>
    <row r="42" spans="1:29" ht="24.75" customHeight="1" thickBot="1">
      <c r="A42" s="72" t="s">
        <v>111</v>
      </c>
      <c r="B42" s="76" t="s">
        <v>133</v>
      </c>
      <c r="C42" s="104">
        <v>100</v>
      </c>
      <c r="D42" s="105" t="s">
        <v>10</v>
      </c>
      <c r="E42" s="105"/>
      <c r="F42" s="334" t="s">
        <v>245</v>
      </c>
      <c r="G42" s="334"/>
      <c r="H42" s="334"/>
      <c r="I42" s="334"/>
      <c r="J42" s="334"/>
      <c r="K42" s="334"/>
      <c r="L42" s="334"/>
      <c r="M42" s="335"/>
      <c r="N42" s="334" t="s">
        <v>245</v>
      </c>
      <c r="O42" s="334" t="s">
        <v>245</v>
      </c>
      <c r="P42" s="334" t="s">
        <v>245</v>
      </c>
      <c r="Q42" s="334" t="s">
        <v>245</v>
      </c>
      <c r="R42" s="334" t="s">
        <v>245</v>
      </c>
      <c r="S42" s="334"/>
      <c r="T42" s="334"/>
      <c r="U42" s="334"/>
      <c r="V42" s="334"/>
      <c r="W42" s="334"/>
      <c r="X42" s="334"/>
      <c r="Y42" s="334"/>
      <c r="Z42" s="334" t="s">
        <v>245</v>
      </c>
      <c r="AA42" s="334" t="s">
        <v>245</v>
      </c>
      <c r="AB42" s="334" t="s">
        <v>245</v>
      </c>
      <c r="AC42" s="334" t="s">
        <v>245</v>
      </c>
    </row>
    <row r="43" spans="1:29" ht="14.25" customHeight="1" thickBot="1">
      <c r="A43" s="111">
        <v>3.4</v>
      </c>
      <c r="B43" s="123" t="s">
        <v>135</v>
      </c>
      <c r="C43" s="108"/>
      <c r="D43" s="109"/>
      <c r="E43" s="109"/>
      <c r="F43" s="336"/>
      <c r="G43" s="336"/>
      <c r="H43" s="336"/>
      <c r="I43" s="336"/>
      <c r="J43" s="336"/>
      <c r="K43" s="336"/>
      <c r="L43" s="336"/>
      <c r="M43" s="337"/>
      <c r="N43" s="336"/>
      <c r="O43" s="336"/>
      <c r="P43" s="336"/>
      <c r="Q43" s="336"/>
      <c r="R43" s="336"/>
      <c r="S43" s="336"/>
      <c r="T43" s="336"/>
      <c r="U43" s="336"/>
      <c r="V43" s="336"/>
      <c r="W43" s="336"/>
      <c r="X43" s="336"/>
      <c r="Y43" s="336"/>
      <c r="Z43" s="336"/>
      <c r="AA43" s="411">
        <v>7</v>
      </c>
      <c r="AB43" s="336"/>
      <c r="AC43" s="336"/>
    </row>
    <row r="44" spans="1:29" ht="13.5" customHeight="1" thickBot="1">
      <c r="A44" s="96" t="s">
        <v>137</v>
      </c>
      <c r="B44" s="124" t="s">
        <v>136</v>
      </c>
      <c r="C44" s="115">
        <v>2</v>
      </c>
      <c r="D44" s="116" t="s">
        <v>81</v>
      </c>
      <c r="E44" s="116">
        <v>5</v>
      </c>
      <c r="F44" s="338"/>
      <c r="G44" s="338"/>
      <c r="H44" s="338"/>
      <c r="I44" s="338"/>
      <c r="J44" s="338"/>
      <c r="K44" s="338"/>
      <c r="L44" s="338"/>
      <c r="M44" s="339"/>
      <c r="N44" s="338"/>
      <c r="O44" s="338"/>
      <c r="P44" s="338"/>
      <c r="Q44" s="338" t="s">
        <v>245</v>
      </c>
      <c r="R44" s="338"/>
      <c r="S44" s="338"/>
      <c r="T44" s="338"/>
      <c r="U44" s="338"/>
      <c r="V44" s="338"/>
      <c r="W44" s="338"/>
      <c r="X44" s="338"/>
      <c r="Y44" s="338"/>
      <c r="Z44" s="338"/>
      <c r="AA44" s="338"/>
      <c r="AB44" s="338" t="s">
        <v>245</v>
      </c>
      <c r="AC44" s="338"/>
    </row>
    <row r="45" spans="1:29" ht="30.75" customHeight="1" thickBot="1">
      <c r="A45" s="59">
        <v>4</v>
      </c>
      <c r="B45" s="125" t="s">
        <v>146</v>
      </c>
      <c r="C45" s="118"/>
      <c r="D45" s="119"/>
      <c r="E45" s="119"/>
      <c r="F45" s="340"/>
      <c r="G45" s="340"/>
      <c r="H45" s="340"/>
      <c r="I45" s="340"/>
      <c r="J45" s="340"/>
      <c r="K45" s="340"/>
      <c r="L45" s="340"/>
      <c r="M45" s="341"/>
      <c r="N45" s="340"/>
      <c r="O45" s="340"/>
      <c r="P45" s="340"/>
      <c r="Q45" s="340"/>
      <c r="R45" s="340"/>
      <c r="S45" s="340"/>
      <c r="T45" s="340"/>
      <c r="U45" s="340"/>
      <c r="V45" s="340"/>
      <c r="W45" s="340"/>
      <c r="X45" s="340"/>
      <c r="Y45" s="340"/>
      <c r="Z45" s="340"/>
      <c r="AA45" s="340"/>
      <c r="AB45" s="340"/>
      <c r="AC45" s="340"/>
    </row>
    <row r="46" spans="1:29" ht="26.25">
      <c r="A46" s="66">
        <v>4.0999999999999996</v>
      </c>
      <c r="B46" s="120" t="s">
        <v>147</v>
      </c>
      <c r="C46" s="121"/>
      <c r="D46" s="122"/>
      <c r="E46" s="122"/>
      <c r="F46" s="332"/>
      <c r="G46" s="332"/>
      <c r="H46" s="332"/>
      <c r="I46" s="332"/>
      <c r="J46" s="332"/>
      <c r="K46" s="332"/>
      <c r="L46" s="332"/>
      <c r="M46" s="333"/>
      <c r="N46" s="332"/>
      <c r="O46" s="332"/>
      <c r="P46" s="332"/>
      <c r="Q46" s="332"/>
      <c r="R46" s="332"/>
      <c r="S46" s="332"/>
      <c r="T46" s="332"/>
      <c r="U46" s="332"/>
      <c r="V46" s="332"/>
      <c r="W46" s="332"/>
      <c r="X46" s="332"/>
      <c r="Y46" s="332"/>
      <c r="Z46" s="332"/>
      <c r="AA46" s="332"/>
      <c r="AB46" s="332"/>
      <c r="AC46" s="332"/>
    </row>
    <row r="47" spans="1:29" ht="13.5" customHeight="1" thickBot="1">
      <c r="A47" s="126" t="s">
        <v>150</v>
      </c>
      <c r="B47" s="113" t="s">
        <v>169</v>
      </c>
      <c r="C47" s="104">
        <v>2</v>
      </c>
      <c r="D47" s="105" t="s">
        <v>256</v>
      </c>
      <c r="E47" s="105"/>
      <c r="F47" s="334"/>
      <c r="G47" s="334"/>
      <c r="H47" s="334"/>
      <c r="I47" s="334"/>
      <c r="J47" s="334"/>
      <c r="K47" s="334"/>
      <c r="L47" s="334" t="s">
        <v>245</v>
      </c>
      <c r="M47" s="335"/>
      <c r="N47" s="334"/>
      <c r="O47" s="334"/>
      <c r="P47" s="334"/>
      <c r="Q47" s="334"/>
      <c r="R47" s="334"/>
      <c r="S47" s="334"/>
      <c r="T47" s="334"/>
      <c r="U47" s="334"/>
      <c r="V47" s="334"/>
      <c r="W47" s="334"/>
      <c r="X47" s="334" t="s">
        <v>245</v>
      </c>
      <c r="Y47" s="334"/>
      <c r="Z47" s="334"/>
      <c r="AA47" s="334"/>
      <c r="AB47" s="334"/>
      <c r="AC47" s="334"/>
    </row>
    <row r="48" spans="1:29" ht="13.5" customHeight="1" thickBot="1">
      <c r="A48" s="72" t="s">
        <v>154</v>
      </c>
      <c r="B48" s="113" t="s">
        <v>171</v>
      </c>
      <c r="C48" s="104">
        <v>60</v>
      </c>
      <c r="D48" s="105" t="s">
        <v>10</v>
      </c>
      <c r="E48" s="105"/>
      <c r="F48" s="334"/>
      <c r="G48" s="334"/>
      <c r="H48" s="334"/>
      <c r="I48" s="334"/>
      <c r="J48" s="334"/>
      <c r="K48" s="334"/>
      <c r="L48" s="334" t="s">
        <v>245</v>
      </c>
      <c r="M48" s="335" t="s">
        <v>245</v>
      </c>
      <c r="N48" s="334" t="s">
        <v>245</v>
      </c>
      <c r="O48" s="334" t="s">
        <v>245</v>
      </c>
      <c r="P48" s="334" t="s">
        <v>245</v>
      </c>
      <c r="Q48" s="334"/>
      <c r="R48" s="334"/>
      <c r="S48" s="334"/>
      <c r="T48" s="411">
        <v>6</v>
      </c>
      <c r="U48" s="334"/>
      <c r="V48" s="334"/>
      <c r="W48" s="334"/>
      <c r="X48" s="334" t="s">
        <v>245</v>
      </c>
      <c r="Y48" s="334" t="s">
        <v>245</v>
      </c>
      <c r="Z48" s="334" t="s">
        <v>245</v>
      </c>
      <c r="AA48" s="334" t="s">
        <v>245</v>
      </c>
      <c r="AB48" s="334" t="s">
        <v>245</v>
      </c>
      <c r="AC48" s="334"/>
    </row>
    <row r="49" spans="1:29" ht="13.5" customHeight="1" thickBot="1">
      <c r="A49" s="96" t="s">
        <v>172</v>
      </c>
      <c r="B49" s="124" t="s">
        <v>149</v>
      </c>
      <c r="C49" s="115">
        <v>1</v>
      </c>
      <c r="D49" s="116" t="s">
        <v>257</v>
      </c>
      <c r="E49" s="116">
        <v>5</v>
      </c>
      <c r="F49" s="338"/>
      <c r="G49" s="338"/>
      <c r="H49" s="338"/>
      <c r="I49" s="338"/>
      <c r="J49" s="338"/>
      <c r="K49" s="338"/>
      <c r="L49" s="338"/>
      <c r="M49" s="339"/>
      <c r="N49" s="338"/>
      <c r="O49" s="338"/>
      <c r="P49" s="338"/>
      <c r="Q49" s="338"/>
      <c r="R49" s="338"/>
      <c r="S49" s="338"/>
      <c r="T49" s="338"/>
      <c r="U49" s="338"/>
      <c r="V49" s="338"/>
      <c r="W49" s="338"/>
      <c r="X49" s="338"/>
      <c r="Y49" s="338"/>
      <c r="Z49" s="338"/>
      <c r="AA49" s="338"/>
      <c r="AB49" s="338"/>
      <c r="AC49" s="338" t="s">
        <v>245</v>
      </c>
    </row>
    <row r="50" spans="1:29" ht="15.75" thickBot="1"/>
    <row r="51" spans="1:29" ht="18" thickBot="1">
      <c r="A51" s="411">
        <v>6</v>
      </c>
      <c r="B51" s="411" t="s">
        <v>469</v>
      </c>
      <c r="C51" s="412" t="s">
        <v>470</v>
      </c>
    </row>
  </sheetData>
  <mergeCells count="24">
    <mergeCell ref="L5:W5"/>
    <mergeCell ref="X5:AC5"/>
    <mergeCell ref="A6:B6"/>
    <mergeCell ref="F6:H6"/>
    <mergeCell ref="AE19:AH19"/>
    <mergeCell ref="A5:B5"/>
    <mergeCell ref="C5:C7"/>
    <mergeCell ref="D5:D7"/>
    <mergeCell ref="E5:E7"/>
    <mergeCell ref="F5:K5"/>
    <mergeCell ref="AE20:AH20"/>
    <mergeCell ref="AE21:AH21"/>
    <mergeCell ref="AA6:AC6"/>
    <mergeCell ref="A7:B7"/>
    <mergeCell ref="C16:E16"/>
    <mergeCell ref="AE16:AH16"/>
    <mergeCell ref="AE17:AH17"/>
    <mergeCell ref="AE18:AH18"/>
    <mergeCell ref="I6:K6"/>
    <mergeCell ref="L6:N6"/>
    <mergeCell ref="O6:Q6"/>
    <mergeCell ref="R6:T6"/>
    <mergeCell ref="U6:W6"/>
    <mergeCell ref="X6:Z6"/>
  </mergeCells>
  <printOptions horizontalCentered="1"/>
  <pageMargins left="0" right="0" top="0.48" bottom="0.6" header="0.33" footer="0.45"/>
  <pageSetup paperSize="9" scale="81"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J28"/>
  <sheetViews>
    <sheetView zoomScale="90" zoomScaleNormal="90" workbookViewId="0"/>
  </sheetViews>
  <sheetFormatPr defaultRowHeight="15"/>
  <cols>
    <col min="1" max="1" width="9.140625" style="54"/>
    <col min="2" max="2" width="40.5703125" style="54" customWidth="1"/>
    <col min="3" max="5" width="14.7109375" style="54" customWidth="1"/>
    <col min="6" max="6" width="13.7109375" style="54" customWidth="1"/>
    <col min="7" max="9" width="10.7109375" style="54" customWidth="1"/>
    <col min="10" max="10" width="9.140625" style="54"/>
    <col min="11" max="11" width="17.7109375" style="54" customWidth="1"/>
    <col min="12" max="12" width="16.28515625" style="54" customWidth="1"/>
    <col min="13" max="16384" width="9.140625" style="54"/>
  </cols>
  <sheetData>
    <row r="1" spans="1:10" ht="18">
      <c r="A1" s="155" t="s">
        <v>369</v>
      </c>
      <c r="B1" s="156"/>
      <c r="C1" s="156"/>
      <c r="D1" s="156"/>
      <c r="E1" s="157"/>
      <c r="F1" s="157"/>
      <c r="G1" s="157"/>
      <c r="H1" s="157"/>
      <c r="I1" s="157"/>
      <c r="J1" s="157" t="s">
        <v>243</v>
      </c>
    </row>
    <row r="3" spans="1:10" ht="18">
      <c r="A3" s="155" t="s">
        <v>412</v>
      </c>
      <c r="B3" s="156"/>
      <c r="C3" s="156"/>
      <c r="D3" s="156"/>
      <c r="E3" s="157"/>
      <c r="F3" s="157"/>
      <c r="G3" s="157"/>
      <c r="H3" s="157"/>
      <c r="I3" s="157"/>
    </row>
    <row r="4" spans="1:10" ht="15.75" thickBot="1"/>
    <row r="5" spans="1:10" ht="32.25" customHeight="1">
      <c r="A5" s="480" t="s">
        <v>213</v>
      </c>
      <c r="B5" s="482"/>
      <c r="C5" s="477" t="s">
        <v>439</v>
      </c>
      <c r="D5" s="386" t="s">
        <v>217</v>
      </c>
      <c r="E5" s="386"/>
      <c r="F5" s="477" t="s">
        <v>441</v>
      </c>
      <c r="G5" s="477" t="s">
        <v>216</v>
      </c>
      <c r="H5" s="477" t="s">
        <v>442</v>
      </c>
      <c r="I5" s="479"/>
    </row>
    <row r="6" spans="1:10" ht="31.5">
      <c r="A6" s="481"/>
      <c r="B6" s="483"/>
      <c r="C6" s="478"/>
      <c r="D6" s="389" t="s">
        <v>388</v>
      </c>
      <c r="E6" s="389" t="s">
        <v>440</v>
      </c>
      <c r="F6" s="478"/>
      <c r="G6" s="478"/>
      <c r="H6" s="390" t="s">
        <v>215</v>
      </c>
      <c r="I6" s="392" t="s">
        <v>214</v>
      </c>
    </row>
    <row r="7" spans="1:10" ht="15.75">
      <c r="A7" s="378"/>
      <c r="B7" s="342"/>
      <c r="C7" s="376"/>
      <c r="D7" s="376"/>
      <c r="E7" s="376"/>
      <c r="F7" s="377"/>
      <c r="G7" s="377"/>
      <c r="H7" s="377"/>
      <c r="I7" s="379"/>
    </row>
    <row r="8" spans="1:10" ht="15.75">
      <c r="A8" s="475" t="s">
        <v>212</v>
      </c>
      <c r="B8" s="476"/>
      <c r="C8" s="391"/>
      <c r="D8" s="391"/>
      <c r="E8" s="391"/>
      <c r="F8" s="391"/>
      <c r="G8" s="391"/>
      <c r="H8" s="391"/>
      <c r="I8" s="393"/>
    </row>
    <row r="9" spans="1:10" ht="47.25">
      <c r="A9" s="394" t="s">
        <v>36</v>
      </c>
      <c r="B9" s="387" t="s">
        <v>211</v>
      </c>
      <c r="C9" s="396">
        <v>1200</v>
      </c>
      <c r="D9" s="396">
        <v>1200</v>
      </c>
      <c r="E9" s="396">
        <v>0</v>
      </c>
      <c r="F9" s="388" t="s">
        <v>201</v>
      </c>
      <c r="G9" s="388" t="s">
        <v>193</v>
      </c>
      <c r="H9" s="388" t="s">
        <v>207</v>
      </c>
      <c r="I9" s="395" t="s">
        <v>204</v>
      </c>
    </row>
    <row r="10" spans="1:10" ht="31.5">
      <c r="A10" s="380" t="s">
        <v>59</v>
      </c>
      <c r="B10" s="343" t="s">
        <v>210</v>
      </c>
      <c r="C10" s="397">
        <v>23386</v>
      </c>
      <c r="D10" s="397">
        <v>10000</v>
      </c>
      <c r="E10" s="397">
        <v>13386</v>
      </c>
      <c r="F10" s="344" t="s">
        <v>201</v>
      </c>
      <c r="G10" s="344" t="s">
        <v>193</v>
      </c>
      <c r="H10" s="344" t="s">
        <v>207</v>
      </c>
      <c r="I10" s="381" t="s">
        <v>206</v>
      </c>
    </row>
    <row r="11" spans="1:10" ht="31.5">
      <c r="A11" s="394" t="s">
        <v>209</v>
      </c>
      <c r="B11" s="387" t="s">
        <v>208</v>
      </c>
      <c r="C11" s="396">
        <v>16427</v>
      </c>
      <c r="D11" s="396">
        <v>16427</v>
      </c>
      <c r="E11" s="396">
        <v>0</v>
      </c>
      <c r="F11" s="388" t="s">
        <v>201</v>
      </c>
      <c r="G11" s="388" t="s">
        <v>193</v>
      </c>
      <c r="H11" s="388" t="s">
        <v>207</v>
      </c>
      <c r="I11" s="395" t="s">
        <v>206</v>
      </c>
    </row>
    <row r="12" spans="1:10" ht="47.25">
      <c r="A12" s="380" t="s">
        <v>156</v>
      </c>
      <c r="B12" s="343" t="s">
        <v>205</v>
      </c>
      <c r="C12" s="397">
        <v>3000</v>
      </c>
      <c r="D12" s="397">
        <v>3000</v>
      </c>
      <c r="E12" s="397">
        <v>0</v>
      </c>
      <c r="F12" s="344" t="s">
        <v>201</v>
      </c>
      <c r="G12" s="344" t="s">
        <v>193</v>
      </c>
      <c r="H12" s="344" t="s">
        <v>204</v>
      </c>
      <c r="I12" s="381" t="s">
        <v>203</v>
      </c>
    </row>
    <row r="13" spans="1:10" ht="47.25">
      <c r="A13" s="394" t="s">
        <v>151</v>
      </c>
      <c r="B13" s="387" t="s">
        <v>444</v>
      </c>
      <c r="C13" s="396">
        <v>3000</v>
      </c>
      <c r="D13" s="396">
        <v>3000</v>
      </c>
      <c r="E13" s="396">
        <v>0</v>
      </c>
      <c r="F13" s="388" t="s">
        <v>201</v>
      </c>
      <c r="G13" s="388" t="s">
        <v>193</v>
      </c>
      <c r="H13" s="388" t="s">
        <v>436</v>
      </c>
      <c r="I13" s="395" t="s">
        <v>446</v>
      </c>
    </row>
    <row r="14" spans="1:10" ht="31.5">
      <c r="A14" s="380" t="s">
        <v>173</v>
      </c>
      <c r="B14" s="343" t="s">
        <v>202</v>
      </c>
      <c r="C14" s="397">
        <v>1500</v>
      </c>
      <c r="D14" s="397">
        <v>1500</v>
      </c>
      <c r="E14" s="397">
        <v>0</v>
      </c>
      <c r="F14" s="344" t="s">
        <v>201</v>
      </c>
      <c r="G14" s="344" t="s">
        <v>193</v>
      </c>
      <c r="H14" s="344" t="s">
        <v>200</v>
      </c>
      <c r="I14" s="381" t="s">
        <v>192</v>
      </c>
    </row>
    <row r="15" spans="1:10" ht="15.75">
      <c r="A15" s="394" t="s">
        <v>451</v>
      </c>
      <c r="B15" s="387" t="s">
        <v>449</v>
      </c>
      <c r="C15" s="396">
        <v>5000</v>
      </c>
      <c r="D15" s="396">
        <v>5000</v>
      </c>
      <c r="E15" s="396">
        <v>0</v>
      </c>
      <c r="F15" s="388" t="s">
        <v>201</v>
      </c>
      <c r="G15" s="388" t="s">
        <v>453</v>
      </c>
      <c r="H15" s="388" t="s">
        <v>197</v>
      </c>
      <c r="I15" s="395" t="s">
        <v>454</v>
      </c>
    </row>
    <row r="16" spans="1:10" ht="15.75">
      <c r="A16" s="380" t="s">
        <v>451</v>
      </c>
      <c r="B16" s="343" t="s">
        <v>450</v>
      </c>
      <c r="C16" s="397">
        <v>4000</v>
      </c>
      <c r="D16" s="397">
        <v>4000</v>
      </c>
      <c r="E16" s="397">
        <v>0</v>
      </c>
      <c r="F16" s="344" t="s">
        <v>201</v>
      </c>
      <c r="G16" s="344" t="s">
        <v>193</v>
      </c>
      <c r="H16" s="344" t="s">
        <v>456</v>
      </c>
      <c r="I16" s="381" t="s">
        <v>455</v>
      </c>
    </row>
    <row r="17" spans="1:9" ht="15.75">
      <c r="A17" s="380"/>
      <c r="B17" s="343"/>
      <c r="C17" s="397"/>
      <c r="D17" s="397"/>
      <c r="E17" s="397"/>
      <c r="F17" s="344"/>
      <c r="G17" s="344"/>
      <c r="H17" s="344"/>
      <c r="I17" s="381"/>
    </row>
    <row r="18" spans="1:9" ht="15.75" customHeight="1">
      <c r="A18" s="475" t="s">
        <v>199</v>
      </c>
      <c r="B18" s="476"/>
      <c r="C18" s="398"/>
      <c r="D18" s="398"/>
      <c r="E18" s="398"/>
      <c r="F18" s="391"/>
      <c r="G18" s="391"/>
      <c r="H18" s="391"/>
      <c r="I18" s="393"/>
    </row>
    <row r="19" spans="1:9" ht="15.75">
      <c r="A19" s="380" t="s">
        <v>198</v>
      </c>
      <c r="B19" s="343" t="s">
        <v>232</v>
      </c>
      <c r="C19" s="397">
        <v>2280</v>
      </c>
      <c r="D19" s="397">
        <v>0</v>
      </c>
      <c r="E19" s="397">
        <v>2280</v>
      </c>
      <c r="F19" s="344" t="s">
        <v>194</v>
      </c>
      <c r="G19" s="344" t="s">
        <v>193</v>
      </c>
      <c r="H19" s="344" t="s">
        <v>197</v>
      </c>
      <c r="I19" s="382" t="s">
        <v>197</v>
      </c>
    </row>
    <row r="20" spans="1:9" ht="31.5">
      <c r="A20" s="394" t="s">
        <v>196</v>
      </c>
      <c r="B20" s="387" t="s">
        <v>195</v>
      </c>
      <c r="C20" s="396">
        <v>3000</v>
      </c>
      <c r="D20" s="396">
        <v>3000</v>
      </c>
      <c r="E20" s="396">
        <v>0</v>
      </c>
      <c r="F20" s="388" t="s">
        <v>194</v>
      </c>
      <c r="G20" s="388" t="s">
        <v>193</v>
      </c>
      <c r="H20" s="388" t="s">
        <v>192</v>
      </c>
      <c r="I20" s="395" t="s">
        <v>191</v>
      </c>
    </row>
    <row r="21" spans="1:9" ht="16.5" thickBot="1">
      <c r="A21" s="383" t="s">
        <v>451</v>
      </c>
      <c r="B21" s="384" t="s">
        <v>452</v>
      </c>
      <c r="C21" s="399">
        <v>2000</v>
      </c>
      <c r="D21" s="399">
        <v>2000</v>
      </c>
      <c r="E21" s="399">
        <v>0</v>
      </c>
      <c r="F21" s="385" t="s">
        <v>194</v>
      </c>
      <c r="G21" s="385" t="s">
        <v>193</v>
      </c>
      <c r="H21" s="385" t="s">
        <v>445</v>
      </c>
      <c r="I21" s="410" t="s">
        <v>457</v>
      </c>
    </row>
    <row r="22" spans="1:9" ht="15.75">
      <c r="A22" s="373"/>
      <c r="B22" s="373"/>
      <c r="C22" s="374"/>
      <c r="D22" s="374"/>
      <c r="E22" s="374"/>
      <c r="F22" s="375"/>
      <c r="G22" s="375"/>
      <c r="H22" s="375"/>
      <c r="I22" s="375"/>
    </row>
    <row r="23" spans="1:9">
      <c r="A23" s="54" t="s">
        <v>443</v>
      </c>
    </row>
    <row r="24" spans="1:9" ht="15.75">
      <c r="C24" s="55"/>
    </row>
    <row r="28" spans="1:9" ht="15.75">
      <c r="B28" s="55"/>
    </row>
  </sheetData>
  <mergeCells count="8">
    <mergeCell ref="A8:B8"/>
    <mergeCell ref="A18:B18"/>
    <mergeCell ref="G5:G6"/>
    <mergeCell ref="H5:I5"/>
    <mergeCell ref="A5:A6"/>
    <mergeCell ref="B5:B6"/>
    <mergeCell ref="C5:C6"/>
    <mergeCell ref="F5:F6"/>
  </mergeCells>
  <hyperlinks>
    <hyperlink ref="F5" location="_ftn3" display="_ftn3"/>
  </hyperlinks>
  <pageMargins left="0.7" right="0.7" top="0.75" bottom="0.75" header="0.3" footer="0.3"/>
  <pageSetup scale="8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FB86DACBF407D8499DEC9CDFFBA1930C" ma:contentTypeVersion="1020" ma:contentTypeDescription="The base project type from which other project content types inherit their information." ma:contentTypeScope="" ma:versionID="e65e8babaee972454a9f61ec564248e5">
  <xsd:schema xmlns:xsd="http://www.w3.org/2001/XMLSchema" xmlns:xs="http://www.w3.org/2001/XMLSchema" xmlns:p="http://schemas.microsoft.com/office/2006/metadata/properties" xmlns:ns2="cdc7663a-08f0-4737-9e8c-148ce897a09c" targetNamespace="http://schemas.microsoft.com/office/2006/metadata/properties" ma:root="true" ma:fieldsID="d4b769bd35faf38045a682dfba9acf4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UBR Contact"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35421963</IDBDocs_x0020_Number>
    <TaxCatchAll xmlns="cdc7663a-08f0-4737-9e8c-148ce897a09c"/>
    <Phase xmlns="cdc7663a-08f0-4737-9e8c-148ce897a09c" xsi:nil="true"/>
    <SISCOR_x0020_Number xmlns="cdc7663a-08f0-4737-9e8c-148ce897a09c" xsi:nil="true"/>
    <Division_x0020_or_x0020_Unit xmlns="cdc7663a-08f0-4737-9e8c-148ce897a09c">MIF</Division_x0020_or_x0020_Unit>
    <Approval_x0020_Number xmlns="cdc7663a-08f0-4737-9e8c-148ce897a09c" xsi:nil="true"/>
    <Document_x0020_Author xmlns="cdc7663a-08f0-4737-9e8c-148ce897a09c">MCORZO</Document_x0020_Author>
    <Fiscal_x0020_Year_x0020_IDB xmlns="cdc7663a-08f0-4737-9e8c-148ce897a09c">2010</Fiscal_x0020_Year_x0020_IDB>
    <Other_x0020_Author xmlns="cdc7663a-08f0-4737-9e8c-148ce897a09c" xsi:nil="true"/>
    <Project_x0020_Number xmlns="cdc7663a-08f0-4737-9e8c-148ce897a09c">PE-M1075</Project_x0020_Number>
    <Package_x0020_Code xmlns="cdc7663a-08f0-4737-9e8c-148ce897a09c" xsi:nil="true"/>
    <Key_x0020_Document xmlns="cdc7663a-08f0-4737-9e8c-148ce897a09c">false</Key_x0020_Document>
    <Migration_x0020_Info xmlns="cdc7663a-08f0-4737-9e8c-148ce897a09c">MS EXCELPAProcurement Plan0</Migration_x0020_Info>
    <Operation_x0020_Type xmlns="cdc7663a-08f0-4737-9e8c-148ce897a09c" xsi:nil="true"/>
    <Record_x0020_Number xmlns="cdc7663a-08f0-4737-9e8c-148ce897a09c">R0002946675</Record_x0020_Number>
    <Document_x0020_Language_x0020_IDB xmlns="cdc7663a-08f0-4737-9e8c-148ce897a09c">English</Document_x0020_Language_x0020_IDB>
    <Identifier xmlns="cdc7663a-08f0-4737-9e8c-148ce897a09c"> TECFILE</Identifier>
    <Access_x0020_to_x0020_Information_x00a0_Policy xmlns="cdc7663a-08f0-4737-9e8c-148ce897a09c">Public</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ic46d7e087fd4a108fb86518ca413cc6>
    <e46fe2894295491da65140ffd2369f49 xmlns="cdc7663a-08f0-4737-9e8c-148ce897a09c">
      <Terms xmlns="http://schemas.microsoft.com/office/infopath/2007/PartnerControl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_dlc_DocId xmlns="cdc7663a-08f0-4737-9e8c-148ce897a09c">EZSHARE-264955402-12030</_dlc_DocId>
    <From_x003a_ xmlns="cdc7663a-08f0-4737-9e8c-148ce897a09c" xsi:nil="true"/>
    <To_x003a_ xmlns="cdc7663a-08f0-4737-9e8c-148ce897a09c" xsi:nil="true"/>
    <_dlc_DocIdUrl xmlns="cdc7663a-08f0-4737-9e8c-148ce897a09c">
      <Url>https://idbg.sharepoint.com/teams/EZ-PE-TCP/PE-M1075/_layouts/15/DocIdRedir.aspx?ID=EZSHARE-264955402-12030</Url>
      <Description>EZSHARE-264955402-12030</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ae61f9b1-e23d-4f49-b3d7-56b991556c4b" ContentTypeId="0x010100ACF722E9F6B0B149B0CD8BE2560A6672"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SharedContentType xmlns="Microsoft.SharePoint.Taxonomy.ContentTypeSync" SourceId="ae61f9b1-e23d-4f49-b3d7-56b991556c4b" ContentTypeId="0x010100ACF722E9F6B0B149B0CD8BE2560A6672" PreviousValue="false"/>
</file>

<file path=customXml/item7.xml><?xml version="1.0" encoding="utf-8"?>
<ct:contentTypeSchema xmlns:ct="http://schemas.microsoft.com/office/2006/metadata/contentType" xmlns:ma="http://schemas.microsoft.com/office/2006/metadata/properties/metaAttributes" ct:_="" ma:_="" ma:contentTypeName="ez-Operations" ma:contentTypeID="0x010100ACF722E9F6B0B149B0CD8BE2560A667200FB86DACBF407D8499DEC9CDFFBA1930C" ma:contentTypeVersion="1726" ma:contentTypeDescription="The base project type from which other project content types inherit their information." ma:contentTypeScope="" ma:versionID="3aedc8b75ad55ed9e35292b8531ef8d5">
  <xsd:schema xmlns:xsd="http://www.w3.org/2001/XMLSchema" xmlns:xs="http://www.w3.org/2001/XMLSchema" xmlns:p="http://schemas.microsoft.com/office/2006/metadata/properties" xmlns:ns2="cdc7663a-08f0-4737-9e8c-148ce897a09c" targetNamespace="http://schemas.microsoft.com/office/2006/metadata/properties" ma:root="true" ma:fieldsID="ff2a31bd3a03c7eb8d5936744de99e9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3DDBB71F-A531-475D-A45D-ECF7AD172014}"/>
</file>

<file path=customXml/itemProps2.xml><?xml version="1.0" encoding="utf-8"?>
<ds:datastoreItem xmlns:ds="http://schemas.openxmlformats.org/officeDocument/2006/customXml" ds:itemID="{700C0197-0CFC-4200-B337-4926CDDCF0B9}"/>
</file>

<file path=customXml/itemProps3.xml><?xml version="1.0" encoding="utf-8"?>
<ds:datastoreItem xmlns:ds="http://schemas.openxmlformats.org/officeDocument/2006/customXml" ds:itemID="{17836331-96DF-4D84-B89A-8E2ADBA929DC}"/>
</file>

<file path=customXml/itemProps4.xml><?xml version="1.0" encoding="utf-8"?>
<ds:datastoreItem xmlns:ds="http://schemas.openxmlformats.org/officeDocument/2006/customXml" ds:itemID="{A6AAC0A1-51BF-4CAD-A15C-ED621CE675DA}"/>
</file>

<file path=customXml/itemProps5.xml><?xml version="1.0" encoding="utf-8"?>
<ds:datastoreItem xmlns:ds="http://schemas.openxmlformats.org/officeDocument/2006/customXml" ds:itemID="{C473A729-F622-467F-A89A-DCC377C0FAFF}"/>
</file>

<file path=customXml/itemProps6.xml><?xml version="1.0" encoding="utf-8"?>
<ds:datastoreItem xmlns:ds="http://schemas.openxmlformats.org/officeDocument/2006/customXml" ds:itemID="{68FFA7F4-F2A2-4537-8830-C149385ED8AF}"/>
</file>

<file path=customXml/itemProps7.xml><?xml version="1.0" encoding="utf-8"?>
<ds:datastoreItem xmlns:ds="http://schemas.openxmlformats.org/officeDocument/2006/customXml" ds:itemID="{C2462DB4-706A-4F47-83EA-4CAB20419207}"/>
</file>

<file path=customXml/itemProps8.xml><?xml version="1.0" encoding="utf-8"?>
<ds:datastoreItem xmlns:ds="http://schemas.openxmlformats.org/officeDocument/2006/customXml" ds:itemID="{D48ACCA2-105B-47CC-841A-34B06128E3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ANEXOS</vt:lpstr>
      <vt:lpstr>I. MARCO LOGICO</vt:lpstr>
      <vt:lpstr>II. PRESUPUESTO DETALLADO</vt:lpstr>
      <vt:lpstr>III. -METAS-HITOS GATILLADORES</vt:lpstr>
      <vt:lpstr>IV. CRONOGRAMA</vt:lpstr>
      <vt:lpstr>V. PLAN DE ADQUISICIONES</vt:lpstr>
      <vt:lpstr>'II. PRESUPUESTO DETALLADO'!_ftn1</vt:lpstr>
      <vt:lpstr>'II. PRESUPUESTO DETALLADO'!_ftnref1</vt:lpstr>
      <vt:lpstr>'I. MARCO LOGICO'!Print_Area</vt:lpstr>
      <vt:lpstr>'II. PRESUPUESTO DETALLADO'!Print_Area</vt:lpstr>
      <vt:lpstr>'III. -METAS-HITOS GATILLADORES'!Print_Area</vt:lpstr>
      <vt:lpstr>'IV. CRONOGRAMA'!Print_Area</vt:lpstr>
      <vt:lpstr>'V. PLAN DE ADQUISICIONES'!Print_Area</vt:lpstr>
      <vt:lpstr>'I. MARCO LOGICO'!Print_Titles</vt:lpstr>
      <vt:lpstr>'II. PRESUPUESTO DETALLADO'!Print_Titles</vt:lpstr>
      <vt:lpstr>'IV. CRONOGRAMA'!Print_Titles</vt:lpstr>
    </vt:vector>
  </TitlesOfParts>
  <Company>Cliente Anonimo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Plan</dc:title>
  <dc:creator>Cliente Anonimo</dc:creator>
  <cp:lastModifiedBy>mcorzo</cp:lastModifiedBy>
  <cp:lastPrinted>2010-08-31T16:55:41Z</cp:lastPrinted>
  <dcterms:created xsi:type="dcterms:W3CDTF">2010-07-21T21:41:37Z</dcterms:created>
  <dcterms:modified xsi:type="dcterms:W3CDTF">2010-10-22T20:36:22Z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0x010100ACF722E9F6B0B149B0CD8BE2560A667200FB86DACBF407D8499DEC9CDFFBA1930C</vt:lpwstr>
  </property>
  <property fmtid="{D5CDD505-2E9C-101B-9397-08002B2CF9AE}" pid="3" name="TaxKeyword">
    <vt:lpwstr/>
  </property>
  <property fmtid="{D5CDD505-2E9C-101B-9397-08002B2CF9AE}" pid="4" name="Function Operations IDB">
    <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
  </property>
  <property fmtid="{D5CDD505-2E9C-101B-9397-08002B2CF9AE}" pid="9" name="Country">
    <vt:lpwstr/>
  </property>
  <property fmtid="{D5CDD505-2E9C-101B-9397-08002B2CF9AE}" pid="10" name="Fund IDB">
    <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Sub-Sector">
    <vt:lpwstr/>
  </property>
  <property fmtid="{D5CDD505-2E9C-101B-9397-08002B2CF9AE}" pid="15" name="Order">
    <vt:r8>1203000</vt:r8>
  </property>
  <property fmtid="{D5CDD505-2E9C-101B-9397-08002B2CF9AE}" pid="16" name="URL">
    <vt:lpwstr/>
  </property>
  <property fmtid="{D5CDD505-2E9C-101B-9397-08002B2CF9AE}" pid="18" name="Disclosure Activity">
    <vt:lpwstr>Procurement Plan</vt:lpwstr>
  </property>
  <property fmtid="{D5CDD505-2E9C-101B-9397-08002B2CF9AE}" pid="21" name="Webtopic">
    <vt:lpwstr>Generic</vt:lpwstr>
  </property>
  <property fmtid="{D5CDD505-2E9C-101B-9397-08002B2CF9AE}" pid="23" name="Disclosed">
    <vt:bool>true</vt:bool>
  </property>
  <property fmtid="{D5CDD505-2E9C-101B-9397-08002B2CF9AE}" pid="27" name="_dlc_DocIdItemGuid">
    <vt:lpwstr>ecf600f4-2933-497c-972a-5d2f51d563a5</vt:lpwstr>
  </property>
</Properties>
</file>