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xl/comments2.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loria\Documents\PROMUJERES\Financieros\PEP_POA_PA\PA\"/>
    </mc:Choice>
  </mc:AlternateContent>
  <bookViews>
    <workbookView xWindow="0" yWindow="0" windowWidth="22908" windowHeight="8676" tabRatio="517"/>
  </bookViews>
  <sheets>
    <sheet name="Plan de Adquisiciones" sheetId="10" r:id="rId1"/>
    <sheet name="Adquisiciones en curso_Cbio Fin" sheetId="11" r:id="rId2"/>
    <sheet name="Productos" sheetId="6" r:id="rId3"/>
    <sheet name="PEP" sheetId="8" r:id="rId4"/>
  </sheets>
  <externalReferences>
    <externalReference r:id="rId5"/>
  </externalReferences>
  <definedNames>
    <definedName name="_xlnm._FilterDatabase" localSheetId="1" hidden="1">'Adquisiciones en curso_Cbio Fin'!$A$2:$WUV$5</definedName>
    <definedName name="_xlnm._FilterDatabase" localSheetId="3" hidden="1">PEP!$A$3:$AKM$84</definedName>
    <definedName name="_xlnm._FilterDatabase" localSheetId="0" hidden="1">'Plan de Adquisiciones'!$A$2:$BB$46</definedName>
    <definedName name="_xlnm.Print_Area" localSheetId="3">PEP!$B$1:$N$118</definedName>
    <definedName name="_xlnm.Print_Area" localSheetId="2">Productos!$A$10:$O$41</definedName>
  </definedNames>
  <calcPr calcId="152511"/>
</workbook>
</file>

<file path=xl/calcChain.xml><?xml version="1.0" encoding="utf-8"?>
<calcChain xmlns="http://schemas.openxmlformats.org/spreadsheetml/2006/main">
  <c r="J10" i="11" l="1"/>
  <c r="J52" i="10"/>
  <c r="H52" i="10" l="1"/>
  <c r="O6" i="11" l="1"/>
  <c r="J6" i="11" l="1"/>
  <c r="N4" i="11" l="1"/>
  <c r="O4" i="11"/>
  <c r="N17" i="10"/>
  <c r="U7" i="10"/>
  <c r="U8" i="10"/>
  <c r="N30" i="10"/>
  <c r="M26" i="10"/>
  <c r="M31" i="10"/>
  <c r="N33" i="10"/>
  <c r="N35" i="10"/>
  <c r="M37" i="10"/>
  <c r="M38" i="10"/>
  <c r="M39" i="10"/>
  <c r="M41" i="10"/>
  <c r="J5" i="11"/>
  <c r="J3" i="11"/>
  <c r="J4" i="11" l="1"/>
  <c r="J24" i="10"/>
  <c r="J22" i="10"/>
  <c r="N22" i="10" s="1"/>
  <c r="J21" i="10"/>
  <c r="N21" i="10" s="1"/>
  <c r="J20" i="10"/>
  <c r="N20" i="10" s="1"/>
  <c r="J19" i="10"/>
  <c r="N19" i="10" s="1"/>
  <c r="J18" i="10"/>
  <c r="N18" i="10" s="1"/>
  <c r="M24" i="10" l="1"/>
  <c r="U24" i="10" s="1"/>
  <c r="V24" i="10"/>
  <c r="V7" i="10" l="1"/>
  <c r="V8" i="10"/>
  <c r="V18" i="10"/>
  <c r="V19" i="10"/>
  <c r="V20" i="10"/>
  <c r="V21" i="10"/>
  <c r="V22" i="10"/>
  <c r="V33" i="10"/>
  <c r="V35" i="10"/>
  <c r="V37" i="10"/>
  <c r="V40" i="10"/>
  <c r="V41" i="10"/>
  <c r="V44" i="10"/>
  <c r="V45" i="10"/>
  <c r="V47" i="10"/>
  <c r="U18" i="10" l="1"/>
  <c r="U19" i="10"/>
  <c r="U20" i="10"/>
  <c r="U21" i="10"/>
  <c r="U22" i="10"/>
  <c r="U29" i="10"/>
  <c r="U40" i="10"/>
  <c r="U44" i="10"/>
  <c r="U45" i="10"/>
  <c r="U47" i="10"/>
  <c r="R46" i="10"/>
  <c r="S46" i="10" s="1"/>
  <c r="Q46" i="10"/>
  <c r="J46" i="10" s="1"/>
  <c r="R43" i="10"/>
  <c r="S43" i="10" s="1"/>
  <c r="Q43" i="10"/>
  <c r="M43" i="10" s="1"/>
  <c r="R42" i="10"/>
  <c r="S42" i="10" s="1"/>
  <c r="Q42" i="10"/>
  <c r="J42" i="10" s="1"/>
  <c r="U41" i="10"/>
  <c r="U39" i="10"/>
  <c r="U38" i="10"/>
  <c r="V42" i="10" l="1"/>
  <c r="M42" i="10"/>
  <c r="U42" i="10" s="1"/>
  <c r="V46" i="10"/>
  <c r="M46" i="10"/>
  <c r="U46" i="10" s="1"/>
  <c r="J43" i="10"/>
  <c r="V43" i="10" s="1"/>
  <c r="U37" i="10"/>
  <c r="J36" i="10"/>
  <c r="M36" i="10" s="1"/>
  <c r="Q39" i="10"/>
  <c r="V39" i="10" s="1"/>
  <c r="Q38" i="10"/>
  <c r="V38" i="10" s="1"/>
  <c r="U35" i="10"/>
  <c r="J34" i="10"/>
  <c r="M34" i="10" s="1"/>
  <c r="S34" i="10"/>
  <c r="U33" i="10"/>
  <c r="R32" i="10"/>
  <c r="Q32" i="10"/>
  <c r="M32" i="10" s="1"/>
  <c r="R30" i="10"/>
  <c r="Q29" i="10"/>
  <c r="V29" i="10" s="1"/>
  <c r="U26" i="10"/>
  <c r="S28" i="10"/>
  <c r="R28" i="10"/>
  <c r="Q28" i="10"/>
  <c r="J28" i="10" s="1"/>
  <c r="M28" i="10" s="1"/>
  <c r="S27" i="10"/>
  <c r="R27" i="10"/>
  <c r="Q27" i="10"/>
  <c r="J27" i="10" s="1"/>
  <c r="M27" i="10" s="1"/>
  <c r="Q26" i="10"/>
  <c r="V26" i="10" s="1"/>
  <c r="R5" i="10"/>
  <c r="Q5" i="10"/>
  <c r="J5" i="10" s="1"/>
  <c r="M5" i="10" s="1"/>
  <c r="U5" i="10" s="1"/>
  <c r="R25" i="10"/>
  <c r="S25" i="10" s="1"/>
  <c r="Q25" i="10"/>
  <c r="J25" i="10" s="1"/>
  <c r="N25" i="10" s="1"/>
  <c r="R16" i="10"/>
  <c r="S16" i="10" s="1"/>
  <c r="Q16" i="10"/>
  <c r="N16" i="10" s="1"/>
  <c r="R23" i="10"/>
  <c r="S23" i="10" s="1"/>
  <c r="Q23" i="10"/>
  <c r="J23" i="10" s="1"/>
  <c r="N23" i="10" s="1"/>
  <c r="P48" i="10"/>
  <c r="J15" i="10"/>
  <c r="M15" i="10" s="1"/>
  <c r="U15" i="10" s="1"/>
  <c r="J14" i="10"/>
  <c r="M14" i="10" s="1"/>
  <c r="U14" i="10" s="1"/>
  <c r="J13" i="10"/>
  <c r="M13" i="10" s="1"/>
  <c r="U13" i="10" s="1"/>
  <c r="J12" i="10"/>
  <c r="M12" i="10" s="1"/>
  <c r="U12" i="10" s="1"/>
  <c r="J11" i="10"/>
  <c r="M11" i="10" s="1"/>
  <c r="U11" i="10" s="1"/>
  <c r="J10" i="10"/>
  <c r="M10" i="10" s="1"/>
  <c r="U10" i="10" s="1"/>
  <c r="J9" i="10"/>
  <c r="M9" i="10" s="1"/>
  <c r="U9" i="10" s="1"/>
  <c r="J6" i="10"/>
  <c r="M6" i="10" s="1"/>
  <c r="U6" i="10" s="1"/>
  <c r="N48" i="10" l="1"/>
  <c r="U32" i="10"/>
  <c r="V32" i="10"/>
  <c r="J16" i="10"/>
  <c r="V16" i="10" s="1"/>
  <c r="U43" i="10"/>
  <c r="U34" i="10"/>
  <c r="V34" i="10"/>
  <c r="U28" i="10"/>
  <c r="V28" i="10"/>
  <c r="Q14" i="10"/>
  <c r="V14" i="10" s="1"/>
  <c r="U27" i="10"/>
  <c r="V27" i="10"/>
  <c r="Q15" i="10"/>
  <c r="V15" i="10" s="1"/>
  <c r="Q13" i="10"/>
  <c r="V13" i="10" s="1"/>
  <c r="Q31" i="10"/>
  <c r="V31" i="10" s="1"/>
  <c r="U31" i="10"/>
  <c r="U36" i="10"/>
  <c r="V36" i="10"/>
  <c r="Q11" i="10"/>
  <c r="V11" i="10" s="1"/>
  <c r="V30" i="10"/>
  <c r="U30" i="10"/>
  <c r="V6" i="10"/>
  <c r="U25" i="10"/>
  <c r="V25" i="10"/>
  <c r="Q9" i="10"/>
  <c r="V9" i="10" s="1"/>
  <c r="Q10" i="10"/>
  <c r="V10" i="10" s="1"/>
  <c r="V5" i="10"/>
  <c r="Q12" i="10"/>
  <c r="V12" i="10" s="1"/>
  <c r="V23" i="10"/>
  <c r="U23" i="10"/>
  <c r="S48" i="10"/>
  <c r="R4" i="10"/>
  <c r="Q4" i="10"/>
  <c r="O3" i="8"/>
  <c r="U16" i="10" l="1"/>
  <c r="R48" i="10"/>
  <c r="Q48" i="10"/>
  <c r="T13" i="8" l="1"/>
  <c r="T15" i="8"/>
  <c r="T18" i="8"/>
  <c r="T21" i="8"/>
  <c r="T24" i="8"/>
  <c r="T26" i="8"/>
  <c r="T30" i="8"/>
  <c r="T31" i="8"/>
  <c r="T33" i="8"/>
  <c r="T36" i="8"/>
  <c r="T38" i="8"/>
  <c r="T40" i="8"/>
  <c r="T44" i="8"/>
  <c r="T46" i="8"/>
  <c r="T49" i="8"/>
  <c r="T51" i="8"/>
  <c r="T53" i="8"/>
  <c r="T57" i="8"/>
  <c r="T58" i="8"/>
  <c r="T60" i="8"/>
  <c r="T62" i="8"/>
  <c r="T64" i="8"/>
  <c r="T66" i="8"/>
  <c r="T71" i="8"/>
  <c r="T79" i="8"/>
  <c r="T82" i="8"/>
  <c r="G114" i="8"/>
  <c r="G111" i="8"/>
  <c r="G108" i="8"/>
  <c r="G107" i="8"/>
  <c r="G105" i="8"/>
  <c r="G104" i="8"/>
  <c r="G101" i="8"/>
  <c r="N84" i="8"/>
  <c r="M84" i="8"/>
  <c r="O82" i="8"/>
  <c r="L81" i="8"/>
  <c r="T81" i="8" s="1"/>
  <c r="H80" i="8"/>
  <c r="G80" i="8"/>
  <c r="P79" i="8"/>
  <c r="Q79" i="8" s="1"/>
  <c r="O79" i="8"/>
  <c r="P78" i="8"/>
  <c r="J78" i="8"/>
  <c r="K78" i="8" s="1"/>
  <c r="I78" i="8"/>
  <c r="P77" i="8"/>
  <c r="L77" i="8"/>
  <c r="T77" i="8" s="1"/>
  <c r="I77" i="8"/>
  <c r="P76" i="8"/>
  <c r="L76" i="8"/>
  <c r="T76" i="8" s="1"/>
  <c r="P75" i="8"/>
  <c r="L75" i="8"/>
  <c r="T75" i="8" s="1"/>
  <c r="P74" i="8"/>
  <c r="J74" i="8"/>
  <c r="P73" i="8"/>
  <c r="J73" i="8"/>
  <c r="K73" i="8" s="1"/>
  <c r="I73" i="8"/>
  <c r="P72" i="8"/>
  <c r="J72" i="8"/>
  <c r="K72" i="8" s="1"/>
  <c r="I72" i="8"/>
  <c r="I80" i="8" s="1"/>
  <c r="L70" i="8"/>
  <c r="T70" i="8" s="1"/>
  <c r="K69" i="8"/>
  <c r="J69" i="8"/>
  <c r="H69" i="8"/>
  <c r="G69" i="8"/>
  <c r="P68" i="8"/>
  <c r="K68" i="8"/>
  <c r="L68" i="8" s="1"/>
  <c r="T68" i="8" s="1"/>
  <c r="P67" i="8"/>
  <c r="L67" i="8"/>
  <c r="N67" i="8" s="1"/>
  <c r="O67" i="8" s="1"/>
  <c r="P65" i="8"/>
  <c r="L65" i="8"/>
  <c r="N65" i="8" s="1"/>
  <c r="O65" i="8" s="1"/>
  <c r="P63" i="8"/>
  <c r="L63" i="8"/>
  <c r="T63" i="8" s="1"/>
  <c r="P61" i="8"/>
  <c r="I61" i="8"/>
  <c r="L61" i="8" s="1"/>
  <c r="T61" i="8" s="1"/>
  <c r="P59" i="8"/>
  <c r="I59" i="8"/>
  <c r="I69" i="8" s="1"/>
  <c r="L56" i="8"/>
  <c r="T56" i="8" s="1"/>
  <c r="H55" i="8"/>
  <c r="G55" i="8"/>
  <c r="P54" i="8"/>
  <c r="I54" i="8"/>
  <c r="L54" i="8" s="1"/>
  <c r="T54" i="8" s="1"/>
  <c r="P52" i="8"/>
  <c r="L52" i="8"/>
  <c r="M52" i="8" s="1"/>
  <c r="I52" i="8"/>
  <c r="P50" i="8"/>
  <c r="L50" i="8"/>
  <c r="T50" i="8" s="1"/>
  <c r="P48" i="8"/>
  <c r="L48" i="8"/>
  <c r="M48" i="8" s="1"/>
  <c r="O48" i="8" s="1"/>
  <c r="P47" i="8"/>
  <c r="L47" i="8"/>
  <c r="P45" i="8"/>
  <c r="I45" i="8"/>
  <c r="L45" i="8" s="1"/>
  <c r="N45" i="8" s="1"/>
  <c r="P43" i="8"/>
  <c r="N43" i="8"/>
  <c r="K43" i="8"/>
  <c r="L43" i="8" s="1"/>
  <c r="T43" i="8" s="1"/>
  <c r="P42" i="8"/>
  <c r="L42" i="8"/>
  <c r="T42" i="8" s="1"/>
  <c r="P41" i="8"/>
  <c r="J41" i="8"/>
  <c r="L41" i="8" s="1"/>
  <c r="T41" i="8" s="1"/>
  <c r="I41" i="8"/>
  <c r="M41" i="8" s="1"/>
  <c r="P39" i="8"/>
  <c r="L39" i="8"/>
  <c r="T39" i="8" s="1"/>
  <c r="I39" i="8"/>
  <c r="P37" i="8"/>
  <c r="J37" i="8"/>
  <c r="L37" i="8" s="1"/>
  <c r="N37" i="8" s="1"/>
  <c r="P35" i="8"/>
  <c r="L35" i="8"/>
  <c r="M35" i="8" s="1"/>
  <c r="O35" i="8" s="1"/>
  <c r="P34" i="8"/>
  <c r="K34" i="8"/>
  <c r="J34" i="8"/>
  <c r="L34" i="8" s="1"/>
  <c r="T34" i="8" s="1"/>
  <c r="I34" i="8"/>
  <c r="P32" i="8"/>
  <c r="K32" i="8"/>
  <c r="J32" i="8"/>
  <c r="I32" i="8"/>
  <c r="I55" i="8" s="1"/>
  <c r="L29" i="8"/>
  <c r="T29" i="8" s="1"/>
  <c r="G28" i="8"/>
  <c r="P27" i="8"/>
  <c r="L27" i="8"/>
  <c r="M27" i="8" s="1"/>
  <c r="O27" i="8" s="1"/>
  <c r="P25" i="8"/>
  <c r="L25" i="8"/>
  <c r="M25" i="8" s="1"/>
  <c r="P23" i="8"/>
  <c r="K23" i="8"/>
  <c r="J23" i="8"/>
  <c r="I23" i="8"/>
  <c r="P22" i="8"/>
  <c r="I22" i="8"/>
  <c r="H22" i="8"/>
  <c r="P20" i="8"/>
  <c r="K20" i="8"/>
  <c r="J20" i="8"/>
  <c r="I20" i="8"/>
  <c r="P19" i="8"/>
  <c r="K19" i="8"/>
  <c r="L19" i="8" s="1"/>
  <c r="N19" i="8" s="1"/>
  <c r="I19" i="8"/>
  <c r="H19" i="8"/>
  <c r="P17" i="8"/>
  <c r="J17" i="8"/>
  <c r="K17" i="8" s="1"/>
  <c r="L17" i="8" s="1"/>
  <c r="T17" i="8" s="1"/>
  <c r="I17" i="8"/>
  <c r="P16" i="8"/>
  <c r="N16" i="8"/>
  <c r="G102" i="8" s="1"/>
  <c r="K16" i="8"/>
  <c r="J16" i="8"/>
  <c r="I16" i="8"/>
  <c r="P14" i="8"/>
  <c r="I14" i="8"/>
  <c r="L14" i="8" s="1"/>
  <c r="T14" i="8" s="1"/>
  <c r="H14" i="8"/>
  <c r="P12" i="8"/>
  <c r="N12" i="8"/>
  <c r="L12" i="8"/>
  <c r="T12" i="8" s="1"/>
  <c r="P11" i="8"/>
  <c r="N11" i="8"/>
  <c r="L11" i="8"/>
  <c r="T11" i="8" s="1"/>
  <c r="P10" i="8"/>
  <c r="J10" i="8"/>
  <c r="K10" i="8" s="1"/>
  <c r="I10" i="8"/>
  <c r="P9" i="8"/>
  <c r="J9" i="8"/>
  <c r="I9" i="8"/>
  <c r="P8" i="8"/>
  <c r="L8" i="8"/>
  <c r="T8" i="8" s="1"/>
  <c r="P7" i="8"/>
  <c r="J7" i="8"/>
  <c r="L7" i="8" s="1"/>
  <c r="P6" i="8"/>
  <c r="I6" i="8"/>
  <c r="P5" i="8"/>
  <c r="N5" i="8"/>
  <c r="L5" i="8"/>
  <c r="Q1" i="8"/>
  <c r="Q76" i="8" l="1"/>
  <c r="L59" i="8"/>
  <c r="N59" i="8" s="1"/>
  <c r="G113" i="8" s="1"/>
  <c r="H28" i="8"/>
  <c r="H83" i="8" s="1"/>
  <c r="J55" i="8"/>
  <c r="K55" i="8"/>
  <c r="L32" i="8"/>
  <c r="M32" i="8" s="1"/>
  <c r="O32" i="8" s="1"/>
  <c r="L9" i="8"/>
  <c r="T9" i="8" s="1"/>
  <c r="I28" i="8"/>
  <c r="I83" i="8" s="1"/>
  <c r="Q67" i="8"/>
  <c r="Q48" i="8"/>
  <c r="L23" i="8"/>
  <c r="T23" i="8" s="1"/>
  <c r="M76" i="8"/>
  <c r="O76" i="8" s="1"/>
  <c r="O70" i="8"/>
  <c r="Q8" i="8"/>
  <c r="O11" i="8"/>
  <c r="Q35" i="8"/>
  <c r="M61" i="8"/>
  <c r="O61" i="8" s="1"/>
  <c r="O12" i="8"/>
  <c r="Q47" i="8"/>
  <c r="G83" i="8"/>
  <c r="N75" i="8"/>
  <c r="G116" i="8" s="1"/>
  <c r="Q50" i="8"/>
  <c r="L10" i="8"/>
  <c r="T10" i="8" s="1"/>
  <c r="Q12" i="8"/>
  <c r="Q77" i="8"/>
  <c r="M34" i="8"/>
  <c r="O34" i="8" s="1"/>
  <c r="Q25" i="8"/>
  <c r="Q7" i="8"/>
  <c r="M50" i="8"/>
  <c r="O50" i="8" s="1"/>
  <c r="T52" i="8"/>
  <c r="T67" i="8"/>
  <c r="T35" i="8"/>
  <c r="T27" i="8"/>
  <c r="T19" i="8"/>
  <c r="Q19" i="8"/>
  <c r="R19" i="8" s="1"/>
  <c r="R20" i="8" s="1"/>
  <c r="M47" i="8"/>
  <c r="O47" i="8" s="1"/>
  <c r="M5" i="8"/>
  <c r="O5" i="8" s="1"/>
  <c r="J3" i="10"/>
  <c r="L20" i="8"/>
  <c r="T20" i="8" s="1"/>
  <c r="M63" i="8"/>
  <c r="O63" i="8" s="1"/>
  <c r="G100" i="8"/>
  <c r="M8" i="8"/>
  <c r="O8" i="8" s="1"/>
  <c r="Q27" i="8"/>
  <c r="Q63" i="8"/>
  <c r="M77" i="8"/>
  <c r="O77" i="8" s="1"/>
  <c r="T65" i="8"/>
  <c r="T25" i="8"/>
  <c r="L84" i="8"/>
  <c r="T84" i="8" s="1"/>
  <c r="T48" i="8"/>
  <c r="L16" i="8"/>
  <c r="T16" i="8" s="1"/>
  <c r="L73" i="8"/>
  <c r="T73" i="8" s="1"/>
  <c r="T47" i="8"/>
  <c r="T7" i="8"/>
  <c r="Q65" i="8"/>
  <c r="Q34" i="8"/>
  <c r="T5" i="8"/>
  <c r="T45" i="8"/>
  <c r="T37" i="8"/>
  <c r="Q39" i="8"/>
  <c r="Q11" i="8"/>
  <c r="Q54" i="8"/>
  <c r="Q41" i="8"/>
  <c r="Q61" i="8"/>
  <c r="Q75" i="8"/>
  <c r="Q42" i="8"/>
  <c r="P80" i="8"/>
  <c r="P55" i="8"/>
  <c r="Q52" i="8"/>
  <c r="P69" i="8"/>
  <c r="O25" i="8"/>
  <c r="E105" i="8"/>
  <c r="H105" i="8" s="1"/>
  <c r="Q68" i="8"/>
  <c r="M68" i="8"/>
  <c r="O68" i="8" s="1"/>
  <c r="O19" i="8"/>
  <c r="G103" i="8"/>
  <c r="O37" i="8"/>
  <c r="O45" i="8"/>
  <c r="G110" i="8"/>
  <c r="Q14" i="8"/>
  <c r="M14" i="8"/>
  <c r="M23" i="8"/>
  <c r="O23" i="8" s="1"/>
  <c r="M17" i="8"/>
  <c r="O17" i="8" s="1"/>
  <c r="Q17" i="8"/>
  <c r="M43" i="8"/>
  <c r="O43" i="8" s="1"/>
  <c r="Q43" i="8"/>
  <c r="L78" i="8"/>
  <c r="T78" i="8" s="1"/>
  <c r="P28" i="8"/>
  <c r="Q59" i="8"/>
  <c r="J80" i="8"/>
  <c r="J6" i="8"/>
  <c r="Q37" i="8"/>
  <c r="N42" i="8"/>
  <c r="O42" i="8" s="1"/>
  <c r="Q45" i="8"/>
  <c r="M54" i="8"/>
  <c r="O54" i="8" s="1"/>
  <c r="L69" i="8"/>
  <c r="T69" i="8" s="1"/>
  <c r="O81" i="8"/>
  <c r="M7" i="8"/>
  <c r="O7" i="8" s="1"/>
  <c r="Q5" i="8"/>
  <c r="J22" i="8"/>
  <c r="K22" i="8" s="1"/>
  <c r="K28" i="8" s="1"/>
  <c r="N28" i="8"/>
  <c r="M39" i="8"/>
  <c r="N41" i="8"/>
  <c r="O41" i="8" s="1"/>
  <c r="O52" i="8"/>
  <c r="K74" i="8"/>
  <c r="K80" i="8" s="1"/>
  <c r="O75" i="8"/>
  <c r="N80" i="8"/>
  <c r="G115" i="8"/>
  <c r="L72" i="8"/>
  <c r="T72" i="8" s="1"/>
  <c r="Q23" i="8" l="1"/>
  <c r="U3" i="10"/>
  <c r="V3" i="10"/>
  <c r="E115" i="8"/>
  <c r="H115" i="8" s="1"/>
  <c r="M10" i="8"/>
  <c r="O10" i="8" s="1"/>
  <c r="M9" i="8"/>
  <c r="O9" i="8" s="1"/>
  <c r="Q9" i="8"/>
  <c r="L55" i="8"/>
  <c r="T55" i="8" s="1"/>
  <c r="M16" i="8"/>
  <c r="O16" i="8" s="1"/>
  <c r="T59" i="8"/>
  <c r="M59" i="8"/>
  <c r="M69" i="8" s="1"/>
  <c r="N69" i="8"/>
  <c r="G90" i="8" s="1"/>
  <c r="T32" i="8"/>
  <c r="Q32" i="8"/>
  <c r="Q55" i="8" s="1"/>
  <c r="Q20" i="8"/>
  <c r="E108" i="8"/>
  <c r="H108" i="8" s="1"/>
  <c r="E114" i="8"/>
  <c r="H114" i="8" s="1"/>
  <c r="E113" i="8"/>
  <c r="M73" i="8"/>
  <c r="O73" i="8" s="1"/>
  <c r="E107" i="8"/>
  <c r="H107" i="8" s="1"/>
  <c r="M20" i="8"/>
  <c r="O20" i="8" s="1"/>
  <c r="Q10" i="8"/>
  <c r="Q16" i="8"/>
  <c r="Q73" i="8"/>
  <c r="G109" i="8"/>
  <c r="G106" i="8" s="1"/>
  <c r="G99" i="8"/>
  <c r="L22" i="8"/>
  <c r="T22" i="8" s="1"/>
  <c r="J28" i="8"/>
  <c r="J83" i="8" s="1"/>
  <c r="E110" i="8"/>
  <c r="H110" i="8" s="1"/>
  <c r="L74" i="8"/>
  <c r="T74" i="8" s="1"/>
  <c r="Q69" i="8"/>
  <c r="K83" i="8"/>
  <c r="G91" i="8"/>
  <c r="E103" i="8"/>
  <c r="H103" i="8" s="1"/>
  <c r="M72" i="8"/>
  <c r="Q72" i="8"/>
  <c r="O39" i="8"/>
  <c r="E109" i="8"/>
  <c r="L6" i="8"/>
  <c r="E102" i="8"/>
  <c r="H102" i="8" s="1"/>
  <c r="E101" i="8"/>
  <c r="H101" i="8" s="1"/>
  <c r="O14" i="8"/>
  <c r="N55" i="8"/>
  <c r="M55" i="8"/>
  <c r="M78" i="8"/>
  <c r="O78" i="8" s="1"/>
  <c r="Q78" i="8"/>
  <c r="G112" i="8"/>
  <c r="O30" i="8"/>
  <c r="G88" i="8"/>
  <c r="E111" i="8"/>
  <c r="H111" i="8" s="1"/>
  <c r="O69" i="8" l="1"/>
  <c r="O59" i="8"/>
  <c r="Q70" i="8"/>
  <c r="N83" i="8"/>
  <c r="H109" i="8"/>
  <c r="H106" i="8" s="1"/>
  <c r="I106" i="8" s="1"/>
  <c r="M22" i="8"/>
  <c r="O22" i="8" s="1"/>
  <c r="Q22" i="8"/>
  <c r="J4" i="10"/>
  <c r="T6" i="8"/>
  <c r="Q74" i="8"/>
  <c r="Q80" i="8" s="1"/>
  <c r="M74" i="8"/>
  <c r="O74" i="8" s="1"/>
  <c r="L80" i="8"/>
  <c r="T80" i="8" s="1"/>
  <c r="G118" i="8"/>
  <c r="G120" i="8" s="1"/>
  <c r="E106" i="8"/>
  <c r="G89" i="8"/>
  <c r="G92" i="8" s="1"/>
  <c r="Q57" i="8"/>
  <c r="M6" i="8"/>
  <c r="Q6" i="8"/>
  <c r="L28" i="8"/>
  <c r="E104" i="8"/>
  <c r="H104" i="8" s="1"/>
  <c r="E90" i="8"/>
  <c r="H90" i="8" s="1"/>
  <c r="P70" i="8"/>
  <c r="H113" i="8"/>
  <c r="H112" i="8" s="1"/>
  <c r="I112" i="8" s="1"/>
  <c r="E112" i="8"/>
  <c r="E116" i="8"/>
  <c r="H116" i="8" s="1"/>
  <c r="O72" i="8"/>
  <c r="E89" i="8"/>
  <c r="P57" i="8"/>
  <c r="V4" i="10" l="1"/>
  <c r="M4" i="10"/>
  <c r="M80" i="8"/>
  <c r="Q28" i="8"/>
  <c r="H89" i="8"/>
  <c r="L83" i="8"/>
  <c r="T83" i="8" s="1"/>
  <c r="T28" i="8"/>
  <c r="J48" i="10"/>
  <c r="O6" i="8"/>
  <c r="E100" i="8"/>
  <c r="M28" i="8"/>
  <c r="I116" i="8"/>
  <c r="E91" i="8"/>
  <c r="H91" i="8" s="1"/>
  <c r="O80" i="8"/>
  <c r="U4" i="10" l="1"/>
  <c r="M48" i="10"/>
  <c r="V48" i="10" s="1"/>
  <c r="E88" i="8"/>
  <c r="M83" i="8"/>
  <c r="H100" i="8"/>
  <c r="H99" i="8" s="1"/>
  <c r="H118" i="8" s="1"/>
  <c r="E99" i="8"/>
  <c r="E118" i="8" s="1"/>
  <c r="E120" i="8" s="1"/>
  <c r="I118" i="8" l="1"/>
  <c r="O83" i="8"/>
  <c r="I99" i="8"/>
  <c r="E92" i="8"/>
  <c r="H88" i="8"/>
  <c r="H92" i="8" l="1"/>
  <c r="G94" i="8" s="1"/>
  <c r="E94" i="8" l="1"/>
</calcChain>
</file>

<file path=xl/comments1.xml><?xml version="1.0" encoding="utf-8"?>
<comments xmlns="http://schemas.openxmlformats.org/spreadsheetml/2006/main">
  <authors>
    <author>Gloria</author>
    <author>Juan Pablo</author>
  </authors>
  <commentList>
    <comment ref="F2" authorId="0" shapeId="0">
      <text>
        <r>
          <rPr>
            <sz val="9"/>
            <color indexed="81"/>
            <rFont val="Tahoma"/>
            <family val="2"/>
          </rPr>
          <t xml:space="preserve">Fecha de comientzo del Proceso- Pedido NOB al Banco
</t>
        </r>
      </text>
    </comment>
    <comment ref="H2" authorId="0" shapeId="0">
      <text>
        <r>
          <rPr>
            <sz val="9"/>
            <color indexed="81"/>
            <rFont val="Tahoma"/>
            <family val="2"/>
          </rPr>
          <t xml:space="preserve">Fecha firma del contrato
</t>
        </r>
      </text>
    </comment>
    <comment ref="C4" authorId="0" shapeId="0">
      <text>
        <r>
          <rPr>
            <b/>
            <sz val="9"/>
            <color indexed="81"/>
            <rFont val="Tahoma"/>
            <family val="2"/>
          </rPr>
          <t>Gloria:</t>
        </r>
        <r>
          <rPr>
            <sz val="9"/>
            <color indexed="81"/>
            <rFont val="Tahoma"/>
            <family val="2"/>
          </rPr>
          <t xml:space="preserve">
por contrataciòn directa previsto en el TDR de la contrataciòn para elaborar el proyecto Ejecutivo-CT preparaciòn de prèstamo.
</t>
        </r>
      </text>
    </comment>
    <comment ref="R5" authorId="0" shapeId="0">
      <text>
        <r>
          <rPr>
            <b/>
            <sz val="9"/>
            <color indexed="81"/>
            <rFont val="Tahoma"/>
            <family val="2"/>
          </rPr>
          <t>Gloria:</t>
        </r>
        <r>
          <rPr>
            <sz val="9"/>
            <color indexed="81"/>
            <rFont val="Tahoma"/>
            <family val="2"/>
          </rPr>
          <t xml:space="preserve">
según rop sería enero 2023- por 18 meses
</t>
        </r>
      </text>
    </comment>
    <comment ref="H9" authorId="0" shapeId="0">
      <text>
        <r>
          <rPr>
            <b/>
            <sz val="9"/>
            <color indexed="81"/>
            <rFont val="Tahoma"/>
            <family val="2"/>
          </rPr>
          <t>Gloria:</t>
        </r>
        <r>
          <rPr>
            <sz val="9"/>
            <color indexed="81"/>
            <rFont val="Tahoma"/>
            <family val="2"/>
          </rPr>
          <t xml:space="preserve">
Por comunicación Ministerial
</t>
        </r>
      </text>
    </comment>
    <comment ref="S15" authorId="1" shapeId="0">
      <text>
        <r>
          <rPr>
            <sz val="9"/>
            <color indexed="81"/>
            <rFont val="Tahoma"/>
            <family val="2"/>
          </rPr>
          <t>Corregido: antes USD 136.180, se sacan 4880 cargados en el año 1 a LV.</t>
        </r>
      </text>
    </comment>
    <comment ref="J18" authorId="0" shapeId="0">
      <text>
        <r>
          <rPr>
            <b/>
            <sz val="9"/>
            <color indexed="81"/>
            <rFont val="Tahoma"/>
            <charset val="1"/>
          </rPr>
          <t>Gloria:</t>
        </r>
        <r>
          <rPr>
            <sz val="9"/>
            <color indexed="81"/>
            <rFont val="Tahoma"/>
            <charset val="1"/>
          </rPr>
          <t xml:space="preserve">
30 horas
</t>
        </r>
      </text>
    </comment>
    <comment ref="J19" authorId="0" shapeId="0">
      <text>
        <r>
          <rPr>
            <b/>
            <sz val="9"/>
            <color indexed="81"/>
            <rFont val="Tahoma"/>
            <charset val="1"/>
          </rPr>
          <t>Gloria:</t>
        </r>
        <r>
          <rPr>
            <sz val="9"/>
            <color indexed="81"/>
            <rFont val="Tahoma"/>
            <charset val="1"/>
          </rPr>
          <t xml:space="preserve">
30 horas
</t>
        </r>
      </text>
    </comment>
    <comment ref="J20" authorId="0" shapeId="0">
      <text>
        <r>
          <rPr>
            <b/>
            <sz val="9"/>
            <color indexed="81"/>
            <rFont val="Tahoma"/>
            <family val="2"/>
          </rPr>
          <t>Gloria:</t>
        </r>
        <r>
          <rPr>
            <sz val="9"/>
            <color indexed="81"/>
            <rFont val="Tahoma"/>
            <family val="2"/>
          </rPr>
          <t xml:space="preserve">
40 hs
</t>
        </r>
      </text>
    </comment>
    <comment ref="J22" authorId="0" shapeId="0">
      <text>
        <r>
          <rPr>
            <b/>
            <sz val="9"/>
            <color indexed="81"/>
            <rFont val="Tahoma"/>
            <family val="2"/>
          </rPr>
          <t>Gloria:</t>
        </r>
        <r>
          <rPr>
            <sz val="9"/>
            <color indexed="81"/>
            <rFont val="Tahoma"/>
            <family val="2"/>
          </rPr>
          <t xml:space="preserve">
grado 10
</t>
        </r>
      </text>
    </comment>
    <comment ref="B24" authorId="0" shapeId="0">
      <text>
        <r>
          <rPr>
            <b/>
            <sz val="9"/>
            <color indexed="81"/>
            <rFont val="Tahoma"/>
            <family val="2"/>
          </rPr>
          <t>Gloria:</t>
        </r>
        <r>
          <rPr>
            <sz val="9"/>
            <color indexed="81"/>
            <rFont val="Tahoma"/>
            <family val="2"/>
          </rPr>
          <t xml:space="preserve">
10/22 al 04/23
</t>
        </r>
      </text>
    </comment>
    <comment ref="B30" authorId="0" shapeId="0">
      <text>
        <r>
          <rPr>
            <b/>
            <sz val="9"/>
            <color indexed="81"/>
            <rFont val="Tahoma"/>
            <family val="2"/>
          </rPr>
          <t>Gloria:</t>
        </r>
        <r>
          <rPr>
            <sz val="9"/>
            <color indexed="81"/>
            <rFont val="Tahoma"/>
            <family val="2"/>
          </rPr>
          <t xml:space="preserve">
Será por 2 años
</t>
        </r>
      </text>
    </comment>
    <comment ref="J30" authorId="0" shapeId="0">
      <text>
        <r>
          <rPr>
            <b/>
            <sz val="9"/>
            <color indexed="81"/>
            <rFont val="Tahoma"/>
            <charset val="1"/>
          </rPr>
          <t>Gloria:</t>
        </r>
        <r>
          <rPr>
            <sz val="9"/>
            <color indexed="81"/>
            <rFont val="Tahoma"/>
            <charset val="1"/>
          </rPr>
          <t xml:space="preserve">
2022+2023
</t>
        </r>
      </text>
    </comment>
    <comment ref="K33" authorId="0" shapeId="0">
      <text>
        <r>
          <rPr>
            <b/>
            <sz val="9"/>
            <color indexed="81"/>
            <rFont val="Tahoma"/>
            <family val="2"/>
          </rPr>
          <t>Gloria:</t>
        </r>
        <r>
          <rPr>
            <sz val="9"/>
            <color indexed="81"/>
            <rFont val="Tahoma"/>
            <family val="2"/>
          </rPr>
          <t xml:space="preserve">
Según el precio
</t>
        </r>
      </text>
    </comment>
  </commentList>
</comments>
</file>

<file path=xl/comments2.xml><?xml version="1.0" encoding="utf-8"?>
<comments xmlns="http://schemas.openxmlformats.org/spreadsheetml/2006/main">
  <authors>
    <author>Gloria</author>
  </authors>
  <commentList>
    <comment ref="F2" authorId="0" shapeId="0">
      <text>
        <r>
          <rPr>
            <sz val="9"/>
            <color indexed="81"/>
            <rFont val="Tahoma"/>
            <family val="2"/>
          </rPr>
          <t xml:space="preserve">Fecha de comientzo del Proceso- Pedido NOB al Banco
</t>
        </r>
      </text>
    </comment>
    <comment ref="H2" authorId="0" shapeId="0">
      <text>
        <r>
          <rPr>
            <sz val="9"/>
            <color indexed="81"/>
            <rFont val="Tahoma"/>
            <family val="2"/>
          </rPr>
          <t xml:space="preserve">Fecha firma del contrato
</t>
        </r>
      </text>
    </comment>
    <comment ref="J3" authorId="0" shapeId="0">
      <text>
        <r>
          <rPr>
            <b/>
            <sz val="9"/>
            <color indexed="81"/>
            <rFont val="Tahoma"/>
            <charset val="1"/>
          </rPr>
          <t>Gloria:</t>
        </r>
        <r>
          <rPr>
            <sz val="9"/>
            <color indexed="81"/>
            <rFont val="Tahoma"/>
            <charset val="1"/>
          </rPr>
          <t xml:space="preserve">
2022 Y 2023
</t>
        </r>
      </text>
    </comment>
    <comment ref="J4" authorId="0" shapeId="0">
      <text>
        <r>
          <rPr>
            <b/>
            <sz val="9"/>
            <color indexed="81"/>
            <rFont val="Tahoma"/>
            <charset val="1"/>
          </rPr>
          <t>Gloria:</t>
        </r>
        <r>
          <rPr>
            <sz val="9"/>
            <color indexed="81"/>
            <rFont val="Tahoma"/>
            <charset val="1"/>
          </rPr>
          <t xml:space="preserve">
2022+2023
</t>
        </r>
      </text>
    </comment>
    <comment ref="J5" authorId="0" shapeId="0">
      <text>
        <r>
          <rPr>
            <b/>
            <sz val="9"/>
            <color indexed="81"/>
            <rFont val="Tahoma"/>
            <charset val="1"/>
          </rPr>
          <t>Gloria:</t>
        </r>
        <r>
          <rPr>
            <sz val="9"/>
            <color indexed="81"/>
            <rFont val="Tahoma"/>
            <charset val="1"/>
          </rPr>
          <t xml:space="preserve">
$2,758,560
</t>
        </r>
      </text>
    </comment>
    <comment ref="A6" authorId="0" shapeId="0">
      <text>
        <r>
          <rPr>
            <b/>
            <sz val="9"/>
            <color indexed="81"/>
            <rFont val="Tahoma"/>
            <charset val="1"/>
          </rPr>
          <t>Gloria:</t>
        </r>
        <r>
          <rPr>
            <sz val="9"/>
            <color indexed="81"/>
            <rFont val="Tahoma"/>
            <charset val="1"/>
          </rPr>
          <t xml:space="preserve">
lo agregué faltaba incorporarlo
</t>
        </r>
      </text>
    </comment>
    <comment ref="B6" authorId="0" shapeId="0">
      <text>
        <r>
          <rPr>
            <b/>
            <sz val="9"/>
            <color indexed="81"/>
            <rFont val="Tahoma"/>
            <family val="2"/>
          </rPr>
          <t xml:space="preserve">Faltaba en el PA- enviado al banco
</t>
        </r>
        <r>
          <rPr>
            <sz val="9"/>
            <color indexed="81"/>
            <rFont val="Tahoma"/>
            <family val="2"/>
          </rPr>
          <t xml:space="preserve">
</t>
        </r>
      </text>
    </comment>
    <comment ref="G6" authorId="0" shapeId="0">
      <text>
        <r>
          <rPr>
            <b/>
            <sz val="9"/>
            <color indexed="81"/>
            <rFont val="Tahoma"/>
            <charset val="1"/>
          </rPr>
          <t>Gloria:</t>
        </r>
        <r>
          <rPr>
            <sz val="9"/>
            <color indexed="81"/>
            <rFont val="Tahoma"/>
            <charset val="1"/>
          </rPr>
          <t xml:space="preserve">
proceso licitatorio empezó el 22/03/22 y sigue el proceso a enero/2023- exp. 6256/22
</t>
        </r>
      </text>
    </comment>
    <comment ref="K6" authorId="0" shapeId="0">
      <text>
        <r>
          <rPr>
            <b/>
            <sz val="9"/>
            <color indexed="81"/>
            <rFont val="Tahoma"/>
            <charset val="1"/>
          </rPr>
          <t>Gloria:</t>
        </r>
        <r>
          <rPr>
            <sz val="9"/>
            <color indexed="81"/>
            <rFont val="Tahoma"/>
            <charset val="1"/>
          </rPr>
          <t xml:space="preserve">
LP14/22 terminó en
 CDE 130/22
</t>
        </r>
      </text>
    </comment>
  </commentList>
</comments>
</file>

<file path=xl/comments3.xml><?xml version="1.0" encoding="utf-8"?>
<comments xmlns="http://schemas.openxmlformats.org/spreadsheetml/2006/main">
  <authors>
    <author>Gloria</author>
  </authors>
  <commentList>
    <comment ref="J5" authorId="0" shapeId="0">
      <text>
        <r>
          <rPr>
            <b/>
            <sz val="9"/>
            <color indexed="81"/>
            <rFont val="Tahoma"/>
            <family val="2"/>
          </rPr>
          <t>Gloria:</t>
        </r>
        <r>
          <rPr>
            <sz val="9"/>
            <color indexed="81"/>
            <rFont val="Tahoma"/>
            <family val="2"/>
          </rPr>
          <t xml:space="preserve">
estima terminar en junio 2024
</t>
        </r>
      </text>
    </comment>
    <comment ref="L5" authorId="0" shapeId="0">
      <text>
        <r>
          <rPr>
            <b/>
            <sz val="9"/>
            <color indexed="81"/>
            <rFont val="Tahoma"/>
            <family val="2"/>
          </rPr>
          <t>Gloria:</t>
        </r>
        <r>
          <rPr>
            <sz val="9"/>
            <color indexed="81"/>
            <rFont val="Tahoma"/>
            <family val="2"/>
          </rPr>
          <t xml:space="preserve">
Mail de Olascoaga dice que el costo obra U$S 670,.950</t>
        </r>
      </text>
    </comment>
    <comment ref="L6" authorId="0" shapeId="0">
      <text>
        <r>
          <rPr>
            <b/>
            <sz val="9"/>
            <color indexed="81"/>
            <rFont val="Tahoma"/>
            <family val="2"/>
          </rPr>
          <t>Gloria:</t>
        </r>
        <r>
          <rPr>
            <sz val="9"/>
            <color indexed="81"/>
            <rFont val="Tahoma"/>
            <family val="2"/>
          </rPr>
          <t xml:space="preserve">
Ver si hay que agregar IVA. El mail de Olascuaga dice precio es el 4,375% 
</t>
        </r>
      </text>
    </comment>
    <comment ref="J7" authorId="0" shapeId="0">
      <text>
        <r>
          <rPr>
            <b/>
            <sz val="9"/>
            <color indexed="81"/>
            <rFont val="Tahoma"/>
            <family val="2"/>
          </rPr>
          <t>Gloria:</t>
        </r>
        <r>
          <rPr>
            <sz val="9"/>
            <color indexed="81"/>
            <rFont val="Tahoma"/>
            <family val="2"/>
          </rPr>
          <t xml:space="preserve">
7 meses demora. Empezar en agosto 2023
por dif para respectar AU total por componente
</t>
        </r>
      </text>
    </comment>
    <comment ref="J8" authorId="0" shapeId="0">
      <text>
        <r>
          <rPr>
            <b/>
            <sz val="9"/>
            <color indexed="81"/>
            <rFont val="Tahoma"/>
            <family val="2"/>
          </rPr>
          <t>Gloria:</t>
        </r>
        <r>
          <rPr>
            <sz val="9"/>
            <color indexed="81"/>
            <rFont val="Tahoma"/>
            <family val="2"/>
          </rPr>
          <t xml:space="preserve">
7 meses
</t>
        </r>
      </text>
    </comment>
    <comment ref="D9" authorId="0" shapeId="0">
      <text>
        <r>
          <rPr>
            <b/>
            <sz val="9"/>
            <color indexed="81"/>
            <rFont val="Tahoma"/>
            <family val="2"/>
          </rPr>
          <t>Gloria:</t>
        </r>
        <r>
          <rPr>
            <sz val="9"/>
            <color indexed="81"/>
            <rFont val="Tahoma"/>
            <family val="2"/>
          </rPr>
          <t xml:space="preserve">
alquiler mientras dure la obra. Según ROP 18 meses.
2 IMPO- Apartamentos Germán Barbatos.
En un apto una dupla del servicio de respuesta más grande.
Otro apto para el equipo de tobilleras- trabaja con los informes no con atención.
+ la Donación.
Deuda intendencia  por la Calle Florida- Impuestos Municipales- Estaba en financiero para pagar.
</t>
        </r>
      </text>
    </comment>
    <comment ref="I9" authorId="0" shapeId="0">
      <text>
        <r>
          <rPr>
            <b/>
            <sz val="9"/>
            <color indexed="81"/>
            <rFont val="Tahoma"/>
            <family val="2"/>
          </rPr>
          <t>Gloria:</t>
        </r>
        <r>
          <rPr>
            <sz val="9"/>
            <color indexed="81"/>
            <rFont val="Tahoma"/>
            <family val="2"/>
          </rPr>
          <t xml:space="preserve">
según rop sería enero 2023- por 18 meses
Impo sólo- al 10/11 no está firmado contratp.
</t>
        </r>
      </text>
    </comment>
    <comment ref="J9" authorId="0" shapeId="0">
      <text>
        <r>
          <rPr>
            <b/>
            <sz val="9"/>
            <color indexed="81"/>
            <rFont val="Tahoma"/>
            <family val="2"/>
          </rPr>
          <t>Gloria:</t>
        </r>
        <r>
          <rPr>
            <sz val="9"/>
            <color indexed="81"/>
            <rFont val="Tahoma"/>
            <family val="2"/>
          </rPr>
          <t xml:space="preserve">
según rop sería enero 2023- por 18 meses
</t>
        </r>
      </text>
    </comment>
    <comment ref="H11" authorId="0" shapeId="0">
      <text>
        <r>
          <rPr>
            <b/>
            <sz val="9"/>
            <color indexed="81"/>
            <rFont val="Tahoma"/>
            <family val="2"/>
          </rPr>
          <t>Gloria:</t>
        </r>
        <r>
          <rPr>
            <sz val="9"/>
            <color indexed="81"/>
            <rFont val="Tahoma"/>
            <family val="2"/>
          </rPr>
          <t xml:space="preserve">
credito abierto en 2022 como donaciòn
</t>
        </r>
      </text>
    </comment>
    <comment ref="I12" authorId="0" shapeId="0">
      <text>
        <r>
          <rPr>
            <b/>
            <sz val="9"/>
            <color indexed="81"/>
            <rFont val="Tahoma"/>
            <family val="2"/>
          </rPr>
          <t>Gloria:</t>
        </r>
        <r>
          <rPr>
            <sz val="9"/>
            <color indexed="81"/>
            <rFont val="Tahoma"/>
            <family val="2"/>
          </rPr>
          <t xml:space="preserve">
crèdito abierto en donaciòn en 2022</t>
        </r>
      </text>
    </comment>
    <comment ref="D14" authorId="0" shapeId="0">
      <text>
        <r>
          <rPr>
            <b/>
            <sz val="9"/>
            <color indexed="81"/>
            <rFont val="Tahoma"/>
            <family val="2"/>
          </rPr>
          <t>Gloria:</t>
        </r>
        <r>
          <rPr>
            <sz val="9"/>
            <color indexed="81"/>
            <rFont val="Tahoma"/>
            <family val="2"/>
          </rPr>
          <t xml:space="preserve">
Nota ref, 688/2022</t>
        </r>
      </text>
    </comment>
    <comment ref="H14" authorId="0" shapeId="0">
      <text>
        <r>
          <rPr>
            <b/>
            <sz val="9"/>
            <color indexed="81"/>
            <rFont val="Tahoma"/>
            <family val="2"/>
          </rPr>
          <t>Gloria:</t>
        </r>
        <r>
          <rPr>
            <sz val="9"/>
            <color indexed="81"/>
            <rFont val="Tahoma"/>
            <family val="2"/>
          </rPr>
          <t xml:space="preserve">
$15.381.519
</t>
        </r>
      </text>
    </comment>
    <comment ref="D16" authorId="0" shapeId="0">
      <text>
        <r>
          <rPr>
            <b/>
            <sz val="9"/>
            <color indexed="81"/>
            <rFont val="Tahoma"/>
            <family val="2"/>
          </rPr>
          <t>Gloria:</t>
        </r>
        <r>
          <rPr>
            <sz val="9"/>
            <color indexed="81"/>
            <rFont val="Tahoma"/>
            <family val="2"/>
          </rPr>
          <t xml:space="preserve">
Tenemos la NOB del BID al Pliego- Nota ref.693/2022
</t>
        </r>
      </text>
    </comment>
    <comment ref="I16" authorId="0" shapeId="0">
      <text>
        <r>
          <rPr>
            <b/>
            <sz val="9"/>
            <color indexed="81"/>
            <rFont val="Tahoma"/>
            <family val="2"/>
          </rPr>
          <t>Gloria:</t>
        </r>
        <r>
          <rPr>
            <sz val="9"/>
            <color indexed="81"/>
            <rFont val="Tahoma"/>
            <family val="2"/>
          </rPr>
          <t xml:space="preserve">
por diferencia, dejando todo el pto que estaba anteriormente
</t>
        </r>
      </text>
    </comment>
    <comment ref="L16" authorId="0" shapeId="0">
      <text>
        <r>
          <rPr>
            <b/>
            <sz val="9"/>
            <color indexed="81"/>
            <rFont val="Tahoma"/>
            <family val="2"/>
          </rPr>
          <t>Gloria:</t>
        </r>
        <r>
          <rPr>
            <sz val="9"/>
            <color indexed="81"/>
            <rFont val="Tahoma"/>
            <family val="2"/>
          </rPr>
          <t xml:space="preserve">
Dejé el importe que estaba 
</t>
        </r>
      </text>
    </comment>
    <comment ref="N16" authorId="0" shapeId="0">
      <text>
        <r>
          <rPr>
            <b/>
            <sz val="9"/>
            <color indexed="81"/>
            <rFont val="Tahoma"/>
            <family val="2"/>
          </rPr>
          <t>Gloria:</t>
        </r>
        <r>
          <rPr>
            <sz val="9"/>
            <color indexed="81"/>
            <rFont val="Tahoma"/>
            <family val="2"/>
          </rPr>
          <t xml:space="preserve">
Por diferencia ver si va algún consultor o los gtos operativos.
</t>
        </r>
      </text>
    </comment>
    <comment ref="D19" authorId="0" shapeId="0">
      <text>
        <r>
          <rPr>
            <b/>
            <sz val="9"/>
            <color indexed="81"/>
            <rFont val="Tahoma"/>
            <family val="2"/>
          </rPr>
          <t>Gloria:</t>
        </r>
        <r>
          <rPr>
            <sz val="9"/>
            <color indexed="81"/>
            <rFont val="Tahoma"/>
            <family val="2"/>
          </rPr>
          <t xml:space="preserve">
PLAI desde el 01/10/22 al 31/01/23- $2,758,560 2 cuotas x $1.379.650)
</t>
        </r>
      </text>
    </comment>
    <comment ref="H19" authorId="0" shapeId="0">
      <text>
        <r>
          <rPr>
            <b/>
            <sz val="9"/>
            <color indexed="81"/>
            <rFont val="Tahoma"/>
            <family val="2"/>
          </rPr>
          <t>Gloria:</t>
        </r>
        <r>
          <rPr>
            <sz val="9"/>
            <color indexed="81"/>
            <rFont val="Tahoma"/>
            <family val="2"/>
          </rPr>
          <t xml:space="preserve">
$1.379.650 Plai desde el 01/10/22 al 31/01/23 
1 cuota 2022
</t>
        </r>
      </text>
    </comment>
    <comment ref="I19" authorId="0" shapeId="0">
      <text>
        <r>
          <rPr>
            <b/>
            <sz val="9"/>
            <color indexed="81"/>
            <rFont val="Tahoma"/>
            <family val="2"/>
          </rPr>
          <t>Gloria:</t>
        </r>
        <r>
          <rPr>
            <sz val="9"/>
            <color indexed="81"/>
            <rFont val="Tahoma"/>
            <family val="2"/>
          </rPr>
          <t xml:space="preserve">
$1.379.650 costo actual de PLAI
1 cuota 2023 + 11 meses consultores individuales estimados a igual costo.
</t>
        </r>
      </text>
    </comment>
    <comment ref="M20" authorId="0" shapeId="0">
      <text>
        <r>
          <rPr>
            <b/>
            <sz val="9"/>
            <color indexed="81"/>
            <rFont val="Tahoma"/>
            <family val="2"/>
          </rPr>
          <t>Gloria:</t>
        </r>
        <r>
          <rPr>
            <sz val="9"/>
            <color indexed="81"/>
            <rFont val="Tahoma"/>
            <family val="2"/>
          </rPr>
          <t xml:space="preserve">
en el poa 2023 quedò en donaciòn
</t>
        </r>
      </text>
    </comment>
    <comment ref="I22" authorId="0" shapeId="0">
      <text>
        <r>
          <rPr>
            <b/>
            <sz val="9"/>
            <color indexed="81"/>
            <rFont val="Tahoma"/>
            <family val="2"/>
          </rPr>
          <t>Gloria:</t>
        </r>
        <r>
          <rPr>
            <sz val="9"/>
            <color indexed="81"/>
            <rFont val="Tahoma"/>
            <family val="2"/>
          </rPr>
          <t xml:space="preserve">
LP </t>
        </r>
      </text>
    </comment>
    <comment ref="J25" authorId="0" shapeId="0">
      <text>
        <r>
          <rPr>
            <b/>
            <sz val="9"/>
            <color indexed="81"/>
            <rFont val="Tahoma"/>
            <family val="2"/>
          </rPr>
          <t>Gloria:</t>
        </r>
        <r>
          <rPr>
            <sz val="9"/>
            <color indexed="81"/>
            <rFont val="Tahoma"/>
            <family val="2"/>
          </rPr>
          <t xml:space="preserve">
Se solicitó pasarlo a 2024. La idea es tener consolidados a todos los Consultores Individuales. Y los resultados de la evaluación del sistema contemplando contemplando las recomendaciones. Falta ok de referentes del componente I.
</t>
        </r>
      </text>
    </comment>
    <comment ref="I27" authorId="0" shapeId="0">
      <text>
        <r>
          <rPr>
            <b/>
            <sz val="9"/>
            <color indexed="81"/>
            <rFont val="Tahoma"/>
            <family val="2"/>
          </rPr>
          <t>Gloria:</t>
        </r>
        <r>
          <rPr>
            <sz val="9"/>
            <color indexed="81"/>
            <rFont val="Tahoma"/>
            <family val="2"/>
          </rPr>
          <t xml:space="preserve">
traer un consultor internacional al Uruguay- Nancy Pena y Carla Sachi
</t>
        </r>
      </text>
    </comment>
    <comment ref="I32" authorId="0" shapeId="0">
      <text>
        <r>
          <rPr>
            <b/>
            <sz val="9"/>
            <color indexed="81"/>
            <rFont val="Tahoma"/>
            <family val="2"/>
          </rPr>
          <t>Gloria:</t>
        </r>
        <r>
          <rPr>
            <sz val="9"/>
            <color indexed="81"/>
            <rFont val="Tahoma"/>
            <family val="2"/>
          </rPr>
          <t xml:space="preserve">
revisión informal al 31/10/22
</t>
        </r>
      </text>
    </comment>
    <comment ref="I34" authorId="0" shapeId="0">
      <text>
        <r>
          <rPr>
            <b/>
            <sz val="9"/>
            <color indexed="81"/>
            <rFont val="Tahoma"/>
            <family val="2"/>
          </rPr>
          <t>Gloria:</t>
        </r>
        <r>
          <rPr>
            <sz val="9"/>
            <color indexed="81"/>
            <rFont val="Tahoma"/>
            <family val="2"/>
          </rPr>
          <t xml:space="preserve">
revisión informal al 31/10/22
</t>
        </r>
      </text>
    </comment>
    <comment ref="J37" authorId="0" shapeId="0">
      <text>
        <r>
          <rPr>
            <b/>
            <sz val="9"/>
            <color indexed="81"/>
            <rFont val="Tahoma"/>
            <family val="2"/>
          </rPr>
          <t>Gloria:</t>
        </r>
        <r>
          <rPr>
            <sz val="9"/>
            <color indexed="81"/>
            <rFont val="Tahoma"/>
            <family val="2"/>
          </rPr>
          <t xml:space="preserve">
devolver parte a CT de MG, SCh, empresa productora.
7000 en 2024
</t>
        </r>
      </text>
    </comment>
    <comment ref="K37" authorId="0" shapeId="0">
      <text>
        <r>
          <rPr>
            <b/>
            <sz val="9"/>
            <color indexed="81"/>
            <rFont val="Tahoma"/>
            <family val="2"/>
          </rPr>
          <t>Gloria:</t>
        </r>
        <r>
          <rPr>
            <sz val="9"/>
            <color indexed="81"/>
            <rFont val="Tahoma"/>
            <family val="2"/>
          </rPr>
          <t xml:space="preserve">
Devolver a ct lo del 2022 con realización de las guías (cajas de herramientas )
10,000
</t>
        </r>
      </text>
    </comment>
    <comment ref="I41" authorId="0" shapeId="0">
      <text>
        <r>
          <rPr>
            <b/>
            <sz val="9"/>
            <color indexed="81"/>
            <rFont val="Tahoma"/>
            <family val="2"/>
          </rPr>
          <t>Gloria:</t>
        </r>
        <r>
          <rPr>
            <sz val="9"/>
            <color indexed="81"/>
            <rFont val="Tahoma"/>
            <family val="2"/>
          </rPr>
          <t xml:space="preserve">
se le suma lo no usado en 2022
</t>
        </r>
      </text>
    </comment>
    <comment ref="J41" authorId="0" shapeId="0">
      <text>
        <r>
          <rPr>
            <b/>
            <sz val="9"/>
            <color indexed="81"/>
            <rFont val="Tahoma"/>
            <family val="2"/>
          </rPr>
          <t>Gloria:</t>
        </r>
        <r>
          <rPr>
            <sz val="9"/>
            <color indexed="81"/>
            <rFont val="Tahoma"/>
            <family val="2"/>
          </rPr>
          <t xml:space="preserve">
se le suma lo no usado en 2022</t>
        </r>
      </text>
    </comment>
    <comment ref="I42" authorId="0" shapeId="0">
      <text>
        <r>
          <rPr>
            <b/>
            <sz val="9"/>
            <color indexed="81"/>
            <rFont val="Tahoma"/>
            <family val="2"/>
          </rPr>
          <t>Gloria:</t>
        </r>
        <r>
          <rPr>
            <sz val="9"/>
            <color indexed="81"/>
            <rFont val="Tahoma"/>
            <family val="2"/>
          </rPr>
          <t xml:space="preserve">
remeras, propuestas
</t>
        </r>
      </text>
    </comment>
    <comment ref="K42" authorId="0" shapeId="0">
      <text>
        <r>
          <rPr>
            <b/>
            <sz val="9"/>
            <color indexed="81"/>
            <rFont val="Tahoma"/>
            <family val="2"/>
          </rPr>
          <t>Gloria:</t>
        </r>
        <r>
          <rPr>
            <sz val="9"/>
            <color indexed="81"/>
            <rFont val="Tahoma"/>
            <family val="2"/>
          </rPr>
          <t xml:space="preserve">
Se puso aquí lo no utilizado en 2022
</t>
        </r>
      </text>
    </comment>
    <comment ref="H43" authorId="0" shapeId="0">
      <text>
        <r>
          <rPr>
            <b/>
            <sz val="9"/>
            <color indexed="81"/>
            <rFont val="Tahoma"/>
            <family val="2"/>
          </rPr>
          <t>Gloria:</t>
        </r>
        <r>
          <rPr>
            <sz val="9"/>
            <color indexed="81"/>
            <rFont val="Tahoma"/>
            <family val="2"/>
          </rPr>
          <t xml:space="preserve">
crèdito 2022 donaciòn
</t>
        </r>
      </text>
    </comment>
    <comment ref="D47" authorId="0" shapeId="0">
      <text>
        <r>
          <rPr>
            <b/>
            <sz val="9"/>
            <color indexed="81"/>
            <rFont val="Tahoma"/>
            <family val="2"/>
          </rPr>
          <t>Gloria:</t>
        </r>
        <r>
          <rPr>
            <sz val="9"/>
            <color indexed="81"/>
            <rFont val="Tahoma"/>
            <family val="2"/>
          </rPr>
          <t xml:space="preserve">
TDR pendientes de realizaciòn al 31/10/22- Paola y Marta el 4/11
20 hs semanales por tutor.
Se hacían antes por la plataforma inmujeres.
</t>
        </r>
      </text>
    </comment>
    <comment ref="I47" authorId="0" shapeId="0">
      <text>
        <r>
          <rPr>
            <b/>
            <sz val="9"/>
            <color indexed="81"/>
            <rFont val="Tahoma"/>
            <family val="2"/>
          </rPr>
          <t>Gloria:</t>
        </r>
        <r>
          <rPr>
            <sz val="9"/>
            <color indexed="81"/>
            <rFont val="Tahoma"/>
            <family val="2"/>
          </rPr>
          <t xml:space="preserve">
1 curso necesita 3 tutores. 300 por curso.
1 tutor para 100 personas.</t>
        </r>
      </text>
    </comment>
    <comment ref="E61" authorId="0" shapeId="0">
      <text>
        <r>
          <rPr>
            <b/>
            <sz val="9"/>
            <color indexed="81"/>
            <rFont val="Tahoma"/>
            <family val="2"/>
          </rPr>
          <t>Gloria:</t>
        </r>
        <r>
          <rPr>
            <sz val="9"/>
            <color indexed="81"/>
            <rFont val="Tahoma"/>
            <family val="2"/>
          </rPr>
          <t xml:space="preserve">
Tdr en elaboración interna al 31/10
</t>
        </r>
      </text>
    </comment>
    <comment ref="J65" authorId="0" shapeId="0">
      <text>
        <r>
          <rPr>
            <b/>
            <sz val="9"/>
            <color indexed="81"/>
            <rFont val="Tahoma"/>
            <family val="2"/>
          </rPr>
          <t>Gloria:</t>
        </r>
        <r>
          <rPr>
            <sz val="9"/>
            <color indexed="81"/>
            <rFont val="Tahoma"/>
            <family val="2"/>
          </rPr>
          <t xml:space="preserve">
Cdo tengamos los resultados de la encuesta 
</t>
        </r>
      </text>
    </comment>
    <comment ref="K77" authorId="0" shapeId="0">
      <text>
        <r>
          <rPr>
            <b/>
            <sz val="9"/>
            <color indexed="81"/>
            <rFont val="Tahoma"/>
            <family val="2"/>
          </rPr>
          <t>Gloria:</t>
        </r>
        <r>
          <rPr>
            <sz val="9"/>
            <color indexed="81"/>
            <rFont val="Tahoma"/>
            <family val="2"/>
          </rPr>
          <t xml:space="preserve">
sobrante
</t>
        </r>
      </text>
    </comment>
    <comment ref="D78" authorId="0" shapeId="0">
      <text>
        <r>
          <rPr>
            <b/>
            <sz val="9"/>
            <color indexed="81"/>
            <rFont val="Tahoma"/>
            <family val="2"/>
          </rPr>
          <t>Gloria:</t>
        </r>
        <r>
          <rPr>
            <sz val="9"/>
            <color indexed="81"/>
            <rFont val="Tahoma"/>
            <family val="2"/>
          </rPr>
          <t xml:space="preserve">
Grado 10, 30 hs
</t>
        </r>
      </text>
    </comment>
    <comment ref="D79" authorId="0" shapeId="0">
      <text>
        <r>
          <rPr>
            <b/>
            <sz val="9"/>
            <color indexed="81"/>
            <rFont val="Tahoma"/>
            <family val="2"/>
          </rPr>
          <t>Pasó</t>
        </r>
        <r>
          <rPr>
            <sz val="9"/>
            <color indexed="81"/>
            <rFont val="Tahoma"/>
            <family val="2"/>
          </rPr>
          <t xml:space="preserve"> ir la 1.1 con el Director de obra
</t>
        </r>
      </text>
    </comment>
  </commentList>
</comments>
</file>

<file path=xl/sharedStrings.xml><?xml version="1.0" encoding="utf-8"?>
<sst xmlns="http://schemas.openxmlformats.org/spreadsheetml/2006/main" count="958" uniqueCount="334">
  <si>
    <t>Descripción</t>
  </si>
  <si>
    <t>Componente</t>
  </si>
  <si>
    <t>Estado</t>
  </si>
  <si>
    <t>1.1.2</t>
  </si>
  <si>
    <t>1.1</t>
  </si>
  <si>
    <t>Previsto</t>
  </si>
  <si>
    <t>Coordinador General del Proyecto</t>
  </si>
  <si>
    <t>4.2</t>
  </si>
  <si>
    <t>Consultor Gestión financiera y adquisiciones</t>
  </si>
  <si>
    <t>1.1.1</t>
  </si>
  <si>
    <t>Empresa constructora para la realización de obras de remodelación y ampliación del Centro</t>
  </si>
  <si>
    <t>LPN</t>
  </si>
  <si>
    <t>1.1.6</t>
  </si>
  <si>
    <t>Coordinador/a en Logística para los servicios de atención del SRVBG incluído el Centro CAM</t>
  </si>
  <si>
    <t>Supervisor/a de atención</t>
  </si>
  <si>
    <t>En curso</t>
  </si>
  <si>
    <t>1.1.7</t>
  </si>
  <si>
    <t>Netbooks para los servicios de atención psicosocial-legal de todo el país</t>
  </si>
  <si>
    <t>Concurso de precios</t>
  </si>
  <si>
    <t>1.1.8</t>
  </si>
  <si>
    <t>1.3.1</t>
  </si>
  <si>
    <t>1.3.2</t>
  </si>
  <si>
    <t>1.3</t>
  </si>
  <si>
    <t>1.4.1</t>
  </si>
  <si>
    <t>1.4</t>
  </si>
  <si>
    <t>1.4.2</t>
  </si>
  <si>
    <t>1.5.2</t>
  </si>
  <si>
    <t>1.5</t>
  </si>
  <si>
    <t>1.6.1.</t>
  </si>
  <si>
    <t>Curso</t>
  </si>
  <si>
    <t>1.6</t>
  </si>
  <si>
    <t>1.7.1</t>
  </si>
  <si>
    <t>Curso de actualización técnica en Género y VBG</t>
  </si>
  <si>
    <t>1.7</t>
  </si>
  <si>
    <t>2.1.1</t>
  </si>
  <si>
    <t>2.1</t>
  </si>
  <si>
    <t>2.2.1</t>
  </si>
  <si>
    <t>2.2</t>
  </si>
  <si>
    <t>Artículos y equipamiento menor</t>
  </si>
  <si>
    <t>Bienes</t>
  </si>
  <si>
    <t>2.3.1</t>
  </si>
  <si>
    <t>Empresa productora</t>
  </si>
  <si>
    <t>2.3</t>
  </si>
  <si>
    <t>2.4.1</t>
  </si>
  <si>
    <t>2.4</t>
  </si>
  <si>
    <t>Llamado empresa animacion para instalar en territorio campaña de NLV (Montevidoe e Interior)</t>
  </si>
  <si>
    <t>2.5</t>
  </si>
  <si>
    <t>2.5.3</t>
  </si>
  <si>
    <t>Insumos y materiales para la realización de actividades de difusión en el marco de la campaña NLV en Montevideo e interior del país</t>
  </si>
  <si>
    <t>2.6.1</t>
  </si>
  <si>
    <t>Contratación de firma/Inst. Educativa para el diseño de 3 cursos</t>
  </si>
  <si>
    <t xml:space="preserve">2.7.1 </t>
  </si>
  <si>
    <t>Contratación de tutoría para el dictado de 12 cursos semi presenciales  (incluye diseño de 3 cursos nuevos)</t>
  </si>
  <si>
    <t>2.7</t>
  </si>
  <si>
    <t>2.7.2</t>
  </si>
  <si>
    <t>Materiales didácticos para el trabajo con docentes.</t>
  </si>
  <si>
    <t>2.8.1</t>
  </si>
  <si>
    <t>2.8</t>
  </si>
  <si>
    <t>2.9.1</t>
  </si>
  <si>
    <t>2.9</t>
  </si>
  <si>
    <t>2.10.1</t>
  </si>
  <si>
    <t>Consultor individual por producto</t>
  </si>
  <si>
    <t>2.10</t>
  </si>
  <si>
    <t>3.1.1</t>
  </si>
  <si>
    <t>3.1</t>
  </si>
  <si>
    <t>3.2.1</t>
  </si>
  <si>
    <t>Consultor individual</t>
  </si>
  <si>
    <t>3.2</t>
  </si>
  <si>
    <t>4.4</t>
  </si>
  <si>
    <t>Evaluación intermedia</t>
  </si>
  <si>
    <t>Firma Auditora</t>
  </si>
  <si>
    <t>Auditoría</t>
  </si>
  <si>
    <t>4.5</t>
  </si>
  <si>
    <t>Tribunal de Cuentas- carta Acuerdo</t>
  </si>
  <si>
    <t>Línea de Acción</t>
  </si>
  <si>
    <t>Outputs - Financial Progress</t>
  </si>
  <si>
    <t xml:space="preserve"> Operation Number: UR-L1178</t>
  </si>
  <si>
    <t>Moneda de expresión: Dólares Americanos</t>
  </si>
  <si>
    <t xml:space="preserve">  Componente: Fortalecimiento del SRVBG</t>
  </si>
  <si>
    <t>Output Definition</t>
  </si>
  <si>
    <t>Infraestructura edilicia expandida y mejorada para atención en el CAM, incluyendo diseño universal y medidas que cumplan con los requerimientos mínimos de la certificación de edificios verdes EDGE.</t>
  </si>
  <si>
    <t xml:space="preserve">Horas técnicas de atención directa (psicosocial-legal) del SRVBG. </t>
  </si>
  <si>
    <t>1.2</t>
  </si>
  <si>
    <t>Cupos de atención de mujeres en situación de trata.</t>
  </si>
  <si>
    <t>Horas técnicas disponibles por semana para la atención en el Portal de Ingreso a dispositivos 24 horas.</t>
  </si>
  <si>
    <t>Servicio de atención telefónica de orientación a mujeres en situación de violencia doméstica, disponible 24 horas diarias.</t>
  </si>
  <si>
    <t>Cantidad de funcionarios de atención del SRVBG capacitados para adecuar los servicios a las necesidades de mujeres migrantes, con discapacidad y LBT.</t>
  </si>
  <si>
    <t xml:space="preserve">1.7 Curso de actualización técnica en Género y VBG dictado al personal de la Rectoría de Inmujeres diseñado e
Implementado.
</t>
  </si>
  <si>
    <r>
      <t xml:space="preserve"> - </t>
    </r>
    <r>
      <rPr>
        <b/>
        <sz val="8"/>
        <color indexed="8"/>
        <rFont val="Arial"/>
        <family val="2"/>
        <charset val="1"/>
      </rPr>
      <t>Componente: Fortalecimiento de Acciones para Promover la Igualdad de Género y Prevenir la VBG en Jóvenes.</t>
    </r>
  </si>
  <si>
    <t>. Porcentaje de actividades del Plan anual de la Red de Género y Educación implementadas</t>
  </si>
  <si>
    <t xml:space="preserve">Actividades de transversalidad de género y VBG en la educación formal y no formal realizadas, desde un enfoque en poblaciones diversas. </t>
  </si>
  <si>
    <t>Campañas de NLV en medios digitales  con una duración de 10 días anualmente.</t>
  </si>
  <si>
    <t>Estudio de buenas prácticas en campañas de prevención de la VP en jóvenes.</t>
  </si>
  <si>
    <t xml:space="preserve">Actividades con jóvenes de prevención de VP en centros educativos y comunitarios en el territorio, en el marco de la Campaña NLV. </t>
  </si>
  <si>
    <t>Nuevos cursos de prevención de VBG diseñados para docentes, incluyendo temas para migrantes, PCD y LBT.</t>
  </si>
  <si>
    <t>2.6</t>
  </si>
  <si>
    <t>Cupos para capacitar a docentes del Programa de Formación para la Igualdad en Formato de Tutorías.</t>
  </si>
  <si>
    <t>Cursos para docentes para cursos del Programa de formación para la Igualdad en Formato Auto administrado, disponibles en plataformas virtuales.</t>
  </si>
  <si>
    <t>Documento con propuesta de reglamentación del artículo 21 de la Ley 19.580 sobre las directrices de transversalización de género en las políticas educativas.</t>
  </si>
  <si>
    <t>Documento con el diseño y propuesta del currículo educativo para promover la igualdad de género y prevenir la VBG hacia las niñas y jóvenes (con la dimensión migrante, PCD y LBT).</t>
  </si>
  <si>
    <r>
      <t xml:space="preserve"> - </t>
    </r>
    <r>
      <rPr>
        <b/>
        <sz val="8"/>
        <color indexed="8"/>
        <rFont val="Arial"/>
        <family val="2"/>
        <charset val="1"/>
      </rPr>
      <t>Componente: Fortalecimiento del OVBG</t>
    </r>
  </si>
  <si>
    <t>Documento metodológico para la medición de la VBG en grupos poblacionales diversos (migrantes, PCD, LBT, y afrodescendientes).</t>
  </si>
  <si>
    <t>Informe con instrumentos sistematizados para monitorear el Plan por una Vida Libre de Violencia.</t>
  </si>
  <si>
    <t>3.3</t>
  </si>
  <si>
    <t>Tercera ENPVBGG implementada.</t>
  </si>
  <si>
    <t>3.4</t>
  </si>
  <si>
    <t>Documento de resultados del procesamiento de la Encuesta, incluyendo las dimensiones de PCD, migrantes y LBT.</t>
  </si>
  <si>
    <t>Gestión, Evaluación, Auditoría</t>
  </si>
  <si>
    <t>Total</t>
  </si>
  <si>
    <t>Total Cost</t>
  </si>
  <si>
    <t>Programa de Igualdad de Género y Empoderamiento de las Mujeres (ProMujeres) - UR-L1178</t>
  </si>
  <si>
    <t>PLAN EJECUTIVO PLURIANUAL</t>
  </si>
  <si>
    <t>rosado incremento respecto al anterior</t>
  </si>
  <si>
    <t>Anexo Único</t>
  </si>
  <si>
    <t>Activ.</t>
  </si>
  <si>
    <t>ACTIV./INSUMO</t>
  </si>
  <si>
    <t>Especificación</t>
  </si>
  <si>
    <t>TOTAL</t>
  </si>
  <si>
    <t>Préstamo</t>
  </si>
  <si>
    <t>Convenio No reembolsable</t>
  </si>
  <si>
    <t>PEP ANTERIOR</t>
  </si>
  <si>
    <t>Dif con pep anterior</t>
  </si>
  <si>
    <t>1.1 Infraestructura edilicia expandida y mejorada para atención en el Centro de Montevideo.</t>
  </si>
  <si>
    <t>_____________</t>
  </si>
  <si>
    <t>Verif</t>
  </si>
  <si>
    <t>DIF</t>
  </si>
  <si>
    <t>Infraestructura edilicia</t>
  </si>
  <si>
    <t>Empresa constructora</t>
  </si>
  <si>
    <t>Director de Obra (Supervisión de la obras)</t>
  </si>
  <si>
    <t>1.1.3</t>
  </si>
  <si>
    <t>Mobiliario.</t>
  </si>
  <si>
    <t>1.1.4</t>
  </si>
  <si>
    <t>Equipamiento informático para el Centro.</t>
  </si>
  <si>
    <t>1.1.5</t>
  </si>
  <si>
    <t>Arrendamiento de inmueble temporal.</t>
  </si>
  <si>
    <t>Ss. de no cons.</t>
  </si>
  <si>
    <t>Pantalla touch  21’ + PC</t>
  </si>
  <si>
    <t>1.2 Servicio de atención Psico social legal en el Centro de atención de Montevideo</t>
  </si>
  <si>
    <t>Atención psicosocial y legal</t>
  </si>
  <si>
    <t>1.2.1</t>
  </si>
  <si>
    <r>
      <t>OSC- (</t>
    </r>
    <r>
      <rPr>
        <b/>
        <sz val="8"/>
        <color rgb="FFFF0000"/>
        <rFont val="Calibri"/>
        <family val="2"/>
      </rPr>
      <t>Adjudicado al PLEMUU)</t>
    </r>
  </si>
  <si>
    <t>Costo anual</t>
  </si>
  <si>
    <r>
      <t xml:space="preserve">1.3 Cupos de atención de mujeres en situación de </t>
    </r>
    <r>
      <rPr>
        <b/>
        <sz val="10"/>
        <color rgb="FF000000"/>
        <rFont val="Calibri"/>
        <family val="2"/>
      </rPr>
      <t>trata</t>
    </r>
    <r>
      <rPr>
        <sz val="10"/>
        <color rgb="FF000000"/>
        <rFont val="Calibri"/>
        <family val="2"/>
      </rPr>
      <t xml:space="preserve"> con fines de explotación sexual</t>
    </r>
  </si>
  <si>
    <t>Atención de mujeres en situación de trata</t>
  </si>
  <si>
    <r>
      <t xml:space="preserve">OSC (actualmente el PASO)- </t>
    </r>
    <r>
      <rPr>
        <sz val="8"/>
        <color rgb="FFFF0000"/>
        <rFont val="Calibri"/>
        <family val="2"/>
      </rPr>
      <t>pasará a Consultor Individual 05/23</t>
    </r>
  </si>
  <si>
    <t>Atención Portal de Ingreso a Centros 24 horas</t>
  </si>
  <si>
    <r>
      <t xml:space="preserve">OSC (actualmente PLAI)- </t>
    </r>
    <r>
      <rPr>
        <sz val="8"/>
        <color rgb="FFFF0000"/>
        <rFont val="Calibri"/>
        <family val="2"/>
      </rPr>
      <t>pasará a Consultor Individual 02/23</t>
    </r>
  </si>
  <si>
    <r>
      <t>1.5 Servicio de atención telefónica de orientación a mujeres en situación de violencia doméstica 0800
 (</t>
    </r>
    <r>
      <rPr>
        <b/>
        <sz val="10"/>
        <color rgb="FF000000"/>
        <rFont val="Calibri3"/>
      </rPr>
      <t>0800</t>
    </r>
    <r>
      <rPr>
        <sz val="10"/>
        <color rgb="FF000000"/>
        <rFont val="Calibri"/>
        <family val="2"/>
      </rPr>
      <t xml:space="preserve"> 4141), disponible 24 horas diarias.</t>
    </r>
  </si>
  <si>
    <t>Atención telefónica</t>
  </si>
  <si>
    <t>1.5.1</t>
  </si>
  <si>
    <r>
      <t xml:space="preserve">OSC - </t>
    </r>
    <r>
      <rPr>
        <sz val="8"/>
        <color rgb="FFFF0000"/>
        <rFont val="Calibri"/>
        <family val="2"/>
      </rPr>
      <t>(actualmente PLEMUU y al 31/10 hay una  LP en curso)</t>
    </r>
  </si>
  <si>
    <t>1.6 Funcionarios de atención del Centro de Montevideo y del SRVBG capacitados para adecuar los servicios a las necesidades de mujeres migrantes y mujeres con discapacidad y LBT.</t>
  </si>
  <si>
    <t>Capacitación de funcionarios</t>
  </si>
  <si>
    <t>Centro educativo</t>
  </si>
  <si>
    <t>1.7 Curso de actualización técnica en Género y VBG con énfasis en discriminaciones múltiples dictado para el personal de la Rectoría de Inmujeres.</t>
  </si>
  <si>
    <t>TOTAL COMPONENTE 1</t>
  </si>
  <si>
    <t>restar</t>
  </si>
  <si>
    <t>COMPONENTE 2</t>
  </si>
  <si>
    <t>AU</t>
  </si>
  <si>
    <t>2.1 Fortalecimiento de articulación de InMujeres en el sector educación</t>
  </si>
  <si>
    <t>Fortalecimiento de articulación de INMUJERES en el sector educación</t>
  </si>
  <si>
    <t>Consultor de apoyo a autonomías y desarrollo- Interinstitutcionalidad</t>
  </si>
  <si>
    <t>2.2 Actividades de promoción de la transversalidad de género y prevención de la VBG en jóvenes en la educación formal y no formal realizadas, desde un enfoque en poblaciones diversas.</t>
  </si>
  <si>
    <t xml:space="preserve">Actividades de prevención de la VBG en jóvenes en centro educativos </t>
  </si>
  <si>
    <t>Consultor de apoyo a autonomías y desarrollo- Para el trabajo propio del Área de Educación de Inmujeres</t>
  </si>
  <si>
    <t xml:space="preserve">2.2.2 </t>
  </si>
  <si>
    <t>2.3 Campañas de Noviazgos Libres de Violencia (NLV) en medios digitales  con una duración expandida de 10 días anualmente).</t>
  </si>
  <si>
    <t>Campaña Noviazgos Libres de Violencia</t>
  </si>
  <si>
    <t>Firma consultora</t>
  </si>
  <si>
    <t>Campaña Noviazgos Libres de iolencia</t>
  </si>
  <si>
    <t>2.4 Estudio de buenas prácticas nacionales e internacionales en campañas de prevención de la violencia en el noviazgo adolescente.</t>
  </si>
  <si>
    <t>Consultoría (individual, nacional, senior) para: (i) sistematizar las buenas prácticas nacionales e internacionales en campañas de prevención de la violencia en el noviazgo adolescente y (ii) recomendaciones para incorporarlas en la campaña nacional.</t>
  </si>
  <si>
    <t>2.5 Acciones anuales de prevención de VBG en el territorio, en el marco de la Campaña NLV</t>
  </si>
  <si>
    <t>2.5.1</t>
  </si>
  <si>
    <t>Llamado empresa animacion para instalar en territorio campaña de NLV</t>
  </si>
  <si>
    <t>2.5.2</t>
  </si>
  <si>
    <t>Servicios de no consultoría para la realización de actividades a través de las referentes territoriales de género de INMUJERES de Montevideo e interior</t>
  </si>
  <si>
    <t>transferencias</t>
  </si>
  <si>
    <t>Concurso precios</t>
  </si>
  <si>
    <t>2.6 Nuevos cursos de prevención de VBG diseñados, incluyendo migrantes, personas con discapacidad y LBT.</t>
  </si>
  <si>
    <t>Formación de docentes en prevención de VBG</t>
  </si>
  <si>
    <t>2.7 Docentes capacitados en cursos del Programa de Formación para la Igualdad en Formato de Tutorías</t>
  </si>
  <si>
    <r>
      <t xml:space="preserve">Contratación de tutoría para el dictado de 12 cursos semi presenciales -Organización de la Sociedad Civil (OSC)- </t>
    </r>
    <r>
      <rPr>
        <sz val="10"/>
        <color rgb="FF000000"/>
        <rFont val="Calibri3"/>
      </rPr>
      <t>vinculado</t>
    </r>
    <r>
      <rPr>
        <sz val="10"/>
        <color rgb="FF000000"/>
        <rFont val="Calibri3"/>
      </rPr>
      <t xml:space="preserve">s a la </t>
    </r>
    <r>
      <rPr>
        <sz val="10"/>
        <color rgb="FF000000"/>
        <rFont val="Calibri3"/>
      </rPr>
      <t xml:space="preserve">temática </t>
    </r>
    <r>
      <rPr>
        <sz val="10"/>
        <color rgb="FF000000"/>
        <rFont val="Calibri3"/>
      </rPr>
      <t xml:space="preserve">de </t>
    </r>
    <r>
      <rPr>
        <sz val="10"/>
        <color rgb="FF000000"/>
        <rFont val="Calibri3"/>
      </rPr>
      <t>migrantes</t>
    </r>
    <r>
      <rPr>
        <sz val="10"/>
        <color rgb="FF000000"/>
        <rFont val="Calibri3"/>
      </rPr>
      <t xml:space="preserve">, </t>
    </r>
    <r>
      <rPr>
        <sz val="10"/>
        <color rgb="FF000000"/>
        <rFont val="Calibri3"/>
      </rPr>
      <t>correspon</t>
    </r>
    <r>
      <rPr>
        <sz val="10"/>
        <color rgb="FF000000"/>
        <rFont val="Calibri3"/>
      </rPr>
      <t xml:space="preserve">sabilidad </t>
    </r>
    <r>
      <rPr>
        <sz val="10"/>
        <color rgb="FF000000"/>
        <rFont val="Calibri3"/>
      </rPr>
      <t xml:space="preserve">y </t>
    </r>
    <r>
      <rPr>
        <sz val="10"/>
        <color rgb="FF000000"/>
        <rFont val="Calibri3"/>
      </rPr>
      <t xml:space="preserve">violencia </t>
    </r>
    <r>
      <rPr>
        <sz val="10"/>
        <color rgb="FF000000"/>
        <rFont val="Calibri3"/>
      </rPr>
      <t>en redes</t>
    </r>
  </si>
  <si>
    <t>Organización de la Sociedad Civil/ Institución Educativa</t>
  </si>
  <si>
    <t>2.8 Cursos para docentes del Programa de formación para la Igualdad en Formato Auto administrado, disponibles en plataformas virtuales</t>
  </si>
  <si>
    <t>Contratación de firma/Inst.Educativa para la adaptación de dichos cursos al formato autoadministrado.</t>
  </si>
  <si>
    <t>Institución Educativa/ Firma</t>
  </si>
  <si>
    <t>2.9 Documento con propuesta de reglamentación del artículo 21 de la Ley 19.580 sobre las directrices de transversalización de género en las políticas educativas.</t>
  </si>
  <si>
    <t>Reglamentación del artículo 21, Ley 19,580 y diseño de currículas educativas con enfoque de género y VBG</t>
  </si>
  <si>
    <t>Consultoría (perfil legal con conocimientos del sector educativo). Por producto.</t>
  </si>
  <si>
    <t>Consultor individual por Producto</t>
  </si>
  <si>
    <t>2.10 Documento con el diseño y propuesta del currículo de la educación, en el marco del literal (c) del artículo 21 de la ley 19.580 para promover la igualdad de género y la erradicación de la VBG hacia las niñas y jóvenes, incluyendo la dimensión migrante, discapacidad y LBT.</t>
  </si>
  <si>
    <t>Consultoría para el diseño del currículo sobre VBG para centros educativos.</t>
  </si>
  <si>
    <t xml:space="preserve"> Consultor individual por producto</t>
  </si>
  <si>
    <t>TOTAL COMPONENTE 2</t>
  </si>
  <si>
    <t>subir</t>
  </si>
  <si>
    <t>COMPONENTE 3</t>
  </si>
  <si>
    <t>3.1 Documento metodológico para la medición de la VBG en grupos poblacionales particulares (migrantes, con discapacidad, LBT, afrodescendientes)</t>
  </si>
  <si>
    <t>Metodología para la medición de la VBG</t>
  </si>
  <si>
    <t>Relevamiento de tipos de Violencias y desarrollo de metodologías para la medición de violencia en grupos poblacionales específicos (discapacidad, migración, tercera edad y otras) y capacitación del equipo técnico del Observatorio.</t>
  </si>
  <si>
    <t>2 consultores por producto:
3.1.1-a Consultor/a para Medición de violencias
3.1.1-b Consultor/a para revelamiento de tipos de violencias en poblaciones diversas</t>
  </si>
  <si>
    <t>3.2 Informe con instrumentos sistematizados para monitorear el Plan por una Vida Libre de Violencia.</t>
  </si>
  <si>
    <t>Informe del Plan por una Vida Libre de Violencia</t>
  </si>
  <si>
    <t>Consultor individual para el diseño de un sistema de monitoreo acorde a los objetivos y los resultados esperados del Plan.
Desarrollo de manuales, protocolos, formatos para la realización de los informes anuales.
Capacitación del equipo técnico del Observatorio . Transferencia de la metodología de relevamiento y monitoreo.</t>
  </si>
  <si>
    <t>3.3 Tercera Encuesta Nacional de Prevalencia sobre Violencia de Género y Generaciones implementada.</t>
  </si>
  <si>
    <t>Tercera Encuesta Nacional de Prevalencia sobre Violencia Basda en Género y Generaciones</t>
  </si>
  <si>
    <t>3.3.1</t>
  </si>
  <si>
    <t>Convenio con INE para la implementación y ejecución de Encuesta.
Termina en Ago/2024; Entrega Base de Datos en Oct/2024.
Requiere de formalizar acuerdos en forma temprana, para incorporar la Encuesta a la planificación del INE (se requiere formalizar convenio en 2023).</t>
  </si>
  <si>
    <t xml:space="preserve">3.4 Documento de resultados del procesamiento de la Encuesta, incluyendo las dimensiones específicas de mujeres con discapacidad, migrantes y LGBT. -   </t>
  </si>
  <si>
    <t>3.4.1</t>
  </si>
  <si>
    <t>Contratación de consultor(es) individual(es) para apoyar el procesamiento de la Encuesta
Procesamiento y análisis de la Encuesta (Oct-Dic/2024). Tener principales resultados para el 25 de noviembre 2024.
Análisis que incluirá diagnósticos específicos de mujeres con discapacidad, migrantes y LGBT.</t>
  </si>
  <si>
    <t>3.5 Diseño e impresión de los resultados del Informe de la Encuesta Nacional</t>
  </si>
  <si>
    <t>3.5.1</t>
  </si>
  <si>
    <t>Contratación de Imprenta para la diagramación e impresión de los resultados para difusión</t>
  </si>
  <si>
    <t>Comparación precios</t>
  </si>
  <si>
    <t>3.5.2</t>
  </si>
  <si>
    <t>Difusión encuesta</t>
  </si>
  <si>
    <t>TOTAL COMPONENTE 3</t>
  </si>
  <si>
    <t>GESTIÓN DEL PROYECTO</t>
  </si>
  <si>
    <t>Gestión, Evaluación final y auditoría</t>
  </si>
  <si>
    <t>4.1</t>
  </si>
  <si>
    <t>4.3</t>
  </si>
  <si>
    <t>Especialista de M&amp;E</t>
  </si>
  <si>
    <t>Evaluación intermedia y final</t>
  </si>
  <si>
    <t>Revisar con Plan de M&amp;E</t>
  </si>
  <si>
    <t>Tribunal de Cuentas</t>
  </si>
  <si>
    <t>4.6</t>
  </si>
  <si>
    <t>Equipamiento oficina, informático, licencias software de UE</t>
  </si>
  <si>
    <t>4.7</t>
  </si>
  <si>
    <t>Asistencia técnica y apoyo administrativo</t>
  </si>
  <si>
    <t>4.8</t>
  </si>
  <si>
    <t>Regularización edilicia del inmueble calle Florida 1178 – Centro CAM</t>
  </si>
  <si>
    <t>TOTAL GESTIÓN DEL PROYECTO</t>
  </si>
  <si>
    <t>Resumen por Componente expresado en dólares americanos:</t>
  </si>
  <si>
    <t>Donación</t>
  </si>
  <si>
    <t>Componente 1: Fortalecimiento del SRVBG</t>
  </si>
  <si>
    <t>Componente 2: Fortalecimiento de Acciones para Prevenir la VBG en Jóvenes</t>
  </si>
  <si>
    <t>Componente 3: Fortalecimiento del OVBG</t>
  </si>
  <si>
    <t>Administración</t>
  </si>
  <si>
    <t>Pari-Passu</t>
  </si>
  <si>
    <r>
      <rPr>
        <b/>
        <sz val="11"/>
        <color rgb="FF000000"/>
        <rFont val="Arial"/>
        <family val="2"/>
      </rPr>
      <t>Totales del PEP para el Anexo Único</t>
    </r>
    <r>
      <rPr>
        <b/>
        <sz val="14"/>
        <color rgb="FF000000"/>
        <rFont val="Arial"/>
        <family val="2"/>
      </rPr>
      <t>-</t>
    </r>
    <r>
      <rPr>
        <b/>
        <sz val="10"/>
        <color rgb="FF000000"/>
        <rFont val="Arial"/>
        <family val="2"/>
      </rPr>
      <t xml:space="preserve"> </t>
    </r>
    <r>
      <rPr>
        <sz val="10"/>
        <color rgb="FF000000"/>
        <rFont val="Arial"/>
        <family val="2"/>
      </rPr>
      <t>Expresado en dólares americanos</t>
    </r>
  </si>
  <si>
    <t>5404/OC-UR</t>
  </si>
  <si>
    <t>5405/GR-UR</t>
  </si>
  <si>
    <t>Verif.</t>
  </si>
  <si>
    <t>Método Contratación</t>
  </si>
  <si>
    <t>CD- Proceso BID</t>
  </si>
  <si>
    <t>LA</t>
  </si>
  <si>
    <t>CP</t>
  </si>
  <si>
    <t>$</t>
  </si>
  <si>
    <t>En PA</t>
  </si>
  <si>
    <t>Pend PA</t>
  </si>
  <si>
    <t>Nota BID NOB proceso</t>
  </si>
  <si>
    <t>Cbio Finan.</t>
  </si>
  <si>
    <t>Continuación servicio</t>
  </si>
  <si>
    <t>O-CSC/CUR-GDI-669/2022</t>
  </si>
  <si>
    <t>Llamado a concurso</t>
  </si>
  <si>
    <t>O-CSC/CUR-GDI-1247/2022</t>
  </si>
  <si>
    <t>3 Abogados Atención de mujeres- Servicio de Trata</t>
  </si>
  <si>
    <t>4 Encargadas de dispositivos de mujeres - Servicio de Trata</t>
  </si>
  <si>
    <t>7 Licenciados en trabajo social - Servicio de Trata</t>
  </si>
  <si>
    <t>7  Psicólogos- Servicio de Trata</t>
  </si>
  <si>
    <t>1 Administrativo - Servicio de Trata</t>
  </si>
  <si>
    <t>Continuación servicio+ Consultores individuales</t>
  </si>
  <si>
    <t>Cbio Finan. +  En PA: Nuevos llamados a Consultores individuales a partir de mayo</t>
  </si>
  <si>
    <t>1 Secretaria- Servicio de Trata</t>
  </si>
  <si>
    <t>1 Psiquiatra- Servicio de Trata</t>
  </si>
  <si>
    <t>Criterios:</t>
  </si>
  <si>
    <t>Hito de finalización= Cuando se firma el contrato/ notificación de adjudicación</t>
  </si>
  <si>
    <t>Consultores individuales 12 meses de costo, por estimación del plazo del contrato. Cuyas consultorías son de servicios.</t>
  </si>
  <si>
    <t>Consultores por arrendamiento de obra- costo del total de la contratación</t>
  </si>
  <si>
    <r>
      <t xml:space="preserve">1.4 Servicio de atención en el </t>
    </r>
    <r>
      <rPr>
        <b/>
        <sz val="10"/>
        <color rgb="FF000000"/>
        <rFont val="Calibri"/>
        <family val="2"/>
      </rPr>
      <t>Portal</t>
    </r>
    <r>
      <rPr>
        <sz val="10"/>
        <color rgb="FF000000"/>
        <rFont val="Calibri"/>
        <family val="2"/>
      </rPr>
      <t xml:space="preserve"> de Ingreso a dispositivos disponible 24 hs</t>
    </r>
  </si>
  <si>
    <t>Cbio Finan. +  En PA: Nuevos llamados a Consultores individuales a partir de febrero</t>
  </si>
  <si>
    <t>2 Técnicos Psicosociales- Servicio atención al Portal</t>
  </si>
  <si>
    <t>2 Encargados/as- Servicio atención al Portal</t>
  </si>
  <si>
    <t>1 Administrativo/a- Servicio atención al Portal</t>
  </si>
  <si>
    <t>1 Abogado/a- Servicio atención al Portal</t>
  </si>
  <si>
    <t>O-CSC/CUR-GDI-1252/2022</t>
  </si>
  <si>
    <t>O-CSC/CUR-GDI-943/2022</t>
  </si>
  <si>
    <t>PLAN DE DESEMBOLSOS ANUAL</t>
  </si>
  <si>
    <t>Categoría</t>
  </si>
  <si>
    <t>Método de Adq.</t>
  </si>
  <si>
    <t>CONSULTORES INDIVIDUALES</t>
  </si>
  <si>
    <t>BIENES</t>
  </si>
  <si>
    <t>FIRMAS CONSULTORAS</t>
  </si>
  <si>
    <t>SERV. DISTINTOS DE CONSULT.</t>
  </si>
  <si>
    <t>CD</t>
  </si>
  <si>
    <r>
      <t xml:space="preserve">                                                                        Préstamo Nº 5404/OC-UR- Convenio Nº 5405/GR-UR: PLAN DE ADQUISICIONES
</t>
    </r>
    <r>
      <rPr>
        <b/>
        <i/>
        <sz val="11"/>
        <color indexed="9"/>
        <rFont val="Calibri"/>
        <family val="2"/>
      </rPr>
      <t>Montos expresados en Dólares Americanos</t>
    </r>
  </si>
  <si>
    <t>Comp. Línea de Acción</t>
  </si>
  <si>
    <t>OBRAS</t>
  </si>
  <si>
    <t xml:space="preserve">TOTAL DEL PROGRAMA </t>
  </si>
  <si>
    <t>Ap.
Ptamo</t>
  </si>
  <si>
    <t xml:space="preserve">Ap.
Convenio </t>
  </si>
  <si>
    <t>Prod.</t>
  </si>
  <si>
    <t>Fecha Inicio Estimada Proceso</t>
  </si>
  <si>
    <t>Fecha Inicio Real Proceso</t>
  </si>
  <si>
    <t xml:space="preserve">Fecha Estimada Proceso Completado </t>
  </si>
  <si>
    <t>Fecha Real Proceso Completado</t>
  </si>
  <si>
    <t>Nacionales/BID</t>
  </si>
  <si>
    <t>N</t>
  </si>
  <si>
    <t>B</t>
  </si>
  <si>
    <t>Costo Estimado 2022/2023</t>
  </si>
  <si>
    <t>Llamado a Concurso</t>
  </si>
  <si>
    <r>
      <t xml:space="preserve">Servicio de atención </t>
    </r>
    <r>
      <rPr>
        <b/>
        <sz val="10"/>
        <color rgb="FF000000"/>
        <rFont val="Calibri"/>
        <family val="2"/>
      </rPr>
      <t>Psico social legal</t>
    </r>
    <r>
      <rPr>
        <sz val="10"/>
        <color rgb="FF000000"/>
        <rFont val="Calibri"/>
        <family val="2"/>
      </rPr>
      <t xml:space="preserve"> en el Centro de atención de Montevideo- ONG PLEMUU</t>
    </r>
  </si>
  <si>
    <r>
      <t xml:space="preserve">Servicio de atención de mujeres en situación de </t>
    </r>
    <r>
      <rPr>
        <b/>
        <sz val="10"/>
        <color rgb="FF000000"/>
        <rFont val="Calibri"/>
        <family val="2"/>
      </rPr>
      <t>trata</t>
    </r>
    <r>
      <rPr>
        <sz val="10"/>
        <color rgb="FF000000"/>
        <rFont val="Calibri"/>
        <family val="2"/>
      </rPr>
      <t xml:space="preserve"> con fines de explotación sexual- ONG El PASO</t>
    </r>
  </si>
  <si>
    <t>5 Educadores/as- Servicio atención al Portal</t>
  </si>
  <si>
    <t xml:space="preserve">Consultor Sistematizar las buenas prácticas nacionales e internacionales en campañas de prevención de la violencia en el noviazgo aldolescente </t>
  </si>
  <si>
    <t>Servicios de no consultoría para la realización de actividades a través de las referentes territoriales de género de INMUJERES de Montevideo e interior- Compras menores</t>
  </si>
  <si>
    <t xml:space="preserve">BIENES </t>
  </si>
  <si>
    <t>Contratación de firma/Inst. Educativa para el diseño de y revisión decursos semi preseciales en el marco del Programa de Formación para la igualdad</t>
  </si>
  <si>
    <t>2.7.1</t>
  </si>
  <si>
    <t>Abogado - Reglamentación del art. 21 Ley 19.580</t>
  </si>
  <si>
    <t>O-CSC/CUR-GDI-1047/2022</t>
  </si>
  <si>
    <t>Consultor individual para el diseño de un sistema de monitoreo acorde a los objetivos y los resultados esperados del Plan</t>
  </si>
  <si>
    <t>3 CV</t>
  </si>
  <si>
    <t>O-CSC/CUR-GDI-1029/2022</t>
  </si>
  <si>
    <t>Costo obra  y Director de Obra están por el 100%</t>
  </si>
  <si>
    <t>O-CSC/CUR-GDI-688/2022</t>
  </si>
  <si>
    <t>O-CSC/CUR-GDI-693/2022</t>
  </si>
  <si>
    <t>Hito de comienzo = cuando mandamos la NOB del TDR o de las Especificaciones Técnicas al Banco, inicio de expediente Mides en caso de la obra</t>
  </si>
  <si>
    <t>LP</t>
  </si>
  <si>
    <t>BIENES Y/O SERVICIOS</t>
  </si>
  <si>
    <t>CP/CD</t>
  </si>
  <si>
    <t>Enviado mail al banco el 16/12/22 . Formalizado el 29/12/22</t>
  </si>
  <si>
    <t>Formalizado el 29/12/22- Nota 40/43 y mail aclaración 17/01/23</t>
  </si>
  <si>
    <r>
      <t xml:space="preserve">Servicio de atención en el </t>
    </r>
    <r>
      <rPr>
        <b/>
        <sz val="10"/>
        <color rgb="FF000000"/>
        <rFont val="Calibri"/>
        <family val="2"/>
      </rPr>
      <t>Portal</t>
    </r>
    <r>
      <rPr>
        <sz val="10"/>
        <color rgb="FF000000"/>
        <rFont val="Calibri"/>
        <family val="2"/>
      </rPr>
      <t xml:space="preserve"> de Ingreso a dispositivos disponible 24 hs- ONG PLAI- del 01/10/22 al 31/01/23- $2.758.560</t>
    </r>
  </si>
  <si>
    <r>
      <t xml:space="preserve">Servicio de atención en el </t>
    </r>
    <r>
      <rPr>
        <b/>
        <sz val="10"/>
        <color rgb="FF000000"/>
        <rFont val="Calibri"/>
        <family val="2"/>
      </rPr>
      <t>Portal</t>
    </r>
    <r>
      <rPr>
        <sz val="10"/>
        <color rgb="FF000000"/>
        <rFont val="Calibri"/>
        <family val="2"/>
      </rPr>
      <t xml:space="preserve"> de Ingreso a dispositivos disponible 24 hs- ONG PLAI- 01/02/23 al 31/07/23- $4.137.740</t>
    </r>
  </si>
  <si>
    <t>O-CSC/CUR-GDI-1292/2022</t>
  </si>
  <si>
    <t>O-CSC/CUR-GDI-14/2023</t>
  </si>
  <si>
    <t>O-CSC/CUR-GDI-17/2023</t>
  </si>
  <si>
    <r>
      <t xml:space="preserve"> Servicio de atención telefónica de orientación a mujeres en situación de violencia doméstica 
 (</t>
    </r>
    <r>
      <rPr>
        <b/>
        <sz val="10"/>
        <color rgb="FF000000"/>
        <rFont val="Calibri3"/>
      </rPr>
      <t>0800</t>
    </r>
    <r>
      <rPr>
        <sz val="10"/>
        <color rgb="FF000000"/>
        <rFont val="Calibri"/>
        <family val="2"/>
      </rPr>
      <t xml:space="preserve"> 4141), disponible 24 horas diarias- ONG PLEMUU- Desde el 09/10/22 al 08/04/23- $5.070.917 eq, U$S 126.773</t>
    </r>
  </si>
  <si>
    <t>O-CSC/CUR-GDI-97/2023</t>
  </si>
  <si>
    <t>CUANDO TERMINE EL PROCESO Y SE FIRME CONTRATO CON LA EMPRESA ADJUDICADA (PLEMUU) - ENVIAR CONTRATO A REGISTRAR</t>
  </si>
  <si>
    <r>
      <t xml:space="preserve"> Servicio de atención telefónica de orientación a mujeres en situación de violencia doméstica 
 (</t>
    </r>
    <r>
      <rPr>
        <b/>
        <sz val="10"/>
        <color rgb="FF000000"/>
        <rFont val="Calibri3"/>
      </rPr>
      <t>0800</t>
    </r>
    <r>
      <rPr>
        <sz val="10"/>
        <color rgb="FF000000"/>
        <rFont val="Calibri"/>
        <family val="2"/>
      </rPr>
      <t xml:space="preserve"> 4141), disponible 24 horas diarias- Período por un año- ESTIMAMOS 09/04/23 AL 08/04/24</t>
    </r>
  </si>
  <si>
    <t>O-CSC/CUR-GDI-79/2023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</si>
</sst>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 ;\-0\ ;&quot; -&quot;00\ ;@\ "/>
    <numFmt numFmtId="165" formatCode="[$-380A]General"/>
    <numFmt numFmtId="166" formatCode="0&quot; &quot;;&quot; (&quot;0&quot;)&quot;;&quot;-&quot;#&quot; &quot;;@&quot; &quot;"/>
    <numFmt numFmtId="167" formatCode="[$$-380A]#,##0.00;[Red]&quot;(&quot;[$$-380A]#,##0.00&quot;)&quot;"/>
    <numFmt numFmtId="168" formatCode="#,##0.00&quot; &quot;;&quot; (&quot;#,##0.00&quot;)&quot;;&quot;-&quot;#&quot; &quot;;@&quot; &quot;"/>
    <numFmt numFmtId="169" formatCode="0&quot; &quot;%"/>
    <numFmt numFmtId="170" formatCode="#,##0.00&quot; &quot;;&quot;-&quot;#,##0.00&quot; &quot;;&quot; -&quot;00&quot; &quot;;@&quot; &quot;"/>
    <numFmt numFmtId="171" formatCode="0&quot; &quot;;&quot;-&quot;0&quot; &quot;;&quot; -&quot;00&quot; &quot;;@&quot; &quot;"/>
    <numFmt numFmtId="172" formatCode="_(* #,##0.00_);_(* \(#,##0.00\);_(* &quot;-&quot;??_);_(@_)"/>
  </numFmts>
  <fonts count="79">
    <font>
      <sz val="11"/>
      <color indexed="8"/>
      <name val="Arial1"/>
    </font>
    <font>
      <b/>
      <sz val="10"/>
      <color indexed="8"/>
      <name val="Arial1"/>
    </font>
    <font>
      <sz val="10"/>
      <color indexed="9"/>
      <name val="Arial1"/>
    </font>
    <font>
      <sz val="10"/>
      <color indexed="10"/>
      <name val="Arial1"/>
    </font>
    <font>
      <b/>
      <sz val="10"/>
      <color indexed="9"/>
      <name val="Arial1"/>
    </font>
    <font>
      <i/>
      <sz val="10"/>
      <color indexed="23"/>
      <name val="Arial1"/>
    </font>
    <font>
      <sz val="10"/>
      <color indexed="17"/>
      <name val="Arial1"/>
    </font>
    <font>
      <b/>
      <i/>
      <sz val="16"/>
      <color indexed="8"/>
      <name val="Arial1"/>
    </font>
    <font>
      <sz val="12"/>
      <color indexed="8"/>
      <name val="Arial1"/>
    </font>
    <font>
      <u/>
      <sz val="10"/>
      <color indexed="12"/>
      <name val="Arial1"/>
    </font>
    <font>
      <sz val="10"/>
      <color indexed="19"/>
      <name val="Arial1"/>
    </font>
    <font>
      <sz val="10"/>
      <color indexed="63"/>
      <name val="Arial1"/>
    </font>
    <font>
      <sz val="11"/>
      <color indexed="8"/>
      <name val="Calibri"/>
      <family val="2"/>
    </font>
    <font>
      <sz val="10"/>
      <color indexed="8"/>
      <name val="Calibri"/>
      <family val="2"/>
    </font>
    <font>
      <sz val="11"/>
      <color indexed="8"/>
      <name val="Arial1"/>
    </font>
    <font>
      <sz val="11"/>
      <color rgb="FF000000"/>
      <name val="Arial1"/>
    </font>
    <font>
      <sz val="11"/>
      <color rgb="FF000000"/>
      <name val="Calibri"/>
      <family val="2"/>
    </font>
    <font>
      <b/>
      <i/>
      <sz val="16"/>
      <color rgb="FF000000"/>
      <name val="Arial1"/>
    </font>
    <font>
      <b/>
      <i/>
      <u/>
      <sz val="11"/>
      <color rgb="FF000000"/>
      <name val="Arial1"/>
    </font>
    <font>
      <sz val="10"/>
      <name val="Arial"/>
      <family val="2"/>
    </font>
    <font>
      <b/>
      <sz val="11.95"/>
      <color indexed="8"/>
      <name val="Arial"/>
      <family val="2"/>
      <charset val="1"/>
    </font>
    <font>
      <b/>
      <sz val="8"/>
      <color indexed="8"/>
      <name val="Arial"/>
      <family val="2"/>
    </font>
    <font>
      <sz val="8"/>
      <color indexed="8"/>
      <name val="Arial"/>
      <family val="2"/>
      <charset val="1"/>
    </font>
    <font>
      <sz val="8"/>
      <color indexed="9"/>
      <name val="Arial"/>
      <family val="2"/>
      <charset val="1"/>
    </font>
    <font>
      <b/>
      <sz val="8"/>
      <color indexed="9"/>
      <name val="Arial"/>
      <family val="2"/>
      <charset val="1"/>
    </font>
    <font>
      <b/>
      <sz val="8"/>
      <color indexed="8"/>
      <name val="Arial"/>
      <family val="2"/>
      <charset val="1"/>
    </font>
    <font>
      <sz val="8"/>
      <color indexed="8"/>
      <name val="Arial"/>
      <family val="2"/>
    </font>
    <font>
      <sz val="11"/>
      <color indexed="8"/>
      <name val="Calibri"/>
      <family val="2"/>
      <scheme val="minor"/>
    </font>
    <font>
      <sz val="10"/>
      <color indexed="8"/>
      <name val="Calibri"/>
      <family val="2"/>
      <scheme val="minor"/>
    </font>
    <font>
      <sz val="9"/>
      <color indexed="81"/>
      <name val="Tahoma"/>
      <family val="2"/>
    </font>
    <font>
      <b/>
      <sz val="9"/>
      <color indexed="81"/>
      <name val="Tahoma"/>
      <family val="2"/>
    </font>
    <font>
      <b/>
      <sz val="14"/>
      <name val="Arial1"/>
    </font>
    <font>
      <b/>
      <sz val="14"/>
      <color theme="8" tint="-0.499984740745262"/>
      <name val="Arial1"/>
    </font>
    <font>
      <b/>
      <u/>
      <sz val="10"/>
      <color theme="8" tint="-0.499984740745262"/>
      <name val="Calibri"/>
      <family val="2"/>
    </font>
    <font>
      <sz val="10"/>
      <color theme="8" tint="-0.499984740745262"/>
      <name val="Calibri"/>
      <family val="2"/>
    </font>
    <font>
      <sz val="10"/>
      <color rgb="FF000000"/>
      <name val="Calibri"/>
      <family val="2"/>
    </font>
    <font>
      <b/>
      <sz val="11"/>
      <name val="Arial1"/>
    </font>
    <font>
      <b/>
      <sz val="8"/>
      <name val="Arial"/>
      <family val="2"/>
    </font>
    <font>
      <b/>
      <u/>
      <sz val="10"/>
      <name val="Calibri"/>
      <family val="2"/>
    </font>
    <font>
      <sz val="10"/>
      <name val="Calibri"/>
      <family val="2"/>
    </font>
    <font>
      <b/>
      <sz val="10"/>
      <color rgb="FF000000"/>
      <name val="Calibri"/>
      <family val="2"/>
    </font>
    <font>
      <b/>
      <sz val="9"/>
      <color rgb="FF000000"/>
      <name val="Calibri"/>
      <family val="2"/>
    </font>
    <font>
      <i/>
      <sz val="10"/>
      <color rgb="FF000000"/>
      <name val="Calibri"/>
      <family val="2"/>
    </font>
    <font>
      <sz val="10"/>
      <color rgb="FF000000"/>
      <name val="Calibri"/>
      <family val="2"/>
      <scheme val="minor"/>
    </font>
    <font>
      <sz val="9"/>
      <color rgb="FF000000"/>
      <name val="Calibri"/>
      <family val="2"/>
    </font>
    <font>
      <sz val="10"/>
      <color rgb="FF000000"/>
      <name val="Calibri2"/>
    </font>
    <font>
      <b/>
      <sz val="8"/>
      <color rgb="FF000000"/>
      <name val="Calibri"/>
      <family val="2"/>
    </font>
    <font>
      <b/>
      <sz val="8"/>
      <color rgb="FFFF0000"/>
      <name val="Calibri"/>
      <family val="2"/>
    </font>
    <font>
      <sz val="8"/>
      <color rgb="FF000000"/>
      <name val="Calibri"/>
      <family val="2"/>
    </font>
    <font>
      <sz val="8"/>
      <color rgb="FFFF0000"/>
      <name val="Calibri"/>
      <family val="2"/>
    </font>
    <font>
      <b/>
      <sz val="10"/>
      <color rgb="FF000000"/>
      <name val="Calibri3"/>
    </font>
    <font>
      <b/>
      <sz val="10"/>
      <color rgb="FFFFFFFF"/>
      <name val="Calibri"/>
      <family val="2"/>
    </font>
    <font>
      <b/>
      <u/>
      <sz val="10"/>
      <color rgb="FF000000"/>
      <name val="Calibri"/>
      <family val="2"/>
    </font>
    <font>
      <b/>
      <sz val="10"/>
      <color rgb="FFFF6600"/>
      <name val="Calibri"/>
      <family val="2"/>
    </font>
    <font>
      <b/>
      <sz val="10"/>
      <color rgb="FF000000"/>
      <name val="Calibri2"/>
    </font>
    <font>
      <sz val="10"/>
      <color rgb="FF000000"/>
      <name val="Calibri1"/>
    </font>
    <font>
      <sz val="10"/>
      <color rgb="FF000000"/>
      <name val="Calibri3"/>
    </font>
    <font>
      <sz val="10"/>
      <color rgb="FF000000"/>
      <name val="Arial"/>
      <family val="2"/>
    </font>
    <font>
      <b/>
      <sz val="10"/>
      <color rgb="FF000000"/>
      <name val="Arial"/>
      <family val="2"/>
    </font>
    <font>
      <b/>
      <sz val="12"/>
      <color rgb="FF222222"/>
      <name val="Arial"/>
      <family val="2"/>
    </font>
    <font>
      <b/>
      <sz val="14"/>
      <color rgb="FF000000"/>
      <name val="Arial"/>
      <family val="2"/>
    </font>
    <font>
      <b/>
      <sz val="11"/>
      <color rgb="FF000000"/>
      <name val="Arial"/>
      <family val="2"/>
    </font>
    <font>
      <sz val="11"/>
      <color rgb="FF000000"/>
      <name val="Arial"/>
      <family val="2"/>
    </font>
    <font>
      <sz val="11"/>
      <color rgb="FF000000"/>
      <name val="Calibri"/>
      <family val="2"/>
      <scheme val="minor"/>
    </font>
    <font>
      <sz val="11"/>
      <color theme="1"/>
      <name val="Calibri"/>
      <family val="2"/>
      <scheme val="minor"/>
    </font>
    <font>
      <b/>
      <sz val="12"/>
      <color indexed="9"/>
      <name val="Calibri"/>
      <family val="2"/>
    </font>
    <font>
      <b/>
      <i/>
      <sz val="11"/>
      <color indexed="9"/>
      <name val="Calibri"/>
      <family val="2"/>
    </font>
    <font>
      <b/>
      <sz val="11"/>
      <color indexed="9"/>
      <name val="Calibri"/>
      <family val="2"/>
    </font>
    <font>
      <sz val="9"/>
      <color indexed="8"/>
      <name val="Calibri"/>
      <family val="2"/>
    </font>
    <font>
      <b/>
      <sz val="10"/>
      <color indexed="8"/>
      <name val="Calibri"/>
      <family val="2"/>
    </font>
    <font>
      <b/>
      <sz val="10"/>
      <color indexed="9"/>
      <name val="Calibri"/>
      <family val="2"/>
    </font>
    <font>
      <sz val="11"/>
      <color theme="1"/>
      <name val="Calibri"/>
      <family val="2"/>
    </font>
    <font>
      <sz val="10"/>
      <color theme="1"/>
      <name val="Calibri"/>
      <family val="2"/>
    </font>
    <font>
      <sz val="9"/>
      <color indexed="8"/>
      <name val="Calibri"/>
      <family val="2"/>
      <scheme val="minor"/>
    </font>
    <font>
      <i/>
      <sz val="11"/>
      <color theme="1"/>
      <name val="Calibri"/>
      <family val="2"/>
      <scheme val="minor"/>
    </font>
    <font>
      <sz val="10"/>
      <color theme="1"/>
      <name val="Calibri"/>
      <family val="2"/>
      <scheme val="minor"/>
    </font>
    <font>
      <sz val="9"/>
      <color indexed="81"/>
      <name val="Tahoma"/>
      <charset val="1"/>
    </font>
    <font>
      <b/>
      <sz val="9"/>
      <color indexed="81"/>
      <name val="Tahoma"/>
      <charset val="1"/>
    </font>
    <font>
      <sz val="11"/>
      <color rgb="FFFF0000"/>
      <name val="Calibri"/>
      <family val="2"/>
      <scheme val="minor"/>
    </font>
  </fonts>
  <fills count="38">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22"/>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indexed="9"/>
        <bgColor indexed="26"/>
      </patternFill>
    </fill>
    <fill>
      <patternFill patternType="solid">
        <fgColor theme="4" tint="0.39997558519241921"/>
        <bgColor indexed="64"/>
      </patternFill>
    </fill>
    <fill>
      <patternFill patternType="solid">
        <fgColor indexed="30"/>
        <bgColor indexed="48"/>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4" tint="0.39997558519241921"/>
        <bgColor rgb="FF9999FF"/>
      </patternFill>
    </fill>
    <fill>
      <patternFill patternType="solid">
        <fgColor theme="5" tint="-0.249977111117893"/>
        <bgColor indexed="64"/>
      </patternFill>
    </fill>
    <fill>
      <patternFill patternType="solid">
        <fgColor rgb="FFC0C0C0"/>
        <bgColor rgb="FFC0C0C0"/>
      </patternFill>
    </fill>
    <fill>
      <patternFill patternType="solid">
        <fgColor theme="0" tint="-0.249977111117893"/>
        <bgColor rgb="FFC0C0C0"/>
      </patternFill>
    </fill>
    <fill>
      <patternFill patternType="solid">
        <fgColor rgb="FFFFFFFF"/>
        <bgColor rgb="FFFFFFFF"/>
      </patternFill>
    </fill>
    <fill>
      <patternFill patternType="solid">
        <fgColor rgb="FFFF0000"/>
        <bgColor indexed="64"/>
      </patternFill>
    </fill>
    <fill>
      <patternFill patternType="solid">
        <fgColor theme="5" tint="0.59999389629810485"/>
        <bgColor indexed="64"/>
      </patternFill>
    </fill>
    <fill>
      <patternFill patternType="solid">
        <fgColor theme="0" tint="-0.249977111117893"/>
        <bgColor rgb="FFFFFFFF"/>
      </patternFill>
    </fill>
    <fill>
      <patternFill patternType="solid">
        <fgColor rgb="FF000000"/>
        <bgColor rgb="FF000000"/>
      </patternFill>
    </fill>
    <fill>
      <patternFill patternType="solid">
        <fgColor theme="5" tint="-0.249977111117893"/>
        <bgColor rgb="FF000000"/>
      </patternFill>
    </fill>
    <fill>
      <patternFill patternType="solid">
        <fgColor rgb="FFCCCCCC"/>
        <bgColor rgb="FFCCCCCC"/>
      </patternFill>
    </fill>
    <fill>
      <patternFill patternType="solid">
        <fgColor theme="5" tint="0.59999389629810485"/>
        <bgColor rgb="FFFFFFFF"/>
      </patternFill>
    </fill>
    <fill>
      <patternFill patternType="solid">
        <fgColor rgb="FF92D050"/>
        <bgColor indexed="64"/>
      </patternFill>
    </fill>
    <fill>
      <patternFill patternType="solid">
        <fgColor theme="5" tint="0.79998168889431442"/>
        <bgColor indexed="64"/>
      </patternFill>
    </fill>
    <fill>
      <patternFill patternType="solid">
        <fgColor theme="0" tint="-0.34998626667073579"/>
        <bgColor rgb="FFC0C0C0"/>
      </patternFill>
    </fill>
    <fill>
      <patternFill patternType="solid">
        <fgColor indexed="62"/>
        <bgColor indexed="64"/>
      </patternFill>
    </fill>
    <fill>
      <patternFill patternType="solid">
        <fgColor rgb="FFFFC000"/>
        <bgColor indexed="64"/>
      </patternFill>
    </fill>
    <fill>
      <patternFill patternType="solid">
        <fgColor indexed="8"/>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6" tint="0.39997558519241921"/>
        <bgColor indexed="64"/>
      </patternFill>
    </fill>
  </fills>
  <borders count="167">
    <border>
      <left/>
      <right/>
      <top/>
      <bottom/>
      <diagonal/>
    </border>
    <border>
      <left style="hair">
        <color indexed="23"/>
      </left>
      <right style="hair">
        <color indexed="23"/>
      </right>
      <top style="hair">
        <color indexed="23"/>
      </top>
      <bottom style="hair">
        <color indexed="23"/>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thin">
        <color indexed="31"/>
      </bottom>
      <diagonal/>
    </border>
    <border>
      <left/>
      <right style="thin">
        <color indexed="31"/>
      </right>
      <top/>
      <bottom/>
      <diagonal/>
    </border>
    <border>
      <left style="thin">
        <color indexed="31"/>
      </left>
      <right/>
      <top style="thin">
        <color indexed="31"/>
      </top>
      <bottom/>
      <diagonal/>
    </border>
    <border>
      <left/>
      <right/>
      <top style="thin">
        <color indexed="31"/>
      </top>
      <bottom/>
      <diagonal/>
    </border>
    <border>
      <left style="thin">
        <color indexed="31"/>
      </left>
      <right/>
      <top/>
      <bottom/>
      <diagonal/>
    </border>
    <border>
      <left/>
      <right style="thin">
        <color indexed="8"/>
      </right>
      <top/>
      <bottom/>
      <diagonal/>
    </border>
    <border>
      <left style="thin">
        <color indexed="31"/>
      </left>
      <right/>
      <top/>
      <bottom style="thin">
        <color indexed="31"/>
      </bottom>
      <diagonal/>
    </border>
    <border>
      <left/>
      <right style="thin">
        <color indexed="31"/>
      </right>
      <top style="thin">
        <color indexed="31"/>
      </top>
      <bottom/>
      <diagonal/>
    </border>
    <border>
      <left/>
      <right style="thin">
        <color indexed="31"/>
      </right>
      <top/>
      <bottom style="thin">
        <color indexed="3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style="thin">
        <color theme="0" tint="-0.14996795556505021"/>
      </bottom>
      <diagonal/>
    </border>
    <border>
      <left style="thin">
        <color indexed="3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31"/>
      </left>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auto="1"/>
      </left>
      <right/>
      <top/>
      <bottom/>
      <diagonal/>
    </border>
    <border>
      <left/>
      <right style="thin">
        <color auto="1"/>
      </right>
      <top/>
      <bottom/>
      <diagonal/>
    </border>
    <border>
      <left style="thin">
        <color auto="1"/>
      </left>
      <right style="medium">
        <color auto="1"/>
      </right>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theme="0" tint="-0.24994659260841701"/>
      </right>
      <top style="thin">
        <color indexed="64"/>
      </top>
      <bottom/>
      <diagonal/>
    </border>
    <border>
      <left style="thin">
        <color theme="0" tint="-0.24994659260841701"/>
      </left>
      <right/>
      <top style="thin">
        <color indexed="64"/>
      </top>
      <bottom style="thin">
        <color theme="0" tint="-0.24994659260841701"/>
      </bottom>
      <diagonal/>
    </border>
    <border>
      <left style="medium">
        <color indexed="64"/>
      </left>
      <right style="medium">
        <color indexed="64"/>
      </right>
      <top style="thin">
        <color indexed="64"/>
      </top>
      <bottom style="thin">
        <color theme="0" tint="-0.24994659260841701"/>
      </bottom>
      <diagonal/>
    </border>
    <border>
      <left/>
      <right style="thin">
        <color theme="0" tint="-0.24994659260841701"/>
      </right>
      <top style="thin">
        <color indexed="64"/>
      </top>
      <bottom style="thin">
        <color theme="0" tint="-0.24994659260841701"/>
      </bottom>
      <diagonal/>
    </border>
    <border>
      <left style="medium">
        <color indexed="64"/>
      </left>
      <right/>
      <top style="thin">
        <color indexed="64"/>
      </top>
      <bottom style="thin">
        <color theme="0" tint="-0.24994659260841701"/>
      </bottom>
      <diagonal/>
    </border>
    <border>
      <left style="thin">
        <color indexed="64"/>
      </left>
      <right style="medium">
        <color indexed="64"/>
      </right>
      <top style="thin">
        <color indexed="64"/>
      </top>
      <bottom style="thin">
        <color theme="0" tint="-0.24994659260841701"/>
      </bottom>
      <diagonal/>
    </border>
    <border>
      <left style="medium">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medium">
        <color indexed="64"/>
      </left>
      <right style="medium">
        <color indexed="64"/>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style="thin">
        <color indexed="64"/>
      </left>
      <right style="medium">
        <color indexed="64"/>
      </right>
      <top style="thin">
        <color theme="0" tint="-0.24994659260841701"/>
      </top>
      <bottom/>
      <diagonal/>
    </border>
    <border>
      <left style="thin">
        <color indexed="64"/>
      </left>
      <right/>
      <top style="thin">
        <color indexed="64"/>
      </top>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style="medium">
        <color indexed="64"/>
      </left>
      <right style="medium">
        <color indexed="64"/>
      </right>
      <top/>
      <bottom/>
      <diagonal/>
    </border>
    <border>
      <left/>
      <right style="thin">
        <color theme="0" tint="-0.24994659260841701"/>
      </right>
      <top/>
      <bottom/>
      <diagonal/>
    </border>
    <border>
      <left/>
      <right style="thin">
        <color indexed="64"/>
      </right>
      <top/>
      <bottom/>
      <diagonal/>
    </border>
    <border>
      <left style="thin">
        <color theme="0" tint="-0.24994659260841701"/>
      </left>
      <right style="thin">
        <color theme="0" tint="-0.24994659260841701"/>
      </right>
      <top/>
      <bottom style="thin">
        <color indexed="64"/>
      </bottom>
      <diagonal/>
    </border>
    <border>
      <left style="thin">
        <color theme="0" tint="-0.24994659260841701"/>
      </left>
      <right/>
      <top/>
      <bottom style="thin">
        <color indexed="64"/>
      </bottom>
      <diagonal/>
    </border>
    <border>
      <left style="medium">
        <color indexed="64"/>
      </left>
      <right style="medium">
        <color indexed="64"/>
      </right>
      <top/>
      <bottom style="thin">
        <color indexed="64"/>
      </bottom>
      <diagonal/>
    </border>
    <border>
      <left/>
      <right style="thin">
        <color theme="0" tint="-0.24994659260841701"/>
      </right>
      <top/>
      <bottom style="thin">
        <color indexed="64"/>
      </bottom>
      <diagonal/>
    </border>
    <border>
      <left style="thin">
        <color theme="0" tint="-0.24994659260841701"/>
      </left>
      <right style="medium">
        <color indexed="64"/>
      </right>
      <top style="thin">
        <color theme="0" tint="-0.24994659260841701"/>
      </top>
      <bottom style="thin">
        <color indexed="64"/>
      </bottom>
      <diagonal/>
    </border>
    <border>
      <left style="thin">
        <color indexed="64"/>
      </left>
      <right style="medium">
        <color indexed="64"/>
      </right>
      <top/>
      <bottom style="thin">
        <color indexed="6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medium">
        <color indexed="64"/>
      </left>
      <right style="medium">
        <color indexed="64"/>
      </right>
      <top/>
      <bottom style="thin">
        <color theme="0" tint="-0.24994659260841701"/>
      </bottom>
      <diagonal/>
    </border>
    <border>
      <left/>
      <right style="thin">
        <color theme="0" tint="-0.24994659260841701"/>
      </right>
      <top/>
      <bottom style="thin">
        <color theme="0" tint="-0.24994659260841701"/>
      </bottom>
      <diagonal/>
    </border>
    <border>
      <left style="medium">
        <color indexed="64"/>
      </left>
      <right/>
      <top/>
      <bottom style="thin">
        <color theme="0" tint="-0.24994659260841701"/>
      </bottom>
      <diagonal/>
    </border>
    <border>
      <left style="thin">
        <color indexed="64"/>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style="medium">
        <color indexed="64"/>
      </left>
      <right style="medium">
        <color indexed="64"/>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medium">
        <color indexed="64"/>
      </left>
      <right/>
      <top style="thin">
        <color theme="0" tint="-0.24994659260841701"/>
      </top>
      <bottom style="thin">
        <color indexed="64"/>
      </bottom>
      <diagonal/>
    </border>
    <border>
      <left style="thin">
        <color indexed="64"/>
      </left>
      <right style="medium">
        <color indexed="64"/>
      </right>
      <top style="thin">
        <color theme="0" tint="-0.24994659260841701"/>
      </top>
      <bottom style="thin">
        <color indexed="64"/>
      </bottom>
      <diagonal/>
    </border>
    <border>
      <left style="medium">
        <color indexed="64"/>
      </left>
      <right style="thin">
        <color theme="0" tint="-0.24994659260841701"/>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top style="thin">
        <color theme="0" tint="-0.24994659260841701"/>
      </top>
      <bottom style="thin">
        <color theme="0" tint="-0.24994659260841701"/>
      </bottom>
      <diagonal/>
    </border>
    <border>
      <left style="thin">
        <color indexed="64"/>
      </left>
      <right style="medium">
        <color indexed="64"/>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style="thin">
        <color indexed="64"/>
      </top>
      <bottom/>
      <diagonal/>
    </border>
    <border>
      <left style="thin">
        <color theme="0" tint="-0.24994659260841701"/>
      </left>
      <right style="thin">
        <color theme="0" tint="-0.24994659260841701"/>
      </right>
      <top style="thin">
        <color theme="0" tint="-0.24994659260841701"/>
      </top>
      <bottom style="thin">
        <color theme="0" tint="-0.14996795556505021"/>
      </bottom>
      <diagonal/>
    </border>
    <border>
      <left style="thin">
        <color theme="0" tint="-0.24994659260841701"/>
      </left>
      <right/>
      <top style="thin">
        <color theme="0" tint="-0.24994659260841701"/>
      </top>
      <bottom style="thin">
        <color theme="0" tint="-0.14996795556505021"/>
      </bottom>
      <diagonal/>
    </border>
    <border>
      <left style="medium">
        <color indexed="64"/>
      </left>
      <right style="medium">
        <color indexed="64"/>
      </right>
      <top/>
      <bottom style="thin">
        <color theme="0" tint="-0.14996795556505021"/>
      </bottom>
      <diagonal/>
    </border>
    <border>
      <left/>
      <right style="thin">
        <color theme="0" tint="-0.24994659260841701"/>
      </right>
      <top style="thin">
        <color theme="0" tint="-0.24994659260841701"/>
      </top>
      <bottom style="thin">
        <color theme="0" tint="-0.14996795556505021"/>
      </bottom>
      <diagonal/>
    </border>
    <border>
      <left style="medium">
        <color indexed="64"/>
      </left>
      <right/>
      <top style="thin">
        <color theme="0" tint="-0.24994659260841701"/>
      </top>
      <bottom style="thin">
        <color theme="0" tint="-0.14996795556505021"/>
      </bottom>
      <diagonal/>
    </border>
    <border>
      <left style="thin">
        <color indexed="64"/>
      </left>
      <right style="medium">
        <color indexed="64"/>
      </right>
      <top style="thin">
        <color theme="0" tint="-0.24994659260841701"/>
      </top>
      <bottom style="thin">
        <color theme="0" tint="-0.14996795556505021"/>
      </bottom>
      <diagonal/>
    </border>
    <border>
      <left style="medium">
        <color indexed="64"/>
      </left>
      <right/>
      <top style="thin">
        <color theme="0" tint="-0.24994659260841701"/>
      </top>
      <bottom style="medium">
        <color indexed="64"/>
      </bottom>
      <diagonal/>
    </border>
    <border>
      <left style="thin">
        <color indexed="64"/>
      </left>
      <right style="medium">
        <color indexed="64"/>
      </right>
      <top style="thin">
        <color theme="0" tint="-0.24994659260841701"/>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style="thin">
        <color indexed="64"/>
      </bottom>
      <diagonal/>
    </border>
    <border>
      <left style="thin">
        <color theme="0" tint="-0.24994659260841701"/>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theme="0" tint="-0.24994659260841701"/>
      </bottom>
      <diagonal/>
    </border>
    <border>
      <left style="medium">
        <color indexed="64"/>
      </left>
      <right style="thin">
        <color indexed="64"/>
      </right>
      <top style="thin">
        <color theme="0" tint="-0.24994659260841701"/>
      </top>
      <bottom style="thin">
        <color indexed="64"/>
      </bottom>
      <diagonal/>
    </border>
    <border>
      <left/>
      <right style="thin">
        <color indexed="64"/>
      </right>
      <top style="thin">
        <color indexed="64"/>
      </top>
      <bottom/>
      <diagonal/>
    </border>
    <border>
      <left style="medium">
        <color indexed="64"/>
      </left>
      <right style="thin">
        <color indexed="64"/>
      </right>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medium">
        <color indexed="64"/>
      </left>
      <right style="thin">
        <color indexed="64"/>
      </right>
      <top style="thin">
        <color theme="0" tint="-0.24994659260841701"/>
      </top>
      <bottom/>
      <diagonal/>
    </border>
    <border>
      <left style="thin">
        <color rgb="FF000000"/>
      </left>
      <right style="thin">
        <color theme="0" tint="-0.24994659260841701"/>
      </right>
      <top/>
      <bottom/>
      <diagonal/>
    </border>
    <border>
      <left style="thin">
        <color indexed="64"/>
      </left>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rgb="FF000000"/>
      </left>
      <right style="thin">
        <color theme="0" tint="-0.24994659260841701"/>
      </right>
      <top style="thin">
        <color theme="0" tint="-0.24994659260841701"/>
      </top>
      <bottom style="thin">
        <color rgb="FF000000"/>
      </bottom>
      <diagonal/>
    </border>
    <border>
      <left style="thin">
        <color theme="0" tint="-0.24994659260841701"/>
      </left>
      <right style="thin">
        <color theme="0" tint="-0.24994659260841701"/>
      </right>
      <top style="thin">
        <color theme="0" tint="-0.24994659260841701"/>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top style="medium">
        <color indexed="64"/>
      </top>
      <bottom style="thin">
        <color theme="0" tint="-0.24994659260841701"/>
      </bottom>
      <diagonal/>
    </border>
    <border>
      <left style="medium">
        <color indexed="64"/>
      </left>
      <right/>
      <top style="medium">
        <color indexed="64"/>
      </top>
      <bottom style="thin">
        <color theme="0" tint="-0.24994659260841701"/>
      </bottom>
      <diagonal/>
    </border>
    <border>
      <left style="medium">
        <color indexed="64"/>
      </left>
      <right style="medium">
        <color indexed="64"/>
      </right>
      <top style="medium">
        <color indexed="64"/>
      </top>
      <bottom style="thin">
        <color theme="0" tint="-0.24994659260841701"/>
      </bottom>
      <diagonal/>
    </border>
    <border>
      <left style="thin">
        <color theme="0" tint="-0.24994659260841701"/>
      </left>
      <right/>
      <top style="thin">
        <color theme="0" tint="-0.24994659260841701"/>
      </top>
      <bottom style="medium">
        <color indexed="64"/>
      </bottom>
      <diagonal/>
    </border>
    <border>
      <left style="medium">
        <color indexed="64"/>
      </left>
      <right/>
      <top style="thin">
        <color theme="0" tint="-0.24994659260841701"/>
      </top>
      <bottom style="double">
        <color indexed="64"/>
      </bottom>
      <diagonal/>
    </border>
    <border>
      <left style="medium">
        <color indexed="64"/>
      </left>
      <right style="medium">
        <color indexed="64"/>
      </right>
      <top style="thin">
        <color theme="0" tint="-0.24994659260841701"/>
      </top>
      <bottom style="double">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theme="0" tint="-0.34998626667073579"/>
      </right>
      <top style="medium">
        <color indexed="64"/>
      </top>
      <bottom style="thin">
        <color indexed="64"/>
      </bottom>
      <diagonal/>
    </border>
    <border>
      <left style="thin">
        <color theme="0" tint="-0.34998626667073579"/>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style="thin">
        <color indexed="64"/>
      </top>
      <bottom style="thin">
        <color theme="0" tint="-0.24994659260841701"/>
      </bottom>
      <diagonal/>
    </border>
    <border>
      <left/>
      <right/>
      <top style="thin">
        <color theme="0" tint="-0.24994659260841701"/>
      </top>
      <bottom/>
      <diagonal/>
    </border>
    <border>
      <left/>
      <right/>
      <top/>
      <bottom style="thin">
        <color indexed="64"/>
      </bottom>
      <diagonal/>
    </border>
    <border>
      <left/>
      <right/>
      <top/>
      <bottom style="thin">
        <color theme="0" tint="-0.24994659260841701"/>
      </bottom>
      <diagonal/>
    </border>
    <border>
      <left/>
      <right/>
      <top style="thin">
        <color theme="0" tint="-0.24994659260841701"/>
      </top>
      <bottom style="thin">
        <color indexed="64"/>
      </bottom>
      <diagonal/>
    </border>
    <border>
      <left/>
      <right/>
      <top style="thin">
        <color theme="0" tint="-0.24994659260841701"/>
      </top>
      <bottom style="thin">
        <color theme="0" tint="-0.24994659260841701"/>
      </bottom>
      <diagonal/>
    </border>
    <border>
      <left style="medium">
        <color indexed="64"/>
      </left>
      <right/>
      <top style="thin">
        <color indexed="64"/>
      </top>
      <bottom/>
      <diagonal/>
    </border>
    <border>
      <left/>
      <right/>
      <top/>
      <bottom style="medium">
        <color indexed="64"/>
      </bottom>
      <diagonal/>
    </border>
    <border>
      <left/>
      <right/>
      <top style="medium">
        <color indexed="64"/>
      </top>
      <bottom style="thin">
        <color indexed="64"/>
      </bottom>
      <diagonal/>
    </border>
    <border>
      <left/>
      <right style="thin">
        <color auto="1"/>
      </right>
      <top style="medium">
        <color indexed="64"/>
      </top>
      <bottom style="medium">
        <color indexed="64"/>
      </bottom>
      <diagonal/>
    </border>
    <border>
      <left/>
      <right style="medium">
        <color indexed="64"/>
      </right>
      <top style="thin">
        <color indexed="64"/>
      </top>
      <bottom style="thin">
        <color theme="0" tint="-0.24994659260841701"/>
      </bottom>
      <diagonal/>
    </border>
    <border>
      <left style="thin">
        <color indexed="64"/>
      </left>
      <right/>
      <top style="thin">
        <color indexed="64"/>
      </top>
      <bottom style="thin">
        <color indexed="9"/>
      </bottom>
      <diagonal/>
    </border>
    <border>
      <left/>
      <right/>
      <top style="thin">
        <color indexed="64"/>
      </top>
      <bottom style="thin">
        <color indexed="9"/>
      </bottom>
      <diagonal/>
    </border>
    <border>
      <left/>
      <right style="thin">
        <color indexed="64"/>
      </right>
      <top style="thin">
        <color indexed="64"/>
      </top>
      <bottom style="thin">
        <color indexed="9"/>
      </bottom>
      <diagonal/>
    </border>
    <border>
      <left style="thin">
        <color indexed="64"/>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55"/>
      </left>
      <right style="thin">
        <color indexed="55"/>
      </right>
      <top style="thin">
        <color indexed="9"/>
      </top>
      <bottom/>
      <diagonal/>
    </border>
    <border>
      <left style="thin">
        <color indexed="55"/>
      </left>
      <right style="thin">
        <color indexed="64"/>
      </right>
      <top style="thin">
        <color indexed="9"/>
      </top>
      <bottom/>
      <diagonal/>
    </border>
    <border>
      <left style="thin">
        <color indexed="64"/>
      </left>
      <right style="thin">
        <color indexed="9"/>
      </right>
      <top style="thin">
        <color indexed="22"/>
      </top>
      <bottom/>
      <diagonal/>
    </border>
    <border>
      <left style="thin">
        <color indexed="64"/>
      </left>
      <right style="thin">
        <color indexed="55"/>
      </right>
      <top/>
      <bottom style="thin">
        <color indexed="64"/>
      </bottom>
      <diagonal/>
    </border>
    <border>
      <left style="thin">
        <color indexed="55"/>
      </left>
      <right style="thin">
        <color indexed="55"/>
      </right>
      <top/>
      <bottom style="thin">
        <color indexed="64"/>
      </bottom>
      <diagonal/>
    </border>
    <border>
      <left style="thin">
        <color indexed="55"/>
      </left>
      <right style="thin">
        <color indexed="64"/>
      </right>
      <top/>
      <bottom style="thin">
        <color indexed="64"/>
      </bottom>
      <diagonal/>
    </border>
    <border>
      <left style="thin">
        <color indexed="64"/>
      </left>
      <right style="thin">
        <color theme="0" tint="-0.24994659260841701"/>
      </right>
      <top/>
      <bottom style="thin">
        <color theme="0" tint="-0.24994659260841701"/>
      </bottom>
      <diagonal/>
    </border>
  </borders>
  <cellStyleXfs count="36">
    <xf numFmtId="0" fontId="0" fillId="0" borderId="0"/>
    <xf numFmtId="0" fontId="1" fillId="0" borderId="0" applyBorder="0" applyProtection="0"/>
    <xf numFmtId="0" fontId="2" fillId="2" borderId="0" applyBorder="0" applyProtection="0"/>
    <xf numFmtId="0" fontId="2" fillId="3" borderId="0" applyBorder="0" applyProtection="0"/>
    <xf numFmtId="0" fontId="14" fillId="4" borderId="0" applyBorder="0" applyProtection="0"/>
    <xf numFmtId="0" fontId="3" fillId="5"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alignment horizontal="center" textRotation="90"/>
    </xf>
    <xf numFmtId="0" fontId="8" fillId="0" borderId="0" applyBorder="0" applyProtection="0"/>
    <xf numFmtId="0" fontId="9" fillId="0" borderId="0" applyBorder="0" applyProtection="0"/>
    <xf numFmtId="0" fontId="10" fillId="8" borderId="0" applyBorder="0" applyProtection="0"/>
    <xf numFmtId="0" fontId="11" fillId="8" borderId="1" applyProtection="0"/>
    <xf numFmtId="0" fontId="14" fillId="0" borderId="0" applyBorder="0" applyProtection="0"/>
    <xf numFmtId="0" fontId="14" fillId="0" borderId="0" applyBorder="0" applyProtection="0"/>
    <xf numFmtId="0" fontId="3" fillId="0" borderId="0" applyBorder="0" applyProtection="0"/>
    <xf numFmtId="0" fontId="12" fillId="0" borderId="0" applyBorder="0" applyProtection="0"/>
    <xf numFmtId="0" fontId="15" fillId="0" borderId="0"/>
    <xf numFmtId="164" fontId="16" fillId="0" borderId="0"/>
    <xf numFmtId="165" fontId="16" fillId="0" borderId="0"/>
    <xf numFmtId="166" fontId="15" fillId="0" borderId="0"/>
    <xf numFmtId="9" fontId="15" fillId="0" borderId="0"/>
    <xf numFmtId="0" fontId="17" fillId="0" borderId="0">
      <alignment horizontal="center"/>
    </xf>
    <xf numFmtId="0" fontId="17" fillId="0" borderId="0">
      <alignment horizontal="center" textRotation="90"/>
    </xf>
    <xf numFmtId="0" fontId="18" fillId="0" borderId="0"/>
    <xf numFmtId="167" fontId="18" fillId="0" borderId="0"/>
    <xf numFmtId="0" fontId="19" fillId="0" borderId="0"/>
    <xf numFmtId="165" fontId="16" fillId="0" borderId="0"/>
    <xf numFmtId="168" fontId="16" fillId="0" borderId="0"/>
    <xf numFmtId="170" fontId="15" fillId="0" borderId="0"/>
    <xf numFmtId="9" fontId="15" fillId="0" borderId="0"/>
    <xf numFmtId="0" fontId="64" fillId="0" borderId="0"/>
    <xf numFmtId="172" fontId="12" fillId="0" borderId="0" applyFont="0" applyFill="0" applyBorder="0" applyAlignment="0" applyProtection="0"/>
    <xf numFmtId="9" fontId="12" fillId="0" borderId="0" applyFont="0" applyFill="0" applyBorder="0" applyAlignment="0" applyProtection="0"/>
    <xf numFmtId="9" fontId="14" fillId="0" borderId="0" applyFont="0" applyFill="0" applyBorder="0" applyAlignment="0" applyProtection="0"/>
  </cellStyleXfs>
  <cellXfs count="602">
    <xf numFmtId="0" fontId="0" fillId="0" borderId="0" xfId="0"/>
    <xf numFmtId="0" fontId="19" fillId="0" borderId="0" xfId="27" applyAlignment="1">
      <alignment horizontal="right"/>
    </xf>
    <xf numFmtId="0" fontId="19" fillId="0" borderId="0" xfId="27" applyAlignment="1"/>
    <xf numFmtId="0" fontId="19" fillId="0" borderId="0" xfId="27"/>
    <xf numFmtId="0" fontId="20" fillId="0" borderId="0" xfId="27" applyFont="1" applyAlignment="1" applyProtection="1">
      <alignment vertical="top" wrapText="1" readingOrder="1"/>
      <protection locked="0"/>
    </xf>
    <xf numFmtId="0" fontId="21" fillId="0" borderId="0" xfId="27" applyFont="1" applyAlignment="1" applyProtection="1">
      <alignment vertical="center" wrapText="1" readingOrder="1"/>
      <protection locked="0"/>
    </xf>
    <xf numFmtId="0" fontId="22" fillId="0" borderId="0" xfId="27" applyFont="1" applyAlignment="1" applyProtection="1">
      <alignment horizontal="right" vertical="top" wrapText="1" readingOrder="1"/>
      <protection locked="0"/>
    </xf>
    <xf numFmtId="0" fontId="22" fillId="0" borderId="0" xfId="27" applyFont="1" applyBorder="1" applyAlignment="1" applyProtection="1">
      <alignment horizontal="center" vertical="top" wrapText="1" readingOrder="1"/>
      <protection locked="0"/>
    </xf>
    <xf numFmtId="0" fontId="22" fillId="0" borderId="0" xfId="27" applyFont="1" applyBorder="1" applyAlignment="1" applyProtection="1">
      <alignment horizontal="right" vertical="top" wrapText="1" readingOrder="1"/>
      <protection locked="0"/>
    </xf>
    <xf numFmtId="0" fontId="25" fillId="0" borderId="0" xfId="27" applyFont="1" applyAlignment="1" applyProtection="1">
      <alignment vertical="center" wrapText="1" readingOrder="1"/>
      <protection locked="0"/>
    </xf>
    <xf numFmtId="0" fontId="22" fillId="0" borderId="0" xfId="27" applyFont="1" applyBorder="1" applyAlignment="1" applyProtection="1">
      <alignment vertical="top" wrapText="1" readingOrder="1"/>
      <protection locked="0"/>
    </xf>
    <xf numFmtId="0" fontId="24" fillId="0" borderId="0" xfId="27" applyFont="1" applyAlignment="1" applyProtection="1">
      <alignment horizontal="right" vertical="top" wrapText="1" readingOrder="1"/>
      <protection locked="0"/>
    </xf>
    <xf numFmtId="0" fontId="19" fillId="0" borderId="10" xfId="27" applyBorder="1" applyAlignment="1" applyProtection="1">
      <alignment horizontal="right" vertical="top" wrapText="1"/>
      <protection locked="0"/>
    </xf>
    <xf numFmtId="0" fontId="19" fillId="0" borderId="12" xfId="27" applyBorder="1" applyAlignment="1" applyProtection="1">
      <alignment horizontal="right" vertical="top" wrapText="1"/>
      <protection locked="0"/>
    </xf>
    <xf numFmtId="0" fontId="19" fillId="13" borderId="0" xfId="27" applyFill="1"/>
    <xf numFmtId="0" fontId="25" fillId="0" borderId="0" xfId="27" applyFont="1" applyAlignment="1" applyProtection="1">
      <alignment vertical="center"/>
      <protection locked="0"/>
    </xf>
    <xf numFmtId="0" fontId="23" fillId="0" borderId="0" xfId="27" applyFont="1" applyAlignment="1" applyProtection="1">
      <alignment horizontal="right" vertical="top"/>
      <protection locked="0"/>
    </xf>
    <xf numFmtId="0" fontId="22" fillId="0" borderId="0" xfId="27" applyFont="1" applyBorder="1" applyAlignment="1" applyProtection="1">
      <alignment horizontal="right" vertical="top"/>
      <protection locked="0"/>
    </xf>
    <xf numFmtId="0" fontId="22" fillId="0" borderId="8" xfId="27" applyFont="1" applyBorder="1" applyAlignment="1" applyProtection="1">
      <alignment horizontal="right" vertical="top"/>
      <protection locked="0"/>
    </xf>
    <xf numFmtId="0" fontId="22" fillId="0" borderId="10" xfId="27" applyFont="1" applyBorder="1" applyAlignment="1" applyProtection="1">
      <alignment horizontal="right" vertical="top"/>
      <protection locked="0"/>
    </xf>
    <xf numFmtId="0" fontId="22" fillId="0" borderId="12" xfId="27" applyFont="1" applyBorder="1" applyAlignment="1" applyProtection="1">
      <alignment horizontal="right" vertical="top"/>
      <protection locked="0"/>
    </xf>
    <xf numFmtId="0" fontId="25" fillId="0" borderId="15" xfId="27" applyFont="1" applyBorder="1" applyAlignment="1" applyProtection="1">
      <alignment vertical="center"/>
      <protection locked="0"/>
    </xf>
    <xf numFmtId="0" fontId="23" fillId="0" borderId="18" xfId="27" applyFont="1" applyBorder="1" applyAlignment="1" applyProtection="1">
      <alignment horizontal="right" vertical="top"/>
      <protection locked="0"/>
    </xf>
    <xf numFmtId="0" fontId="22" fillId="0" borderId="15" xfId="27" applyFont="1" applyBorder="1" applyAlignment="1" applyProtection="1">
      <alignment horizontal="right" vertical="top"/>
      <protection locked="0"/>
    </xf>
    <xf numFmtId="0" fontId="22" fillId="0" borderId="23" xfId="27" applyFont="1" applyBorder="1" applyAlignment="1" applyProtection="1">
      <alignment horizontal="right" vertical="top"/>
      <protection locked="0"/>
    </xf>
    <xf numFmtId="0" fontId="22" fillId="0" borderId="18" xfId="27" applyFont="1" applyBorder="1" applyAlignment="1" applyProtection="1">
      <alignment horizontal="right" vertical="top"/>
      <protection locked="0"/>
    </xf>
    <xf numFmtId="0" fontId="19" fillId="0" borderId="20" xfId="27" applyBorder="1"/>
    <xf numFmtId="0" fontId="22" fillId="0" borderId="21" xfId="27" applyFont="1" applyBorder="1" applyAlignment="1" applyProtection="1">
      <alignment vertical="top" wrapText="1" readingOrder="1"/>
      <protection locked="0"/>
    </xf>
    <xf numFmtId="0" fontId="23" fillId="0" borderId="15" xfId="27" applyFont="1" applyBorder="1" applyAlignment="1" applyProtection="1">
      <alignment horizontal="right" vertical="top"/>
      <protection locked="0"/>
    </xf>
    <xf numFmtId="0" fontId="19" fillId="0" borderId="18" xfId="27" applyBorder="1" applyAlignment="1">
      <alignment horizontal="right"/>
    </xf>
    <xf numFmtId="0" fontId="19" fillId="0" borderId="21" xfId="27" applyBorder="1"/>
    <xf numFmtId="0" fontId="27" fillId="9" borderId="0" xfId="17" applyNumberFormat="1" applyFont="1" applyFill="1" applyAlignment="1" applyProtection="1">
      <protection locked="0"/>
    </xf>
    <xf numFmtId="0" fontId="27" fillId="9" borderId="0" xfId="17" applyNumberFormat="1" applyFont="1" applyFill="1" applyAlignment="1" applyProtection="1">
      <alignment horizontal="center"/>
      <protection locked="0"/>
    </xf>
    <xf numFmtId="0" fontId="15" fillId="0" borderId="0" xfId="18"/>
    <xf numFmtId="0" fontId="31" fillId="17" borderId="0" xfId="18" applyFont="1" applyFill="1" applyBorder="1" applyAlignment="1">
      <alignment horizontal="left"/>
    </xf>
    <xf numFmtId="0" fontId="32" fillId="17" borderId="0" xfId="18" applyFont="1" applyFill="1" applyBorder="1" applyAlignment="1">
      <alignment horizontal="center"/>
    </xf>
    <xf numFmtId="0" fontId="33" fillId="17" borderId="0" xfId="18" applyFont="1" applyFill="1" applyBorder="1" applyAlignment="1">
      <alignment horizontal="left" vertical="top"/>
    </xf>
    <xf numFmtId="0" fontId="34" fillId="17" borderId="0" xfId="18" applyFont="1" applyFill="1" applyBorder="1" applyAlignment="1">
      <alignment horizontal="left" vertical="top"/>
    </xf>
    <xf numFmtId="0" fontId="35" fillId="0" borderId="0" xfId="18" applyFont="1"/>
    <xf numFmtId="0" fontId="36" fillId="17" borderId="0" xfId="18" applyFont="1" applyFill="1" applyBorder="1" applyAlignment="1">
      <alignment horizontal="left"/>
    </xf>
    <xf numFmtId="14" fontId="37" fillId="17" borderId="0" xfId="18" applyNumberFormat="1" applyFont="1" applyFill="1" applyBorder="1" applyAlignment="1">
      <alignment horizontal="left"/>
    </xf>
    <xf numFmtId="0" fontId="38" fillId="17" borderId="0" xfId="18" applyFont="1" applyFill="1" applyBorder="1" applyAlignment="1">
      <alignment horizontal="left" vertical="top"/>
    </xf>
    <xf numFmtId="0" fontId="39" fillId="17" borderId="0" xfId="18" applyFont="1" applyFill="1" applyBorder="1" applyAlignment="1">
      <alignment horizontal="left" vertical="top"/>
    </xf>
    <xf numFmtId="0" fontId="15" fillId="18" borderId="0" xfId="18" applyFill="1" applyBorder="1" applyAlignment="1"/>
    <xf numFmtId="49" fontId="40" fillId="10" borderId="3" xfId="18" applyNumberFormat="1" applyFont="1" applyFill="1" applyBorder="1" applyAlignment="1">
      <alignment horizontal="left" vertical="center" wrapText="1"/>
    </xf>
    <xf numFmtId="0" fontId="40" fillId="10" borderId="4" xfId="18" applyFont="1" applyFill="1" applyBorder="1" applyAlignment="1">
      <alignment horizontal="center" vertical="center"/>
    </xf>
    <xf numFmtId="49" fontId="40" fillId="10" borderId="4" xfId="18" applyNumberFormat="1" applyFont="1" applyFill="1" applyBorder="1" applyAlignment="1">
      <alignment horizontal="center" vertical="center"/>
    </xf>
    <xf numFmtId="0" fontId="40" fillId="10" borderId="4" xfId="18" applyFont="1" applyFill="1" applyBorder="1" applyAlignment="1">
      <alignment horizontal="right" vertical="center"/>
    </xf>
    <xf numFmtId="0" fontId="40" fillId="10" borderId="36" xfId="18" applyFont="1" applyFill="1" applyBorder="1" applyAlignment="1">
      <alignment horizontal="center" vertical="center"/>
    </xf>
    <xf numFmtId="0" fontId="40" fillId="10" borderId="37" xfId="18" applyFont="1" applyFill="1" applyBorder="1" applyAlignment="1">
      <alignment horizontal="center" vertical="center"/>
    </xf>
    <xf numFmtId="0" fontId="41" fillId="10" borderId="5" xfId="18" applyFont="1" applyFill="1" applyBorder="1" applyAlignment="1">
      <alignment horizontal="center" vertical="center" wrapText="1"/>
    </xf>
    <xf numFmtId="0" fontId="35" fillId="0" borderId="0" xfId="18" applyFont="1" applyAlignment="1">
      <alignment vertical="center"/>
    </xf>
    <xf numFmtId="165" fontId="16" fillId="0" borderId="0" xfId="28" applyFont="1" applyFill="1" applyAlignment="1">
      <alignment horizontal="left" wrapText="1"/>
    </xf>
    <xf numFmtId="49" fontId="35" fillId="19" borderId="38" xfId="18" applyNumberFormat="1" applyFont="1" applyFill="1" applyBorder="1" applyAlignment="1">
      <alignment vertical="center"/>
    </xf>
    <xf numFmtId="166" fontId="40" fillId="19" borderId="34" xfId="18" applyNumberFormat="1" applyFont="1" applyFill="1" applyBorder="1" applyAlignment="1">
      <alignment vertical="top"/>
    </xf>
    <xf numFmtId="49" fontId="40" fillId="19" borderId="34" xfId="18" applyNumberFormat="1" applyFont="1" applyFill="1" applyBorder="1" applyAlignment="1">
      <alignment horizontal="left" vertical="top" wrapText="1"/>
    </xf>
    <xf numFmtId="49" fontId="40" fillId="19" borderId="39" xfId="18" applyNumberFormat="1" applyFont="1" applyFill="1" applyBorder="1" applyAlignment="1">
      <alignment horizontal="left" vertical="top"/>
    </xf>
    <xf numFmtId="3" fontId="40" fillId="20" borderId="40" xfId="18" applyNumberFormat="1" applyFont="1" applyFill="1" applyBorder="1" applyAlignment="1">
      <alignment horizontal="right" vertical="top"/>
    </xf>
    <xf numFmtId="3" fontId="40" fillId="19" borderId="41" xfId="18" applyNumberFormat="1" applyFont="1" applyFill="1" applyBorder="1" applyAlignment="1">
      <alignment horizontal="right" vertical="top"/>
    </xf>
    <xf numFmtId="3" fontId="40" fillId="19" borderId="34" xfId="18" applyNumberFormat="1" applyFont="1" applyFill="1" applyBorder="1" applyAlignment="1">
      <alignment horizontal="right" vertical="top"/>
    </xf>
    <xf numFmtId="3" fontId="40" fillId="19" borderId="39" xfId="18" applyNumberFormat="1" applyFont="1" applyFill="1" applyBorder="1" applyAlignment="1">
      <alignment horizontal="right" vertical="top"/>
    </xf>
    <xf numFmtId="3" fontId="40" fillId="19" borderId="42" xfId="18" applyNumberFormat="1" applyFont="1" applyFill="1" applyBorder="1" applyAlignment="1">
      <alignment horizontal="right" vertical="top"/>
    </xf>
    <xf numFmtId="3" fontId="40" fillId="19" borderId="43" xfId="18" applyNumberFormat="1" applyFont="1" applyFill="1" applyBorder="1" applyAlignment="1">
      <alignment horizontal="right" vertical="top"/>
    </xf>
    <xf numFmtId="0" fontId="42" fillId="0" borderId="0" xfId="18" applyFont="1" applyAlignment="1">
      <alignment vertical="center"/>
    </xf>
    <xf numFmtId="166" fontId="43" fillId="0" borderId="45" xfId="28" applyNumberFormat="1" applyFont="1" applyFill="1" applyBorder="1" applyAlignment="1">
      <alignment vertical="top"/>
    </xf>
    <xf numFmtId="49" fontId="35" fillId="0" borderId="46" xfId="18" applyNumberFormat="1" applyFont="1" applyFill="1" applyBorder="1" applyAlignment="1">
      <alignment horizontal="left" vertical="top" wrapText="1"/>
    </xf>
    <xf numFmtId="49" fontId="35" fillId="0" borderId="47" xfId="18" applyNumberFormat="1" applyFont="1" applyFill="1" applyBorder="1" applyAlignment="1">
      <alignment horizontal="left" vertical="top" wrapText="1"/>
    </xf>
    <xf numFmtId="3" fontId="35" fillId="13" borderId="48" xfId="18" applyNumberFormat="1" applyFont="1" applyFill="1" applyBorder="1" applyAlignment="1">
      <alignment horizontal="right" vertical="top"/>
    </xf>
    <xf numFmtId="3" fontId="35" fillId="0" borderId="49" xfId="18" applyNumberFormat="1" applyFont="1" applyFill="1" applyBorder="1" applyAlignment="1">
      <alignment horizontal="right" vertical="top"/>
    </xf>
    <xf numFmtId="3" fontId="35" fillId="0" borderId="46" xfId="18" applyNumberFormat="1" applyFont="1" applyFill="1" applyBorder="1" applyAlignment="1">
      <alignment horizontal="right" vertical="top"/>
    </xf>
    <xf numFmtId="3" fontId="35" fillId="0" borderId="35" xfId="18" applyNumberFormat="1" applyFont="1" applyFill="1" applyBorder="1" applyAlignment="1">
      <alignment horizontal="right" vertical="top"/>
    </xf>
    <xf numFmtId="3" fontId="35" fillId="0" borderId="50" xfId="18" applyNumberFormat="1" applyFont="1" applyFill="1" applyBorder="1" applyAlignment="1">
      <alignment horizontal="right" vertical="top"/>
    </xf>
    <xf numFmtId="3" fontId="35" fillId="0" borderId="51" xfId="18" applyNumberFormat="1" applyFont="1" applyFill="1" applyBorder="1" applyAlignment="1">
      <alignment horizontal="right" vertical="top"/>
    </xf>
    <xf numFmtId="3" fontId="35" fillId="0" borderId="52" xfId="18" applyNumberFormat="1" applyFont="1" applyFill="1" applyBorder="1" applyAlignment="1">
      <alignment horizontal="right" vertical="top"/>
    </xf>
    <xf numFmtId="3" fontId="42" fillId="0" borderId="0" xfId="18" applyNumberFormat="1" applyFont="1"/>
    <xf numFmtId="3" fontId="35" fillId="0" borderId="53" xfId="18" applyNumberFormat="1" applyFont="1" applyBorder="1"/>
    <xf numFmtId="3" fontId="35" fillId="0" borderId="26" xfId="18" applyNumberFormat="1" applyFont="1" applyBorder="1"/>
    <xf numFmtId="166" fontId="35" fillId="0" borderId="54" xfId="18" applyNumberFormat="1" applyFont="1" applyBorder="1" applyAlignment="1">
      <alignment vertical="top"/>
    </xf>
    <xf numFmtId="49" fontId="35" fillId="0" borderId="54" xfId="18" applyNumberFormat="1" applyFont="1" applyFill="1" applyBorder="1" applyAlignment="1">
      <alignment horizontal="left" vertical="top" wrapText="1"/>
    </xf>
    <xf numFmtId="49" fontId="44" fillId="0" borderId="55" xfId="18" applyNumberFormat="1" applyFont="1" applyFill="1" applyBorder="1" applyAlignment="1">
      <alignment horizontal="left" vertical="top" wrapText="1"/>
    </xf>
    <xf numFmtId="3" fontId="35" fillId="13" borderId="56" xfId="18" applyNumberFormat="1" applyFont="1" applyFill="1" applyBorder="1" applyAlignment="1">
      <alignment horizontal="right" vertical="top"/>
    </xf>
    <xf numFmtId="3" fontId="35" fillId="0" borderId="57" xfId="18" applyNumberFormat="1" applyFont="1" applyFill="1" applyBorder="1" applyAlignment="1">
      <alignment horizontal="right" vertical="top"/>
    </xf>
    <xf numFmtId="3" fontId="35" fillId="0" borderId="54" xfId="18" applyNumberFormat="1" applyFont="1" applyFill="1" applyBorder="1" applyAlignment="1">
      <alignment horizontal="right" vertical="top"/>
    </xf>
    <xf numFmtId="3" fontId="35" fillId="0" borderId="44" xfId="18" applyNumberFormat="1" applyFont="1" applyFill="1" applyBorder="1" applyAlignment="1">
      <alignment horizontal="right" vertical="top"/>
    </xf>
    <xf numFmtId="3" fontId="35" fillId="0" borderId="27" xfId="18" applyNumberFormat="1" applyFont="1" applyFill="1" applyBorder="1" applyAlignment="1">
      <alignment horizontal="right" vertical="top"/>
    </xf>
    <xf numFmtId="3" fontId="35" fillId="0" borderId="25" xfId="18" applyNumberFormat="1" applyFont="1" applyBorder="1"/>
    <xf numFmtId="3" fontId="35" fillId="0" borderId="58" xfId="18" applyNumberFormat="1" applyFont="1" applyBorder="1"/>
    <xf numFmtId="49" fontId="35" fillId="0" borderId="55" xfId="18" applyNumberFormat="1" applyFont="1" applyFill="1" applyBorder="1" applyAlignment="1">
      <alignment horizontal="left" vertical="top" wrapText="1"/>
    </xf>
    <xf numFmtId="3" fontId="35" fillId="21" borderId="35" xfId="18" applyNumberFormat="1" applyFont="1" applyFill="1" applyBorder="1" applyAlignment="1">
      <alignment horizontal="right" vertical="top" wrapText="1"/>
    </xf>
    <xf numFmtId="3" fontId="35" fillId="21" borderId="50" xfId="18" applyNumberFormat="1" applyFont="1" applyFill="1" applyBorder="1" applyAlignment="1">
      <alignment horizontal="right" vertical="top" wrapText="1"/>
    </xf>
    <xf numFmtId="3" fontId="35" fillId="0" borderId="57" xfId="18" applyNumberFormat="1" applyFont="1" applyBorder="1" applyAlignment="1">
      <alignment horizontal="right" vertical="top"/>
    </xf>
    <xf numFmtId="49" fontId="45" fillId="0" borderId="54" xfId="28" applyNumberFormat="1" applyFont="1" applyFill="1" applyBorder="1" applyAlignment="1" applyProtection="1">
      <alignment horizontal="left" vertical="top" wrapText="1"/>
    </xf>
    <xf numFmtId="49" fontId="35" fillId="0" borderId="55" xfId="18" applyNumberFormat="1" applyFont="1" applyBorder="1" applyAlignment="1">
      <alignment horizontal="left" vertical="top" wrapText="1"/>
    </xf>
    <xf numFmtId="3" fontId="35" fillId="0" borderId="54" xfId="18" applyNumberFormat="1" applyFont="1" applyFill="1" applyBorder="1"/>
    <xf numFmtId="3" fontId="35" fillId="0" borderId="35" xfId="18" applyNumberFormat="1" applyFont="1" applyFill="1" applyBorder="1"/>
    <xf numFmtId="3" fontId="35" fillId="0" borderId="50" xfId="18" applyNumberFormat="1" applyFont="1" applyFill="1" applyBorder="1" applyAlignment="1">
      <alignment horizontal="right"/>
    </xf>
    <xf numFmtId="3" fontId="35" fillId="22" borderId="27" xfId="18" applyNumberFormat="1" applyFont="1" applyFill="1" applyBorder="1" applyAlignment="1">
      <alignment horizontal="right" vertical="top"/>
    </xf>
    <xf numFmtId="3" fontId="35" fillId="23" borderId="57" xfId="18" applyNumberFormat="1" applyFont="1" applyFill="1" applyBorder="1" applyAlignment="1">
      <alignment horizontal="right" vertical="top"/>
    </xf>
    <xf numFmtId="3" fontId="35" fillId="0" borderId="54" xfId="18" applyNumberFormat="1" applyFont="1" applyBorder="1" applyAlignment="1">
      <alignment horizontal="right" vertical="top"/>
    </xf>
    <xf numFmtId="3" fontId="35" fillId="0" borderId="46" xfId="18" applyNumberFormat="1" applyFont="1" applyBorder="1" applyAlignment="1">
      <alignment horizontal="right" vertical="top"/>
    </xf>
    <xf numFmtId="3" fontId="35" fillId="23" borderId="27" xfId="18" applyNumberFormat="1" applyFont="1" applyFill="1" applyBorder="1" applyAlignment="1">
      <alignment horizontal="right" vertical="top"/>
    </xf>
    <xf numFmtId="3" fontId="35" fillId="13" borderId="61" xfId="18" applyNumberFormat="1" applyFont="1" applyFill="1" applyBorder="1" applyAlignment="1">
      <alignment horizontal="right" vertical="top"/>
    </xf>
    <xf numFmtId="0" fontId="35" fillId="0" borderId="0" xfId="18" applyFont="1" applyAlignment="1">
      <alignment horizontal="left" vertical="top"/>
    </xf>
    <xf numFmtId="3" fontId="35" fillId="23" borderId="62" xfId="18" applyNumberFormat="1" applyFont="1" applyFill="1" applyBorder="1" applyAlignment="1">
      <alignment horizontal="right" vertical="top"/>
    </xf>
    <xf numFmtId="3" fontId="35" fillId="0" borderId="59" xfId="18" applyNumberFormat="1" applyFont="1" applyBorder="1" applyAlignment="1">
      <alignment horizontal="right" vertical="top"/>
    </xf>
    <xf numFmtId="3" fontId="35" fillId="0" borderId="60" xfId="18" applyNumberFormat="1" applyFont="1" applyBorder="1" applyAlignment="1">
      <alignment horizontal="right" vertical="top"/>
    </xf>
    <xf numFmtId="3" fontId="35" fillId="0" borderId="63" xfId="18" applyNumberFormat="1" applyFont="1" applyFill="1" applyBorder="1" applyAlignment="1">
      <alignment horizontal="right" vertical="top"/>
    </xf>
    <xf numFmtId="3" fontId="35" fillId="23" borderId="64" xfId="18" applyNumberFormat="1" applyFont="1" applyFill="1" applyBorder="1" applyAlignment="1">
      <alignment horizontal="right" vertical="top"/>
    </xf>
    <xf numFmtId="3" fontId="40" fillId="20" borderId="67" xfId="18" applyNumberFormat="1" applyFont="1" applyFill="1" applyBorder="1" applyAlignment="1">
      <alignment horizontal="right" vertical="top"/>
    </xf>
    <xf numFmtId="3" fontId="40" fillId="19" borderId="68" xfId="18" applyNumberFormat="1" applyFont="1" applyFill="1" applyBorder="1" applyAlignment="1">
      <alignment horizontal="right" vertical="top"/>
    </xf>
    <xf numFmtId="3" fontId="40" fillId="19" borderId="65" xfId="18" applyNumberFormat="1" applyFont="1" applyFill="1" applyBorder="1" applyAlignment="1">
      <alignment horizontal="right" vertical="top"/>
    </xf>
    <xf numFmtId="3" fontId="40" fillId="19" borderId="66" xfId="18" applyNumberFormat="1" applyFont="1" applyFill="1" applyBorder="1" applyAlignment="1">
      <alignment horizontal="right" vertical="top"/>
    </xf>
    <xf numFmtId="4" fontId="40" fillId="19" borderId="69" xfId="18" applyNumberFormat="1" applyFont="1" applyFill="1" applyBorder="1" applyAlignment="1">
      <alignment horizontal="right" vertical="top"/>
    </xf>
    <xf numFmtId="4" fontId="40" fillId="19" borderId="70" xfId="18" applyNumberFormat="1" applyFont="1" applyFill="1" applyBorder="1" applyAlignment="1">
      <alignment horizontal="right" vertical="top"/>
    </xf>
    <xf numFmtId="49" fontId="46" fillId="0" borderId="45" xfId="28" applyNumberFormat="1" applyFont="1" applyFill="1" applyBorder="1" applyAlignment="1">
      <alignment horizontal="left" vertical="top" wrapText="1"/>
    </xf>
    <xf numFmtId="49" fontId="35" fillId="0" borderId="72" xfId="18" applyNumberFormat="1" applyFont="1" applyBorder="1" applyAlignment="1">
      <alignment horizontal="left" vertical="top" wrapText="1"/>
    </xf>
    <xf numFmtId="3" fontId="35" fillId="13" borderId="73" xfId="18" applyNumberFormat="1" applyFont="1" applyFill="1" applyBorder="1" applyAlignment="1">
      <alignment horizontal="right" vertical="top"/>
    </xf>
    <xf numFmtId="3" fontId="35" fillId="0" borderId="74" xfId="18" applyNumberFormat="1" applyFont="1" applyFill="1" applyBorder="1" applyAlignment="1">
      <alignment horizontal="right" vertical="top"/>
    </xf>
    <xf numFmtId="3" fontId="35" fillId="0" borderId="75" xfId="18" applyNumberFormat="1" applyFont="1" applyFill="1" applyBorder="1" applyAlignment="1">
      <alignment horizontal="right" vertical="top"/>
    </xf>
    <xf numFmtId="3" fontId="35" fillId="0" borderId="75" xfId="18" applyNumberFormat="1" applyFont="1" applyBorder="1" applyAlignment="1">
      <alignment horizontal="right" vertical="top"/>
    </xf>
    <xf numFmtId="3" fontId="35" fillId="0" borderId="72" xfId="18" applyNumberFormat="1" applyFont="1" applyBorder="1" applyAlignment="1">
      <alignment horizontal="right" vertical="top"/>
    </xf>
    <xf numFmtId="3" fontId="35" fillId="0" borderId="76" xfId="18" applyNumberFormat="1" applyFont="1" applyFill="1" applyBorder="1" applyAlignment="1">
      <alignment horizontal="right" vertical="top"/>
    </xf>
    <xf numFmtId="3" fontId="35" fillId="0" borderId="77" xfId="18" applyNumberFormat="1" applyFont="1" applyFill="1" applyBorder="1" applyAlignment="1">
      <alignment horizontal="right" vertical="top"/>
    </xf>
    <xf numFmtId="49" fontId="35" fillId="19" borderId="78" xfId="18" applyNumberFormat="1" applyFont="1" applyFill="1" applyBorder="1" applyAlignment="1">
      <alignment vertical="center"/>
    </xf>
    <xf numFmtId="49" fontId="40" fillId="19" borderId="34" xfId="18" applyNumberFormat="1" applyFont="1" applyFill="1" applyBorder="1" applyAlignment="1">
      <alignment horizontal="left" vertical="top"/>
    </xf>
    <xf numFmtId="166" fontId="35" fillId="0" borderId="35" xfId="18" applyNumberFormat="1" applyFont="1" applyBorder="1" applyAlignment="1">
      <alignment vertical="top"/>
    </xf>
    <xf numFmtId="49" fontId="48" fillId="0" borderId="45" xfId="28" applyNumberFormat="1" applyFont="1" applyFill="1" applyBorder="1" applyAlignment="1">
      <alignment horizontal="left" vertical="top" wrapText="1"/>
    </xf>
    <xf numFmtId="49" fontId="35" fillId="0" borderId="79" xfId="18" applyNumberFormat="1" applyFont="1" applyBorder="1" applyAlignment="1">
      <alignment horizontal="left" vertical="top" wrapText="1"/>
    </xf>
    <xf numFmtId="3" fontId="35" fillId="13" borderId="80" xfId="18" applyNumberFormat="1" applyFont="1" applyFill="1" applyBorder="1" applyAlignment="1">
      <alignment horizontal="right" vertical="top"/>
    </xf>
    <xf numFmtId="3" fontId="35" fillId="0" borderId="81" xfId="18" applyNumberFormat="1" applyFont="1" applyFill="1" applyBorder="1" applyAlignment="1">
      <alignment horizontal="right" vertical="top"/>
    </xf>
    <xf numFmtId="3" fontId="35" fillId="0" borderId="79" xfId="18" applyNumberFormat="1" applyFont="1" applyFill="1" applyBorder="1" applyAlignment="1">
      <alignment horizontal="right" vertical="top"/>
    </xf>
    <xf numFmtId="3" fontId="35" fillId="0" borderId="55" xfId="18" applyNumberFormat="1" applyFont="1" applyFill="1" applyBorder="1" applyAlignment="1">
      <alignment horizontal="right" vertical="top"/>
    </xf>
    <xf numFmtId="3" fontId="35" fillId="0" borderId="82" xfId="18" applyNumberFormat="1" applyFont="1" applyFill="1" applyBorder="1" applyAlignment="1">
      <alignment horizontal="right" vertical="top"/>
    </xf>
    <xf numFmtId="3" fontId="35" fillId="0" borderId="83" xfId="18" applyNumberFormat="1" applyFont="1" applyFill="1" applyBorder="1" applyAlignment="1">
      <alignment horizontal="right" vertical="top"/>
    </xf>
    <xf numFmtId="166" fontId="35" fillId="0" borderId="75" xfId="18" applyNumberFormat="1" applyFont="1" applyBorder="1" applyAlignment="1">
      <alignment vertical="top"/>
    </xf>
    <xf numFmtId="49" fontId="35" fillId="0" borderId="75" xfId="18" applyNumberFormat="1" applyFont="1" applyFill="1" applyBorder="1" applyAlignment="1">
      <alignment horizontal="left" vertical="top" wrapText="1"/>
    </xf>
    <xf numFmtId="3" fontId="35" fillId="0" borderId="74" xfId="18" applyNumberFormat="1" applyFont="1" applyBorder="1" applyAlignment="1">
      <alignment horizontal="right" vertical="top"/>
    </xf>
    <xf numFmtId="3" fontId="35" fillId="22" borderId="77" xfId="18" applyNumberFormat="1" applyFont="1" applyFill="1" applyBorder="1" applyAlignment="1">
      <alignment horizontal="right" vertical="top"/>
    </xf>
    <xf numFmtId="49" fontId="35" fillId="0" borderId="84" xfId="18" applyNumberFormat="1" applyFont="1" applyBorder="1"/>
    <xf numFmtId="0" fontId="35" fillId="0" borderId="35" xfId="18" applyFont="1" applyBorder="1" applyAlignment="1">
      <alignment vertical="top"/>
    </xf>
    <xf numFmtId="3" fontId="35" fillId="24" borderId="80" xfId="18" applyNumberFormat="1" applyFont="1" applyFill="1" applyBorder="1" applyAlignment="1">
      <alignment horizontal="right" vertical="top"/>
    </xf>
    <xf numFmtId="3" fontId="35" fillId="23" borderId="84" xfId="18" applyNumberFormat="1" applyFont="1" applyFill="1" applyBorder="1" applyAlignment="1">
      <alignment horizontal="right" vertical="top"/>
    </xf>
    <xf numFmtId="3" fontId="35" fillId="23" borderId="83" xfId="18" applyNumberFormat="1" applyFont="1" applyFill="1" applyBorder="1" applyAlignment="1">
      <alignment horizontal="right" vertical="top"/>
    </xf>
    <xf numFmtId="3" fontId="35" fillId="24" borderId="73" xfId="18" applyNumberFormat="1" applyFont="1" applyFill="1" applyBorder="1" applyAlignment="1">
      <alignment horizontal="right" vertical="top"/>
    </xf>
    <xf numFmtId="3" fontId="35" fillId="0" borderId="62" xfId="18" applyNumberFormat="1" applyFont="1" applyBorder="1" applyAlignment="1">
      <alignment horizontal="right" vertical="top"/>
    </xf>
    <xf numFmtId="3" fontId="40" fillId="20" borderId="85" xfId="18" applyNumberFormat="1" applyFont="1" applyFill="1" applyBorder="1" applyAlignment="1">
      <alignment horizontal="right" vertical="top"/>
    </xf>
    <xf numFmtId="166" fontId="35" fillId="21" borderId="86" xfId="18" applyNumberFormat="1" applyFont="1" applyFill="1" applyBorder="1" applyAlignment="1">
      <alignment vertical="top"/>
    </xf>
    <xf numFmtId="49" fontId="35" fillId="21" borderId="86" xfId="18" applyNumberFormat="1" applyFont="1" applyFill="1" applyBorder="1" applyAlignment="1">
      <alignment horizontal="left" vertical="top" wrapText="1"/>
    </xf>
    <xf numFmtId="49" fontId="35" fillId="21" borderId="87" xfId="18" applyNumberFormat="1" applyFont="1" applyFill="1" applyBorder="1" applyAlignment="1">
      <alignment horizontal="left" vertical="top" wrapText="1"/>
    </xf>
    <xf numFmtId="3" fontId="35" fillId="24" borderId="88" xfId="18" applyNumberFormat="1" applyFont="1" applyFill="1" applyBorder="1" applyAlignment="1">
      <alignment horizontal="right" vertical="top"/>
    </xf>
    <xf numFmtId="3" fontId="35" fillId="21" borderId="89" xfId="18" applyNumberFormat="1" applyFont="1" applyFill="1" applyBorder="1" applyAlignment="1">
      <alignment horizontal="right" vertical="top"/>
    </xf>
    <xf numFmtId="3" fontId="35" fillId="21" borderId="86" xfId="18" applyNumberFormat="1" applyFont="1" applyFill="1" applyBorder="1" applyAlignment="1">
      <alignment horizontal="right" vertical="top"/>
    </xf>
    <xf numFmtId="3" fontId="35" fillId="21" borderId="87" xfId="18" applyNumberFormat="1" applyFont="1" applyFill="1" applyBorder="1" applyAlignment="1">
      <alignment horizontal="right" vertical="top"/>
    </xf>
    <xf numFmtId="3" fontId="35" fillId="0" borderId="90" xfId="18" applyNumberFormat="1" applyFont="1" applyFill="1" applyBorder="1" applyAlignment="1">
      <alignment horizontal="right" vertical="top"/>
    </xf>
    <xf numFmtId="3" fontId="35" fillId="0" borderId="91" xfId="18" applyNumberFormat="1" applyFont="1" applyFill="1" applyBorder="1" applyAlignment="1">
      <alignment horizontal="right" vertical="top"/>
    </xf>
    <xf numFmtId="0" fontId="35" fillId="21" borderId="0" xfId="18" applyFont="1" applyFill="1"/>
    <xf numFmtId="3" fontId="35" fillId="24" borderId="56" xfId="18" applyNumberFormat="1" applyFont="1" applyFill="1" applyBorder="1" applyAlignment="1">
      <alignment horizontal="right" vertical="top"/>
    </xf>
    <xf numFmtId="3" fontId="40" fillId="19" borderId="68" xfId="18" applyNumberFormat="1" applyFont="1" applyFill="1" applyBorder="1" applyAlignment="1">
      <alignment horizontal="left" vertical="top"/>
    </xf>
    <xf numFmtId="3" fontId="40" fillId="19" borderId="69" xfId="18" applyNumberFormat="1" applyFont="1" applyFill="1" applyBorder="1" applyAlignment="1">
      <alignment horizontal="right" vertical="top"/>
    </xf>
    <xf numFmtId="3" fontId="40" fillId="19" borderId="70" xfId="18" applyNumberFormat="1" applyFont="1" applyFill="1" applyBorder="1" applyAlignment="1">
      <alignment horizontal="right" vertical="top"/>
    </xf>
    <xf numFmtId="166" fontId="35" fillId="21" borderId="75" xfId="18" applyNumberFormat="1" applyFont="1" applyFill="1" applyBorder="1" applyAlignment="1">
      <alignment vertical="top"/>
    </xf>
    <xf numFmtId="49" fontId="35" fillId="21" borderId="75" xfId="18" applyNumberFormat="1" applyFont="1" applyFill="1" applyBorder="1" applyAlignment="1">
      <alignment horizontal="left" vertical="top" wrapText="1"/>
    </xf>
    <xf numFmtId="49" fontId="35" fillId="21" borderId="72" xfId="18" applyNumberFormat="1" applyFont="1" applyFill="1" applyBorder="1" applyAlignment="1">
      <alignment horizontal="left" vertical="top" wrapText="1"/>
    </xf>
    <xf numFmtId="3" fontId="35" fillId="24" borderId="61" xfId="18" applyNumberFormat="1" applyFont="1" applyFill="1" applyBorder="1" applyAlignment="1">
      <alignment horizontal="right" vertical="top"/>
    </xf>
    <xf numFmtId="3" fontId="35" fillId="21" borderId="74" xfId="18" applyNumberFormat="1" applyFont="1" applyFill="1" applyBorder="1" applyAlignment="1">
      <alignment horizontal="right" vertical="top"/>
    </xf>
    <xf numFmtId="3" fontId="35" fillId="21" borderId="75" xfId="18" applyNumberFormat="1" applyFont="1" applyFill="1" applyBorder="1" applyAlignment="1">
      <alignment horizontal="right" vertical="top"/>
    </xf>
    <xf numFmtId="3" fontId="35" fillId="21" borderId="72" xfId="18" applyNumberFormat="1" applyFont="1" applyFill="1" applyBorder="1" applyAlignment="1">
      <alignment horizontal="right" vertical="top"/>
    </xf>
    <xf numFmtId="3" fontId="35" fillId="0" borderId="92" xfId="18" applyNumberFormat="1" applyFont="1" applyFill="1" applyBorder="1" applyAlignment="1">
      <alignment horizontal="right" vertical="top"/>
    </xf>
    <xf numFmtId="3" fontId="35" fillId="0" borderId="93" xfId="18" applyNumberFormat="1" applyFont="1" applyFill="1" applyBorder="1" applyAlignment="1">
      <alignment horizontal="right" vertical="top"/>
    </xf>
    <xf numFmtId="3" fontId="51" fillId="26" borderId="97" xfId="29" applyNumberFormat="1" applyFont="1" applyFill="1" applyBorder="1" applyAlignment="1" applyProtection="1">
      <alignment horizontal="right" vertical="top"/>
    </xf>
    <xf numFmtId="3" fontId="51" fillId="25" borderId="95" xfId="29" applyNumberFormat="1" applyFont="1" applyFill="1" applyBorder="1" applyAlignment="1" applyProtection="1">
      <alignment horizontal="right" vertical="top"/>
    </xf>
    <xf numFmtId="3" fontId="51" fillId="25" borderId="98" xfId="29" applyNumberFormat="1" applyFont="1" applyFill="1" applyBorder="1" applyAlignment="1" applyProtection="1">
      <alignment horizontal="right" vertical="top"/>
    </xf>
    <xf numFmtId="3" fontId="51" fillId="25" borderId="99" xfId="29" applyNumberFormat="1" applyFont="1" applyFill="1" applyBorder="1" applyAlignment="1" applyProtection="1">
      <alignment horizontal="right" vertical="top"/>
    </xf>
    <xf numFmtId="49" fontId="52" fillId="0" borderId="68" xfId="18" applyNumberFormat="1" applyFont="1" applyFill="1" applyBorder="1" applyAlignment="1">
      <alignment horizontal="left"/>
    </xf>
    <xf numFmtId="0" fontId="15" fillId="0" borderId="65" xfId="18" applyFill="1" applyBorder="1" applyAlignment="1"/>
    <xf numFmtId="49" fontId="35" fillId="0" borderId="65" xfId="18" applyNumberFormat="1" applyFont="1" applyFill="1" applyBorder="1" applyAlignment="1">
      <alignment horizontal="left" vertical="top"/>
    </xf>
    <xf numFmtId="3" fontId="35" fillId="0" borderId="65" xfId="18" applyNumberFormat="1" applyFont="1" applyFill="1" applyBorder="1" applyAlignment="1">
      <alignment horizontal="right" vertical="top"/>
    </xf>
    <xf numFmtId="3" fontId="40" fillId="0" borderId="65" xfId="18" applyNumberFormat="1" applyFont="1" applyFill="1" applyBorder="1" applyAlignment="1">
      <alignment horizontal="right" vertical="top"/>
    </xf>
    <xf numFmtId="3" fontId="35" fillId="0" borderId="0" xfId="18" applyNumberFormat="1" applyFont="1" applyFill="1"/>
    <xf numFmtId="0" fontId="35" fillId="0" borderId="0" xfId="18" applyFont="1" applyFill="1"/>
    <xf numFmtId="0" fontId="15" fillId="0" borderId="0" xfId="18" applyFill="1"/>
    <xf numFmtId="49" fontId="40" fillId="10" borderId="36" xfId="18" applyNumberFormat="1" applyFont="1" applyFill="1" applyBorder="1" applyAlignment="1">
      <alignment horizontal="center" vertical="center"/>
    </xf>
    <xf numFmtId="0" fontId="40" fillId="10" borderId="100" xfId="18" applyFont="1" applyFill="1" applyBorder="1" applyAlignment="1">
      <alignment horizontal="right" vertical="center"/>
    </xf>
    <xf numFmtId="0" fontId="40" fillId="10" borderId="101" xfId="18" applyFont="1" applyFill="1" applyBorder="1" applyAlignment="1">
      <alignment horizontal="right" vertical="center"/>
    </xf>
    <xf numFmtId="0" fontId="40" fillId="10" borderId="36" xfId="18" applyFont="1" applyFill="1" applyBorder="1" applyAlignment="1">
      <alignment horizontal="right" vertical="center"/>
    </xf>
    <xf numFmtId="0" fontId="40" fillId="10" borderId="37" xfId="18" applyFont="1" applyFill="1" applyBorder="1" applyAlignment="1">
      <alignment horizontal="right" vertical="center"/>
    </xf>
    <xf numFmtId="49" fontId="45" fillId="27" borderId="78" xfId="28" applyNumberFormat="1" applyFont="1" applyFill="1" applyBorder="1" applyAlignment="1" applyProtection="1">
      <alignment vertical="center"/>
    </xf>
    <xf numFmtId="49" fontId="53" fillId="19" borderId="34" xfId="18" applyNumberFormat="1" applyFont="1" applyFill="1" applyBorder="1" applyAlignment="1">
      <alignment horizontal="left" vertical="top" wrapText="1"/>
    </xf>
    <xf numFmtId="49" fontId="35" fillId="0" borderId="75" xfId="18" applyNumberFormat="1" applyFont="1" applyBorder="1" applyAlignment="1">
      <alignment horizontal="left" vertical="top" wrapText="1"/>
    </xf>
    <xf numFmtId="3" fontId="35" fillId="0" borderId="76" xfId="18" applyNumberFormat="1" applyFont="1" applyBorder="1" applyAlignment="1">
      <alignment horizontal="right" vertical="top"/>
    </xf>
    <xf numFmtId="49" fontId="35" fillId="21" borderId="79" xfId="18" applyNumberFormat="1" applyFont="1" applyFill="1" applyBorder="1" applyAlignment="1">
      <alignment horizontal="left" vertical="top" wrapText="1"/>
    </xf>
    <xf numFmtId="3" fontId="35" fillId="0" borderId="81" xfId="18" applyNumberFormat="1" applyFont="1" applyBorder="1" applyAlignment="1">
      <alignment horizontal="right" vertical="top"/>
    </xf>
    <xf numFmtId="3" fontId="35" fillId="0" borderId="82" xfId="18" applyNumberFormat="1" applyFont="1" applyBorder="1" applyAlignment="1">
      <alignment horizontal="right" vertical="top"/>
    </xf>
    <xf numFmtId="49" fontId="35" fillId="0" borderId="35" xfId="18" applyNumberFormat="1" applyFont="1" applyBorder="1" applyAlignment="1">
      <alignment horizontal="left" vertical="top" wrapText="1"/>
    </xf>
    <xf numFmtId="3" fontId="35" fillId="0" borderId="35" xfId="18" applyNumberFormat="1" applyFont="1" applyBorder="1" applyAlignment="1">
      <alignment horizontal="right" vertical="top"/>
    </xf>
    <xf numFmtId="3" fontId="35" fillId="0" borderId="79" xfId="18" applyNumberFormat="1" applyFont="1" applyBorder="1" applyAlignment="1">
      <alignment horizontal="right" vertical="top"/>
    </xf>
    <xf numFmtId="3" fontId="40" fillId="20" borderId="80" xfId="18" applyNumberFormat="1" applyFont="1" applyFill="1" applyBorder="1" applyAlignment="1">
      <alignment horizontal="right" vertical="top"/>
    </xf>
    <xf numFmtId="3" fontId="40" fillId="19" borderId="81" xfId="18" applyNumberFormat="1" applyFont="1" applyFill="1" applyBorder="1" applyAlignment="1">
      <alignment horizontal="right" vertical="top"/>
    </xf>
    <xf numFmtId="3" fontId="40" fillId="19" borderId="35" xfId="18" applyNumberFormat="1" applyFont="1" applyFill="1" applyBorder="1" applyAlignment="1">
      <alignment horizontal="right" vertical="top"/>
    </xf>
    <xf numFmtId="3" fontId="40" fillId="19" borderId="79" xfId="18" applyNumberFormat="1" applyFont="1" applyFill="1" applyBorder="1" applyAlignment="1">
      <alignment horizontal="right" vertical="top"/>
    </xf>
    <xf numFmtId="3" fontId="40" fillId="19" borderId="82" xfId="18" applyNumberFormat="1" applyFont="1" applyFill="1" applyBorder="1" applyAlignment="1">
      <alignment horizontal="right" vertical="top"/>
    </xf>
    <xf numFmtId="3" fontId="40" fillId="19" borderId="83" xfId="18" applyNumberFormat="1" applyFont="1" applyFill="1" applyBorder="1" applyAlignment="1">
      <alignment horizontal="right" vertical="top"/>
    </xf>
    <xf numFmtId="49" fontId="44" fillId="21" borderId="79" xfId="18" applyNumberFormat="1" applyFont="1" applyFill="1" applyBorder="1" applyAlignment="1">
      <alignment horizontal="left" vertical="top" wrapText="1"/>
    </xf>
    <xf numFmtId="3" fontId="35" fillId="0" borderId="81" xfId="18" applyNumberFormat="1" applyFont="1" applyBorder="1" applyAlignment="1">
      <alignment horizontal="right"/>
    </xf>
    <xf numFmtId="3" fontId="35" fillId="0" borderId="54" xfId="18" applyNumberFormat="1" applyFont="1" applyFill="1" applyBorder="1" applyAlignment="1"/>
    <xf numFmtId="3" fontId="35" fillId="0" borderId="35" xfId="18" applyNumberFormat="1" applyFont="1" applyBorder="1" applyAlignment="1">
      <alignment horizontal="right"/>
    </xf>
    <xf numFmtId="3" fontId="35" fillId="0" borderId="79" xfId="18" applyNumberFormat="1" applyFont="1" applyBorder="1" applyAlignment="1">
      <alignment horizontal="right"/>
    </xf>
    <xf numFmtId="3" fontId="35" fillId="0" borderId="82" xfId="18" applyNumberFormat="1" applyFont="1" applyBorder="1" applyAlignment="1">
      <alignment horizontal="right"/>
    </xf>
    <xf numFmtId="3" fontId="35" fillId="0" borderId="82" xfId="18" applyNumberFormat="1" applyFont="1" applyFill="1" applyBorder="1" applyAlignment="1">
      <alignment horizontal="right"/>
    </xf>
    <xf numFmtId="3" fontId="35" fillId="0" borderId="83" xfId="18" applyNumberFormat="1" applyFont="1" applyFill="1" applyBorder="1" applyAlignment="1">
      <alignment horizontal="right"/>
    </xf>
    <xf numFmtId="165" fontId="16" fillId="0" borderId="0" xfId="28" applyFont="1" applyFill="1" applyAlignment="1">
      <alignment wrapText="1"/>
    </xf>
    <xf numFmtId="49" fontId="45" fillId="0" borderId="35" xfId="28" applyNumberFormat="1" applyFont="1" applyFill="1" applyBorder="1" applyAlignment="1" applyProtection="1">
      <alignment horizontal="left" vertical="top" wrapText="1"/>
    </xf>
    <xf numFmtId="3" fontId="35" fillId="21" borderId="35" xfId="18" applyNumberFormat="1" applyFont="1" applyFill="1" applyBorder="1" applyAlignment="1">
      <alignment horizontal="right" vertical="top"/>
    </xf>
    <xf numFmtId="3" fontId="35" fillId="21" borderId="79" xfId="18" applyNumberFormat="1" applyFont="1" applyFill="1" applyBorder="1" applyAlignment="1">
      <alignment horizontal="right" vertical="top"/>
    </xf>
    <xf numFmtId="3" fontId="35" fillId="21" borderId="82" xfId="18" applyNumberFormat="1" applyFont="1" applyFill="1" applyBorder="1" applyAlignment="1">
      <alignment horizontal="right" vertical="top"/>
    </xf>
    <xf numFmtId="3" fontId="35" fillId="21" borderId="81" xfId="18" applyNumberFormat="1" applyFont="1" applyFill="1" applyBorder="1" applyAlignment="1">
      <alignment horizontal="right" vertical="top"/>
    </xf>
    <xf numFmtId="49" fontId="45" fillId="0" borderId="75" xfId="28" applyNumberFormat="1" applyFont="1" applyFill="1" applyBorder="1" applyAlignment="1" applyProtection="1">
      <alignment horizontal="left" vertical="top" wrapText="1"/>
    </xf>
    <xf numFmtId="3" fontId="35" fillId="28" borderId="74" xfId="18" applyNumberFormat="1" applyFont="1" applyFill="1" applyBorder="1" applyAlignment="1">
      <alignment horizontal="right" vertical="top"/>
    </xf>
    <xf numFmtId="3" fontId="35" fillId="21" borderId="76" xfId="18" applyNumberFormat="1" applyFont="1" applyFill="1" applyBorder="1" applyAlignment="1">
      <alignment horizontal="right" vertical="top"/>
    </xf>
    <xf numFmtId="3" fontId="35" fillId="23" borderId="77" xfId="18" applyNumberFormat="1" applyFont="1" applyFill="1" applyBorder="1" applyAlignment="1">
      <alignment horizontal="right" vertical="top"/>
    </xf>
    <xf numFmtId="166" fontId="45" fillId="0" borderId="35" xfId="28" applyNumberFormat="1" applyFont="1" applyFill="1" applyBorder="1" applyAlignment="1" applyProtection="1">
      <alignment vertical="top"/>
    </xf>
    <xf numFmtId="49" fontId="54" fillId="0" borderId="79" xfId="28" applyNumberFormat="1" applyFont="1" applyFill="1" applyBorder="1" applyAlignment="1" applyProtection="1">
      <alignment horizontal="left" vertical="top"/>
    </xf>
    <xf numFmtId="3" fontId="54" fillId="0" borderId="35" xfId="28" applyNumberFormat="1" applyFont="1" applyFill="1" applyBorder="1" applyAlignment="1" applyProtection="1">
      <alignment horizontal="left" vertical="top"/>
    </xf>
    <xf numFmtId="3" fontId="54" fillId="0" borderId="79" xfId="28" applyNumberFormat="1" applyFont="1" applyFill="1" applyBorder="1" applyAlignment="1" applyProtection="1">
      <alignment horizontal="left" vertical="top"/>
    </xf>
    <xf numFmtId="3" fontId="54" fillId="0" borderId="82" xfId="28" applyNumberFormat="1" applyFont="1" applyFill="1" applyBorder="1" applyAlignment="1" applyProtection="1">
      <alignment horizontal="right" vertical="top"/>
    </xf>
    <xf numFmtId="3" fontId="45" fillId="0" borderId="83" xfId="28" applyNumberFormat="1" applyFont="1" applyFill="1" applyBorder="1" applyAlignment="1" applyProtection="1">
      <alignment horizontal="right" vertical="top"/>
    </xf>
    <xf numFmtId="166" fontId="35" fillId="0" borderId="35" xfId="18" applyNumberFormat="1" applyFont="1" applyBorder="1" applyAlignment="1">
      <alignment vertical="top" wrapText="1"/>
    </xf>
    <xf numFmtId="165" fontId="55" fillId="0" borderId="35" xfId="28" applyFont="1" applyFill="1" applyBorder="1" applyAlignment="1" applyProtection="1">
      <alignment horizontal="left" vertical="top" wrapText="1"/>
    </xf>
    <xf numFmtId="49" fontId="35" fillId="21" borderId="35" xfId="18" applyNumberFormat="1" applyFont="1" applyFill="1" applyBorder="1" applyAlignment="1">
      <alignment horizontal="left" vertical="top" wrapText="1"/>
    </xf>
    <xf numFmtId="3" fontId="51" fillId="25" borderId="97" xfId="29" applyNumberFormat="1" applyFont="1" applyFill="1" applyBorder="1" applyAlignment="1" applyProtection="1">
      <alignment horizontal="right" vertical="top"/>
    </xf>
    <xf numFmtId="3" fontId="35" fillId="0" borderId="0" xfId="18" applyNumberFormat="1" applyFont="1"/>
    <xf numFmtId="49" fontId="52" fillId="0" borderId="57" xfId="18" applyNumberFormat="1" applyFont="1" applyBorder="1"/>
    <xf numFmtId="0" fontId="35" fillId="0" borderId="54" xfId="18" applyFont="1" applyBorder="1" applyAlignment="1">
      <alignment vertical="top"/>
    </xf>
    <xf numFmtId="49" fontId="35" fillId="0" borderId="54" xfId="18" applyNumberFormat="1" applyFont="1" applyBorder="1" applyAlignment="1">
      <alignment horizontal="left" vertical="top"/>
    </xf>
    <xf numFmtId="49" fontId="40" fillId="10" borderId="102" xfId="18" applyNumberFormat="1" applyFont="1" applyFill="1" applyBorder="1" applyAlignment="1">
      <alignment horizontal="left" vertical="center" wrapText="1"/>
    </xf>
    <xf numFmtId="0" fontId="40" fillId="10" borderId="103" xfId="18" applyFont="1" applyFill="1" applyBorder="1" applyAlignment="1">
      <alignment horizontal="center" vertical="center"/>
    </xf>
    <xf numFmtId="49" fontId="40" fillId="10" borderId="103" xfId="18" applyNumberFormat="1" applyFont="1" applyFill="1" applyBorder="1" applyAlignment="1">
      <alignment horizontal="center" vertical="center"/>
    </xf>
    <xf numFmtId="0" fontId="40" fillId="10" borderId="104" xfId="18" applyFont="1" applyFill="1" applyBorder="1" applyAlignment="1">
      <alignment horizontal="right" vertical="center"/>
    </xf>
    <xf numFmtId="0" fontId="40" fillId="10" borderId="105" xfId="18" applyFont="1" applyFill="1" applyBorder="1" applyAlignment="1">
      <alignment horizontal="center" vertical="center"/>
    </xf>
    <xf numFmtId="0" fontId="40" fillId="10" borderId="106" xfId="18" applyFont="1" applyFill="1" applyBorder="1" applyAlignment="1">
      <alignment horizontal="center" vertical="center"/>
    </xf>
    <xf numFmtId="0" fontId="40" fillId="10" borderId="28" xfId="18" applyFont="1" applyFill="1" applyBorder="1" applyAlignment="1">
      <alignment horizontal="center" vertical="center"/>
    </xf>
    <xf numFmtId="0" fontId="41" fillId="10" borderId="29" xfId="18" applyFont="1" applyFill="1" applyBorder="1" applyAlignment="1">
      <alignment horizontal="center" vertical="center" wrapText="1"/>
    </xf>
    <xf numFmtId="3" fontId="35" fillId="0" borderId="0" xfId="18" applyNumberFormat="1" applyFont="1" applyAlignment="1">
      <alignment vertical="center"/>
    </xf>
    <xf numFmtId="3" fontId="40" fillId="20" borderId="56" xfId="18" applyNumberFormat="1" applyFont="1" applyFill="1" applyBorder="1" applyAlignment="1">
      <alignment horizontal="right" vertical="top"/>
    </xf>
    <xf numFmtId="3" fontId="40" fillId="19" borderId="40" xfId="18" applyNumberFormat="1" applyFont="1" applyFill="1" applyBorder="1" applyAlignment="1">
      <alignment horizontal="right" vertical="top"/>
    </xf>
    <xf numFmtId="3" fontId="40" fillId="19" borderId="107" xfId="18" applyNumberFormat="1" applyFont="1" applyFill="1" applyBorder="1" applyAlignment="1">
      <alignment horizontal="right" vertical="top"/>
    </xf>
    <xf numFmtId="3" fontId="40" fillId="20" borderId="61" xfId="18" applyNumberFormat="1" applyFont="1" applyFill="1" applyBorder="1" applyAlignment="1">
      <alignment horizontal="right" vertical="top"/>
    </xf>
    <xf numFmtId="3" fontId="35" fillId="21" borderId="74" xfId="18" applyNumberFormat="1" applyFont="1" applyFill="1" applyBorder="1" applyAlignment="1">
      <alignment horizontal="right"/>
    </xf>
    <xf numFmtId="3" fontId="35" fillId="21" borderId="75" xfId="18" applyNumberFormat="1" applyFont="1" applyFill="1" applyBorder="1" applyAlignment="1">
      <alignment horizontal="right"/>
    </xf>
    <xf numFmtId="3" fontId="35" fillId="21" borderId="72" xfId="18" applyNumberFormat="1" applyFont="1" applyFill="1" applyBorder="1" applyAlignment="1">
      <alignment horizontal="right"/>
    </xf>
    <xf numFmtId="3" fontId="35" fillId="21" borderId="73" xfId="18" applyNumberFormat="1" applyFont="1" applyFill="1" applyBorder="1" applyAlignment="1">
      <alignment horizontal="right"/>
    </xf>
    <xf numFmtId="3" fontId="35" fillId="0" borderId="108" xfId="18" applyNumberFormat="1" applyFont="1" applyFill="1" applyBorder="1" applyAlignment="1">
      <alignment horizontal="right"/>
    </xf>
    <xf numFmtId="3" fontId="35" fillId="0" borderId="77" xfId="18" applyNumberFormat="1" applyFont="1" applyFill="1" applyBorder="1" applyAlignment="1">
      <alignment horizontal="right"/>
    </xf>
    <xf numFmtId="3" fontId="35" fillId="0" borderId="109" xfId="18" applyNumberFormat="1" applyFont="1" applyBorder="1"/>
    <xf numFmtId="3" fontId="40" fillId="19" borderId="67" xfId="18" applyNumberFormat="1" applyFont="1" applyFill="1" applyBorder="1" applyAlignment="1">
      <alignment horizontal="right" vertical="top"/>
    </xf>
    <xf numFmtId="3" fontId="40" fillId="19" borderId="110" xfId="18" applyNumberFormat="1" applyFont="1" applyFill="1" applyBorder="1" applyAlignment="1">
      <alignment horizontal="right" vertical="top"/>
    </xf>
    <xf numFmtId="3" fontId="35" fillId="0" borderId="80" xfId="18" applyNumberFormat="1" applyFont="1" applyBorder="1" applyAlignment="1">
      <alignment horizontal="right"/>
    </xf>
    <xf numFmtId="3" fontId="35" fillId="0" borderId="111" xfId="18" applyNumberFormat="1" applyFont="1" applyFill="1" applyBorder="1" applyAlignment="1">
      <alignment horizontal="right"/>
    </xf>
    <xf numFmtId="3" fontId="40" fillId="19" borderId="80" xfId="18" applyNumberFormat="1" applyFont="1" applyFill="1" applyBorder="1" applyAlignment="1">
      <alignment horizontal="right" vertical="top"/>
    </xf>
    <xf numFmtId="3" fontId="40" fillId="19" borderId="111" xfId="18" applyNumberFormat="1" applyFont="1" applyFill="1" applyBorder="1" applyAlignment="1">
      <alignment horizontal="right" vertical="top"/>
    </xf>
    <xf numFmtId="166" fontId="35" fillId="0" borderId="46" xfId="18" applyNumberFormat="1" applyFont="1" applyFill="1" applyBorder="1" applyAlignment="1">
      <alignment vertical="top"/>
    </xf>
    <xf numFmtId="165" fontId="45" fillId="0" borderId="46" xfId="28" applyFont="1" applyFill="1" applyBorder="1" applyAlignment="1" applyProtection="1">
      <alignment horizontal="left" vertical="top" wrapText="1"/>
    </xf>
    <xf numFmtId="49" fontId="35" fillId="21" borderId="47" xfId="18" applyNumberFormat="1" applyFont="1" applyFill="1" applyBorder="1" applyAlignment="1">
      <alignment horizontal="left" vertical="top" wrapText="1"/>
    </xf>
    <xf numFmtId="3" fontId="35" fillId="24" borderId="48" xfId="18" applyNumberFormat="1" applyFont="1" applyFill="1" applyBorder="1" applyAlignment="1">
      <alignment horizontal="right" vertical="top"/>
    </xf>
    <xf numFmtId="3" fontId="35" fillId="0" borderId="49" xfId="18" applyNumberFormat="1" applyFont="1" applyFill="1" applyBorder="1" applyAlignment="1">
      <alignment horizontal="right"/>
    </xf>
    <xf numFmtId="3" fontId="35" fillId="0" borderId="46" xfId="18" applyNumberFormat="1" applyFont="1" applyFill="1" applyBorder="1" applyAlignment="1">
      <alignment horizontal="right"/>
    </xf>
    <xf numFmtId="3" fontId="35" fillId="0" borderId="47" xfId="18" applyNumberFormat="1" applyFont="1" applyFill="1" applyBorder="1" applyAlignment="1">
      <alignment horizontal="right"/>
    </xf>
    <xf numFmtId="3" fontId="35" fillId="0" borderId="48" xfId="18" applyNumberFormat="1" applyFont="1" applyFill="1" applyBorder="1" applyAlignment="1">
      <alignment horizontal="right"/>
    </xf>
    <xf numFmtId="3" fontId="35" fillId="0" borderId="112" xfId="18" applyNumberFormat="1" applyFont="1" applyFill="1" applyBorder="1" applyAlignment="1">
      <alignment horizontal="right"/>
    </xf>
    <xf numFmtId="3" fontId="35" fillId="0" borderId="52" xfId="18" applyNumberFormat="1" applyFont="1" applyFill="1" applyBorder="1" applyAlignment="1">
      <alignment horizontal="right"/>
    </xf>
    <xf numFmtId="166" fontId="35" fillId="0" borderId="35" xfId="18" applyNumberFormat="1" applyFont="1" applyFill="1" applyBorder="1" applyAlignment="1">
      <alignment vertical="top"/>
    </xf>
    <xf numFmtId="49" fontId="35" fillId="0" borderId="35" xfId="18" applyNumberFormat="1" applyFont="1" applyFill="1" applyBorder="1" applyAlignment="1">
      <alignment horizontal="left" vertical="top" wrapText="1"/>
    </xf>
    <xf numFmtId="3" fontId="35" fillId="0" borderId="81" xfId="18" applyNumberFormat="1" applyFont="1" applyFill="1" applyBorder="1" applyAlignment="1">
      <alignment horizontal="right"/>
    </xf>
    <xf numFmtId="3" fontId="35" fillId="0" borderId="35" xfId="18" applyNumberFormat="1" applyFont="1" applyFill="1" applyBorder="1" applyAlignment="1">
      <alignment horizontal="right"/>
    </xf>
    <xf numFmtId="3" fontId="35" fillId="0" borderId="79" xfId="18" applyNumberFormat="1" applyFont="1" applyFill="1" applyBorder="1" applyAlignment="1">
      <alignment horizontal="right"/>
    </xf>
    <xf numFmtId="3" fontId="35" fillId="0" borderId="80" xfId="18" applyNumberFormat="1" applyFont="1" applyFill="1" applyBorder="1" applyAlignment="1">
      <alignment horizontal="right"/>
    </xf>
    <xf numFmtId="166" fontId="35" fillId="0" borderId="75" xfId="18" applyNumberFormat="1" applyFont="1" applyFill="1" applyBorder="1" applyAlignment="1">
      <alignment vertical="top"/>
    </xf>
    <xf numFmtId="3" fontId="35" fillId="0" borderId="74" xfId="18" applyNumberFormat="1" applyFont="1" applyFill="1" applyBorder="1" applyAlignment="1">
      <alignment horizontal="right"/>
    </xf>
    <xf numFmtId="3" fontId="35" fillId="0" borderId="75" xfId="18" applyNumberFormat="1" applyFont="1" applyFill="1" applyBorder="1" applyAlignment="1">
      <alignment horizontal="right"/>
    </xf>
    <xf numFmtId="3" fontId="35" fillId="0" borderId="72" xfId="18" applyNumberFormat="1" applyFont="1" applyFill="1" applyBorder="1" applyAlignment="1">
      <alignment horizontal="right"/>
    </xf>
    <xf numFmtId="3" fontId="35" fillId="0" borderId="73" xfId="18" applyNumberFormat="1" applyFont="1" applyFill="1" applyBorder="1" applyAlignment="1">
      <alignment horizontal="right"/>
    </xf>
    <xf numFmtId="3" fontId="51" fillId="25" borderId="33" xfId="29" applyNumberFormat="1" applyFont="1" applyFill="1" applyBorder="1" applyAlignment="1" applyProtection="1">
      <alignment horizontal="right" vertical="top"/>
    </xf>
    <xf numFmtId="49" fontId="52" fillId="0" borderId="113" xfId="18" applyNumberFormat="1" applyFont="1" applyBorder="1"/>
    <xf numFmtId="0" fontId="40" fillId="10" borderId="3" xfId="18" applyFont="1" applyFill="1" applyBorder="1" applyAlignment="1">
      <alignment horizontal="center" vertical="center"/>
    </xf>
    <xf numFmtId="49" fontId="43" fillId="0" borderId="45" xfId="28" applyNumberFormat="1" applyFont="1" applyFill="1" applyBorder="1" applyAlignment="1">
      <alignment horizontal="center" vertical="top"/>
    </xf>
    <xf numFmtId="49" fontId="35" fillId="0" borderId="79" xfId="18" applyNumberFormat="1" applyFont="1" applyFill="1" applyBorder="1" applyAlignment="1">
      <alignment horizontal="left" vertical="top" wrapText="1"/>
    </xf>
    <xf numFmtId="3" fontId="40" fillId="20" borderId="34" xfId="18" applyNumberFormat="1" applyFont="1" applyFill="1" applyBorder="1" applyAlignment="1">
      <alignment horizontal="right" vertical="top"/>
    </xf>
    <xf numFmtId="3" fontId="35" fillId="0" borderId="84" xfId="18" applyNumberFormat="1" applyFont="1" applyFill="1" applyBorder="1" applyAlignment="1">
      <alignment horizontal="right" vertical="top"/>
    </xf>
    <xf numFmtId="3" fontId="35" fillId="13" borderId="35" xfId="18" applyNumberFormat="1" applyFont="1" applyFill="1" applyBorder="1" applyAlignment="1">
      <alignment horizontal="right" vertical="top"/>
    </xf>
    <xf numFmtId="3" fontId="35" fillId="0" borderId="114" xfId="18" applyNumberFormat="1" applyFont="1" applyBorder="1"/>
    <xf numFmtId="49" fontId="35" fillId="0" borderId="35" xfId="18" applyNumberFormat="1" applyFont="1" applyFill="1" applyBorder="1" applyAlignment="1">
      <alignment horizontal="left" vertical="top"/>
    </xf>
    <xf numFmtId="49" fontId="45" fillId="0" borderId="35" xfId="28" applyNumberFormat="1" applyFont="1" applyFill="1" applyBorder="1" applyAlignment="1" applyProtection="1">
      <alignment horizontal="left" vertical="top"/>
    </xf>
    <xf numFmtId="3" fontId="51" fillId="25" borderId="116" xfId="29" applyNumberFormat="1" applyFont="1" applyFill="1" applyBorder="1" applyAlignment="1" applyProtection="1">
      <alignment horizontal="right" vertical="top"/>
    </xf>
    <xf numFmtId="49" fontId="35" fillId="0" borderId="68" xfId="18" applyNumberFormat="1" applyFont="1" applyBorder="1"/>
    <xf numFmtId="0" fontId="35" fillId="0" borderId="65" xfId="18" applyFont="1" applyBorder="1" applyAlignment="1">
      <alignment vertical="top"/>
    </xf>
    <xf numFmtId="49" fontId="35" fillId="0" borderId="65" xfId="18" applyNumberFormat="1" applyFont="1" applyBorder="1" applyAlignment="1">
      <alignment horizontal="left" vertical="top"/>
    </xf>
    <xf numFmtId="3" fontId="35" fillId="0" borderId="65" xfId="29" applyNumberFormat="1" applyFont="1" applyFill="1" applyBorder="1" applyAlignment="1" applyProtection="1">
      <alignment horizontal="right" vertical="top"/>
    </xf>
    <xf numFmtId="49" fontId="35" fillId="0" borderId="81" xfId="18" applyNumberFormat="1" applyFont="1" applyBorder="1" applyAlignment="1">
      <alignment horizontal="left"/>
    </xf>
    <xf numFmtId="0" fontId="35" fillId="0" borderId="35" xfId="18" applyFont="1" applyBorder="1" applyAlignment="1">
      <alignment horizontal="left" vertical="top"/>
    </xf>
    <xf numFmtId="49" fontId="35" fillId="0" borderId="35" xfId="18" applyNumberFormat="1" applyFont="1" applyBorder="1" applyAlignment="1">
      <alignment horizontal="left" vertical="top"/>
    </xf>
    <xf numFmtId="3" fontId="35" fillId="0" borderId="35" xfId="29" applyNumberFormat="1" applyFont="1" applyFill="1" applyBorder="1" applyAlignment="1" applyProtection="1">
      <alignment horizontal="right" vertical="top"/>
    </xf>
    <xf numFmtId="3" fontId="35" fillId="0" borderId="79" xfId="29" applyNumberFormat="1" applyFont="1" applyFill="1" applyBorder="1" applyAlignment="1" applyProtection="1">
      <alignment horizontal="right" vertical="top"/>
    </xf>
    <xf numFmtId="3" fontId="51" fillId="25" borderId="118" xfId="29" applyNumberFormat="1" applyFont="1" applyFill="1" applyBorder="1" applyAlignment="1" applyProtection="1">
      <alignment horizontal="right" vertical="top"/>
    </xf>
    <xf numFmtId="165" fontId="16" fillId="0" borderId="0" xfId="28" applyFont="1" applyFill="1" applyAlignment="1"/>
    <xf numFmtId="49" fontId="35" fillId="0" borderId="0" xfId="18" applyNumberFormat="1" applyFont="1"/>
    <xf numFmtId="0" fontId="35" fillId="0" borderId="0" xfId="18" applyFont="1" applyAlignment="1">
      <alignment vertical="top"/>
    </xf>
    <xf numFmtId="49" fontId="35" fillId="0" borderId="0" xfId="18" applyNumberFormat="1" applyFont="1" applyAlignment="1">
      <alignment horizontal="left" vertical="top"/>
    </xf>
    <xf numFmtId="0" fontId="35" fillId="0" borderId="0" xfId="18" applyFont="1" applyAlignment="1">
      <alignment horizontal="right" vertical="top"/>
    </xf>
    <xf numFmtId="3" fontId="35" fillId="0" borderId="0" xfId="18" applyNumberFormat="1" applyFont="1" applyAlignment="1">
      <alignment horizontal="left" vertical="top"/>
    </xf>
    <xf numFmtId="169" fontId="35" fillId="0" borderId="0" xfId="18" applyNumberFormat="1" applyFont="1" applyAlignment="1">
      <alignment horizontal="left" vertical="top"/>
    </xf>
    <xf numFmtId="171" fontId="35" fillId="0" borderId="0" xfId="30" applyNumberFormat="1" applyFont="1" applyAlignment="1">
      <alignment horizontal="left" vertical="top"/>
    </xf>
    <xf numFmtId="165" fontId="57" fillId="29" borderId="0" xfId="28" applyFont="1" applyFill="1" applyBorder="1" applyAlignment="1"/>
    <xf numFmtId="165" fontId="57" fillId="29" borderId="0" xfId="28" applyFont="1" applyFill="1" applyBorder="1" applyAlignment="1">
      <alignment horizontal="center" vertical="center" wrapText="1"/>
    </xf>
    <xf numFmtId="165" fontId="35" fillId="0" borderId="0" xfId="28" applyFont="1" applyFill="1" applyAlignment="1">
      <alignment horizontal="left" vertical="top"/>
    </xf>
    <xf numFmtId="165" fontId="58" fillId="13" borderId="119" xfId="28" applyFont="1" applyFill="1" applyBorder="1" applyAlignment="1">
      <alignment horizontal="left" vertical="center"/>
    </xf>
    <xf numFmtId="165" fontId="58" fillId="13" borderId="120" xfId="28" applyFont="1" applyFill="1" applyBorder="1" applyAlignment="1">
      <alignment horizontal="center" vertical="center"/>
    </xf>
    <xf numFmtId="165" fontId="58" fillId="13" borderId="120" xfId="28" applyFont="1" applyFill="1" applyBorder="1" applyAlignment="1">
      <alignment horizontal="center" vertical="center" wrapText="1"/>
    </xf>
    <xf numFmtId="165" fontId="57" fillId="13" borderId="119" xfId="28" applyFont="1" applyFill="1" applyBorder="1" applyAlignment="1">
      <alignment horizontal="center" vertical="center" wrapText="1"/>
    </xf>
    <xf numFmtId="165" fontId="57" fillId="13" borderId="2" xfId="28" applyFont="1" applyFill="1" applyBorder="1" applyAlignment="1">
      <alignment horizontal="left" vertical="top"/>
    </xf>
    <xf numFmtId="165" fontId="35" fillId="13" borderId="2" xfId="28" applyFont="1" applyFill="1" applyBorder="1" applyAlignment="1">
      <alignment horizontal="center" vertical="top"/>
    </xf>
    <xf numFmtId="3" fontId="57" fillId="0" borderId="124" xfId="30" applyNumberFormat="1" applyFont="1" applyFill="1" applyBorder="1" applyAlignment="1">
      <alignment horizontal="right"/>
    </xf>
    <xf numFmtId="3" fontId="57" fillId="0" borderId="125" xfId="30" applyNumberFormat="1" applyFont="1" applyFill="1" applyBorder="1" applyAlignment="1">
      <alignment horizontal="right"/>
    </xf>
    <xf numFmtId="3" fontId="57" fillId="0" borderId="82" xfId="30" applyNumberFormat="1" applyFont="1" applyFill="1" applyBorder="1" applyAlignment="1">
      <alignment horizontal="right"/>
    </xf>
    <xf numFmtId="3" fontId="57" fillId="0" borderId="80" xfId="30" applyNumberFormat="1" applyFont="1" applyFill="1" applyBorder="1" applyAlignment="1">
      <alignment horizontal="right"/>
    </xf>
    <xf numFmtId="165" fontId="57" fillId="0" borderId="84" xfId="28" applyFont="1" applyFill="1" applyBorder="1" applyAlignment="1">
      <alignment horizontal="left" vertical="center"/>
    </xf>
    <xf numFmtId="3" fontId="57" fillId="0" borderId="35" xfId="30" applyNumberFormat="1" applyFont="1" applyFill="1" applyBorder="1" applyAlignment="1"/>
    <xf numFmtId="3" fontId="57" fillId="0" borderId="79" xfId="30" applyNumberFormat="1" applyFont="1" applyFill="1" applyBorder="1" applyAlignment="1"/>
    <xf numFmtId="165" fontId="57" fillId="0" borderId="115" xfId="28" applyFont="1" applyFill="1" applyBorder="1" applyAlignment="1">
      <alignment horizontal="left" vertical="center"/>
    </xf>
    <xf numFmtId="3" fontId="57" fillId="0" borderId="116" xfId="30" applyNumberFormat="1" applyFont="1" applyFill="1" applyBorder="1" applyAlignment="1"/>
    <xf numFmtId="3" fontId="57" fillId="0" borderId="126" xfId="30" applyNumberFormat="1" applyFont="1" applyFill="1" applyBorder="1" applyAlignment="1"/>
    <xf numFmtId="3" fontId="57" fillId="0" borderId="127" xfId="30" applyNumberFormat="1" applyFont="1" applyFill="1" applyBorder="1" applyAlignment="1">
      <alignment horizontal="right"/>
    </xf>
    <xf numFmtId="3" fontId="57" fillId="0" borderId="128" xfId="28" applyNumberFormat="1" applyFont="1" applyFill="1" applyBorder="1" applyAlignment="1">
      <alignment horizontal="right" vertical="top"/>
    </xf>
    <xf numFmtId="165" fontId="57" fillId="13" borderId="119" xfId="28" applyFont="1" applyFill="1" applyBorder="1" applyAlignment="1">
      <alignment horizontal="left" vertical="center"/>
    </xf>
    <xf numFmtId="3" fontId="57" fillId="13" borderId="120" xfId="30" applyNumberFormat="1" applyFont="1" applyFill="1" applyBorder="1" applyAlignment="1"/>
    <xf numFmtId="3" fontId="57" fillId="16" borderId="129" xfId="30" applyNumberFormat="1" applyFont="1" applyFill="1" applyBorder="1" applyAlignment="1"/>
    <xf numFmtId="3" fontId="57" fillId="30" borderId="97" xfId="30" applyNumberFormat="1" applyFont="1" applyFill="1" applyBorder="1" applyAlignment="1"/>
    <xf numFmtId="3" fontId="57" fillId="0" borderId="97" xfId="28" applyNumberFormat="1" applyFont="1" applyFill="1" applyBorder="1" applyAlignment="1">
      <alignment horizontal="right" vertical="top"/>
    </xf>
    <xf numFmtId="165" fontId="57" fillId="0" borderId="0" xfId="28" applyFont="1" applyFill="1" applyBorder="1" applyAlignment="1"/>
    <xf numFmtId="10" fontId="57" fillId="0" borderId="0" xfId="28" applyNumberFormat="1" applyFont="1" applyFill="1" applyBorder="1" applyAlignment="1">
      <alignment horizontal="center" vertical="center" wrapText="1"/>
    </xf>
    <xf numFmtId="9" fontId="57" fillId="0" borderId="0" xfId="31" applyFont="1" applyFill="1" applyAlignment="1">
      <alignment horizontal="right" vertical="top"/>
    </xf>
    <xf numFmtId="9" fontId="16" fillId="0" borderId="0" xfId="31" applyFont="1" applyFill="1" applyAlignment="1">
      <alignment horizontal="right"/>
    </xf>
    <xf numFmtId="9" fontId="35" fillId="0" borderId="0" xfId="31" applyFont="1" applyFill="1" applyAlignment="1">
      <alignment horizontal="right" vertical="top"/>
    </xf>
    <xf numFmtId="0" fontId="59" fillId="0" borderId="0" xfId="18" applyFont="1"/>
    <xf numFmtId="165" fontId="60" fillId="0" borderId="130" xfId="28" applyFont="1" applyFill="1" applyBorder="1" applyAlignment="1"/>
    <xf numFmtId="0" fontId="35" fillId="0" borderId="131" xfId="18" applyFont="1" applyBorder="1" applyAlignment="1">
      <alignment vertical="top"/>
    </xf>
    <xf numFmtId="49" fontId="35" fillId="0" borderId="131" xfId="18" applyNumberFormat="1" applyFont="1" applyBorder="1" applyAlignment="1">
      <alignment horizontal="left" vertical="top"/>
    </xf>
    <xf numFmtId="165" fontId="62" fillId="19" borderId="132" xfId="28" applyFont="1" applyFill="1" applyBorder="1" applyAlignment="1">
      <alignment horizontal="center" vertical="center" wrapText="1"/>
    </xf>
    <xf numFmtId="165" fontId="62" fillId="19" borderId="133" xfId="28" applyFont="1" applyFill="1" applyBorder="1" applyAlignment="1">
      <alignment horizontal="center" vertical="center" wrapText="1"/>
    </xf>
    <xf numFmtId="165" fontId="62" fillId="19" borderId="5" xfId="28" applyFont="1" applyFill="1" applyBorder="1" applyAlignment="1">
      <alignment horizontal="center" vertical="center" wrapText="1"/>
    </xf>
    <xf numFmtId="165" fontId="62" fillId="31" borderId="134" xfId="28" applyFont="1" applyFill="1" applyBorder="1" applyAlignment="1">
      <alignment horizontal="left" vertical="center"/>
    </xf>
    <xf numFmtId="0" fontId="35" fillId="12" borderId="135" xfId="18" applyFont="1" applyFill="1" applyBorder="1" applyAlignment="1">
      <alignment vertical="top"/>
    </xf>
    <xf numFmtId="49" fontId="35" fillId="12" borderId="135" xfId="18" applyNumberFormat="1" applyFont="1" applyFill="1" applyBorder="1" applyAlignment="1">
      <alignment horizontal="left" vertical="top"/>
    </xf>
    <xf numFmtId="3" fontId="62" fillId="15" borderId="136" xfId="28" applyNumberFormat="1" applyFont="1" applyFill="1" applyBorder="1" applyAlignment="1"/>
    <xf numFmtId="3" fontId="62" fillId="15" borderId="137" xfId="28" applyNumberFormat="1" applyFont="1" applyFill="1" applyBorder="1" applyAlignment="1"/>
    <xf numFmtId="3" fontId="62" fillId="15" borderId="64" xfId="28" applyNumberFormat="1" applyFont="1" applyFill="1" applyBorder="1" applyAlignment="1"/>
    <xf numFmtId="3" fontId="42" fillId="0" borderId="0" xfId="18" applyNumberFormat="1" applyFont="1" applyAlignment="1">
      <alignment horizontal="right" vertical="top"/>
    </xf>
    <xf numFmtId="165" fontId="62" fillId="0" borderId="44" xfId="28" applyFont="1" applyFill="1" applyBorder="1" applyAlignment="1"/>
    <xf numFmtId="0" fontId="35" fillId="0" borderId="0" xfId="18" applyFont="1" applyBorder="1" applyAlignment="1">
      <alignment vertical="top"/>
    </xf>
    <xf numFmtId="49" fontId="35" fillId="0" borderId="0" xfId="18" applyNumberFormat="1" applyFont="1" applyBorder="1" applyAlignment="1">
      <alignment horizontal="left" vertical="top"/>
    </xf>
    <xf numFmtId="3" fontId="62" fillId="0" borderId="78" xfId="28" applyNumberFormat="1" applyFont="1" applyFill="1" applyBorder="1" applyAlignment="1"/>
    <xf numFmtId="3" fontId="62" fillId="0" borderId="39" xfId="28" applyNumberFormat="1" applyFont="1" applyFill="1" applyBorder="1" applyAlignment="1"/>
    <xf numFmtId="3" fontId="62" fillId="0" borderId="43" xfId="28" applyNumberFormat="1" applyFont="1" applyFill="1" applyBorder="1" applyAlignment="1"/>
    <xf numFmtId="0" fontId="42" fillId="0" borderId="0" xfId="18" applyFont="1" applyAlignment="1">
      <alignment horizontal="right" vertical="top"/>
    </xf>
    <xf numFmtId="3" fontId="62" fillId="0" borderId="84" xfId="28" applyNumberFormat="1" applyFont="1" applyFill="1" applyBorder="1" applyAlignment="1"/>
    <xf numFmtId="3" fontId="62" fillId="0" borderId="79" xfId="28" applyNumberFormat="1" applyFont="1" applyFill="1" applyBorder="1" applyAlignment="1"/>
    <xf numFmtId="3" fontId="62" fillId="0" borderId="83" xfId="28" applyNumberFormat="1" applyFont="1" applyFill="1" applyBorder="1" applyAlignment="1"/>
    <xf numFmtId="3" fontId="62" fillId="0" borderId="71" xfId="28" applyNumberFormat="1" applyFont="1" applyFill="1" applyBorder="1" applyAlignment="1"/>
    <xf numFmtId="3" fontId="62" fillId="0" borderId="72" xfId="28" applyNumberFormat="1" applyFont="1" applyFill="1" applyBorder="1" applyAlignment="1"/>
    <xf numFmtId="3" fontId="62" fillId="0" borderId="77" xfId="28" applyNumberFormat="1" applyFont="1" applyFill="1" applyBorder="1" applyAlignment="1"/>
    <xf numFmtId="3" fontId="62" fillId="15" borderId="138" xfId="28" applyNumberFormat="1" applyFont="1" applyFill="1" applyBorder="1" applyAlignment="1"/>
    <xf numFmtId="3" fontId="62" fillId="15" borderId="139" xfId="28" applyNumberFormat="1" applyFont="1" applyFill="1" applyBorder="1" applyAlignment="1"/>
    <xf numFmtId="3" fontId="62" fillId="15" borderId="140" xfId="28" applyNumberFormat="1" applyFont="1" applyFill="1" applyBorder="1" applyAlignment="1"/>
    <xf numFmtId="3" fontId="62" fillId="0" borderId="44" xfId="28" applyNumberFormat="1" applyFont="1" applyFill="1" applyBorder="1" applyAlignment="1"/>
    <xf numFmtId="3" fontId="62" fillId="0" borderId="0" xfId="28" applyNumberFormat="1" applyFont="1" applyFill="1" applyBorder="1" applyAlignment="1"/>
    <xf numFmtId="3" fontId="62" fillId="0" borderId="141" xfId="28" applyNumberFormat="1" applyFont="1" applyFill="1" applyBorder="1" applyAlignment="1"/>
    <xf numFmtId="165" fontId="62" fillId="31" borderId="119" xfId="28" applyFont="1" applyFill="1" applyBorder="1" applyAlignment="1">
      <alignment horizontal="left" vertical="center"/>
    </xf>
    <xf numFmtId="0" fontId="35" fillId="12" borderId="120" xfId="18" applyFont="1" applyFill="1" applyBorder="1" applyAlignment="1">
      <alignment vertical="top"/>
    </xf>
    <xf numFmtId="49" fontId="35" fillId="12" borderId="142" xfId="18" applyNumberFormat="1" applyFont="1" applyFill="1" applyBorder="1" applyAlignment="1">
      <alignment horizontal="left" vertical="top"/>
    </xf>
    <xf numFmtId="3" fontId="62" fillId="15" borderId="30" xfId="28" applyNumberFormat="1" applyFont="1" applyFill="1" applyBorder="1" applyAlignment="1"/>
    <xf numFmtId="3" fontId="62" fillId="15" borderId="31" xfId="28" applyNumberFormat="1" applyFont="1" applyFill="1" applyBorder="1" applyAlignment="1"/>
    <xf numFmtId="3" fontId="62" fillId="15" borderId="32" xfId="28" applyNumberFormat="1" applyFont="1" applyFill="1" applyBorder="1" applyAlignment="1"/>
    <xf numFmtId="3" fontId="35" fillId="0" borderId="0" xfId="18" applyNumberFormat="1" applyFont="1" applyAlignment="1">
      <alignment horizontal="right" vertical="top"/>
    </xf>
    <xf numFmtId="49" fontId="40" fillId="19" borderId="143" xfId="18" applyNumberFormat="1" applyFont="1" applyFill="1" applyBorder="1" applyAlignment="1">
      <alignment horizontal="left" vertical="top"/>
    </xf>
    <xf numFmtId="49" fontId="35" fillId="0" borderId="144" xfId="18" applyNumberFormat="1" applyFont="1" applyFill="1" applyBorder="1" applyAlignment="1">
      <alignment horizontal="left" vertical="top" wrapText="1"/>
    </xf>
    <xf numFmtId="49" fontId="44" fillId="0" borderId="0" xfId="18" applyNumberFormat="1" applyFont="1" applyFill="1" applyBorder="1" applyAlignment="1">
      <alignment horizontal="left" vertical="top" wrapText="1"/>
    </xf>
    <xf numFmtId="49" fontId="35" fillId="0" borderId="0" xfId="18" applyNumberFormat="1" applyFont="1" applyFill="1" applyBorder="1" applyAlignment="1">
      <alignment horizontal="left" vertical="top" wrapText="1"/>
    </xf>
    <xf numFmtId="49" fontId="35" fillId="0" borderId="147" xfId="18" applyNumberFormat="1" applyFont="1" applyBorder="1" applyAlignment="1">
      <alignment horizontal="left" vertical="top" wrapText="1"/>
    </xf>
    <xf numFmtId="49" fontId="35" fillId="0" borderId="148" xfId="18" applyNumberFormat="1" applyFont="1" applyBorder="1" applyAlignment="1">
      <alignment horizontal="left" vertical="top" wrapText="1"/>
    </xf>
    <xf numFmtId="49" fontId="35" fillId="19" borderId="42" xfId="18" applyNumberFormat="1" applyFont="1" applyFill="1" applyBorder="1" applyAlignment="1">
      <alignment vertical="center"/>
    </xf>
    <xf numFmtId="49" fontId="35" fillId="19" borderId="149" xfId="18" applyNumberFormat="1" applyFont="1" applyFill="1" applyBorder="1" applyAlignment="1">
      <alignment vertical="center"/>
    </xf>
    <xf numFmtId="49" fontId="35" fillId="21" borderId="20" xfId="18" applyNumberFormat="1" applyFont="1" applyFill="1" applyBorder="1" applyAlignment="1">
      <alignment horizontal="left" vertical="top" wrapText="1"/>
    </xf>
    <xf numFmtId="49" fontId="35" fillId="19" borderId="44" xfId="18" applyNumberFormat="1" applyFont="1" applyFill="1" applyBorder="1" applyAlignment="1">
      <alignment vertical="center"/>
    </xf>
    <xf numFmtId="49" fontId="35" fillId="21" borderId="145" xfId="18" applyNumberFormat="1" applyFont="1" applyFill="1" applyBorder="1" applyAlignment="1">
      <alignment horizontal="left" vertical="top" wrapText="1"/>
    </xf>
    <xf numFmtId="166" fontId="51" fillId="25" borderId="150" xfId="29" applyNumberFormat="1" applyFont="1" applyFill="1" applyBorder="1" applyAlignment="1" applyProtection="1">
      <alignment horizontal="left" vertical="center"/>
    </xf>
    <xf numFmtId="49" fontId="40" fillId="10" borderId="151" xfId="18" applyNumberFormat="1" applyFont="1" applyFill="1" applyBorder="1" applyAlignment="1">
      <alignment horizontal="center" vertical="center"/>
    </xf>
    <xf numFmtId="49" fontId="35" fillId="21" borderId="147" xfId="18" applyNumberFormat="1" applyFont="1" applyFill="1" applyBorder="1" applyAlignment="1">
      <alignment horizontal="left" vertical="top" wrapText="1"/>
    </xf>
    <xf numFmtId="49" fontId="45" fillId="27" borderId="42" xfId="28" applyNumberFormat="1" applyFont="1" applyFill="1" applyBorder="1" applyAlignment="1" applyProtection="1">
      <alignment vertical="center"/>
    </xf>
    <xf numFmtId="49" fontId="35" fillId="21" borderId="148" xfId="18" applyNumberFormat="1" applyFont="1" applyFill="1" applyBorder="1" applyAlignment="1">
      <alignment horizontal="left" vertical="top" wrapText="1"/>
    </xf>
    <xf numFmtId="49" fontId="45" fillId="27" borderId="69" xfId="28" applyNumberFormat="1" applyFont="1" applyFill="1" applyBorder="1" applyAlignment="1" applyProtection="1">
      <alignment vertical="center"/>
    </xf>
    <xf numFmtId="49" fontId="44" fillId="21" borderId="148" xfId="18" applyNumberFormat="1" applyFont="1" applyFill="1" applyBorder="1" applyAlignment="1">
      <alignment horizontal="left" vertical="top" wrapText="1"/>
    </xf>
    <xf numFmtId="49" fontId="54" fillId="0" borderId="148" xfId="28" applyNumberFormat="1" applyFont="1" applyFill="1" applyBorder="1" applyAlignment="1" applyProtection="1">
      <alignment horizontal="left" vertical="top"/>
    </xf>
    <xf numFmtId="49" fontId="45" fillId="27" borderId="44" xfId="28" applyNumberFormat="1" applyFont="1" applyFill="1" applyBorder="1" applyAlignment="1" applyProtection="1">
      <alignment vertical="center"/>
    </xf>
    <xf numFmtId="49" fontId="45" fillId="27" borderId="149" xfId="28" applyNumberFormat="1" applyFont="1" applyFill="1" applyBorder="1" applyAlignment="1" applyProtection="1">
      <alignment vertical="center"/>
    </xf>
    <xf numFmtId="49" fontId="35" fillId="21" borderId="146" xfId="18" applyNumberFormat="1" applyFont="1" applyFill="1" applyBorder="1" applyAlignment="1">
      <alignment horizontal="left" vertical="top" wrapText="1"/>
    </xf>
    <xf numFmtId="49" fontId="35" fillId="21" borderId="144" xfId="18" applyNumberFormat="1" applyFont="1" applyFill="1" applyBorder="1" applyAlignment="1">
      <alignment horizontal="left" vertical="top" wrapText="1"/>
    </xf>
    <xf numFmtId="49" fontId="35" fillId="0" borderId="66" xfId="18" applyNumberFormat="1" applyFont="1" applyFill="1" applyBorder="1" applyAlignment="1">
      <alignment horizontal="left" vertical="top" wrapText="1"/>
    </xf>
    <xf numFmtId="166" fontId="51" fillId="25" borderId="116" xfId="18" applyNumberFormat="1" applyFont="1" applyFill="1" applyBorder="1" applyAlignment="1">
      <alignment horizontal="left" vertical="center"/>
    </xf>
    <xf numFmtId="166" fontId="51" fillId="25" borderId="118" xfId="29" applyNumberFormat="1" applyFont="1" applyFill="1" applyBorder="1" applyAlignment="1" applyProtection="1">
      <alignment horizontal="left" vertical="center"/>
    </xf>
    <xf numFmtId="165" fontId="62" fillId="19" borderId="151" xfId="28" applyFont="1" applyFill="1" applyBorder="1" applyAlignment="1">
      <alignment horizontal="center" vertical="center" wrapText="1"/>
    </xf>
    <xf numFmtId="3" fontId="62" fillId="15" borderId="145" xfId="28" applyNumberFormat="1" applyFont="1" applyFill="1" applyBorder="1" applyAlignment="1"/>
    <xf numFmtId="3" fontId="62" fillId="0" borderId="143" xfId="28" applyNumberFormat="1" applyFont="1" applyFill="1" applyBorder="1" applyAlignment="1"/>
    <xf numFmtId="3" fontId="62" fillId="0" borderId="148" xfId="28" applyNumberFormat="1" applyFont="1" applyFill="1" applyBorder="1" applyAlignment="1"/>
    <xf numFmtId="3" fontId="62" fillId="0" borderId="147" xfId="28" applyNumberFormat="1" applyFont="1" applyFill="1" applyBorder="1" applyAlignment="1"/>
    <xf numFmtId="3" fontId="62" fillId="15" borderId="135" xfId="28" applyNumberFormat="1" applyFont="1" applyFill="1" applyBorder="1" applyAlignment="1"/>
    <xf numFmtId="3" fontId="62" fillId="15" borderId="152" xfId="28" applyNumberFormat="1" applyFont="1" applyFill="1" applyBorder="1" applyAlignment="1"/>
    <xf numFmtId="3" fontId="35" fillId="0" borderId="0" xfId="18" applyNumberFormat="1" applyFont="1" applyFill="1" applyBorder="1" applyAlignment="1">
      <alignment horizontal="right" vertical="top"/>
    </xf>
    <xf numFmtId="0" fontId="63" fillId="14" borderId="44" xfId="18" applyFont="1" applyFill="1" applyBorder="1" applyAlignment="1"/>
    <xf numFmtId="0" fontId="27" fillId="0" borderId="0" xfId="17" applyNumberFormat="1" applyFont="1" applyFill="1" applyBorder="1" applyAlignment="1" applyProtection="1">
      <protection locked="0"/>
    </xf>
    <xf numFmtId="0" fontId="28" fillId="0" borderId="35" xfId="17" applyNumberFormat="1" applyFont="1" applyFill="1" applyBorder="1" applyAlignment="1" applyProtection="1"/>
    <xf numFmtId="49" fontId="35" fillId="19" borderId="34" xfId="18" applyNumberFormat="1" applyFont="1" applyFill="1" applyBorder="1" applyAlignment="1">
      <alignment vertical="center"/>
    </xf>
    <xf numFmtId="49" fontId="35" fillId="19" borderId="39" xfId="18" applyNumberFormat="1" applyFont="1" applyFill="1" applyBorder="1" applyAlignment="1">
      <alignment vertical="center"/>
    </xf>
    <xf numFmtId="49" fontId="35" fillId="19" borderId="153" xfId="18" applyNumberFormat="1" applyFont="1" applyFill="1" applyBorder="1" applyAlignment="1">
      <alignment vertical="center"/>
    </xf>
    <xf numFmtId="49" fontId="27" fillId="0" borderId="35" xfId="17" applyNumberFormat="1" applyFont="1" applyFill="1" applyBorder="1" applyAlignment="1" applyProtection="1">
      <alignment horizontal="left" vertical="top" wrapText="1"/>
    </xf>
    <xf numFmtId="0" fontId="64" fillId="0" borderId="0" xfId="32" applyFill="1"/>
    <xf numFmtId="0" fontId="64" fillId="0" borderId="0" xfId="32"/>
    <xf numFmtId="0" fontId="64" fillId="0" borderId="0" xfId="32" applyFill="1" applyAlignment="1">
      <alignment vertical="center"/>
    </xf>
    <xf numFmtId="0" fontId="64" fillId="0" borderId="0" xfId="32" applyAlignment="1">
      <alignment vertical="center"/>
    </xf>
    <xf numFmtId="3" fontId="65" fillId="34" borderId="163" xfId="32" applyNumberFormat="1" applyFont="1" applyFill="1" applyBorder="1" applyAlignment="1">
      <alignment horizontal="right" vertical="center" wrapText="1"/>
    </xf>
    <xf numFmtId="3" fontId="65" fillId="34" borderId="164" xfId="32" applyNumberFormat="1" applyFont="1" applyFill="1" applyBorder="1" applyAlignment="1">
      <alignment horizontal="right" vertical="center" wrapText="1"/>
    </xf>
    <xf numFmtId="3" fontId="65" fillId="34" borderId="165" xfId="32" applyNumberFormat="1" applyFont="1" applyFill="1" applyBorder="1" applyAlignment="1">
      <alignment horizontal="right" vertical="center" wrapText="1"/>
    </xf>
    <xf numFmtId="3" fontId="65" fillId="0" borderId="0" xfId="32" applyNumberFormat="1" applyFont="1" applyFill="1" applyBorder="1" applyAlignment="1">
      <alignment horizontal="right" vertical="center" wrapText="1"/>
    </xf>
    <xf numFmtId="0" fontId="68" fillId="0" borderId="0" xfId="32" applyFont="1" applyFill="1" applyBorder="1" applyAlignment="1">
      <alignment horizontal="left" vertical="center" wrapText="1"/>
    </xf>
    <xf numFmtId="3" fontId="64" fillId="0" borderId="0" xfId="32" applyNumberFormat="1" applyFill="1" applyBorder="1" applyAlignment="1">
      <alignment vertical="center"/>
    </xf>
    <xf numFmtId="0" fontId="68" fillId="0" borderId="0" xfId="32" applyFont="1" applyFill="1" applyAlignment="1">
      <alignment horizontal="left" vertical="center" wrapText="1"/>
    </xf>
    <xf numFmtId="3" fontId="64" fillId="0" borderId="0" xfId="32" applyNumberFormat="1" applyFill="1" applyAlignment="1">
      <alignment vertical="center"/>
    </xf>
    <xf numFmtId="0" fontId="64" fillId="0" borderId="0" xfId="32" applyFill="1" applyAlignment="1">
      <alignment horizontal="center" vertical="center"/>
    </xf>
    <xf numFmtId="0" fontId="39" fillId="0" borderId="0" xfId="32" applyFont="1" applyFill="1" applyBorder="1" applyAlignment="1">
      <alignment vertical="center" wrapText="1"/>
    </xf>
    <xf numFmtId="0" fontId="68" fillId="0" borderId="0" xfId="32" applyFont="1" applyAlignment="1">
      <alignment horizontal="left" vertical="center" wrapText="1"/>
    </xf>
    <xf numFmtId="0" fontId="65" fillId="34" borderId="164" xfId="32" applyFont="1" applyFill="1" applyBorder="1" applyAlignment="1">
      <alignment horizontal="left" vertical="center" wrapText="1" indent="1"/>
    </xf>
    <xf numFmtId="3" fontId="65" fillId="32" borderId="154" xfId="32" applyNumberFormat="1" applyFont="1" applyFill="1" applyBorder="1" applyAlignment="1">
      <alignment horizontal="left" vertical="center"/>
    </xf>
    <xf numFmtId="3" fontId="65" fillId="32" borderId="155" xfId="32" applyNumberFormat="1" applyFont="1" applyFill="1" applyBorder="1" applyAlignment="1">
      <alignment horizontal="left" vertical="center"/>
    </xf>
    <xf numFmtId="3" fontId="65" fillId="32" borderId="156" xfId="32" applyNumberFormat="1" applyFont="1" applyFill="1" applyBorder="1" applyAlignment="1">
      <alignment horizontal="left" vertical="center"/>
    </xf>
    <xf numFmtId="3" fontId="67" fillId="32" borderId="158" xfId="32" applyNumberFormat="1" applyFont="1" applyFill="1" applyBorder="1" applyAlignment="1">
      <alignment horizontal="center" vertical="center"/>
    </xf>
    <xf numFmtId="3" fontId="67" fillId="32" borderId="159" xfId="32" applyNumberFormat="1" applyFont="1" applyFill="1" applyBorder="1" applyAlignment="1">
      <alignment horizontal="center" vertical="center"/>
    </xf>
    <xf numFmtId="3" fontId="67" fillId="32" borderId="157" xfId="32" applyNumberFormat="1" applyFont="1" applyFill="1" applyBorder="1" applyAlignment="1">
      <alignment horizontal="left" vertical="center"/>
    </xf>
    <xf numFmtId="3" fontId="70" fillId="32" borderId="160" xfId="32" applyNumberFormat="1" applyFont="1" applyFill="1" applyBorder="1" applyAlignment="1">
      <alignment horizontal="center" vertical="center"/>
    </xf>
    <xf numFmtId="3" fontId="70" fillId="32" borderId="160" xfId="32" applyNumberFormat="1" applyFont="1" applyFill="1" applyBorder="1" applyAlignment="1">
      <alignment horizontal="left" vertical="center"/>
    </xf>
    <xf numFmtId="0" fontId="70" fillId="32" borderId="160" xfId="32" applyFont="1" applyFill="1" applyBorder="1" applyAlignment="1">
      <alignment horizontal="center" vertical="center" wrapText="1"/>
    </xf>
    <xf numFmtId="9" fontId="70" fillId="32" borderId="160" xfId="34" applyFont="1" applyFill="1" applyBorder="1" applyAlignment="1">
      <alignment horizontal="center" vertical="center" wrapText="1"/>
    </xf>
    <xf numFmtId="9" fontId="70" fillId="32" borderId="161" xfId="34" applyFont="1" applyFill="1" applyBorder="1" applyAlignment="1">
      <alignment horizontal="center" vertical="center" wrapText="1"/>
    </xf>
    <xf numFmtId="0" fontId="71" fillId="0" borderId="0" xfId="32" applyFont="1" applyFill="1"/>
    <xf numFmtId="0" fontId="71" fillId="0" borderId="0" xfId="32" applyFont="1"/>
    <xf numFmtId="3" fontId="70" fillId="32" borderId="160" xfId="32" applyNumberFormat="1" applyFont="1" applyFill="1" applyBorder="1" applyAlignment="1">
      <alignment horizontal="left" vertical="center" wrapText="1"/>
    </xf>
    <xf numFmtId="0" fontId="72" fillId="0" borderId="0" xfId="32" applyFont="1" applyFill="1"/>
    <xf numFmtId="1" fontId="70" fillId="32" borderId="162" xfId="32" applyNumberFormat="1" applyFont="1" applyFill="1" applyBorder="1" applyAlignment="1">
      <alignment horizontal="center" vertical="center" wrapText="1"/>
    </xf>
    <xf numFmtId="0" fontId="72" fillId="0" borderId="0" xfId="32" applyFont="1"/>
    <xf numFmtId="3" fontId="70" fillId="32" borderId="160" xfId="32" applyNumberFormat="1" applyFont="1" applyFill="1" applyBorder="1" applyAlignment="1">
      <alignment horizontal="center" vertical="center" wrapText="1"/>
    </xf>
    <xf numFmtId="0" fontId="64" fillId="0" borderId="0" xfId="32" applyFill="1" applyAlignment="1"/>
    <xf numFmtId="0" fontId="64" fillId="0" borderId="0" xfId="32" applyAlignment="1"/>
    <xf numFmtId="3" fontId="74" fillId="0" borderId="0" xfId="32" applyNumberFormat="1" applyFont="1" applyAlignment="1"/>
    <xf numFmtId="0" fontId="63" fillId="35" borderId="44" xfId="18" applyFont="1" applyFill="1" applyBorder="1" applyAlignment="1"/>
    <xf numFmtId="3" fontId="13" fillId="0" borderId="34" xfId="32" applyNumberFormat="1" applyFont="1" applyFill="1" applyBorder="1" applyAlignment="1"/>
    <xf numFmtId="3" fontId="13" fillId="0" borderId="35" xfId="32" applyNumberFormat="1" applyFont="1" applyFill="1" applyBorder="1" applyAlignment="1"/>
    <xf numFmtId="3" fontId="35" fillId="0" borderId="44" xfId="18" applyNumberFormat="1" applyFont="1" applyFill="1" applyBorder="1" applyAlignment="1">
      <alignment horizontal="right"/>
    </xf>
    <xf numFmtId="3" fontId="67" fillId="32" borderId="0" xfId="32" applyNumberFormat="1" applyFont="1" applyFill="1" applyBorder="1" applyAlignment="1">
      <alignment horizontal="center" vertical="center"/>
    </xf>
    <xf numFmtId="1" fontId="70" fillId="32" borderId="0" xfId="32" applyNumberFormat="1" applyFont="1" applyFill="1" applyBorder="1" applyAlignment="1">
      <alignment horizontal="center" vertical="center" wrapText="1"/>
    </xf>
    <xf numFmtId="3" fontId="13" fillId="0" borderId="0" xfId="32" applyNumberFormat="1" applyFont="1" applyFill="1" applyBorder="1" applyAlignment="1"/>
    <xf numFmtId="3" fontId="65" fillId="34" borderId="0" xfId="32" applyNumberFormat="1" applyFont="1" applyFill="1" applyBorder="1" applyAlignment="1">
      <alignment horizontal="right" vertical="center" wrapText="1"/>
    </xf>
    <xf numFmtId="3" fontId="65" fillId="32" borderId="155" xfId="32" applyNumberFormat="1" applyFont="1" applyFill="1" applyBorder="1" applyAlignment="1">
      <alignment vertical="center"/>
    </xf>
    <xf numFmtId="0" fontId="64" fillId="36" borderId="0" xfId="32" applyFill="1" applyAlignment="1"/>
    <xf numFmtId="0" fontId="39" fillId="0" borderId="35" xfId="32" applyFont="1" applyFill="1" applyBorder="1" applyAlignment="1">
      <alignment horizontal="center"/>
    </xf>
    <xf numFmtId="49" fontId="35" fillId="0" borderId="35" xfId="18" applyNumberFormat="1" applyFont="1" applyFill="1" applyBorder="1" applyAlignment="1">
      <alignment horizontal="left"/>
    </xf>
    <xf numFmtId="0" fontId="68" fillId="0" borderId="35" xfId="32" applyFont="1" applyFill="1" applyBorder="1" applyAlignment="1">
      <alignment horizontal="left"/>
    </xf>
    <xf numFmtId="17" fontId="73" fillId="0" borderId="35" xfId="17" applyNumberFormat="1" applyFont="1" applyFill="1" applyBorder="1" applyAlignment="1" applyProtection="1">
      <alignment horizontal="center"/>
    </xf>
    <xf numFmtId="17" fontId="73" fillId="0" borderId="35" xfId="17" applyNumberFormat="1" applyFont="1" applyFill="1" applyBorder="1" applyAlignment="1" applyProtection="1">
      <alignment horizontal="right"/>
    </xf>
    <xf numFmtId="3" fontId="69" fillId="33" borderId="35" xfId="32" applyNumberFormat="1" applyFont="1" applyFill="1" applyBorder="1" applyAlignment="1"/>
    <xf numFmtId="9" fontId="39" fillId="0" borderId="35" xfId="34" applyFont="1" applyFill="1" applyBorder="1" applyAlignment="1">
      <alignment horizontal="left"/>
    </xf>
    <xf numFmtId="9" fontId="39" fillId="0" borderId="35" xfId="34" applyFont="1" applyFill="1" applyBorder="1" applyAlignment="1">
      <alignment horizontal="center"/>
    </xf>
    <xf numFmtId="0" fontId="68" fillId="0" borderId="35" xfId="0" applyFont="1" applyFill="1" applyBorder="1" applyAlignment="1">
      <alignment vertical="center" wrapText="1"/>
    </xf>
    <xf numFmtId="49" fontId="35" fillId="0" borderId="35" xfId="18" applyNumberFormat="1" applyFont="1" applyFill="1" applyBorder="1" applyAlignment="1">
      <alignment horizontal="left" wrapText="1"/>
    </xf>
    <xf numFmtId="49" fontId="35" fillId="36" borderId="35" xfId="18" applyNumberFormat="1" applyFont="1" applyFill="1" applyBorder="1" applyAlignment="1">
      <alignment horizontal="left" wrapText="1"/>
    </xf>
    <xf numFmtId="0" fontId="68" fillId="36" borderId="35" xfId="32" applyFont="1" applyFill="1" applyBorder="1" applyAlignment="1">
      <alignment vertical="center" wrapText="1"/>
    </xf>
    <xf numFmtId="0" fontId="68" fillId="36" borderId="35" xfId="32" applyFont="1" applyFill="1" applyBorder="1" applyAlignment="1">
      <alignment horizontal="left"/>
    </xf>
    <xf numFmtId="17" fontId="73" fillId="36" borderId="35" xfId="17" applyNumberFormat="1" applyFont="1" applyFill="1" applyBorder="1" applyAlignment="1" applyProtection="1">
      <alignment horizontal="center"/>
    </xf>
    <xf numFmtId="17" fontId="73" fillId="36" borderId="35" xfId="17" applyNumberFormat="1" applyFont="1" applyFill="1" applyBorder="1" applyAlignment="1" applyProtection="1">
      <alignment horizontal="right"/>
    </xf>
    <xf numFmtId="3" fontId="69" fillId="36" borderId="35" xfId="32" applyNumberFormat="1" applyFont="1" applyFill="1" applyBorder="1" applyAlignment="1"/>
    <xf numFmtId="9" fontId="39" fillId="36" borderId="35" xfId="34" applyFont="1" applyFill="1" applyBorder="1" applyAlignment="1">
      <alignment horizontal="left"/>
    </xf>
    <xf numFmtId="9" fontId="39" fillId="36" borderId="35" xfId="34" applyFont="1" applyFill="1" applyBorder="1" applyAlignment="1">
      <alignment horizontal="center"/>
    </xf>
    <xf numFmtId="3" fontId="13" fillId="36" borderId="35" xfId="32" applyNumberFormat="1" applyFont="1" applyFill="1" applyBorder="1" applyAlignment="1"/>
    <xf numFmtId="0" fontId="64" fillId="0" borderId="35" xfId="32" applyBorder="1" applyAlignment="1"/>
    <xf numFmtId="0" fontId="12" fillId="0" borderId="35" xfId="32" applyFont="1" applyFill="1" applyBorder="1" applyAlignment="1">
      <alignment horizontal="left"/>
    </xf>
    <xf numFmtId="49" fontId="35" fillId="0" borderId="35" xfId="18" applyNumberFormat="1" applyFont="1" applyBorder="1" applyAlignment="1">
      <alignment horizontal="left" wrapText="1"/>
    </xf>
    <xf numFmtId="0" fontId="13" fillId="0" borderId="35" xfId="32" applyFont="1" applyFill="1" applyBorder="1" applyAlignment="1">
      <alignment horizontal="right"/>
    </xf>
    <xf numFmtId="0" fontId="13" fillId="36" borderId="35" xfId="32" applyFont="1" applyFill="1" applyBorder="1" applyAlignment="1">
      <alignment horizontal="right"/>
    </xf>
    <xf numFmtId="0" fontId="75" fillId="0" borderId="35" xfId="32" applyFont="1" applyBorder="1" applyAlignment="1">
      <alignment horizontal="right"/>
    </xf>
    <xf numFmtId="0" fontId="75" fillId="0" borderId="35" xfId="32" applyFont="1" applyBorder="1" applyAlignment="1"/>
    <xf numFmtId="0" fontId="39" fillId="0" borderId="35" xfId="32" applyFont="1" applyFill="1" applyBorder="1" applyAlignment="1">
      <alignment horizontal="right"/>
    </xf>
    <xf numFmtId="0" fontId="39" fillId="36" borderId="35" xfId="32" applyFont="1" applyFill="1" applyBorder="1" applyAlignment="1">
      <alignment horizontal="right"/>
    </xf>
    <xf numFmtId="3" fontId="13" fillId="0" borderId="166" xfId="32" applyNumberFormat="1" applyFont="1" applyFill="1" applyBorder="1" applyAlignment="1"/>
    <xf numFmtId="0" fontId="27" fillId="9" borderId="65" xfId="17" applyNumberFormat="1" applyFont="1" applyFill="1" applyBorder="1" applyAlignment="1" applyProtection="1"/>
    <xf numFmtId="0" fontId="27" fillId="9" borderId="81" xfId="17" applyNumberFormat="1" applyFont="1" applyFill="1" applyBorder="1" applyAlignment="1" applyProtection="1"/>
    <xf numFmtId="3" fontId="35" fillId="0" borderId="35" xfId="18" applyNumberFormat="1" applyFont="1" applyFill="1" applyBorder="1" applyAlignment="1"/>
    <xf numFmtId="3" fontId="35" fillId="21" borderId="35" xfId="18" applyNumberFormat="1" applyFont="1" applyFill="1" applyBorder="1" applyAlignment="1">
      <alignment horizontal="right"/>
    </xf>
    <xf numFmtId="166" fontId="51" fillId="25" borderId="94" xfId="29" applyNumberFormat="1" applyFont="1" applyFill="1" applyBorder="1" applyAlignment="1" applyProtection="1">
      <alignment horizontal="left" vertical="center"/>
    </xf>
    <xf numFmtId="166" fontId="51" fillId="25" borderId="95" xfId="29" applyNumberFormat="1" applyFont="1" applyFill="1" applyBorder="1" applyAlignment="1" applyProtection="1">
      <alignment horizontal="left" vertical="center"/>
    </xf>
    <xf numFmtId="166" fontId="51" fillId="25" borderId="96" xfId="29" applyNumberFormat="1" applyFont="1" applyFill="1" applyBorder="1" applyAlignment="1" applyProtection="1">
      <alignment horizontal="left" vertical="center"/>
    </xf>
    <xf numFmtId="166" fontId="51" fillId="25" borderId="115" xfId="18" applyNumberFormat="1" applyFont="1" applyFill="1" applyBorder="1" applyAlignment="1">
      <alignment horizontal="left" vertical="center"/>
    </xf>
    <xf numFmtId="166" fontId="51" fillId="25" borderId="116" xfId="18" applyNumberFormat="1" applyFont="1" applyFill="1" applyBorder="1" applyAlignment="1">
      <alignment horizontal="left" vertical="center"/>
    </xf>
    <xf numFmtId="166" fontId="51" fillId="25" borderId="117" xfId="29" applyNumberFormat="1" applyFont="1" applyFill="1" applyBorder="1" applyAlignment="1" applyProtection="1">
      <alignment horizontal="left" vertical="center"/>
    </xf>
    <xf numFmtId="166" fontId="51" fillId="25" borderId="118" xfId="29" applyNumberFormat="1" applyFont="1" applyFill="1" applyBorder="1" applyAlignment="1" applyProtection="1">
      <alignment horizontal="left" vertical="center"/>
    </xf>
    <xf numFmtId="0" fontId="64" fillId="0" borderId="0" xfId="32" applyFill="1" applyBorder="1" applyAlignment="1">
      <alignment horizontal="center" vertical="center"/>
    </xf>
    <xf numFmtId="3" fontId="27" fillId="9" borderId="0" xfId="17" applyNumberFormat="1" applyFont="1" applyFill="1" applyAlignment="1" applyProtection="1">
      <protection locked="0"/>
    </xf>
    <xf numFmtId="9" fontId="64" fillId="0" borderId="0" xfId="35" applyFont="1" applyFill="1" applyBorder="1" applyAlignment="1">
      <alignment vertical="center"/>
    </xf>
    <xf numFmtId="14" fontId="68" fillId="36" borderId="35" xfId="32" applyNumberFormat="1" applyFont="1" applyFill="1" applyBorder="1" applyAlignment="1">
      <alignment horizontal="left"/>
    </xf>
    <xf numFmtId="0" fontId="27" fillId="0" borderId="81" xfId="17" applyNumberFormat="1" applyFont="1" applyFill="1" applyBorder="1" applyAlignment="1" applyProtection="1"/>
    <xf numFmtId="3" fontId="74" fillId="0" borderId="0" xfId="32" applyNumberFormat="1" applyFont="1" applyFill="1" applyAlignment="1"/>
    <xf numFmtId="0" fontId="39" fillId="37" borderId="35" xfId="32" applyFont="1" applyFill="1" applyBorder="1" applyAlignment="1">
      <alignment horizontal="right"/>
    </xf>
    <xf numFmtId="49" fontId="35" fillId="37" borderId="35" xfId="18" applyNumberFormat="1" applyFont="1" applyFill="1" applyBorder="1" applyAlignment="1">
      <alignment horizontal="left" wrapText="1"/>
    </xf>
    <xf numFmtId="0" fontId="68" fillId="37" borderId="35" xfId="32" applyFont="1" applyFill="1" applyBorder="1" applyAlignment="1">
      <alignment horizontal="left"/>
    </xf>
    <xf numFmtId="0" fontId="75" fillId="37" borderId="35" xfId="32" applyFont="1" applyFill="1" applyBorder="1" applyAlignment="1">
      <alignment horizontal="right"/>
    </xf>
    <xf numFmtId="0" fontId="68" fillId="37" borderId="0" xfId="32" applyFont="1" applyFill="1" applyAlignment="1">
      <alignment horizontal="left" vertical="center" wrapText="1"/>
    </xf>
    <xf numFmtId="9" fontId="39" fillId="37" borderId="35" xfId="34" applyFont="1" applyFill="1" applyBorder="1" applyAlignment="1">
      <alignment horizontal="center"/>
    </xf>
    <xf numFmtId="0" fontId="64" fillId="37" borderId="0" xfId="32" applyFill="1"/>
    <xf numFmtId="3" fontId="69" fillId="37" borderId="35" xfId="32" applyNumberFormat="1" applyFont="1" applyFill="1" applyBorder="1" applyAlignment="1"/>
    <xf numFmtId="3" fontId="64" fillId="37" borderId="0" xfId="32" applyNumberFormat="1" applyFill="1"/>
    <xf numFmtId="14" fontId="68" fillId="0" borderId="35" xfId="32" applyNumberFormat="1" applyFont="1" applyFill="1" applyBorder="1" applyAlignment="1">
      <alignment horizontal="left"/>
    </xf>
    <xf numFmtId="17" fontId="73" fillId="37" borderId="35" xfId="17" applyNumberFormat="1" applyFont="1" applyFill="1" applyBorder="1" applyAlignment="1" applyProtection="1">
      <alignment horizontal="center"/>
    </xf>
    <xf numFmtId="0" fontId="65" fillId="34" borderId="164" xfId="32" applyFont="1" applyFill="1" applyBorder="1" applyAlignment="1">
      <alignment horizontal="left" vertical="center" wrapText="1" indent="1"/>
    </xf>
    <xf numFmtId="0" fontId="24" fillId="11" borderId="22" xfId="27" applyFont="1" applyFill="1" applyBorder="1" applyAlignment="1" applyProtection="1">
      <alignment horizontal="center" vertical="top" wrapText="1" readingOrder="1"/>
      <protection locked="0"/>
    </xf>
    <xf numFmtId="0" fontId="24" fillId="11" borderId="16" xfId="27" applyFont="1" applyFill="1" applyBorder="1" applyAlignment="1" applyProtection="1">
      <alignment horizontal="center" vertical="top" wrapText="1" readingOrder="1"/>
      <protection locked="0"/>
    </xf>
    <xf numFmtId="0" fontId="24" fillId="11" borderId="17" xfId="27" applyFont="1" applyFill="1" applyBorder="1" applyAlignment="1" applyProtection="1">
      <alignment horizontal="center" vertical="top" wrapText="1" readingOrder="1"/>
      <protection locked="0"/>
    </xf>
    <xf numFmtId="0" fontId="22" fillId="0" borderId="22" xfId="27" applyFont="1" applyBorder="1" applyAlignment="1" applyProtection="1">
      <alignment horizontal="center" vertical="top" wrapText="1" readingOrder="1"/>
      <protection locked="0"/>
    </xf>
    <xf numFmtId="0" fontId="22" fillId="0" borderId="16" xfId="27" applyFont="1" applyBorder="1" applyAlignment="1" applyProtection="1">
      <alignment horizontal="center" vertical="top" wrapText="1" readingOrder="1"/>
      <protection locked="0"/>
    </xf>
    <xf numFmtId="0" fontId="22" fillId="0" borderId="17" xfId="27" applyFont="1" applyBorder="1" applyAlignment="1" applyProtection="1">
      <alignment horizontal="center" vertical="top" wrapText="1" readingOrder="1"/>
      <protection locked="0"/>
    </xf>
    <xf numFmtId="0" fontId="22" fillId="0" borderId="10" xfId="27" applyFont="1" applyBorder="1" applyAlignment="1" applyProtection="1">
      <alignment horizontal="center" vertical="top" wrapText="1" readingOrder="1"/>
      <protection locked="0"/>
    </xf>
    <xf numFmtId="0" fontId="22" fillId="0" borderId="0" xfId="27" applyFont="1" applyBorder="1" applyAlignment="1" applyProtection="1">
      <alignment horizontal="center" vertical="top" wrapText="1" readingOrder="1"/>
      <protection locked="0"/>
    </xf>
    <xf numFmtId="0" fontId="22" fillId="0" borderId="24" xfId="27" applyFont="1" applyBorder="1" applyAlignment="1" applyProtection="1">
      <alignment horizontal="center" vertical="top" wrapText="1" readingOrder="1"/>
      <protection locked="0"/>
    </xf>
    <xf numFmtId="0" fontId="22" fillId="0" borderId="19" xfId="27" applyFont="1" applyBorder="1" applyAlignment="1" applyProtection="1">
      <alignment horizontal="center" vertical="top" wrapText="1" readingOrder="1"/>
      <protection locked="0"/>
    </xf>
    <xf numFmtId="0" fontId="22" fillId="0" borderId="20" xfId="27" applyFont="1" applyBorder="1" applyAlignment="1" applyProtection="1">
      <alignment horizontal="center" vertical="top" wrapText="1" readingOrder="1"/>
      <protection locked="0"/>
    </xf>
    <xf numFmtId="0" fontId="22" fillId="0" borderId="21" xfId="27" applyFont="1" applyBorder="1" applyAlignment="1" applyProtection="1">
      <alignment horizontal="center" vertical="top" wrapText="1" readingOrder="1"/>
      <protection locked="0"/>
    </xf>
    <xf numFmtId="0" fontId="22" fillId="0" borderId="16" xfId="27" applyFont="1" applyBorder="1" applyAlignment="1" applyProtection="1">
      <alignment vertical="center" wrapText="1" readingOrder="1"/>
      <protection locked="0"/>
    </xf>
    <xf numFmtId="0" fontId="22" fillId="0" borderId="17" xfId="27" applyFont="1" applyBorder="1" applyAlignment="1" applyProtection="1">
      <alignment vertical="center" wrapText="1" readingOrder="1"/>
      <protection locked="0"/>
    </xf>
    <xf numFmtId="0" fontId="24" fillId="11" borderId="19" xfId="27" applyFont="1" applyFill="1" applyBorder="1" applyAlignment="1" applyProtection="1">
      <alignment horizontal="center" vertical="top" wrapText="1" readingOrder="1"/>
      <protection locked="0"/>
    </xf>
    <xf numFmtId="0" fontId="24" fillId="11" borderId="20" xfId="27" applyFont="1" applyFill="1" applyBorder="1" applyAlignment="1" applyProtection="1">
      <alignment horizontal="center" vertical="top" wrapText="1" readingOrder="1"/>
      <protection locked="0"/>
    </xf>
    <xf numFmtId="0" fontId="24" fillId="11" borderId="21" xfId="27" applyFont="1" applyFill="1" applyBorder="1" applyAlignment="1" applyProtection="1">
      <alignment horizontal="center" vertical="top" wrapText="1" readingOrder="1"/>
      <protection locked="0"/>
    </xf>
    <xf numFmtId="0" fontId="24" fillId="11" borderId="10" xfId="27" applyFont="1" applyFill="1" applyBorder="1" applyAlignment="1" applyProtection="1">
      <alignment horizontal="center" vertical="top" wrapText="1" readingOrder="1"/>
      <protection locked="0"/>
    </xf>
    <xf numFmtId="0" fontId="24" fillId="11" borderId="0" xfId="27" applyFont="1" applyFill="1" applyBorder="1" applyAlignment="1" applyProtection="1">
      <alignment horizontal="center" vertical="top" wrapText="1" readingOrder="1"/>
      <protection locked="0"/>
    </xf>
    <xf numFmtId="0" fontId="24" fillId="11" borderId="7" xfId="27" applyFont="1" applyFill="1" applyBorder="1" applyAlignment="1" applyProtection="1">
      <alignment horizontal="center" vertical="top" wrapText="1" readingOrder="1"/>
      <protection locked="0"/>
    </xf>
    <xf numFmtId="0" fontId="22" fillId="0" borderId="0" xfId="27" applyFont="1" applyBorder="1" applyAlignment="1" applyProtection="1">
      <alignment horizontal="right" vertical="center" wrapText="1" readingOrder="1"/>
      <protection locked="0"/>
    </xf>
    <xf numFmtId="0" fontId="22" fillId="0" borderId="0" xfId="27" applyFont="1" applyBorder="1" applyAlignment="1" applyProtection="1">
      <alignment horizontal="center" vertical="center" wrapText="1" readingOrder="1"/>
      <protection locked="0"/>
    </xf>
    <xf numFmtId="0" fontId="22" fillId="0" borderId="7" xfId="27" applyFont="1" applyBorder="1" applyAlignment="1" applyProtection="1">
      <alignment horizontal="center" vertical="center" wrapText="1" readingOrder="1"/>
      <protection locked="0"/>
    </xf>
    <xf numFmtId="0" fontId="23" fillId="0" borderId="0" xfId="27" applyFont="1" applyBorder="1" applyAlignment="1" applyProtection="1">
      <alignment horizontal="right" vertical="top" wrapText="1" readingOrder="1"/>
      <protection locked="0"/>
    </xf>
    <xf numFmtId="0" fontId="23" fillId="0" borderId="7" xfId="27" applyFont="1" applyBorder="1" applyAlignment="1" applyProtection="1">
      <alignment horizontal="right" vertical="top" wrapText="1" readingOrder="1"/>
      <protection locked="0"/>
    </xf>
    <xf numFmtId="0" fontId="24" fillId="0" borderId="0" xfId="27" applyFont="1" applyBorder="1" applyAlignment="1" applyProtection="1">
      <alignment horizontal="center" vertical="top" wrapText="1" readingOrder="1"/>
      <protection locked="0"/>
    </xf>
    <xf numFmtId="0" fontId="22" fillId="0" borderId="0" xfId="27" applyFont="1" applyBorder="1" applyAlignment="1" applyProtection="1">
      <alignment vertical="top" wrapText="1" readingOrder="1"/>
      <protection locked="0"/>
    </xf>
    <xf numFmtId="0" fontId="22" fillId="0" borderId="0" xfId="27" applyFont="1" applyBorder="1" applyAlignment="1" applyProtection="1">
      <alignment horizontal="right" vertical="top" wrapText="1" readingOrder="1"/>
      <protection locked="0"/>
    </xf>
    <xf numFmtId="0" fontId="22" fillId="0" borderId="7" xfId="27" applyFont="1" applyBorder="1" applyAlignment="1" applyProtection="1">
      <alignment horizontal="right" vertical="top" wrapText="1" readingOrder="1"/>
      <protection locked="0"/>
    </xf>
    <xf numFmtId="0" fontId="22" fillId="0" borderId="7" xfId="27" applyFont="1" applyBorder="1" applyAlignment="1" applyProtection="1">
      <alignment horizontal="center" vertical="top" wrapText="1" readingOrder="1"/>
      <protection locked="0"/>
    </xf>
    <xf numFmtId="0" fontId="22" fillId="0" borderId="8" xfId="27" applyFont="1" applyBorder="1" applyAlignment="1" applyProtection="1">
      <alignment horizontal="center" vertical="top" wrapText="1" readingOrder="1"/>
      <protection locked="0"/>
    </xf>
    <xf numFmtId="0" fontId="22" fillId="0" borderId="9" xfId="27" applyFont="1" applyBorder="1" applyAlignment="1" applyProtection="1">
      <alignment horizontal="center" vertical="top" wrapText="1" readingOrder="1"/>
      <protection locked="0"/>
    </xf>
    <xf numFmtId="0" fontId="22" fillId="0" borderId="13" xfId="27" applyFont="1" applyBorder="1" applyAlignment="1" applyProtection="1">
      <alignment horizontal="center" vertical="top" wrapText="1" readingOrder="1"/>
      <protection locked="0"/>
    </xf>
    <xf numFmtId="0" fontId="22" fillId="0" borderId="12" xfId="27" applyFont="1" applyBorder="1" applyAlignment="1" applyProtection="1">
      <alignment horizontal="center" vertical="top" wrapText="1" readingOrder="1"/>
      <protection locked="0"/>
    </xf>
    <xf numFmtId="0" fontId="22" fillId="0" borderId="6" xfId="27" applyFont="1" applyBorder="1" applyAlignment="1" applyProtection="1">
      <alignment horizontal="center" vertical="top" wrapText="1" readingOrder="1"/>
      <protection locked="0"/>
    </xf>
    <xf numFmtId="0" fontId="22" fillId="0" borderId="14" xfId="27" applyFont="1" applyBorder="1" applyAlignment="1" applyProtection="1">
      <alignment horizontal="center" vertical="top" wrapText="1" readingOrder="1"/>
      <protection locked="0"/>
    </xf>
    <xf numFmtId="0" fontId="22" fillId="0" borderId="0" xfId="27" applyFont="1" applyBorder="1" applyAlignment="1" applyProtection="1">
      <alignment vertical="center" wrapText="1" readingOrder="1"/>
      <protection locked="0"/>
    </xf>
    <xf numFmtId="0" fontId="26" fillId="0" borderId="8" xfId="27" applyFont="1" applyBorder="1" applyAlignment="1" applyProtection="1">
      <alignment horizontal="center" vertical="top" wrapText="1" readingOrder="1"/>
      <protection locked="0"/>
    </xf>
    <xf numFmtId="0" fontId="26" fillId="0" borderId="9" xfId="27" applyFont="1" applyBorder="1" applyAlignment="1" applyProtection="1">
      <alignment horizontal="center" vertical="top" wrapText="1" readingOrder="1"/>
      <protection locked="0"/>
    </xf>
    <xf numFmtId="0" fontId="26" fillId="0" borderId="13" xfId="27" applyFont="1" applyBorder="1" applyAlignment="1" applyProtection="1">
      <alignment horizontal="center" vertical="top" wrapText="1" readingOrder="1"/>
      <protection locked="0"/>
    </xf>
    <xf numFmtId="0" fontId="26" fillId="0" borderId="10" xfId="27" applyFont="1" applyBorder="1" applyAlignment="1" applyProtection="1">
      <alignment horizontal="center" vertical="top" wrapText="1" readingOrder="1"/>
      <protection locked="0"/>
    </xf>
    <xf numFmtId="0" fontId="26" fillId="0" borderId="0" xfId="27" applyFont="1" applyBorder="1" applyAlignment="1" applyProtection="1">
      <alignment horizontal="center" vertical="top" wrapText="1" readingOrder="1"/>
      <protection locked="0"/>
    </xf>
    <xf numFmtId="0" fontId="26" fillId="0" borderId="7" xfId="27" applyFont="1" applyBorder="1" applyAlignment="1" applyProtection="1">
      <alignment horizontal="center" vertical="top" wrapText="1" readingOrder="1"/>
      <protection locked="0"/>
    </xf>
    <xf numFmtId="0" fontId="26" fillId="0" borderId="12" xfId="27" applyFont="1" applyBorder="1" applyAlignment="1" applyProtection="1">
      <alignment horizontal="center" vertical="top" wrapText="1" readingOrder="1"/>
      <protection locked="0"/>
    </xf>
    <xf numFmtId="0" fontId="26" fillId="0" borderId="6" xfId="27" applyFont="1" applyBorder="1" applyAlignment="1" applyProtection="1">
      <alignment horizontal="center" vertical="top" wrapText="1" readingOrder="1"/>
      <protection locked="0"/>
    </xf>
    <xf numFmtId="0" fontId="26" fillId="0" borderId="14" xfId="27" applyFont="1" applyBorder="1" applyAlignment="1" applyProtection="1">
      <alignment horizontal="center" vertical="top" wrapText="1" readingOrder="1"/>
      <protection locked="0"/>
    </xf>
    <xf numFmtId="0" fontId="22" fillId="0" borderId="8" xfId="27" applyFont="1" applyBorder="1" applyAlignment="1" applyProtection="1">
      <alignment horizontal="right" vertical="top" wrapText="1" readingOrder="1"/>
      <protection locked="0"/>
    </xf>
    <xf numFmtId="0" fontId="22" fillId="0" borderId="13" xfId="27" applyFont="1" applyBorder="1" applyAlignment="1" applyProtection="1">
      <alignment horizontal="right" vertical="top" wrapText="1" readingOrder="1"/>
      <protection locked="0"/>
    </xf>
    <xf numFmtId="0" fontId="22" fillId="0" borderId="10" xfId="27" applyFont="1" applyBorder="1" applyAlignment="1" applyProtection="1">
      <alignment horizontal="right" vertical="top" wrapText="1" readingOrder="1"/>
      <protection locked="0"/>
    </xf>
    <xf numFmtId="0" fontId="22" fillId="0" borderId="12" xfId="27" applyFont="1" applyBorder="1" applyAlignment="1" applyProtection="1">
      <alignment horizontal="right" vertical="top" wrapText="1" readingOrder="1"/>
      <protection locked="0"/>
    </xf>
    <xf numFmtId="0" fontId="22" fillId="0" borderId="14" xfId="27" applyFont="1" applyBorder="1" applyAlignment="1" applyProtection="1">
      <alignment horizontal="right" vertical="top" wrapText="1" readingOrder="1"/>
      <protection locked="0"/>
    </xf>
    <xf numFmtId="0" fontId="22" fillId="0" borderId="11" xfId="27" applyFont="1" applyBorder="1" applyAlignment="1" applyProtection="1">
      <alignment horizontal="center" vertical="top" wrapText="1" readingOrder="1"/>
      <protection locked="0"/>
    </xf>
    <xf numFmtId="0" fontId="22" fillId="0" borderId="10" xfId="27" applyFont="1" applyFill="1" applyBorder="1" applyAlignment="1" applyProtection="1">
      <alignment horizontal="right" vertical="top" wrapText="1" readingOrder="1"/>
      <protection locked="0"/>
    </xf>
    <xf numFmtId="0" fontId="22" fillId="0" borderId="7" xfId="27" applyFont="1" applyFill="1" applyBorder="1" applyAlignment="1" applyProtection="1">
      <alignment horizontal="right" vertical="top" wrapText="1" readingOrder="1"/>
      <protection locked="0"/>
    </xf>
    <xf numFmtId="0" fontId="22" fillId="0" borderId="12" xfId="27" applyFont="1" applyFill="1" applyBorder="1" applyAlignment="1" applyProtection="1">
      <alignment horizontal="right" vertical="top" wrapText="1" readingOrder="1"/>
      <protection locked="0"/>
    </xf>
    <xf numFmtId="0" fontId="22" fillId="0" borderId="14" xfId="27" applyFont="1" applyFill="1" applyBorder="1" applyAlignment="1" applyProtection="1">
      <alignment horizontal="right" vertical="top" wrapText="1" readingOrder="1"/>
      <protection locked="0"/>
    </xf>
    <xf numFmtId="0" fontId="22" fillId="0" borderId="0" xfId="27" applyFont="1" applyBorder="1" applyAlignment="1" applyProtection="1">
      <alignment horizontal="left" vertical="center" wrapText="1" readingOrder="1"/>
      <protection locked="0"/>
    </xf>
    <xf numFmtId="0" fontId="22" fillId="0" borderId="8" xfId="27" applyFont="1" applyFill="1" applyBorder="1" applyAlignment="1" applyProtection="1">
      <alignment horizontal="right" vertical="top" wrapText="1" readingOrder="1"/>
      <protection locked="0"/>
    </xf>
    <xf numFmtId="0" fontId="22" fillId="0" borderId="13" xfId="27" applyFont="1" applyFill="1" applyBorder="1" applyAlignment="1" applyProtection="1">
      <alignment horizontal="right" vertical="top" wrapText="1" readingOrder="1"/>
      <protection locked="0"/>
    </xf>
    <xf numFmtId="0" fontId="21" fillId="0" borderId="0" xfId="27" applyFont="1" applyBorder="1" applyAlignment="1" applyProtection="1">
      <alignment horizontal="right" vertical="top" wrapText="1" readingOrder="1"/>
      <protection locked="0"/>
    </xf>
    <xf numFmtId="0" fontId="21" fillId="0" borderId="6" xfId="27" applyFont="1" applyBorder="1" applyAlignment="1" applyProtection="1">
      <alignment vertical="top" wrapText="1" readingOrder="1"/>
      <protection locked="0"/>
    </xf>
    <xf numFmtId="0" fontId="24" fillId="11" borderId="8" xfId="27" applyFont="1" applyFill="1" applyBorder="1" applyAlignment="1" applyProtection="1">
      <alignment horizontal="center" vertical="top" wrapText="1" readingOrder="1"/>
      <protection locked="0"/>
    </xf>
    <xf numFmtId="0" fontId="24" fillId="11" borderId="9" xfId="27" applyFont="1" applyFill="1" applyBorder="1" applyAlignment="1" applyProtection="1">
      <alignment horizontal="center" vertical="top" wrapText="1" readingOrder="1"/>
      <protection locked="0"/>
    </xf>
    <xf numFmtId="0" fontId="24" fillId="11" borderId="13" xfId="27" applyFont="1" applyFill="1" applyBorder="1" applyAlignment="1" applyProtection="1">
      <alignment horizontal="center" vertical="top" wrapText="1" readingOrder="1"/>
      <protection locked="0"/>
    </xf>
    <xf numFmtId="165" fontId="62" fillId="31" borderId="134" xfId="28" applyFont="1" applyFill="1" applyBorder="1" applyAlignment="1">
      <alignment horizontal="left" vertical="center" wrapText="1"/>
    </xf>
    <xf numFmtId="0" fontId="15" fillId="0" borderId="135" xfId="18" applyBorder="1" applyAlignment="1">
      <alignment wrapText="1"/>
    </xf>
    <xf numFmtId="165" fontId="57" fillId="0" borderId="121" xfId="28" applyFont="1" applyFill="1" applyBorder="1" applyAlignment="1">
      <alignment horizontal="left" vertical="center"/>
    </xf>
    <xf numFmtId="165" fontId="57" fillId="0" borderId="122" xfId="28" applyFont="1" applyFill="1" applyBorder="1" applyAlignment="1">
      <alignment horizontal="left" vertical="center"/>
    </xf>
    <xf numFmtId="165" fontId="57" fillId="0" borderId="123" xfId="28" applyFont="1" applyFill="1" applyBorder="1" applyAlignment="1">
      <alignment horizontal="left" vertical="center"/>
    </xf>
    <xf numFmtId="165" fontId="57" fillId="0" borderId="84" xfId="28" applyFont="1" applyFill="1" applyBorder="1" applyAlignment="1">
      <alignment vertical="center" wrapText="1"/>
    </xf>
    <xf numFmtId="0" fontId="57" fillId="0" borderId="35" xfId="18" applyFont="1" applyBorder="1" applyAlignment="1">
      <alignment vertical="center" wrapText="1"/>
    </xf>
    <xf numFmtId="0" fontId="57" fillId="0" borderId="79" xfId="18" applyFont="1" applyBorder="1" applyAlignment="1">
      <alignment vertical="center" wrapText="1"/>
    </xf>
    <xf numFmtId="165" fontId="57" fillId="19" borderId="0" xfId="28" applyFont="1" applyFill="1" applyBorder="1" applyAlignment="1">
      <alignment horizontal="center" vertical="center" wrapText="1"/>
    </xf>
    <xf numFmtId="0" fontId="78" fillId="0" borderId="0" xfId="32" applyFont="1"/>
  </cellXfs>
  <cellStyles count="36">
    <cellStyle name="Accent" xfId="1"/>
    <cellStyle name="Accent 1" xfId="2"/>
    <cellStyle name="Accent 2" xfId="3"/>
    <cellStyle name="Accent 3" xfId="4"/>
    <cellStyle name="Bad" xfId="5"/>
    <cellStyle name="Error" xfId="6"/>
    <cellStyle name="Excel Built-in Normal" xfId="17"/>
    <cellStyle name="Excel Built-in Normal 2" xfId="19"/>
    <cellStyle name="Excel Built-in Normal 3" xfId="28"/>
    <cellStyle name="Excel_BuiltIn_Comma" xfId="20"/>
    <cellStyle name="Excel_BuiltIn_Comma 2" xfId="29"/>
    <cellStyle name="Footnote" xfId="7"/>
    <cellStyle name="Good" xfId="8"/>
    <cellStyle name="Heading" xfId="23"/>
    <cellStyle name="Heading 1" xfId="9"/>
    <cellStyle name="Heading 2" xfId="10"/>
    <cellStyle name="Heading1" xfId="24"/>
    <cellStyle name="Hyperlink" xfId="11"/>
    <cellStyle name="Millares 2" xfId="21"/>
    <cellStyle name="Millares 3" xfId="30"/>
    <cellStyle name="Millares 4" xfId="33"/>
    <cellStyle name="Neutral" xfId="12" builtinId="28" customBuiltin="1"/>
    <cellStyle name="Normal" xfId="0" builtinId="0"/>
    <cellStyle name="Normal 2" xfId="18"/>
    <cellStyle name="Normal 3" xfId="27"/>
    <cellStyle name="Normal 4" xfId="32"/>
    <cellStyle name="Note" xfId="13"/>
    <cellStyle name="Porcentaje" xfId="35" builtinId="5"/>
    <cellStyle name="Porcentaje 2" xfId="31"/>
    <cellStyle name="Porcentaje 3" xfId="34"/>
    <cellStyle name="Porcentual 2" xfId="22"/>
    <cellStyle name="Result" xfId="25"/>
    <cellStyle name="Result2" xfId="26"/>
    <cellStyle name="Status" xfId="14"/>
    <cellStyle name="Text" xfId="15"/>
    <cellStyle name="Warning" xfId="16"/>
  </cellStyles>
  <dxfs count="6">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EE"/>
      <rgbColor rgb="00FFFF00"/>
      <rgbColor rgb="00FF00FF"/>
      <rgbColor rgb="0000FFFF"/>
      <rgbColor rgb="00800000"/>
      <rgbColor rgb="00006600"/>
      <rgbColor rgb="00000080"/>
      <rgbColor rgb="00996600"/>
      <rgbColor rgb="00800080"/>
      <rgbColor rgb="00008080"/>
      <rgbColor rgb="00D0CECE"/>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D966"/>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18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198120</xdr:colOff>
      <xdr:row>2</xdr:row>
      <xdr:rowOff>45720</xdr:rowOff>
    </xdr:from>
    <xdr:to>
      <xdr:col>2</xdr:col>
      <xdr:colOff>60960</xdr:colOff>
      <xdr:row>2</xdr:row>
      <xdr:rowOff>678180</xdr:rowOff>
    </xdr:to>
    <xdr:pic>
      <xdr:nvPicPr>
        <xdr:cNvPr id="2" name="Picture 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 y="381000"/>
          <a:ext cx="327660" cy="63246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loria/Documents/PROMUJERES/Financieros/PEP_POA_PA/Con%20f&#243;rmulas/22-10-25%20PE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P realizado en ctubre 2022"/>
      <sheetName val="PEP Aprobado junio 2022"/>
      <sheetName val="Supuestos"/>
    </sheetNames>
    <sheetDataSet>
      <sheetData sheetId="0"/>
      <sheetData sheetId="1">
        <row r="6">
          <cell r="B6" t="str">
            <v>1.1.1</v>
          </cell>
          <cell r="C6" t="str">
            <v>Empresa constructora para la realización de obras de remodelación y ampliación del Centro</v>
          </cell>
          <cell r="D6" t="str">
            <v>Empresa constructora</v>
          </cell>
          <cell r="E6">
            <v>802000</v>
          </cell>
          <cell r="F6">
            <v>0</v>
          </cell>
          <cell r="G6">
            <v>0</v>
          </cell>
          <cell r="H6">
            <v>401000</v>
          </cell>
          <cell r="I6">
            <v>401000</v>
          </cell>
          <cell r="K6">
            <v>802000</v>
          </cell>
          <cell r="L6">
            <v>508703</v>
          </cell>
        </row>
        <row r="7">
          <cell r="B7" t="str">
            <v>1.1.2</v>
          </cell>
          <cell r="C7" t="str">
            <v>Supervisión de la obras.</v>
          </cell>
          <cell r="D7" t="str">
            <v>Consultor individual</v>
          </cell>
          <cell r="E7">
            <v>20000</v>
          </cell>
          <cell r="F7">
            <v>0</v>
          </cell>
          <cell r="G7">
            <v>0</v>
          </cell>
          <cell r="H7">
            <v>10000</v>
          </cell>
          <cell r="I7">
            <v>10000</v>
          </cell>
          <cell r="K7">
            <v>20000</v>
          </cell>
        </row>
        <row r="8">
          <cell r="B8" t="str">
            <v>1.1.3</v>
          </cell>
          <cell r="C8" t="str">
            <v>Mobiliario.</v>
          </cell>
          <cell r="D8" t="str">
            <v>Bienes</v>
          </cell>
          <cell r="E8">
            <v>52893</v>
          </cell>
          <cell r="F8">
            <v>0</v>
          </cell>
          <cell r="G8">
            <v>0</v>
          </cell>
          <cell r="H8">
            <v>17893</v>
          </cell>
          <cell r="I8">
            <v>35000</v>
          </cell>
          <cell r="K8">
            <v>52893</v>
          </cell>
          <cell r="L8">
            <v>17893</v>
          </cell>
        </row>
        <row r="9">
          <cell r="B9" t="str">
            <v>1.1.4</v>
          </cell>
          <cell r="C9" t="str">
            <v>Equipamiento informático para el Centro.</v>
          </cell>
          <cell r="D9" t="str">
            <v>Bienes</v>
          </cell>
          <cell r="E9">
            <v>15000</v>
          </cell>
          <cell r="F9">
            <v>0</v>
          </cell>
          <cell r="G9">
            <v>0</v>
          </cell>
          <cell r="H9">
            <v>0</v>
          </cell>
          <cell r="I9">
            <v>15000</v>
          </cell>
          <cell r="K9">
            <v>15000</v>
          </cell>
          <cell r="L9">
            <v>15000</v>
          </cell>
        </row>
        <row r="10">
          <cell r="B10" t="str">
            <v>1.1.5</v>
          </cell>
          <cell r="C10" t="str">
            <v>Arrendamiento de inmueble temporal.</v>
          </cell>
          <cell r="D10" t="str">
            <v>Ss. de no cons.</v>
          </cell>
          <cell r="E10">
            <v>20000</v>
          </cell>
          <cell r="F10">
            <v>0</v>
          </cell>
          <cell r="G10">
            <v>0</v>
          </cell>
          <cell r="H10">
            <v>13333.333333333334</v>
          </cell>
          <cell r="I10">
            <v>6666.666666666667</v>
          </cell>
          <cell r="K10">
            <v>20000</v>
          </cell>
          <cell r="L10">
            <v>20000</v>
          </cell>
        </row>
        <row r="11">
          <cell r="B11" t="str">
            <v>1.1.6</v>
          </cell>
          <cell r="C11" t="str">
            <v>Coordinador/a en Logística para los servicios de atención del SRVBG incluído el Centro CAM</v>
          </cell>
          <cell r="D11" t="str">
            <v>Consultor individual</v>
          </cell>
          <cell r="E11">
            <v>68027</v>
          </cell>
          <cell r="G11">
            <v>5727</v>
          </cell>
          <cell r="H11">
            <v>24200</v>
          </cell>
          <cell r="I11">
            <v>25000</v>
          </cell>
          <cell r="J11">
            <v>13100</v>
          </cell>
          <cell r="K11">
            <v>68027</v>
          </cell>
        </row>
        <row r="12">
          <cell r="B12" t="str">
            <v>1.1.7</v>
          </cell>
          <cell r="C12" t="str">
            <v>Netbooks para los servicios de atención psicosocial-legal de todo el país</v>
          </cell>
          <cell r="D12" t="str">
            <v>Bienes</v>
          </cell>
          <cell r="E12">
            <v>19000</v>
          </cell>
          <cell r="G12">
            <v>19000</v>
          </cell>
          <cell r="K12">
            <v>19000</v>
          </cell>
        </row>
        <row r="13">
          <cell r="B13" t="str">
            <v>1.1.8</v>
          </cell>
          <cell r="C13" t="str">
            <v>Pantalla touch  21’ + PC</v>
          </cell>
          <cell r="D13" t="str">
            <v>Bienes</v>
          </cell>
          <cell r="E13">
            <v>3000</v>
          </cell>
          <cell r="G13">
            <v>3000</v>
          </cell>
          <cell r="K13">
            <v>3000</v>
          </cell>
        </row>
        <row r="14">
          <cell r="E14">
            <v>560000</v>
          </cell>
          <cell r="F14">
            <v>0</v>
          </cell>
          <cell r="G14">
            <v>342000</v>
          </cell>
          <cell r="H14">
            <v>218000</v>
          </cell>
          <cell r="I14">
            <v>0</v>
          </cell>
          <cell r="J14">
            <v>0</v>
          </cell>
          <cell r="K14">
            <v>560000</v>
          </cell>
          <cell r="L14">
            <v>560000</v>
          </cell>
        </row>
        <row r="15">
          <cell r="B15" t="str">
            <v>1.2.1</v>
          </cell>
          <cell r="C15" t="str">
            <v>OSC</v>
          </cell>
          <cell r="D15" t="str">
            <v>Costo anual</v>
          </cell>
          <cell r="E15">
            <v>560000</v>
          </cell>
          <cell r="G15">
            <v>342000</v>
          </cell>
          <cell r="H15">
            <v>218000</v>
          </cell>
          <cell r="K15">
            <v>560000</v>
          </cell>
          <cell r="L15">
            <v>560000</v>
          </cell>
        </row>
        <row r="16">
          <cell r="E16">
            <v>1391427</v>
          </cell>
          <cell r="G16">
            <v>185727</v>
          </cell>
          <cell r="H16">
            <v>434200</v>
          </cell>
          <cell r="I16">
            <v>445000</v>
          </cell>
          <cell r="J16">
            <v>326500</v>
          </cell>
          <cell r="K16">
            <v>1391427</v>
          </cell>
          <cell r="L16">
            <v>1268827</v>
          </cell>
        </row>
        <row r="17">
          <cell r="B17" t="str">
            <v>1.3.1</v>
          </cell>
          <cell r="C17" t="str">
            <v>OSC</v>
          </cell>
          <cell r="D17" t="str">
            <v>Costo anual</v>
          </cell>
          <cell r="E17">
            <v>1323400</v>
          </cell>
          <cell r="G17">
            <v>180000</v>
          </cell>
          <cell r="H17">
            <v>410000</v>
          </cell>
          <cell r="I17">
            <v>420000</v>
          </cell>
          <cell r="J17">
            <v>313400</v>
          </cell>
          <cell r="K17">
            <v>1323400</v>
          </cell>
          <cell r="L17">
            <v>1200800</v>
          </cell>
        </row>
        <row r="18">
          <cell r="B18" t="str">
            <v>1.3.2</v>
          </cell>
          <cell r="C18" t="str">
            <v>Supervisor/a de atención</v>
          </cell>
          <cell r="D18" t="str">
            <v>Consultor individual</v>
          </cell>
          <cell r="E18">
            <v>68027</v>
          </cell>
          <cell r="G18">
            <v>5727</v>
          </cell>
          <cell r="H18">
            <v>24200</v>
          </cell>
          <cell r="I18">
            <v>25000</v>
          </cell>
          <cell r="J18">
            <v>13100</v>
          </cell>
          <cell r="K18">
            <v>68027</v>
          </cell>
          <cell r="L18">
            <v>68027</v>
          </cell>
        </row>
        <row r="19">
          <cell r="E19">
            <v>520027</v>
          </cell>
          <cell r="G19">
            <v>77727</v>
          </cell>
          <cell r="H19">
            <v>179200</v>
          </cell>
          <cell r="I19">
            <v>175000</v>
          </cell>
          <cell r="J19">
            <v>88100</v>
          </cell>
          <cell r="K19">
            <v>520027</v>
          </cell>
          <cell r="L19">
            <v>293027</v>
          </cell>
        </row>
        <row r="20">
          <cell r="B20" t="str">
            <v>1.4.1</v>
          </cell>
          <cell r="C20" t="str">
            <v>OSC</v>
          </cell>
          <cell r="D20" t="str">
            <v>Costo anual</v>
          </cell>
          <cell r="E20">
            <v>452000</v>
          </cell>
          <cell r="G20">
            <v>72000</v>
          </cell>
          <cell r="H20">
            <v>155000</v>
          </cell>
          <cell r="I20">
            <v>150000</v>
          </cell>
          <cell r="J20">
            <v>75000</v>
          </cell>
          <cell r="K20">
            <v>452000</v>
          </cell>
          <cell r="L20">
            <v>225000</v>
          </cell>
        </row>
        <row r="21">
          <cell r="B21" t="str">
            <v>1.4.2</v>
          </cell>
          <cell r="C21" t="str">
            <v>Supervisor/a de atención</v>
          </cell>
          <cell r="D21" t="str">
            <v>Consultor individual</v>
          </cell>
          <cell r="E21">
            <v>68027</v>
          </cell>
          <cell r="G21">
            <v>5727</v>
          </cell>
          <cell r="H21">
            <v>24200</v>
          </cell>
          <cell r="I21">
            <v>25000</v>
          </cell>
          <cell r="J21">
            <v>13100</v>
          </cell>
          <cell r="K21">
            <v>68027</v>
          </cell>
          <cell r="L21">
            <v>68027</v>
          </cell>
        </row>
        <row r="22">
          <cell r="E22">
            <v>593626</v>
          </cell>
          <cell r="G22">
            <v>81326</v>
          </cell>
          <cell r="H22">
            <v>214200</v>
          </cell>
          <cell r="I22">
            <v>225000</v>
          </cell>
          <cell r="J22">
            <v>73100</v>
          </cell>
          <cell r="K22">
            <v>593626</v>
          </cell>
          <cell r="L22">
            <v>525600</v>
          </cell>
        </row>
        <row r="23">
          <cell r="B23" t="str">
            <v>1.5.1</v>
          </cell>
          <cell r="C23" t="str">
            <v>OSC</v>
          </cell>
          <cell r="D23" t="str">
            <v>Costo anual</v>
          </cell>
          <cell r="E23">
            <v>525600</v>
          </cell>
          <cell r="G23">
            <v>75600</v>
          </cell>
          <cell r="H23">
            <v>190000</v>
          </cell>
          <cell r="I23">
            <v>200000</v>
          </cell>
          <cell r="J23">
            <v>60000</v>
          </cell>
          <cell r="K23">
            <v>525600</v>
          </cell>
          <cell r="L23">
            <v>525600</v>
          </cell>
        </row>
        <row r="24">
          <cell r="B24" t="str">
            <v>1.5.2</v>
          </cell>
          <cell r="C24" t="str">
            <v>Supervisor/a de atención</v>
          </cell>
          <cell r="D24" t="str">
            <v>Consultor individual</v>
          </cell>
          <cell r="E24">
            <v>68026</v>
          </cell>
          <cell r="G24">
            <v>5726</v>
          </cell>
          <cell r="H24">
            <v>24200</v>
          </cell>
          <cell r="I24">
            <v>25000</v>
          </cell>
          <cell r="J24">
            <v>13100</v>
          </cell>
          <cell r="K24">
            <v>68026</v>
          </cell>
        </row>
        <row r="25">
          <cell r="E25">
            <v>10000</v>
          </cell>
          <cell r="G25">
            <v>0</v>
          </cell>
          <cell r="H25">
            <v>10000</v>
          </cell>
          <cell r="I25">
            <v>0</v>
          </cell>
          <cell r="K25">
            <v>10000</v>
          </cell>
          <cell r="L25">
            <v>10000</v>
          </cell>
        </row>
        <row r="26">
          <cell r="B26" t="str">
            <v>1.6.1.</v>
          </cell>
          <cell r="C26" t="str">
            <v>Curso</v>
          </cell>
          <cell r="D26" t="str">
            <v>Centro educativo</v>
          </cell>
          <cell r="E26">
            <v>10000</v>
          </cell>
          <cell r="H26">
            <v>10000</v>
          </cell>
          <cell r="K26">
            <v>10000</v>
          </cell>
          <cell r="L26">
            <v>10000</v>
          </cell>
        </row>
        <row r="27">
          <cell r="E27">
            <v>15000</v>
          </cell>
          <cell r="G27">
            <v>0</v>
          </cell>
          <cell r="H27">
            <v>15000</v>
          </cell>
          <cell r="I27">
            <v>0</v>
          </cell>
          <cell r="K27">
            <v>15000</v>
          </cell>
          <cell r="L27">
            <v>15000</v>
          </cell>
        </row>
        <row r="28">
          <cell r="B28" t="str">
            <v>1.7.1</v>
          </cell>
          <cell r="C28" t="str">
            <v>Curso</v>
          </cell>
          <cell r="D28" t="str">
            <v>Consultor individual</v>
          </cell>
          <cell r="E28">
            <v>15000</v>
          </cell>
          <cell r="H28">
            <v>15000</v>
          </cell>
          <cell r="K28">
            <v>15000</v>
          </cell>
          <cell r="L28">
            <v>15000</v>
          </cell>
        </row>
        <row r="34">
          <cell r="B34" t="str">
            <v>2.1.1</v>
          </cell>
          <cell r="C34" t="str">
            <v>Consultoría individual de apoyo</v>
          </cell>
          <cell r="D34" t="str">
            <v>Consultor individual</v>
          </cell>
          <cell r="E34">
            <v>62550</v>
          </cell>
          <cell r="G34">
            <v>5250</v>
          </cell>
          <cell r="H34">
            <v>22250</v>
          </cell>
          <cell r="I34">
            <v>23000</v>
          </cell>
          <cell r="J34">
            <v>12050</v>
          </cell>
          <cell r="K34">
            <v>62550</v>
          </cell>
        </row>
        <row r="35">
          <cell r="E35">
            <v>70950</v>
          </cell>
          <cell r="F35">
            <v>0</v>
          </cell>
          <cell r="G35">
            <v>5250</v>
          </cell>
          <cell r="H35">
            <v>30650</v>
          </cell>
          <cell r="I35">
            <v>23000</v>
          </cell>
          <cell r="J35">
            <v>12050</v>
          </cell>
          <cell r="K35">
            <v>70950</v>
          </cell>
        </row>
        <row r="36">
          <cell r="B36" t="str">
            <v>2.2.1</v>
          </cell>
          <cell r="C36" t="str">
            <v>Consultoría individual de apoyo</v>
          </cell>
          <cell r="D36" t="str">
            <v>Consultor individual</v>
          </cell>
          <cell r="E36">
            <v>62550</v>
          </cell>
          <cell r="G36">
            <v>5250</v>
          </cell>
          <cell r="H36">
            <v>22250</v>
          </cell>
          <cell r="I36">
            <v>23000</v>
          </cell>
          <cell r="J36">
            <v>12050</v>
          </cell>
          <cell r="K36">
            <v>62550</v>
          </cell>
        </row>
        <row r="37">
          <cell r="B37" t="str">
            <v xml:space="preserve">2.2.2 </v>
          </cell>
          <cell r="C37" t="str">
            <v>Artículos y equipamiento menor</v>
          </cell>
          <cell r="D37" t="str">
            <v>Bienes</v>
          </cell>
          <cell r="E37">
            <v>8400</v>
          </cell>
          <cell r="H37">
            <v>8400</v>
          </cell>
          <cell r="K37">
            <v>8400</v>
          </cell>
        </row>
        <row r="38">
          <cell r="E38">
            <v>30000</v>
          </cell>
          <cell r="F38">
            <v>0</v>
          </cell>
          <cell r="G38">
            <v>10000</v>
          </cell>
          <cell r="H38">
            <v>10000</v>
          </cell>
          <cell r="I38">
            <v>10000</v>
          </cell>
          <cell r="J38">
            <v>0</v>
          </cell>
          <cell r="K38">
            <v>30000</v>
          </cell>
        </row>
        <row r="39">
          <cell r="B39" t="str">
            <v>2.3.1</v>
          </cell>
          <cell r="C39" t="str">
            <v>Empresa productora</v>
          </cell>
          <cell r="D39" t="str">
            <v>Firma consultora</v>
          </cell>
          <cell r="E39">
            <v>30000</v>
          </cell>
          <cell r="G39">
            <v>10000</v>
          </cell>
          <cell r="H39">
            <v>10000</v>
          </cell>
          <cell r="I39">
            <v>10000</v>
          </cell>
          <cell r="K39">
            <v>30000</v>
          </cell>
        </row>
        <row r="40">
          <cell r="E40">
            <v>8000</v>
          </cell>
          <cell r="F40">
            <v>0</v>
          </cell>
          <cell r="G40">
            <v>8000</v>
          </cell>
          <cell r="H40">
            <v>0</v>
          </cell>
          <cell r="I40">
            <v>0</v>
          </cell>
          <cell r="J40">
            <v>0</v>
          </cell>
          <cell r="K40">
            <v>8000</v>
          </cell>
        </row>
        <row r="41">
          <cell r="B41" t="str">
            <v>2.4.1</v>
          </cell>
          <cell r="C41" t="str">
            <v>Consultoría (individual, nacional, senior) para: (i) sistematizar las buenas prácticas nacionales e internacionales en campañas de prevención de la violencia en el noviazgo adolescente y (ii) recomendaciones para incorporarlas en la campaña nacional.</v>
          </cell>
          <cell r="D41" t="str">
            <v>Consultor individual</v>
          </cell>
          <cell r="E41">
            <v>8000</v>
          </cell>
          <cell r="F41">
            <v>0</v>
          </cell>
          <cell r="G41">
            <v>8000</v>
          </cell>
          <cell r="H41">
            <v>0</v>
          </cell>
          <cell r="I41">
            <v>0</v>
          </cell>
          <cell r="K41">
            <v>8000</v>
          </cell>
        </row>
        <row r="42">
          <cell r="E42">
            <v>65500</v>
          </cell>
          <cell r="G42">
            <v>21500</v>
          </cell>
          <cell r="H42">
            <v>21500</v>
          </cell>
          <cell r="I42">
            <v>22500</v>
          </cell>
          <cell r="K42">
            <v>65500</v>
          </cell>
        </row>
        <row r="43">
          <cell r="B43" t="str">
            <v>2.5.1</v>
          </cell>
          <cell r="C43" t="str">
            <v>Llamado empresa animacion para instalar en territorio campaña de NLV</v>
          </cell>
          <cell r="D43" t="str">
            <v>Concurso de precios</v>
          </cell>
          <cell r="E43">
            <v>25500</v>
          </cell>
          <cell r="G43">
            <v>8500</v>
          </cell>
          <cell r="H43">
            <v>8500</v>
          </cell>
          <cell r="I43">
            <v>8500</v>
          </cell>
          <cell r="K43">
            <v>25500</v>
          </cell>
        </row>
        <row r="44">
          <cell r="B44" t="str">
            <v>2.5.2</v>
          </cell>
          <cell r="C44" t="str">
            <v>Servicios de no consultoría para la realización de actividades a través de las referentes territoriales de género de INMUJERES de Montevideo e interior</v>
          </cell>
          <cell r="D44" t="str">
            <v>transferencias</v>
          </cell>
          <cell r="E44">
            <v>15000</v>
          </cell>
          <cell r="G44">
            <v>5000</v>
          </cell>
          <cell r="H44">
            <v>5000</v>
          </cell>
          <cell r="I44">
            <v>5000</v>
          </cell>
          <cell r="K44">
            <v>15000</v>
          </cell>
        </row>
        <row r="45">
          <cell r="B45" t="str">
            <v>2.5.3</v>
          </cell>
          <cell r="C45" t="str">
            <v>Insumos y materiales para la realización de actividades de difusión en el marco de la campaña NLV en Montevideo e interior del país</v>
          </cell>
          <cell r="D45" t="str">
            <v>Concurso precios</v>
          </cell>
          <cell r="E45">
            <v>25000</v>
          </cell>
          <cell r="G45">
            <v>8000</v>
          </cell>
          <cell r="H45">
            <v>8000</v>
          </cell>
          <cell r="I45">
            <v>9000</v>
          </cell>
          <cell r="K45">
            <v>25000</v>
          </cell>
        </row>
        <row r="46">
          <cell r="E46">
            <v>10000</v>
          </cell>
          <cell r="F46">
            <v>0</v>
          </cell>
          <cell r="G46">
            <v>10000</v>
          </cell>
          <cell r="H46">
            <v>0</v>
          </cell>
          <cell r="I46">
            <v>0</v>
          </cell>
          <cell r="J46">
            <v>0</v>
          </cell>
          <cell r="K46">
            <v>10000</v>
          </cell>
        </row>
        <row r="47">
          <cell r="B47" t="str">
            <v>2.6.1</v>
          </cell>
          <cell r="C47" t="str">
            <v>Contratación de firma/Inst. Educativa para el diseño de 3 cursos</v>
          </cell>
          <cell r="E47">
            <v>10000</v>
          </cell>
          <cell r="G47">
            <v>10000</v>
          </cell>
          <cell r="K47">
            <v>10000</v>
          </cell>
        </row>
        <row r="48">
          <cell r="E48">
            <v>157000</v>
          </cell>
          <cell r="G48">
            <v>0</v>
          </cell>
          <cell r="H48">
            <v>93000</v>
          </cell>
          <cell r="I48">
            <v>62000</v>
          </cell>
          <cell r="J48">
            <v>2000</v>
          </cell>
          <cell r="K48">
            <v>157000</v>
          </cell>
        </row>
        <row r="49">
          <cell r="B49" t="str">
            <v xml:space="preserve">2.7.1 </v>
          </cell>
          <cell r="C49" t="str">
            <v>Contratación de tutoría para el dictado de 12 cursos semi presenciales -Organización de la Sociedad Civil (OSC)- vinculados a la temática de migrantes, corresponsabilidad y violencia en redes</v>
          </cell>
          <cell r="D49" t="str">
            <v>Organización de la Sociedad Civil/ Institución Educativa</v>
          </cell>
          <cell r="E49">
            <v>150000</v>
          </cell>
          <cell r="G49">
            <v>0</v>
          </cell>
          <cell r="H49">
            <v>90000</v>
          </cell>
          <cell r="I49">
            <v>60000</v>
          </cell>
          <cell r="K49">
            <v>150000</v>
          </cell>
        </row>
        <row r="50">
          <cell r="B50" t="str">
            <v>2.7.2</v>
          </cell>
          <cell r="C50" t="str">
            <v>Materiales didácticos para el trabajo con docentes.</v>
          </cell>
          <cell r="D50" t="str">
            <v>Bienes</v>
          </cell>
          <cell r="E50">
            <v>7000</v>
          </cell>
          <cell r="H50">
            <v>3000</v>
          </cell>
          <cell r="I50">
            <v>2000</v>
          </cell>
          <cell r="J50">
            <v>2000</v>
          </cell>
          <cell r="K50">
            <v>7000</v>
          </cell>
        </row>
        <row r="51">
          <cell r="E51">
            <v>12000</v>
          </cell>
          <cell r="G51">
            <v>0</v>
          </cell>
          <cell r="H51">
            <v>0</v>
          </cell>
          <cell r="I51">
            <v>12000</v>
          </cell>
          <cell r="K51">
            <v>12000</v>
          </cell>
        </row>
        <row r="52">
          <cell r="B52" t="str">
            <v>2.8.1</v>
          </cell>
          <cell r="C52" t="str">
            <v>Contratación de firma/Inst.Educativa para la adaptación de dichos cursos al formato autoadministrado.</v>
          </cell>
          <cell r="D52" t="str">
            <v>Institución Educativa/ Firma</v>
          </cell>
          <cell r="E52">
            <v>12000</v>
          </cell>
          <cell r="I52">
            <v>12000</v>
          </cell>
          <cell r="K52">
            <v>12000</v>
          </cell>
        </row>
        <row r="53">
          <cell r="E53">
            <v>12000</v>
          </cell>
          <cell r="G53">
            <v>9600</v>
          </cell>
          <cell r="H53">
            <v>2400</v>
          </cell>
          <cell r="I53">
            <v>0</v>
          </cell>
          <cell r="K53">
            <v>12000</v>
          </cell>
        </row>
        <row r="54">
          <cell r="B54" t="str">
            <v>2.9.1</v>
          </cell>
          <cell r="C54" t="str">
            <v>Consultoría (perfil legal con conocimientos del sector educativo). Por producto.</v>
          </cell>
          <cell r="D54" t="str">
            <v>Consultor individual por Producto</v>
          </cell>
          <cell r="E54">
            <v>12000</v>
          </cell>
          <cell r="G54">
            <v>9600</v>
          </cell>
          <cell r="H54">
            <v>2400</v>
          </cell>
          <cell r="K54">
            <v>12000</v>
          </cell>
        </row>
        <row r="55">
          <cell r="E55">
            <v>12000</v>
          </cell>
          <cell r="G55">
            <v>9600</v>
          </cell>
          <cell r="H55">
            <v>2400</v>
          </cell>
          <cell r="I55">
            <v>0</v>
          </cell>
          <cell r="J55">
            <v>0</v>
          </cell>
          <cell r="K55">
            <v>12000</v>
          </cell>
        </row>
        <row r="56">
          <cell r="B56" t="str">
            <v>2.10.1</v>
          </cell>
          <cell r="C56" t="str">
            <v>Consultoría para el diseño del currículo sobre VBG para centros educativos.</v>
          </cell>
          <cell r="D56" t="str">
            <v xml:space="preserve"> Consultor individual por producto</v>
          </cell>
          <cell r="E56">
            <v>12000</v>
          </cell>
          <cell r="G56">
            <v>9600</v>
          </cell>
          <cell r="H56">
            <v>2400</v>
          </cell>
          <cell r="K56">
            <v>12000</v>
          </cell>
        </row>
        <row r="57">
          <cell r="E57">
            <v>0</v>
          </cell>
          <cell r="J57">
            <v>0</v>
          </cell>
          <cell r="K57">
            <v>0</v>
          </cell>
        </row>
        <row r="59">
          <cell r="E59">
            <v>440000</v>
          </cell>
          <cell r="F59">
            <v>0</v>
          </cell>
          <cell r="G59">
            <v>79200</v>
          </cell>
          <cell r="H59">
            <v>182200</v>
          </cell>
          <cell r="I59">
            <v>152500</v>
          </cell>
          <cell r="J59">
            <v>26100</v>
          </cell>
          <cell r="K59">
            <v>440000</v>
          </cell>
        </row>
        <row r="61">
          <cell r="B61" t="str">
            <v>Activ.</v>
          </cell>
          <cell r="C61" t="str">
            <v>ACTIV./INSUMO</v>
          </cell>
          <cell r="D61" t="str">
            <v>Especificación</v>
          </cell>
          <cell r="E61" t="str">
            <v>Total BID</v>
          </cell>
          <cell r="F61">
            <v>2021</v>
          </cell>
          <cell r="G61">
            <v>2022</v>
          </cell>
          <cell r="H61">
            <v>2023</v>
          </cell>
          <cell r="I61">
            <v>2024</v>
          </cell>
          <cell r="J61">
            <v>2025</v>
          </cell>
          <cell r="K61" t="str">
            <v>TOTAL</v>
          </cell>
        </row>
        <row r="62">
          <cell r="E62">
            <v>36000</v>
          </cell>
          <cell r="G62">
            <v>18000</v>
          </cell>
          <cell r="H62">
            <v>18000</v>
          </cell>
          <cell r="I62">
            <v>0</v>
          </cell>
          <cell r="K62">
            <v>36000</v>
          </cell>
        </row>
        <row r="63">
          <cell r="B63" t="str">
            <v>3.1.1</v>
          </cell>
          <cell r="C63" t="str">
            <v>Relevamiento de tipos de Violencias y desarrollo de metodologías para la medición de violencia en grupos poblacionales específicos (discapacidad, migración, tercera edad y otras) y capacitación del equipo técnico del Observatorio.</v>
          </cell>
          <cell r="D63" t="str">
            <v>2 consultores por producto:
3.1.1-a Consultor/a para Relavamiento
3.1.1-b Consultor/a para Desarrollo de Metodologías</v>
          </cell>
          <cell r="E63">
            <v>36000</v>
          </cell>
          <cell r="G63">
            <v>18000</v>
          </cell>
          <cell r="H63">
            <v>18000</v>
          </cell>
          <cell r="I63">
            <v>0</v>
          </cell>
          <cell r="K63">
            <v>36000</v>
          </cell>
        </row>
        <row r="64">
          <cell r="E64">
            <v>17000</v>
          </cell>
          <cell r="G64">
            <v>8500</v>
          </cell>
          <cell r="H64">
            <v>8500</v>
          </cell>
          <cell r="I64">
            <v>0</v>
          </cell>
          <cell r="K64">
            <v>17000</v>
          </cell>
        </row>
        <row r="65">
          <cell r="B65" t="str">
            <v>3.2.1</v>
          </cell>
          <cell r="C65" t="str">
            <v>2.1. Consultor individual para el diseño de un sistema de monitoreo acorde a los objetivos y los resultados esperados del Plan.
2.1.1Desarrollo de manuales, protocolos, formatos para la realización de los informes anuales.
Podrá incluir aspectos de la ley que no estén definidos en el Plan.
2.1.2 Capacitación del equipo técnico del Observatorio . Transferencia de la metodología de relevamiento y monitoreo.</v>
          </cell>
          <cell r="D65" t="str">
            <v>Consultor individual por producto</v>
          </cell>
          <cell r="E65">
            <v>17000</v>
          </cell>
          <cell r="G65">
            <v>8500</v>
          </cell>
          <cell r="H65">
            <v>8500</v>
          </cell>
          <cell r="I65">
            <v>0</v>
          </cell>
          <cell r="K65">
            <v>17000</v>
          </cell>
        </row>
        <row r="66">
          <cell r="E66">
            <v>160000</v>
          </cell>
          <cell r="F66">
            <v>0</v>
          </cell>
          <cell r="G66">
            <v>0</v>
          </cell>
          <cell r="H66">
            <v>0</v>
          </cell>
          <cell r="I66">
            <v>0</v>
          </cell>
          <cell r="J66">
            <v>160000</v>
          </cell>
          <cell r="K66">
            <v>160000</v>
          </cell>
        </row>
        <row r="67">
          <cell r="B67" t="str">
            <v>3.3.1</v>
          </cell>
          <cell r="C67" t="str">
            <v>Convenio con INE para la implementación y ejecución de Encuesta.
Termina en Ago/2024; Entrega Base de Datos en Oct/2024.
Requiere de formalizar acuerdos en forma temprana, para incorporar la Encuesta a la planificación del INE (se requiere formalizar convenio en 2023).</v>
          </cell>
          <cell r="D67" t="str">
            <v>INE</v>
          </cell>
          <cell r="E67">
            <v>160000</v>
          </cell>
          <cell r="G67">
            <v>0</v>
          </cell>
          <cell r="H67">
            <v>0</v>
          </cell>
          <cell r="J67">
            <v>160000</v>
          </cell>
          <cell r="K67">
            <v>160000</v>
          </cell>
        </row>
        <row r="68">
          <cell r="E68">
            <v>22000</v>
          </cell>
          <cell r="G68">
            <v>0</v>
          </cell>
          <cell r="H68">
            <v>0</v>
          </cell>
          <cell r="I68">
            <v>22000</v>
          </cell>
          <cell r="K68">
            <v>22000</v>
          </cell>
        </row>
        <row r="69">
          <cell r="B69" t="str">
            <v>3.4.1</v>
          </cell>
          <cell r="C69" t="str">
            <v>Contratación de consultor(es) individual(es) para apoyar el procesamiento de la Encuesta
Procesamiento y análisis de la Encuesta (Oct-Dic/2024). Tener principales resultados para el 25 de noviembre 2024.
Análisis que incluirá diagnósticos específicos de mujeres con discapacidad, migrantes y LGBT.</v>
          </cell>
          <cell r="D69" t="str">
            <v>Firma consultora</v>
          </cell>
          <cell r="E69">
            <v>22000</v>
          </cell>
          <cell r="G69">
            <v>0</v>
          </cell>
          <cell r="H69">
            <v>0</v>
          </cell>
          <cell r="I69">
            <v>22000</v>
          </cell>
          <cell r="K69">
            <v>22000</v>
          </cell>
        </row>
        <row r="70">
          <cell r="E70">
            <v>10000</v>
          </cell>
          <cell r="F70">
            <v>0</v>
          </cell>
          <cell r="G70">
            <v>0</v>
          </cell>
          <cell r="H70">
            <v>0</v>
          </cell>
          <cell r="I70">
            <v>0</v>
          </cell>
          <cell r="J70">
            <v>10000</v>
          </cell>
          <cell r="K70">
            <v>10000</v>
          </cell>
        </row>
        <row r="71">
          <cell r="B71" t="str">
            <v>3.5.1</v>
          </cell>
          <cell r="C71" t="str">
            <v>Contratación de Imprenta para la diagramación e impresión de los resultados para difusión</v>
          </cell>
          <cell r="D71" t="str">
            <v>Comparación precios</v>
          </cell>
          <cell r="E71">
            <v>6000</v>
          </cell>
          <cell r="J71">
            <v>6000</v>
          </cell>
          <cell r="K71">
            <v>6000</v>
          </cell>
        </row>
        <row r="72">
          <cell r="B72" t="str">
            <v>3.5.2</v>
          </cell>
          <cell r="C72" t="str">
            <v>Difusión encuesta</v>
          </cell>
          <cell r="D72" t="str">
            <v>Comparación precios</v>
          </cell>
          <cell r="E72">
            <v>4000</v>
          </cell>
          <cell r="J72">
            <v>4000</v>
          </cell>
          <cell r="K72">
            <v>4000</v>
          </cell>
        </row>
        <row r="73">
          <cell r="E73">
            <v>245000</v>
          </cell>
          <cell r="F73">
            <v>0</v>
          </cell>
          <cell r="G73">
            <v>26500</v>
          </cell>
          <cell r="H73">
            <v>26500</v>
          </cell>
          <cell r="I73">
            <v>22000</v>
          </cell>
          <cell r="J73">
            <v>170000</v>
          </cell>
          <cell r="K73">
            <v>245000</v>
          </cell>
        </row>
        <row r="75">
          <cell r="B75" t="str">
            <v>Activ.</v>
          </cell>
          <cell r="C75" t="str">
            <v>ACTIV./INSUMO</v>
          </cell>
          <cell r="D75" t="str">
            <v>Especificación</v>
          </cell>
          <cell r="E75" t="str">
            <v>Total BID</v>
          </cell>
          <cell r="F75">
            <v>2021</v>
          </cell>
          <cell r="G75">
            <v>2022</v>
          </cell>
          <cell r="H75">
            <v>2023</v>
          </cell>
          <cell r="I75">
            <v>2024</v>
          </cell>
          <cell r="J75">
            <v>2025</v>
          </cell>
          <cell r="K75" t="str">
            <v>TOTAL</v>
          </cell>
        </row>
        <row r="76">
          <cell r="B76" t="str">
            <v>4.1</v>
          </cell>
          <cell r="C76" t="str">
            <v>Coordinador General del Proyecto</v>
          </cell>
          <cell r="D76" t="str">
            <v>Consultor individual</v>
          </cell>
          <cell r="E76">
            <v>89984</v>
          </cell>
          <cell r="G76">
            <v>9784</v>
          </cell>
          <cell r="H76">
            <v>31100</v>
          </cell>
          <cell r="I76">
            <v>32200</v>
          </cell>
          <cell r="J76">
            <v>16900</v>
          </cell>
          <cell r="K76">
            <v>89984</v>
          </cell>
        </row>
        <row r="77">
          <cell r="B77" t="str">
            <v>4.2</v>
          </cell>
          <cell r="C77" t="str">
            <v>Consultor Gestión financiera y adquisiciones</v>
          </cell>
          <cell r="D77" t="str">
            <v>Consultor individual</v>
          </cell>
          <cell r="E77">
            <v>81325</v>
          </cell>
          <cell r="G77">
            <v>6825</v>
          </cell>
          <cell r="H77">
            <v>29000</v>
          </cell>
          <cell r="I77">
            <v>30000</v>
          </cell>
          <cell r="J77">
            <v>15500</v>
          </cell>
          <cell r="K77">
            <v>81325</v>
          </cell>
        </row>
        <row r="78">
          <cell r="B78" t="str">
            <v>4.3</v>
          </cell>
          <cell r="C78" t="str">
            <v>Especialista de M&amp;E</v>
          </cell>
          <cell r="D78" t="str">
            <v>Consultor individual</v>
          </cell>
          <cell r="E78">
            <v>42700</v>
          </cell>
          <cell r="I78">
            <v>27200</v>
          </cell>
          <cell r="J78">
            <v>15500</v>
          </cell>
          <cell r="K78">
            <v>42700</v>
          </cell>
        </row>
        <row r="79">
          <cell r="B79" t="str">
            <v>4.4</v>
          </cell>
          <cell r="C79" t="str">
            <v>Evaluación intermedia y final</v>
          </cell>
          <cell r="D79" t="str">
            <v>Revisar con Plan de M&amp;E</v>
          </cell>
          <cell r="E79">
            <v>40000</v>
          </cell>
          <cell r="G79">
            <v>0</v>
          </cell>
          <cell r="H79">
            <v>15000</v>
          </cell>
          <cell r="J79">
            <v>25000</v>
          </cell>
          <cell r="K79">
            <v>40000</v>
          </cell>
        </row>
        <row r="80">
          <cell r="B80" t="str">
            <v>4.5</v>
          </cell>
          <cell r="C80" t="str">
            <v>Auditoría</v>
          </cell>
          <cell r="D80" t="str">
            <v>Tribunal de Cuentas</v>
          </cell>
          <cell r="E80">
            <v>30000</v>
          </cell>
          <cell r="G80">
            <v>10000</v>
          </cell>
          <cell r="H80">
            <v>10000</v>
          </cell>
          <cell r="I80">
            <v>0</v>
          </cell>
          <cell r="J80">
            <v>10000</v>
          </cell>
          <cell r="K80">
            <v>30000</v>
          </cell>
        </row>
        <row r="81">
          <cell r="B81" t="str">
            <v>4.6</v>
          </cell>
          <cell r="C81" t="str">
            <v>Equipamiento oficina, informático, licencias software de UE</v>
          </cell>
          <cell r="D81" t="str">
            <v>Bienes</v>
          </cell>
          <cell r="E81">
            <v>7500</v>
          </cell>
          <cell r="H81">
            <v>5000</v>
          </cell>
          <cell r="I81">
            <v>2500</v>
          </cell>
          <cell r="K81">
            <v>7500</v>
          </cell>
        </row>
        <row r="82">
          <cell r="B82" t="str">
            <v>4.7</v>
          </cell>
          <cell r="C82" t="str">
            <v>Asistencia técnica y apoyo administrativo</v>
          </cell>
          <cell r="D82" t="str">
            <v>Consultor individual</v>
          </cell>
          <cell r="E82">
            <v>26491</v>
          </cell>
          <cell r="H82">
            <v>6460</v>
          </cell>
          <cell r="I82">
            <v>10071</v>
          </cell>
          <cell r="J82">
            <v>9960</v>
          </cell>
          <cell r="K82">
            <v>26491</v>
          </cell>
        </row>
        <row r="83">
          <cell r="B83" t="str">
            <v>4.8</v>
          </cell>
          <cell r="C83" t="str">
            <v>Regularización edilicia del inmueble calle Florida 1178 – Centro CAM</v>
          </cell>
          <cell r="D83" t="str">
            <v>Firma consultora</v>
          </cell>
          <cell r="E83">
            <v>7000</v>
          </cell>
          <cell r="G83">
            <v>7000</v>
          </cell>
          <cell r="K83">
            <v>7000</v>
          </cell>
        </row>
        <row r="84">
          <cell r="E84">
            <v>325000</v>
          </cell>
          <cell r="F84">
            <v>0</v>
          </cell>
          <cell r="G84">
            <v>33609</v>
          </cell>
          <cell r="H84">
            <v>96560</v>
          </cell>
          <cell r="I84">
            <v>101971</v>
          </cell>
          <cell r="J84">
            <v>92860</v>
          </cell>
          <cell r="K84">
            <v>325000</v>
          </cell>
        </row>
        <row r="87">
          <cell r="E87">
            <v>5100000</v>
          </cell>
          <cell r="F87">
            <v>0</v>
          </cell>
          <cell r="G87">
            <v>853816</v>
          </cell>
          <cell r="H87">
            <v>1842286.3333333333</v>
          </cell>
          <cell r="I87">
            <v>1614137.6666666667</v>
          </cell>
          <cell r="J87">
            <v>789760</v>
          </cell>
          <cell r="K87">
            <v>5100000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1869B"/>
  </sheetPr>
  <dimension ref="A1:BB169"/>
  <sheetViews>
    <sheetView tabSelected="1" zoomScaleNormal="100" workbookViewId="0">
      <pane xSplit="3" ySplit="2" topLeftCell="D3" activePane="bottomRight" state="frozen"/>
      <selection pane="topRight" activeCell="D1" sqref="D1"/>
      <selection pane="bottomLeft" activeCell="A3" sqref="A3"/>
      <selection pane="bottomRight" activeCell="T24" sqref="T24"/>
    </sheetView>
  </sheetViews>
  <sheetFormatPr baseColWidth="10" defaultRowHeight="14.4"/>
  <cols>
    <col min="1" max="1" width="7.8984375" style="424" customWidth="1"/>
    <col min="2" max="2" width="35.19921875" style="424" customWidth="1"/>
    <col min="3" max="3" width="18.796875" style="437" customWidth="1"/>
    <col min="4" max="4" width="5.3984375" style="437" customWidth="1"/>
    <col min="5" max="5" width="7.296875" style="437" customWidth="1"/>
    <col min="6" max="6" width="8.5" style="437" customWidth="1"/>
    <col min="7" max="7" width="6.796875" style="437" customWidth="1"/>
    <col min="8" max="8" width="9.8984375" style="437" customWidth="1"/>
    <col min="9" max="9" width="9.5" style="437" customWidth="1"/>
    <col min="10" max="10" width="11.296875" style="434" customWidth="1"/>
    <col min="11" max="11" width="15.59765625" style="435" customWidth="1"/>
    <col min="12" max="12" width="6.3984375" style="435" customWidth="1"/>
    <col min="13" max="14" width="10" style="426" bestFit="1" customWidth="1"/>
    <col min="15" max="15" width="1.5" style="423" customWidth="1"/>
    <col min="16" max="18" width="11.19921875" style="424"/>
    <col min="19" max="19" width="10.69921875" style="424" bestFit="1" customWidth="1"/>
    <col min="20" max="20" width="21" style="424" customWidth="1"/>
    <col min="21" max="21" width="7.3984375" style="424" bestFit="1" customWidth="1"/>
    <col min="22" max="22" width="8" style="424" bestFit="1" customWidth="1"/>
    <col min="23" max="255" width="11.19921875" style="424"/>
    <col min="256" max="256" width="6" style="424" customWidth="1"/>
    <col min="257" max="257" width="36.296875" style="424" customWidth="1"/>
    <col min="258" max="258" width="16.19921875" style="424" bestFit="1" customWidth="1"/>
    <col min="259" max="259" width="6.296875" style="424" customWidth="1"/>
    <col min="260" max="260" width="5.5" style="424" customWidth="1"/>
    <col min="261" max="261" width="11.296875" style="424" customWidth="1"/>
    <col min="262" max="262" width="6.3984375" style="424" customWidth="1"/>
    <col min="263" max="264" width="10" style="424" bestFit="1" customWidth="1"/>
    <col min="265" max="265" width="1.5" style="424" customWidth="1"/>
    <col min="266" max="268" width="11.19921875" style="424"/>
    <col min="269" max="269" width="10.69921875" style="424" bestFit="1" customWidth="1"/>
    <col min="270" max="270" width="6.296875" style="424" customWidth="1"/>
    <col min="271" max="271" width="11.59765625" style="424" customWidth="1"/>
    <col min="272" max="272" width="10.296875" style="424" customWidth="1"/>
    <col min="273" max="511" width="11.19921875" style="424"/>
    <col min="512" max="512" width="6" style="424" customWidth="1"/>
    <col min="513" max="513" width="36.296875" style="424" customWidth="1"/>
    <col min="514" max="514" width="16.19921875" style="424" bestFit="1" customWidth="1"/>
    <col min="515" max="515" width="6.296875" style="424" customWidth="1"/>
    <col min="516" max="516" width="5.5" style="424" customWidth="1"/>
    <col min="517" max="517" width="11.296875" style="424" customWidth="1"/>
    <col min="518" max="518" width="6.3984375" style="424" customWidth="1"/>
    <col min="519" max="520" width="10" style="424" bestFit="1" customWidth="1"/>
    <col min="521" max="521" width="1.5" style="424" customWidth="1"/>
    <col min="522" max="524" width="11.19921875" style="424"/>
    <col min="525" max="525" width="10.69921875" style="424" bestFit="1" customWidth="1"/>
    <col min="526" max="526" width="6.296875" style="424" customWidth="1"/>
    <col min="527" max="527" width="11.59765625" style="424" customWidth="1"/>
    <col min="528" max="528" width="10.296875" style="424" customWidth="1"/>
    <col min="529" max="767" width="11.19921875" style="424"/>
    <col min="768" max="768" width="6" style="424" customWidth="1"/>
    <col min="769" max="769" width="36.296875" style="424" customWidth="1"/>
    <col min="770" max="770" width="16.19921875" style="424" bestFit="1" customWidth="1"/>
    <col min="771" max="771" width="6.296875" style="424" customWidth="1"/>
    <col min="772" max="772" width="5.5" style="424" customWidth="1"/>
    <col min="773" max="773" width="11.296875" style="424" customWidth="1"/>
    <col min="774" max="774" width="6.3984375" style="424" customWidth="1"/>
    <col min="775" max="776" width="10" style="424" bestFit="1" customWidth="1"/>
    <col min="777" max="777" width="1.5" style="424" customWidth="1"/>
    <col min="778" max="780" width="11.19921875" style="424"/>
    <col min="781" max="781" width="10.69921875" style="424" bestFit="1" customWidth="1"/>
    <col min="782" max="782" width="6.296875" style="424" customWidth="1"/>
    <col min="783" max="783" width="11.59765625" style="424" customWidth="1"/>
    <col min="784" max="784" width="10.296875" style="424" customWidth="1"/>
    <col min="785" max="1023" width="11.19921875" style="424"/>
    <col min="1024" max="1024" width="6" style="424" customWidth="1"/>
    <col min="1025" max="1025" width="36.296875" style="424" customWidth="1"/>
    <col min="1026" max="1026" width="16.19921875" style="424" bestFit="1" customWidth="1"/>
    <col min="1027" max="1027" width="6.296875" style="424" customWidth="1"/>
    <col min="1028" max="1028" width="5.5" style="424" customWidth="1"/>
    <col min="1029" max="1029" width="11.296875" style="424" customWidth="1"/>
    <col min="1030" max="1030" width="6.3984375" style="424" customWidth="1"/>
    <col min="1031" max="1032" width="10" style="424" bestFit="1" customWidth="1"/>
    <col min="1033" max="1033" width="1.5" style="424" customWidth="1"/>
    <col min="1034" max="1036" width="11.19921875" style="424"/>
    <col min="1037" max="1037" width="10.69921875" style="424" bestFit="1" customWidth="1"/>
    <col min="1038" max="1038" width="6.296875" style="424" customWidth="1"/>
    <col min="1039" max="1039" width="11.59765625" style="424" customWidth="1"/>
    <col min="1040" max="1040" width="10.296875" style="424" customWidth="1"/>
    <col min="1041" max="1279" width="11.19921875" style="424"/>
    <col min="1280" max="1280" width="6" style="424" customWidth="1"/>
    <col min="1281" max="1281" width="36.296875" style="424" customWidth="1"/>
    <col min="1282" max="1282" width="16.19921875" style="424" bestFit="1" customWidth="1"/>
    <col min="1283" max="1283" width="6.296875" style="424" customWidth="1"/>
    <col min="1284" max="1284" width="5.5" style="424" customWidth="1"/>
    <col min="1285" max="1285" width="11.296875" style="424" customWidth="1"/>
    <col min="1286" max="1286" width="6.3984375" style="424" customWidth="1"/>
    <col min="1287" max="1288" width="10" style="424" bestFit="1" customWidth="1"/>
    <col min="1289" max="1289" width="1.5" style="424" customWidth="1"/>
    <col min="1290" max="1292" width="11.19921875" style="424"/>
    <col min="1293" max="1293" width="10.69921875" style="424" bestFit="1" customWidth="1"/>
    <col min="1294" max="1294" width="6.296875" style="424" customWidth="1"/>
    <col min="1295" max="1295" width="11.59765625" style="424" customWidth="1"/>
    <col min="1296" max="1296" width="10.296875" style="424" customWidth="1"/>
    <col min="1297" max="1535" width="11.19921875" style="424"/>
    <col min="1536" max="1536" width="6" style="424" customWidth="1"/>
    <col min="1537" max="1537" width="36.296875" style="424" customWidth="1"/>
    <col min="1538" max="1538" width="16.19921875" style="424" bestFit="1" customWidth="1"/>
    <col min="1539" max="1539" width="6.296875" style="424" customWidth="1"/>
    <col min="1540" max="1540" width="5.5" style="424" customWidth="1"/>
    <col min="1541" max="1541" width="11.296875" style="424" customWidth="1"/>
    <col min="1542" max="1542" width="6.3984375" style="424" customWidth="1"/>
    <col min="1543" max="1544" width="10" style="424" bestFit="1" customWidth="1"/>
    <col min="1545" max="1545" width="1.5" style="424" customWidth="1"/>
    <col min="1546" max="1548" width="11.19921875" style="424"/>
    <col min="1549" max="1549" width="10.69921875" style="424" bestFit="1" customWidth="1"/>
    <col min="1550" max="1550" width="6.296875" style="424" customWidth="1"/>
    <col min="1551" max="1551" width="11.59765625" style="424" customWidth="1"/>
    <col min="1552" max="1552" width="10.296875" style="424" customWidth="1"/>
    <col min="1553" max="1791" width="11.19921875" style="424"/>
    <col min="1792" max="1792" width="6" style="424" customWidth="1"/>
    <col min="1793" max="1793" width="36.296875" style="424" customWidth="1"/>
    <col min="1794" max="1794" width="16.19921875" style="424" bestFit="1" customWidth="1"/>
    <col min="1795" max="1795" width="6.296875" style="424" customWidth="1"/>
    <col min="1796" max="1796" width="5.5" style="424" customWidth="1"/>
    <col min="1797" max="1797" width="11.296875" style="424" customWidth="1"/>
    <col min="1798" max="1798" width="6.3984375" style="424" customWidth="1"/>
    <col min="1799" max="1800" width="10" style="424" bestFit="1" customWidth="1"/>
    <col min="1801" max="1801" width="1.5" style="424" customWidth="1"/>
    <col min="1802" max="1804" width="11.19921875" style="424"/>
    <col min="1805" max="1805" width="10.69921875" style="424" bestFit="1" customWidth="1"/>
    <col min="1806" max="1806" width="6.296875" style="424" customWidth="1"/>
    <col min="1807" max="1807" width="11.59765625" style="424" customWidth="1"/>
    <col min="1808" max="1808" width="10.296875" style="424" customWidth="1"/>
    <col min="1809" max="2047" width="11.19921875" style="424"/>
    <col min="2048" max="2048" width="6" style="424" customWidth="1"/>
    <col min="2049" max="2049" width="36.296875" style="424" customWidth="1"/>
    <col min="2050" max="2050" width="16.19921875" style="424" bestFit="1" customWidth="1"/>
    <col min="2051" max="2051" width="6.296875" style="424" customWidth="1"/>
    <col min="2052" max="2052" width="5.5" style="424" customWidth="1"/>
    <col min="2053" max="2053" width="11.296875" style="424" customWidth="1"/>
    <col min="2054" max="2054" width="6.3984375" style="424" customWidth="1"/>
    <col min="2055" max="2056" width="10" style="424" bestFit="1" customWidth="1"/>
    <col min="2057" max="2057" width="1.5" style="424" customWidth="1"/>
    <col min="2058" max="2060" width="11.19921875" style="424"/>
    <col min="2061" max="2061" width="10.69921875" style="424" bestFit="1" customWidth="1"/>
    <col min="2062" max="2062" width="6.296875" style="424" customWidth="1"/>
    <col min="2063" max="2063" width="11.59765625" style="424" customWidth="1"/>
    <col min="2064" max="2064" width="10.296875" style="424" customWidth="1"/>
    <col min="2065" max="2303" width="11.19921875" style="424"/>
    <col min="2304" max="2304" width="6" style="424" customWidth="1"/>
    <col min="2305" max="2305" width="36.296875" style="424" customWidth="1"/>
    <col min="2306" max="2306" width="16.19921875" style="424" bestFit="1" customWidth="1"/>
    <col min="2307" max="2307" width="6.296875" style="424" customWidth="1"/>
    <col min="2308" max="2308" width="5.5" style="424" customWidth="1"/>
    <col min="2309" max="2309" width="11.296875" style="424" customWidth="1"/>
    <col min="2310" max="2310" width="6.3984375" style="424" customWidth="1"/>
    <col min="2311" max="2312" width="10" style="424" bestFit="1" customWidth="1"/>
    <col min="2313" max="2313" width="1.5" style="424" customWidth="1"/>
    <col min="2314" max="2316" width="11.19921875" style="424"/>
    <col min="2317" max="2317" width="10.69921875" style="424" bestFit="1" customWidth="1"/>
    <col min="2318" max="2318" width="6.296875" style="424" customWidth="1"/>
    <col min="2319" max="2319" width="11.59765625" style="424" customWidth="1"/>
    <col min="2320" max="2320" width="10.296875" style="424" customWidth="1"/>
    <col min="2321" max="2559" width="11.19921875" style="424"/>
    <col min="2560" max="2560" width="6" style="424" customWidth="1"/>
    <col min="2561" max="2561" width="36.296875" style="424" customWidth="1"/>
    <col min="2562" max="2562" width="16.19921875" style="424" bestFit="1" customWidth="1"/>
    <col min="2563" max="2563" width="6.296875" style="424" customWidth="1"/>
    <col min="2564" max="2564" width="5.5" style="424" customWidth="1"/>
    <col min="2565" max="2565" width="11.296875" style="424" customWidth="1"/>
    <col min="2566" max="2566" width="6.3984375" style="424" customWidth="1"/>
    <col min="2567" max="2568" width="10" style="424" bestFit="1" customWidth="1"/>
    <col min="2569" max="2569" width="1.5" style="424" customWidth="1"/>
    <col min="2570" max="2572" width="11.19921875" style="424"/>
    <col min="2573" max="2573" width="10.69921875" style="424" bestFit="1" customWidth="1"/>
    <col min="2574" max="2574" width="6.296875" style="424" customWidth="1"/>
    <col min="2575" max="2575" width="11.59765625" style="424" customWidth="1"/>
    <col min="2576" max="2576" width="10.296875" style="424" customWidth="1"/>
    <col min="2577" max="2815" width="11.19921875" style="424"/>
    <col min="2816" max="2816" width="6" style="424" customWidth="1"/>
    <col min="2817" max="2817" width="36.296875" style="424" customWidth="1"/>
    <col min="2818" max="2818" width="16.19921875" style="424" bestFit="1" customWidth="1"/>
    <col min="2819" max="2819" width="6.296875" style="424" customWidth="1"/>
    <col min="2820" max="2820" width="5.5" style="424" customWidth="1"/>
    <col min="2821" max="2821" width="11.296875" style="424" customWidth="1"/>
    <col min="2822" max="2822" width="6.3984375" style="424" customWidth="1"/>
    <col min="2823" max="2824" width="10" style="424" bestFit="1" customWidth="1"/>
    <col min="2825" max="2825" width="1.5" style="424" customWidth="1"/>
    <col min="2826" max="2828" width="11.19921875" style="424"/>
    <col min="2829" max="2829" width="10.69921875" style="424" bestFit="1" customWidth="1"/>
    <col min="2830" max="2830" width="6.296875" style="424" customWidth="1"/>
    <col min="2831" max="2831" width="11.59765625" style="424" customWidth="1"/>
    <col min="2832" max="2832" width="10.296875" style="424" customWidth="1"/>
    <col min="2833" max="3071" width="11.19921875" style="424"/>
    <col min="3072" max="3072" width="6" style="424" customWidth="1"/>
    <col min="3073" max="3073" width="36.296875" style="424" customWidth="1"/>
    <col min="3074" max="3074" width="16.19921875" style="424" bestFit="1" customWidth="1"/>
    <col min="3075" max="3075" width="6.296875" style="424" customWidth="1"/>
    <col min="3076" max="3076" width="5.5" style="424" customWidth="1"/>
    <col min="3077" max="3077" width="11.296875" style="424" customWidth="1"/>
    <col min="3078" max="3078" width="6.3984375" style="424" customWidth="1"/>
    <col min="3079" max="3080" width="10" style="424" bestFit="1" customWidth="1"/>
    <col min="3081" max="3081" width="1.5" style="424" customWidth="1"/>
    <col min="3082" max="3084" width="11.19921875" style="424"/>
    <col min="3085" max="3085" width="10.69921875" style="424" bestFit="1" customWidth="1"/>
    <col min="3086" max="3086" width="6.296875" style="424" customWidth="1"/>
    <col min="3087" max="3087" width="11.59765625" style="424" customWidth="1"/>
    <col min="3088" max="3088" width="10.296875" style="424" customWidth="1"/>
    <col min="3089" max="3327" width="11.19921875" style="424"/>
    <col min="3328" max="3328" width="6" style="424" customWidth="1"/>
    <col min="3329" max="3329" width="36.296875" style="424" customWidth="1"/>
    <col min="3330" max="3330" width="16.19921875" style="424" bestFit="1" customWidth="1"/>
    <col min="3331" max="3331" width="6.296875" style="424" customWidth="1"/>
    <col min="3332" max="3332" width="5.5" style="424" customWidth="1"/>
    <col min="3333" max="3333" width="11.296875" style="424" customWidth="1"/>
    <col min="3334" max="3334" width="6.3984375" style="424" customWidth="1"/>
    <col min="3335" max="3336" width="10" style="424" bestFit="1" customWidth="1"/>
    <col min="3337" max="3337" width="1.5" style="424" customWidth="1"/>
    <col min="3338" max="3340" width="11.19921875" style="424"/>
    <col min="3341" max="3341" width="10.69921875" style="424" bestFit="1" customWidth="1"/>
    <col min="3342" max="3342" width="6.296875" style="424" customWidth="1"/>
    <col min="3343" max="3343" width="11.59765625" style="424" customWidth="1"/>
    <col min="3344" max="3344" width="10.296875" style="424" customWidth="1"/>
    <col min="3345" max="3583" width="11.19921875" style="424"/>
    <col min="3584" max="3584" width="6" style="424" customWidth="1"/>
    <col min="3585" max="3585" width="36.296875" style="424" customWidth="1"/>
    <col min="3586" max="3586" width="16.19921875" style="424" bestFit="1" customWidth="1"/>
    <col min="3587" max="3587" width="6.296875" style="424" customWidth="1"/>
    <col min="3588" max="3588" width="5.5" style="424" customWidth="1"/>
    <col min="3589" max="3589" width="11.296875" style="424" customWidth="1"/>
    <col min="3590" max="3590" width="6.3984375" style="424" customWidth="1"/>
    <col min="3591" max="3592" width="10" style="424" bestFit="1" customWidth="1"/>
    <col min="3593" max="3593" width="1.5" style="424" customWidth="1"/>
    <col min="3594" max="3596" width="11.19921875" style="424"/>
    <col min="3597" max="3597" width="10.69921875" style="424" bestFit="1" customWidth="1"/>
    <col min="3598" max="3598" width="6.296875" style="424" customWidth="1"/>
    <col min="3599" max="3599" width="11.59765625" style="424" customWidth="1"/>
    <col min="3600" max="3600" width="10.296875" style="424" customWidth="1"/>
    <col min="3601" max="3839" width="11.19921875" style="424"/>
    <col min="3840" max="3840" width="6" style="424" customWidth="1"/>
    <col min="3841" max="3841" width="36.296875" style="424" customWidth="1"/>
    <col min="3842" max="3842" width="16.19921875" style="424" bestFit="1" customWidth="1"/>
    <col min="3843" max="3843" width="6.296875" style="424" customWidth="1"/>
    <col min="3844" max="3844" width="5.5" style="424" customWidth="1"/>
    <col min="3845" max="3845" width="11.296875" style="424" customWidth="1"/>
    <col min="3846" max="3846" width="6.3984375" style="424" customWidth="1"/>
    <col min="3847" max="3848" width="10" style="424" bestFit="1" customWidth="1"/>
    <col min="3849" max="3849" width="1.5" style="424" customWidth="1"/>
    <col min="3850" max="3852" width="11.19921875" style="424"/>
    <col min="3853" max="3853" width="10.69921875" style="424" bestFit="1" customWidth="1"/>
    <col min="3854" max="3854" width="6.296875" style="424" customWidth="1"/>
    <col min="3855" max="3855" width="11.59765625" style="424" customWidth="1"/>
    <col min="3856" max="3856" width="10.296875" style="424" customWidth="1"/>
    <col min="3857" max="4095" width="11.19921875" style="424"/>
    <col min="4096" max="4096" width="6" style="424" customWidth="1"/>
    <col min="4097" max="4097" width="36.296875" style="424" customWidth="1"/>
    <col min="4098" max="4098" width="16.19921875" style="424" bestFit="1" customWidth="1"/>
    <col min="4099" max="4099" width="6.296875" style="424" customWidth="1"/>
    <col min="4100" max="4100" width="5.5" style="424" customWidth="1"/>
    <col min="4101" max="4101" width="11.296875" style="424" customWidth="1"/>
    <col min="4102" max="4102" width="6.3984375" style="424" customWidth="1"/>
    <col min="4103" max="4104" width="10" style="424" bestFit="1" customWidth="1"/>
    <col min="4105" max="4105" width="1.5" style="424" customWidth="1"/>
    <col min="4106" max="4108" width="11.19921875" style="424"/>
    <col min="4109" max="4109" width="10.69921875" style="424" bestFit="1" customWidth="1"/>
    <col min="4110" max="4110" width="6.296875" style="424" customWidth="1"/>
    <col min="4111" max="4111" width="11.59765625" style="424" customWidth="1"/>
    <col min="4112" max="4112" width="10.296875" style="424" customWidth="1"/>
    <col min="4113" max="4351" width="11.19921875" style="424"/>
    <col min="4352" max="4352" width="6" style="424" customWidth="1"/>
    <col min="4353" max="4353" width="36.296875" style="424" customWidth="1"/>
    <col min="4354" max="4354" width="16.19921875" style="424" bestFit="1" customWidth="1"/>
    <col min="4355" max="4355" width="6.296875" style="424" customWidth="1"/>
    <col min="4356" max="4356" width="5.5" style="424" customWidth="1"/>
    <col min="4357" max="4357" width="11.296875" style="424" customWidth="1"/>
    <col min="4358" max="4358" width="6.3984375" style="424" customWidth="1"/>
    <col min="4359" max="4360" width="10" style="424" bestFit="1" customWidth="1"/>
    <col min="4361" max="4361" width="1.5" style="424" customWidth="1"/>
    <col min="4362" max="4364" width="11.19921875" style="424"/>
    <col min="4365" max="4365" width="10.69921875" style="424" bestFit="1" customWidth="1"/>
    <col min="4366" max="4366" width="6.296875" style="424" customWidth="1"/>
    <col min="4367" max="4367" width="11.59765625" style="424" customWidth="1"/>
    <col min="4368" max="4368" width="10.296875" style="424" customWidth="1"/>
    <col min="4369" max="4607" width="11.19921875" style="424"/>
    <col min="4608" max="4608" width="6" style="424" customWidth="1"/>
    <col min="4609" max="4609" width="36.296875" style="424" customWidth="1"/>
    <col min="4610" max="4610" width="16.19921875" style="424" bestFit="1" customWidth="1"/>
    <col min="4611" max="4611" width="6.296875" style="424" customWidth="1"/>
    <col min="4612" max="4612" width="5.5" style="424" customWidth="1"/>
    <col min="4613" max="4613" width="11.296875" style="424" customWidth="1"/>
    <col min="4614" max="4614" width="6.3984375" style="424" customWidth="1"/>
    <col min="4615" max="4616" width="10" style="424" bestFit="1" customWidth="1"/>
    <col min="4617" max="4617" width="1.5" style="424" customWidth="1"/>
    <col min="4618" max="4620" width="11.19921875" style="424"/>
    <col min="4621" max="4621" width="10.69921875" style="424" bestFit="1" customWidth="1"/>
    <col min="4622" max="4622" width="6.296875" style="424" customWidth="1"/>
    <col min="4623" max="4623" width="11.59765625" style="424" customWidth="1"/>
    <col min="4624" max="4624" width="10.296875" style="424" customWidth="1"/>
    <col min="4625" max="4863" width="11.19921875" style="424"/>
    <col min="4864" max="4864" width="6" style="424" customWidth="1"/>
    <col min="4865" max="4865" width="36.296875" style="424" customWidth="1"/>
    <col min="4866" max="4866" width="16.19921875" style="424" bestFit="1" customWidth="1"/>
    <col min="4867" max="4867" width="6.296875" style="424" customWidth="1"/>
    <col min="4868" max="4868" width="5.5" style="424" customWidth="1"/>
    <col min="4869" max="4869" width="11.296875" style="424" customWidth="1"/>
    <col min="4870" max="4870" width="6.3984375" style="424" customWidth="1"/>
    <col min="4871" max="4872" width="10" style="424" bestFit="1" customWidth="1"/>
    <col min="4873" max="4873" width="1.5" style="424" customWidth="1"/>
    <col min="4874" max="4876" width="11.19921875" style="424"/>
    <col min="4877" max="4877" width="10.69921875" style="424" bestFit="1" customWidth="1"/>
    <col min="4878" max="4878" width="6.296875" style="424" customWidth="1"/>
    <col min="4879" max="4879" width="11.59765625" style="424" customWidth="1"/>
    <col min="4880" max="4880" width="10.296875" style="424" customWidth="1"/>
    <col min="4881" max="5119" width="11.19921875" style="424"/>
    <col min="5120" max="5120" width="6" style="424" customWidth="1"/>
    <col min="5121" max="5121" width="36.296875" style="424" customWidth="1"/>
    <col min="5122" max="5122" width="16.19921875" style="424" bestFit="1" customWidth="1"/>
    <col min="5123" max="5123" width="6.296875" style="424" customWidth="1"/>
    <col min="5124" max="5124" width="5.5" style="424" customWidth="1"/>
    <col min="5125" max="5125" width="11.296875" style="424" customWidth="1"/>
    <col min="5126" max="5126" width="6.3984375" style="424" customWidth="1"/>
    <col min="5127" max="5128" width="10" style="424" bestFit="1" customWidth="1"/>
    <col min="5129" max="5129" width="1.5" style="424" customWidth="1"/>
    <col min="5130" max="5132" width="11.19921875" style="424"/>
    <col min="5133" max="5133" width="10.69921875" style="424" bestFit="1" customWidth="1"/>
    <col min="5134" max="5134" width="6.296875" style="424" customWidth="1"/>
    <col min="5135" max="5135" width="11.59765625" style="424" customWidth="1"/>
    <col min="5136" max="5136" width="10.296875" style="424" customWidth="1"/>
    <col min="5137" max="5375" width="11.19921875" style="424"/>
    <col min="5376" max="5376" width="6" style="424" customWidth="1"/>
    <col min="5377" max="5377" width="36.296875" style="424" customWidth="1"/>
    <col min="5378" max="5378" width="16.19921875" style="424" bestFit="1" customWidth="1"/>
    <col min="5379" max="5379" width="6.296875" style="424" customWidth="1"/>
    <col min="5380" max="5380" width="5.5" style="424" customWidth="1"/>
    <col min="5381" max="5381" width="11.296875" style="424" customWidth="1"/>
    <col min="5382" max="5382" width="6.3984375" style="424" customWidth="1"/>
    <col min="5383" max="5384" width="10" style="424" bestFit="1" customWidth="1"/>
    <col min="5385" max="5385" width="1.5" style="424" customWidth="1"/>
    <col min="5386" max="5388" width="11.19921875" style="424"/>
    <col min="5389" max="5389" width="10.69921875" style="424" bestFit="1" customWidth="1"/>
    <col min="5390" max="5390" width="6.296875" style="424" customWidth="1"/>
    <col min="5391" max="5391" width="11.59765625" style="424" customWidth="1"/>
    <col min="5392" max="5392" width="10.296875" style="424" customWidth="1"/>
    <col min="5393" max="5631" width="11.19921875" style="424"/>
    <col min="5632" max="5632" width="6" style="424" customWidth="1"/>
    <col min="5633" max="5633" width="36.296875" style="424" customWidth="1"/>
    <col min="5634" max="5634" width="16.19921875" style="424" bestFit="1" customWidth="1"/>
    <col min="5635" max="5635" width="6.296875" style="424" customWidth="1"/>
    <col min="5636" max="5636" width="5.5" style="424" customWidth="1"/>
    <col min="5637" max="5637" width="11.296875" style="424" customWidth="1"/>
    <col min="5638" max="5638" width="6.3984375" style="424" customWidth="1"/>
    <col min="5639" max="5640" width="10" style="424" bestFit="1" customWidth="1"/>
    <col min="5641" max="5641" width="1.5" style="424" customWidth="1"/>
    <col min="5642" max="5644" width="11.19921875" style="424"/>
    <col min="5645" max="5645" width="10.69921875" style="424" bestFit="1" customWidth="1"/>
    <col min="5646" max="5646" width="6.296875" style="424" customWidth="1"/>
    <col min="5647" max="5647" width="11.59765625" style="424" customWidth="1"/>
    <col min="5648" max="5648" width="10.296875" style="424" customWidth="1"/>
    <col min="5649" max="5887" width="11.19921875" style="424"/>
    <col min="5888" max="5888" width="6" style="424" customWidth="1"/>
    <col min="5889" max="5889" width="36.296875" style="424" customWidth="1"/>
    <col min="5890" max="5890" width="16.19921875" style="424" bestFit="1" customWidth="1"/>
    <col min="5891" max="5891" width="6.296875" style="424" customWidth="1"/>
    <col min="5892" max="5892" width="5.5" style="424" customWidth="1"/>
    <col min="5893" max="5893" width="11.296875" style="424" customWidth="1"/>
    <col min="5894" max="5894" width="6.3984375" style="424" customWidth="1"/>
    <col min="5895" max="5896" width="10" style="424" bestFit="1" customWidth="1"/>
    <col min="5897" max="5897" width="1.5" style="424" customWidth="1"/>
    <col min="5898" max="5900" width="11.19921875" style="424"/>
    <col min="5901" max="5901" width="10.69921875" style="424" bestFit="1" customWidth="1"/>
    <col min="5902" max="5902" width="6.296875" style="424" customWidth="1"/>
    <col min="5903" max="5903" width="11.59765625" style="424" customWidth="1"/>
    <col min="5904" max="5904" width="10.296875" style="424" customWidth="1"/>
    <col min="5905" max="6143" width="11.19921875" style="424"/>
    <col min="6144" max="6144" width="6" style="424" customWidth="1"/>
    <col min="6145" max="6145" width="36.296875" style="424" customWidth="1"/>
    <col min="6146" max="6146" width="16.19921875" style="424" bestFit="1" customWidth="1"/>
    <col min="6147" max="6147" width="6.296875" style="424" customWidth="1"/>
    <col min="6148" max="6148" width="5.5" style="424" customWidth="1"/>
    <col min="6149" max="6149" width="11.296875" style="424" customWidth="1"/>
    <col min="6150" max="6150" width="6.3984375" style="424" customWidth="1"/>
    <col min="6151" max="6152" width="10" style="424" bestFit="1" customWidth="1"/>
    <col min="6153" max="6153" width="1.5" style="424" customWidth="1"/>
    <col min="6154" max="6156" width="11.19921875" style="424"/>
    <col min="6157" max="6157" width="10.69921875" style="424" bestFit="1" customWidth="1"/>
    <col min="6158" max="6158" width="6.296875" style="424" customWidth="1"/>
    <col min="6159" max="6159" width="11.59765625" style="424" customWidth="1"/>
    <col min="6160" max="6160" width="10.296875" style="424" customWidth="1"/>
    <col min="6161" max="6399" width="11.19921875" style="424"/>
    <col min="6400" max="6400" width="6" style="424" customWidth="1"/>
    <col min="6401" max="6401" width="36.296875" style="424" customWidth="1"/>
    <col min="6402" max="6402" width="16.19921875" style="424" bestFit="1" customWidth="1"/>
    <col min="6403" max="6403" width="6.296875" style="424" customWidth="1"/>
    <col min="6404" max="6404" width="5.5" style="424" customWidth="1"/>
    <col min="6405" max="6405" width="11.296875" style="424" customWidth="1"/>
    <col min="6406" max="6406" width="6.3984375" style="424" customWidth="1"/>
    <col min="6407" max="6408" width="10" style="424" bestFit="1" customWidth="1"/>
    <col min="6409" max="6409" width="1.5" style="424" customWidth="1"/>
    <col min="6410" max="6412" width="11.19921875" style="424"/>
    <col min="6413" max="6413" width="10.69921875" style="424" bestFit="1" customWidth="1"/>
    <col min="6414" max="6414" width="6.296875" style="424" customWidth="1"/>
    <col min="6415" max="6415" width="11.59765625" style="424" customWidth="1"/>
    <col min="6416" max="6416" width="10.296875" style="424" customWidth="1"/>
    <col min="6417" max="6655" width="11.19921875" style="424"/>
    <col min="6656" max="6656" width="6" style="424" customWidth="1"/>
    <col min="6657" max="6657" width="36.296875" style="424" customWidth="1"/>
    <col min="6658" max="6658" width="16.19921875" style="424" bestFit="1" customWidth="1"/>
    <col min="6659" max="6659" width="6.296875" style="424" customWidth="1"/>
    <col min="6660" max="6660" width="5.5" style="424" customWidth="1"/>
    <col min="6661" max="6661" width="11.296875" style="424" customWidth="1"/>
    <col min="6662" max="6662" width="6.3984375" style="424" customWidth="1"/>
    <col min="6663" max="6664" width="10" style="424" bestFit="1" customWidth="1"/>
    <col min="6665" max="6665" width="1.5" style="424" customWidth="1"/>
    <col min="6666" max="6668" width="11.19921875" style="424"/>
    <col min="6669" max="6669" width="10.69921875" style="424" bestFit="1" customWidth="1"/>
    <col min="6670" max="6670" width="6.296875" style="424" customWidth="1"/>
    <col min="6671" max="6671" width="11.59765625" style="424" customWidth="1"/>
    <col min="6672" max="6672" width="10.296875" style="424" customWidth="1"/>
    <col min="6673" max="6911" width="11.19921875" style="424"/>
    <col min="6912" max="6912" width="6" style="424" customWidth="1"/>
    <col min="6913" max="6913" width="36.296875" style="424" customWidth="1"/>
    <col min="6914" max="6914" width="16.19921875" style="424" bestFit="1" customWidth="1"/>
    <col min="6915" max="6915" width="6.296875" style="424" customWidth="1"/>
    <col min="6916" max="6916" width="5.5" style="424" customWidth="1"/>
    <col min="6917" max="6917" width="11.296875" style="424" customWidth="1"/>
    <col min="6918" max="6918" width="6.3984375" style="424" customWidth="1"/>
    <col min="6919" max="6920" width="10" style="424" bestFit="1" customWidth="1"/>
    <col min="6921" max="6921" width="1.5" style="424" customWidth="1"/>
    <col min="6922" max="6924" width="11.19921875" style="424"/>
    <col min="6925" max="6925" width="10.69921875" style="424" bestFit="1" customWidth="1"/>
    <col min="6926" max="6926" width="6.296875" style="424" customWidth="1"/>
    <col min="6927" max="6927" width="11.59765625" style="424" customWidth="1"/>
    <col min="6928" max="6928" width="10.296875" style="424" customWidth="1"/>
    <col min="6929" max="7167" width="11.19921875" style="424"/>
    <col min="7168" max="7168" width="6" style="424" customWidth="1"/>
    <col min="7169" max="7169" width="36.296875" style="424" customWidth="1"/>
    <col min="7170" max="7170" width="16.19921875" style="424" bestFit="1" customWidth="1"/>
    <col min="7171" max="7171" width="6.296875" style="424" customWidth="1"/>
    <col min="7172" max="7172" width="5.5" style="424" customWidth="1"/>
    <col min="7173" max="7173" width="11.296875" style="424" customWidth="1"/>
    <col min="7174" max="7174" width="6.3984375" style="424" customWidth="1"/>
    <col min="7175" max="7176" width="10" style="424" bestFit="1" customWidth="1"/>
    <col min="7177" max="7177" width="1.5" style="424" customWidth="1"/>
    <col min="7178" max="7180" width="11.19921875" style="424"/>
    <col min="7181" max="7181" width="10.69921875" style="424" bestFit="1" customWidth="1"/>
    <col min="7182" max="7182" width="6.296875" style="424" customWidth="1"/>
    <col min="7183" max="7183" width="11.59765625" style="424" customWidth="1"/>
    <col min="7184" max="7184" width="10.296875" style="424" customWidth="1"/>
    <col min="7185" max="7423" width="11.19921875" style="424"/>
    <col min="7424" max="7424" width="6" style="424" customWidth="1"/>
    <col min="7425" max="7425" width="36.296875" style="424" customWidth="1"/>
    <col min="7426" max="7426" width="16.19921875" style="424" bestFit="1" customWidth="1"/>
    <col min="7427" max="7427" width="6.296875" style="424" customWidth="1"/>
    <col min="7428" max="7428" width="5.5" style="424" customWidth="1"/>
    <col min="7429" max="7429" width="11.296875" style="424" customWidth="1"/>
    <col min="7430" max="7430" width="6.3984375" style="424" customWidth="1"/>
    <col min="7431" max="7432" width="10" style="424" bestFit="1" customWidth="1"/>
    <col min="7433" max="7433" width="1.5" style="424" customWidth="1"/>
    <col min="7434" max="7436" width="11.19921875" style="424"/>
    <col min="7437" max="7437" width="10.69921875" style="424" bestFit="1" customWidth="1"/>
    <col min="7438" max="7438" width="6.296875" style="424" customWidth="1"/>
    <col min="7439" max="7439" width="11.59765625" style="424" customWidth="1"/>
    <col min="7440" max="7440" width="10.296875" style="424" customWidth="1"/>
    <col min="7441" max="7679" width="11.19921875" style="424"/>
    <col min="7680" max="7680" width="6" style="424" customWidth="1"/>
    <col min="7681" max="7681" width="36.296875" style="424" customWidth="1"/>
    <col min="7682" max="7682" width="16.19921875" style="424" bestFit="1" customWidth="1"/>
    <col min="7683" max="7683" width="6.296875" style="424" customWidth="1"/>
    <col min="7684" max="7684" width="5.5" style="424" customWidth="1"/>
    <col min="7685" max="7685" width="11.296875" style="424" customWidth="1"/>
    <col min="7686" max="7686" width="6.3984375" style="424" customWidth="1"/>
    <col min="7687" max="7688" width="10" style="424" bestFit="1" customWidth="1"/>
    <col min="7689" max="7689" width="1.5" style="424" customWidth="1"/>
    <col min="7690" max="7692" width="11.19921875" style="424"/>
    <col min="7693" max="7693" width="10.69921875" style="424" bestFit="1" customWidth="1"/>
    <col min="7694" max="7694" width="6.296875" style="424" customWidth="1"/>
    <col min="7695" max="7695" width="11.59765625" style="424" customWidth="1"/>
    <col min="7696" max="7696" width="10.296875" style="424" customWidth="1"/>
    <col min="7697" max="7935" width="11.19921875" style="424"/>
    <col min="7936" max="7936" width="6" style="424" customWidth="1"/>
    <col min="7937" max="7937" width="36.296875" style="424" customWidth="1"/>
    <col min="7938" max="7938" width="16.19921875" style="424" bestFit="1" customWidth="1"/>
    <col min="7939" max="7939" width="6.296875" style="424" customWidth="1"/>
    <col min="7940" max="7940" width="5.5" style="424" customWidth="1"/>
    <col min="7941" max="7941" width="11.296875" style="424" customWidth="1"/>
    <col min="7942" max="7942" width="6.3984375" style="424" customWidth="1"/>
    <col min="7943" max="7944" width="10" style="424" bestFit="1" customWidth="1"/>
    <col min="7945" max="7945" width="1.5" style="424" customWidth="1"/>
    <col min="7946" max="7948" width="11.19921875" style="424"/>
    <col min="7949" max="7949" width="10.69921875" style="424" bestFit="1" customWidth="1"/>
    <col min="7950" max="7950" width="6.296875" style="424" customWidth="1"/>
    <col min="7951" max="7951" width="11.59765625" style="424" customWidth="1"/>
    <col min="7952" max="7952" width="10.296875" style="424" customWidth="1"/>
    <col min="7953" max="8191" width="11.19921875" style="424"/>
    <col min="8192" max="8192" width="6" style="424" customWidth="1"/>
    <col min="8193" max="8193" width="36.296875" style="424" customWidth="1"/>
    <col min="8194" max="8194" width="16.19921875" style="424" bestFit="1" customWidth="1"/>
    <col min="8195" max="8195" width="6.296875" style="424" customWidth="1"/>
    <col min="8196" max="8196" width="5.5" style="424" customWidth="1"/>
    <col min="8197" max="8197" width="11.296875" style="424" customWidth="1"/>
    <col min="8198" max="8198" width="6.3984375" style="424" customWidth="1"/>
    <col min="8199" max="8200" width="10" style="424" bestFit="1" customWidth="1"/>
    <col min="8201" max="8201" width="1.5" style="424" customWidth="1"/>
    <col min="8202" max="8204" width="11.19921875" style="424"/>
    <col min="8205" max="8205" width="10.69921875" style="424" bestFit="1" customWidth="1"/>
    <col min="8206" max="8206" width="6.296875" style="424" customWidth="1"/>
    <col min="8207" max="8207" width="11.59765625" style="424" customWidth="1"/>
    <col min="8208" max="8208" width="10.296875" style="424" customWidth="1"/>
    <col min="8209" max="8447" width="11.19921875" style="424"/>
    <col min="8448" max="8448" width="6" style="424" customWidth="1"/>
    <col min="8449" max="8449" width="36.296875" style="424" customWidth="1"/>
    <col min="8450" max="8450" width="16.19921875" style="424" bestFit="1" customWidth="1"/>
    <col min="8451" max="8451" width="6.296875" style="424" customWidth="1"/>
    <col min="8452" max="8452" width="5.5" style="424" customWidth="1"/>
    <col min="8453" max="8453" width="11.296875" style="424" customWidth="1"/>
    <col min="8454" max="8454" width="6.3984375" style="424" customWidth="1"/>
    <col min="8455" max="8456" width="10" style="424" bestFit="1" customWidth="1"/>
    <col min="8457" max="8457" width="1.5" style="424" customWidth="1"/>
    <col min="8458" max="8460" width="11.19921875" style="424"/>
    <col min="8461" max="8461" width="10.69921875" style="424" bestFit="1" customWidth="1"/>
    <col min="8462" max="8462" width="6.296875" style="424" customWidth="1"/>
    <col min="8463" max="8463" width="11.59765625" style="424" customWidth="1"/>
    <col min="8464" max="8464" width="10.296875" style="424" customWidth="1"/>
    <col min="8465" max="8703" width="11.19921875" style="424"/>
    <col min="8704" max="8704" width="6" style="424" customWidth="1"/>
    <col min="8705" max="8705" width="36.296875" style="424" customWidth="1"/>
    <col min="8706" max="8706" width="16.19921875" style="424" bestFit="1" customWidth="1"/>
    <col min="8707" max="8707" width="6.296875" style="424" customWidth="1"/>
    <col min="8708" max="8708" width="5.5" style="424" customWidth="1"/>
    <col min="8709" max="8709" width="11.296875" style="424" customWidth="1"/>
    <col min="8710" max="8710" width="6.3984375" style="424" customWidth="1"/>
    <col min="8711" max="8712" width="10" style="424" bestFit="1" customWidth="1"/>
    <col min="8713" max="8713" width="1.5" style="424" customWidth="1"/>
    <col min="8714" max="8716" width="11.19921875" style="424"/>
    <col min="8717" max="8717" width="10.69921875" style="424" bestFit="1" customWidth="1"/>
    <col min="8718" max="8718" width="6.296875" style="424" customWidth="1"/>
    <col min="8719" max="8719" width="11.59765625" style="424" customWidth="1"/>
    <col min="8720" max="8720" width="10.296875" style="424" customWidth="1"/>
    <col min="8721" max="8959" width="11.19921875" style="424"/>
    <col min="8960" max="8960" width="6" style="424" customWidth="1"/>
    <col min="8961" max="8961" width="36.296875" style="424" customWidth="1"/>
    <col min="8962" max="8962" width="16.19921875" style="424" bestFit="1" customWidth="1"/>
    <col min="8963" max="8963" width="6.296875" style="424" customWidth="1"/>
    <col min="8964" max="8964" width="5.5" style="424" customWidth="1"/>
    <col min="8965" max="8965" width="11.296875" style="424" customWidth="1"/>
    <col min="8966" max="8966" width="6.3984375" style="424" customWidth="1"/>
    <col min="8967" max="8968" width="10" style="424" bestFit="1" customWidth="1"/>
    <col min="8969" max="8969" width="1.5" style="424" customWidth="1"/>
    <col min="8970" max="8972" width="11.19921875" style="424"/>
    <col min="8973" max="8973" width="10.69921875" style="424" bestFit="1" customWidth="1"/>
    <col min="8974" max="8974" width="6.296875" style="424" customWidth="1"/>
    <col min="8975" max="8975" width="11.59765625" style="424" customWidth="1"/>
    <col min="8976" max="8976" width="10.296875" style="424" customWidth="1"/>
    <col min="8977" max="9215" width="11.19921875" style="424"/>
    <col min="9216" max="9216" width="6" style="424" customWidth="1"/>
    <col min="9217" max="9217" width="36.296875" style="424" customWidth="1"/>
    <col min="9218" max="9218" width="16.19921875" style="424" bestFit="1" customWidth="1"/>
    <col min="9219" max="9219" width="6.296875" style="424" customWidth="1"/>
    <col min="9220" max="9220" width="5.5" style="424" customWidth="1"/>
    <col min="9221" max="9221" width="11.296875" style="424" customWidth="1"/>
    <col min="9222" max="9222" width="6.3984375" style="424" customWidth="1"/>
    <col min="9223" max="9224" width="10" style="424" bestFit="1" customWidth="1"/>
    <col min="9225" max="9225" width="1.5" style="424" customWidth="1"/>
    <col min="9226" max="9228" width="11.19921875" style="424"/>
    <col min="9229" max="9229" width="10.69921875" style="424" bestFit="1" customWidth="1"/>
    <col min="9230" max="9230" width="6.296875" style="424" customWidth="1"/>
    <col min="9231" max="9231" width="11.59765625" style="424" customWidth="1"/>
    <col min="9232" max="9232" width="10.296875" style="424" customWidth="1"/>
    <col min="9233" max="9471" width="11.19921875" style="424"/>
    <col min="9472" max="9472" width="6" style="424" customWidth="1"/>
    <col min="9473" max="9473" width="36.296875" style="424" customWidth="1"/>
    <col min="9474" max="9474" width="16.19921875" style="424" bestFit="1" customWidth="1"/>
    <col min="9475" max="9475" width="6.296875" style="424" customWidth="1"/>
    <col min="9476" max="9476" width="5.5" style="424" customWidth="1"/>
    <col min="9477" max="9477" width="11.296875" style="424" customWidth="1"/>
    <col min="9478" max="9478" width="6.3984375" style="424" customWidth="1"/>
    <col min="9479" max="9480" width="10" style="424" bestFit="1" customWidth="1"/>
    <col min="9481" max="9481" width="1.5" style="424" customWidth="1"/>
    <col min="9482" max="9484" width="11.19921875" style="424"/>
    <col min="9485" max="9485" width="10.69921875" style="424" bestFit="1" customWidth="1"/>
    <col min="9486" max="9486" width="6.296875" style="424" customWidth="1"/>
    <col min="9487" max="9487" width="11.59765625" style="424" customWidth="1"/>
    <col min="9488" max="9488" width="10.296875" style="424" customWidth="1"/>
    <col min="9489" max="9727" width="11.19921875" style="424"/>
    <col min="9728" max="9728" width="6" style="424" customWidth="1"/>
    <col min="9729" max="9729" width="36.296875" style="424" customWidth="1"/>
    <col min="9730" max="9730" width="16.19921875" style="424" bestFit="1" customWidth="1"/>
    <col min="9731" max="9731" width="6.296875" style="424" customWidth="1"/>
    <col min="9732" max="9732" width="5.5" style="424" customWidth="1"/>
    <col min="9733" max="9733" width="11.296875" style="424" customWidth="1"/>
    <col min="9734" max="9734" width="6.3984375" style="424" customWidth="1"/>
    <col min="9735" max="9736" width="10" style="424" bestFit="1" customWidth="1"/>
    <col min="9737" max="9737" width="1.5" style="424" customWidth="1"/>
    <col min="9738" max="9740" width="11.19921875" style="424"/>
    <col min="9741" max="9741" width="10.69921875" style="424" bestFit="1" customWidth="1"/>
    <col min="9742" max="9742" width="6.296875" style="424" customWidth="1"/>
    <col min="9743" max="9743" width="11.59765625" style="424" customWidth="1"/>
    <col min="9744" max="9744" width="10.296875" style="424" customWidth="1"/>
    <col min="9745" max="9983" width="11.19921875" style="424"/>
    <col min="9984" max="9984" width="6" style="424" customWidth="1"/>
    <col min="9985" max="9985" width="36.296875" style="424" customWidth="1"/>
    <col min="9986" max="9986" width="16.19921875" style="424" bestFit="1" customWidth="1"/>
    <col min="9987" max="9987" width="6.296875" style="424" customWidth="1"/>
    <col min="9988" max="9988" width="5.5" style="424" customWidth="1"/>
    <col min="9989" max="9989" width="11.296875" style="424" customWidth="1"/>
    <col min="9990" max="9990" width="6.3984375" style="424" customWidth="1"/>
    <col min="9991" max="9992" width="10" style="424" bestFit="1" customWidth="1"/>
    <col min="9993" max="9993" width="1.5" style="424" customWidth="1"/>
    <col min="9994" max="9996" width="11.19921875" style="424"/>
    <col min="9997" max="9997" width="10.69921875" style="424" bestFit="1" customWidth="1"/>
    <col min="9998" max="9998" width="6.296875" style="424" customWidth="1"/>
    <col min="9999" max="9999" width="11.59765625" style="424" customWidth="1"/>
    <col min="10000" max="10000" width="10.296875" style="424" customWidth="1"/>
    <col min="10001" max="10239" width="11.19921875" style="424"/>
    <col min="10240" max="10240" width="6" style="424" customWidth="1"/>
    <col min="10241" max="10241" width="36.296875" style="424" customWidth="1"/>
    <col min="10242" max="10242" width="16.19921875" style="424" bestFit="1" customWidth="1"/>
    <col min="10243" max="10243" width="6.296875" style="424" customWidth="1"/>
    <col min="10244" max="10244" width="5.5" style="424" customWidth="1"/>
    <col min="10245" max="10245" width="11.296875" style="424" customWidth="1"/>
    <col min="10246" max="10246" width="6.3984375" style="424" customWidth="1"/>
    <col min="10247" max="10248" width="10" style="424" bestFit="1" customWidth="1"/>
    <col min="10249" max="10249" width="1.5" style="424" customWidth="1"/>
    <col min="10250" max="10252" width="11.19921875" style="424"/>
    <col min="10253" max="10253" width="10.69921875" style="424" bestFit="1" customWidth="1"/>
    <col min="10254" max="10254" width="6.296875" style="424" customWidth="1"/>
    <col min="10255" max="10255" width="11.59765625" style="424" customWidth="1"/>
    <col min="10256" max="10256" width="10.296875" style="424" customWidth="1"/>
    <col min="10257" max="10495" width="11.19921875" style="424"/>
    <col min="10496" max="10496" width="6" style="424" customWidth="1"/>
    <col min="10497" max="10497" width="36.296875" style="424" customWidth="1"/>
    <col min="10498" max="10498" width="16.19921875" style="424" bestFit="1" customWidth="1"/>
    <col min="10499" max="10499" width="6.296875" style="424" customWidth="1"/>
    <col min="10500" max="10500" width="5.5" style="424" customWidth="1"/>
    <col min="10501" max="10501" width="11.296875" style="424" customWidth="1"/>
    <col min="10502" max="10502" width="6.3984375" style="424" customWidth="1"/>
    <col min="10503" max="10504" width="10" style="424" bestFit="1" customWidth="1"/>
    <col min="10505" max="10505" width="1.5" style="424" customWidth="1"/>
    <col min="10506" max="10508" width="11.19921875" style="424"/>
    <col min="10509" max="10509" width="10.69921875" style="424" bestFit="1" customWidth="1"/>
    <col min="10510" max="10510" width="6.296875" style="424" customWidth="1"/>
    <col min="10511" max="10511" width="11.59765625" style="424" customWidth="1"/>
    <col min="10512" max="10512" width="10.296875" style="424" customWidth="1"/>
    <col min="10513" max="10751" width="11.19921875" style="424"/>
    <col min="10752" max="10752" width="6" style="424" customWidth="1"/>
    <col min="10753" max="10753" width="36.296875" style="424" customWidth="1"/>
    <col min="10754" max="10754" width="16.19921875" style="424" bestFit="1" customWidth="1"/>
    <col min="10755" max="10755" width="6.296875" style="424" customWidth="1"/>
    <col min="10756" max="10756" width="5.5" style="424" customWidth="1"/>
    <col min="10757" max="10757" width="11.296875" style="424" customWidth="1"/>
    <col min="10758" max="10758" width="6.3984375" style="424" customWidth="1"/>
    <col min="10759" max="10760" width="10" style="424" bestFit="1" customWidth="1"/>
    <col min="10761" max="10761" width="1.5" style="424" customWidth="1"/>
    <col min="10762" max="10764" width="11.19921875" style="424"/>
    <col min="10765" max="10765" width="10.69921875" style="424" bestFit="1" customWidth="1"/>
    <col min="10766" max="10766" width="6.296875" style="424" customWidth="1"/>
    <col min="10767" max="10767" width="11.59765625" style="424" customWidth="1"/>
    <col min="10768" max="10768" width="10.296875" style="424" customWidth="1"/>
    <col min="10769" max="11007" width="11.19921875" style="424"/>
    <col min="11008" max="11008" width="6" style="424" customWidth="1"/>
    <col min="11009" max="11009" width="36.296875" style="424" customWidth="1"/>
    <col min="11010" max="11010" width="16.19921875" style="424" bestFit="1" customWidth="1"/>
    <col min="11011" max="11011" width="6.296875" style="424" customWidth="1"/>
    <col min="11012" max="11012" width="5.5" style="424" customWidth="1"/>
    <col min="11013" max="11013" width="11.296875" style="424" customWidth="1"/>
    <col min="11014" max="11014" width="6.3984375" style="424" customWidth="1"/>
    <col min="11015" max="11016" width="10" style="424" bestFit="1" customWidth="1"/>
    <col min="11017" max="11017" width="1.5" style="424" customWidth="1"/>
    <col min="11018" max="11020" width="11.19921875" style="424"/>
    <col min="11021" max="11021" width="10.69921875" style="424" bestFit="1" customWidth="1"/>
    <col min="11022" max="11022" width="6.296875" style="424" customWidth="1"/>
    <col min="11023" max="11023" width="11.59765625" style="424" customWidth="1"/>
    <col min="11024" max="11024" width="10.296875" style="424" customWidth="1"/>
    <col min="11025" max="11263" width="11.19921875" style="424"/>
    <col min="11264" max="11264" width="6" style="424" customWidth="1"/>
    <col min="11265" max="11265" width="36.296875" style="424" customWidth="1"/>
    <col min="11266" max="11266" width="16.19921875" style="424" bestFit="1" customWidth="1"/>
    <col min="11267" max="11267" width="6.296875" style="424" customWidth="1"/>
    <col min="11268" max="11268" width="5.5" style="424" customWidth="1"/>
    <col min="11269" max="11269" width="11.296875" style="424" customWidth="1"/>
    <col min="11270" max="11270" width="6.3984375" style="424" customWidth="1"/>
    <col min="11271" max="11272" width="10" style="424" bestFit="1" customWidth="1"/>
    <col min="11273" max="11273" width="1.5" style="424" customWidth="1"/>
    <col min="11274" max="11276" width="11.19921875" style="424"/>
    <col min="11277" max="11277" width="10.69921875" style="424" bestFit="1" customWidth="1"/>
    <col min="11278" max="11278" width="6.296875" style="424" customWidth="1"/>
    <col min="11279" max="11279" width="11.59765625" style="424" customWidth="1"/>
    <col min="11280" max="11280" width="10.296875" style="424" customWidth="1"/>
    <col min="11281" max="11519" width="11.19921875" style="424"/>
    <col min="11520" max="11520" width="6" style="424" customWidth="1"/>
    <col min="11521" max="11521" width="36.296875" style="424" customWidth="1"/>
    <col min="11522" max="11522" width="16.19921875" style="424" bestFit="1" customWidth="1"/>
    <col min="11523" max="11523" width="6.296875" style="424" customWidth="1"/>
    <col min="11524" max="11524" width="5.5" style="424" customWidth="1"/>
    <col min="11525" max="11525" width="11.296875" style="424" customWidth="1"/>
    <col min="11526" max="11526" width="6.3984375" style="424" customWidth="1"/>
    <col min="11527" max="11528" width="10" style="424" bestFit="1" customWidth="1"/>
    <col min="11529" max="11529" width="1.5" style="424" customWidth="1"/>
    <col min="11530" max="11532" width="11.19921875" style="424"/>
    <col min="11533" max="11533" width="10.69921875" style="424" bestFit="1" customWidth="1"/>
    <col min="11534" max="11534" width="6.296875" style="424" customWidth="1"/>
    <col min="11535" max="11535" width="11.59765625" style="424" customWidth="1"/>
    <col min="11536" max="11536" width="10.296875" style="424" customWidth="1"/>
    <col min="11537" max="11775" width="11.19921875" style="424"/>
    <col min="11776" max="11776" width="6" style="424" customWidth="1"/>
    <col min="11777" max="11777" width="36.296875" style="424" customWidth="1"/>
    <col min="11778" max="11778" width="16.19921875" style="424" bestFit="1" customWidth="1"/>
    <col min="11779" max="11779" width="6.296875" style="424" customWidth="1"/>
    <col min="11780" max="11780" width="5.5" style="424" customWidth="1"/>
    <col min="11781" max="11781" width="11.296875" style="424" customWidth="1"/>
    <col min="11782" max="11782" width="6.3984375" style="424" customWidth="1"/>
    <col min="11783" max="11784" width="10" style="424" bestFit="1" customWidth="1"/>
    <col min="11785" max="11785" width="1.5" style="424" customWidth="1"/>
    <col min="11786" max="11788" width="11.19921875" style="424"/>
    <col min="11789" max="11789" width="10.69921875" style="424" bestFit="1" customWidth="1"/>
    <col min="11790" max="11790" width="6.296875" style="424" customWidth="1"/>
    <col min="11791" max="11791" width="11.59765625" style="424" customWidth="1"/>
    <col min="11792" max="11792" width="10.296875" style="424" customWidth="1"/>
    <col min="11793" max="12031" width="11.19921875" style="424"/>
    <col min="12032" max="12032" width="6" style="424" customWidth="1"/>
    <col min="12033" max="12033" width="36.296875" style="424" customWidth="1"/>
    <col min="12034" max="12034" width="16.19921875" style="424" bestFit="1" customWidth="1"/>
    <col min="12035" max="12035" width="6.296875" style="424" customWidth="1"/>
    <col min="12036" max="12036" width="5.5" style="424" customWidth="1"/>
    <col min="12037" max="12037" width="11.296875" style="424" customWidth="1"/>
    <col min="12038" max="12038" width="6.3984375" style="424" customWidth="1"/>
    <col min="12039" max="12040" width="10" style="424" bestFit="1" customWidth="1"/>
    <col min="12041" max="12041" width="1.5" style="424" customWidth="1"/>
    <col min="12042" max="12044" width="11.19921875" style="424"/>
    <col min="12045" max="12045" width="10.69921875" style="424" bestFit="1" customWidth="1"/>
    <col min="12046" max="12046" width="6.296875" style="424" customWidth="1"/>
    <col min="12047" max="12047" width="11.59765625" style="424" customWidth="1"/>
    <col min="12048" max="12048" width="10.296875" style="424" customWidth="1"/>
    <col min="12049" max="12287" width="11.19921875" style="424"/>
    <col min="12288" max="12288" width="6" style="424" customWidth="1"/>
    <col min="12289" max="12289" width="36.296875" style="424" customWidth="1"/>
    <col min="12290" max="12290" width="16.19921875" style="424" bestFit="1" customWidth="1"/>
    <col min="12291" max="12291" width="6.296875" style="424" customWidth="1"/>
    <col min="12292" max="12292" width="5.5" style="424" customWidth="1"/>
    <col min="12293" max="12293" width="11.296875" style="424" customWidth="1"/>
    <col min="12294" max="12294" width="6.3984375" style="424" customWidth="1"/>
    <col min="12295" max="12296" width="10" style="424" bestFit="1" customWidth="1"/>
    <col min="12297" max="12297" width="1.5" style="424" customWidth="1"/>
    <col min="12298" max="12300" width="11.19921875" style="424"/>
    <col min="12301" max="12301" width="10.69921875" style="424" bestFit="1" customWidth="1"/>
    <col min="12302" max="12302" width="6.296875" style="424" customWidth="1"/>
    <col min="12303" max="12303" width="11.59765625" style="424" customWidth="1"/>
    <col min="12304" max="12304" width="10.296875" style="424" customWidth="1"/>
    <col min="12305" max="12543" width="11.19921875" style="424"/>
    <col min="12544" max="12544" width="6" style="424" customWidth="1"/>
    <col min="12545" max="12545" width="36.296875" style="424" customWidth="1"/>
    <col min="12546" max="12546" width="16.19921875" style="424" bestFit="1" customWidth="1"/>
    <col min="12547" max="12547" width="6.296875" style="424" customWidth="1"/>
    <col min="12548" max="12548" width="5.5" style="424" customWidth="1"/>
    <col min="12549" max="12549" width="11.296875" style="424" customWidth="1"/>
    <col min="12550" max="12550" width="6.3984375" style="424" customWidth="1"/>
    <col min="12551" max="12552" width="10" style="424" bestFit="1" customWidth="1"/>
    <col min="12553" max="12553" width="1.5" style="424" customWidth="1"/>
    <col min="12554" max="12556" width="11.19921875" style="424"/>
    <col min="12557" max="12557" width="10.69921875" style="424" bestFit="1" customWidth="1"/>
    <col min="12558" max="12558" width="6.296875" style="424" customWidth="1"/>
    <col min="12559" max="12559" width="11.59765625" style="424" customWidth="1"/>
    <col min="12560" max="12560" width="10.296875" style="424" customWidth="1"/>
    <col min="12561" max="12799" width="11.19921875" style="424"/>
    <col min="12800" max="12800" width="6" style="424" customWidth="1"/>
    <col min="12801" max="12801" width="36.296875" style="424" customWidth="1"/>
    <col min="12802" max="12802" width="16.19921875" style="424" bestFit="1" customWidth="1"/>
    <col min="12803" max="12803" width="6.296875" style="424" customWidth="1"/>
    <col min="12804" max="12804" width="5.5" style="424" customWidth="1"/>
    <col min="12805" max="12805" width="11.296875" style="424" customWidth="1"/>
    <col min="12806" max="12806" width="6.3984375" style="424" customWidth="1"/>
    <col min="12807" max="12808" width="10" style="424" bestFit="1" customWidth="1"/>
    <col min="12809" max="12809" width="1.5" style="424" customWidth="1"/>
    <col min="12810" max="12812" width="11.19921875" style="424"/>
    <col min="12813" max="12813" width="10.69921875" style="424" bestFit="1" customWidth="1"/>
    <col min="12814" max="12814" width="6.296875" style="424" customWidth="1"/>
    <col min="12815" max="12815" width="11.59765625" style="424" customWidth="1"/>
    <col min="12816" max="12816" width="10.296875" style="424" customWidth="1"/>
    <col min="12817" max="13055" width="11.19921875" style="424"/>
    <col min="13056" max="13056" width="6" style="424" customWidth="1"/>
    <col min="13057" max="13057" width="36.296875" style="424" customWidth="1"/>
    <col min="13058" max="13058" width="16.19921875" style="424" bestFit="1" customWidth="1"/>
    <col min="13059" max="13059" width="6.296875" style="424" customWidth="1"/>
    <col min="13060" max="13060" width="5.5" style="424" customWidth="1"/>
    <col min="13061" max="13061" width="11.296875" style="424" customWidth="1"/>
    <col min="13062" max="13062" width="6.3984375" style="424" customWidth="1"/>
    <col min="13063" max="13064" width="10" style="424" bestFit="1" customWidth="1"/>
    <col min="13065" max="13065" width="1.5" style="424" customWidth="1"/>
    <col min="13066" max="13068" width="11.19921875" style="424"/>
    <col min="13069" max="13069" width="10.69921875" style="424" bestFit="1" customWidth="1"/>
    <col min="13070" max="13070" width="6.296875" style="424" customWidth="1"/>
    <col min="13071" max="13071" width="11.59765625" style="424" customWidth="1"/>
    <col min="13072" max="13072" width="10.296875" style="424" customWidth="1"/>
    <col min="13073" max="13311" width="11.19921875" style="424"/>
    <col min="13312" max="13312" width="6" style="424" customWidth="1"/>
    <col min="13313" max="13313" width="36.296875" style="424" customWidth="1"/>
    <col min="13314" max="13314" width="16.19921875" style="424" bestFit="1" customWidth="1"/>
    <col min="13315" max="13315" width="6.296875" style="424" customWidth="1"/>
    <col min="13316" max="13316" width="5.5" style="424" customWidth="1"/>
    <col min="13317" max="13317" width="11.296875" style="424" customWidth="1"/>
    <col min="13318" max="13318" width="6.3984375" style="424" customWidth="1"/>
    <col min="13319" max="13320" width="10" style="424" bestFit="1" customWidth="1"/>
    <col min="13321" max="13321" width="1.5" style="424" customWidth="1"/>
    <col min="13322" max="13324" width="11.19921875" style="424"/>
    <col min="13325" max="13325" width="10.69921875" style="424" bestFit="1" customWidth="1"/>
    <col min="13326" max="13326" width="6.296875" style="424" customWidth="1"/>
    <col min="13327" max="13327" width="11.59765625" style="424" customWidth="1"/>
    <col min="13328" max="13328" width="10.296875" style="424" customWidth="1"/>
    <col min="13329" max="13567" width="11.19921875" style="424"/>
    <col min="13568" max="13568" width="6" style="424" customWidth="1"/>
    <col min="13569" max="13569" width="36.296875" style="424" customWidth="1"/>
    <col min="13570" max="13570" width="16.19921875" style="424" bestFit="1" customWidth="1"/>
    <col min="13571" max="13571" width="6.296875" style="424" customWidth="1"/>
    <col min="13572" max="13572" width="5.5" style="424" customWidth="1"/>
    <col min="13573" max="13573" width="11.296875" style="424" customWidth="1"/>
    <col min="13574" max="13574" width="6.3984375" style="424" customWidth="1"/>
    <col min="13575" max="13576" width="10" style="424" bestFit="1" customWidth="1"/>
    <col min="13577" max="13577" width="1.5" style="424" customWidth="1"/>
    <col min="13578" max="13580" width="11.19921875" style="424"/>
    <col min="13581" max="13581" width="10.69921875" style="424" bestFit="1" customWidth="1"/>
    <col min="13582" max="13582" width="6.296875" style="424" customWidth="1"/>
    <col min="13583" max="13583" width="11.59765625" style="424" customWidth="1"/>
    <col min="13584" max="13584" width="10.296875" style="424" customWidth="1"/>
    <col min="13585" max="13823" width="11.19921875" style="424"/>
    <col min="13824" max="13824" width="6" style="424" customWidth="1"/>
    <col min="13825" max="13825" width="36.296875" style="424" customWidth="1"/>
    <col min="13826" max="13826" width="16.19921875" style="424" bestFit="1" customWidth="1"/>
    <col min="13827" max="13827" width="6.296875" style="424" customWidth="1"/>
    <col min="13828" max="13828" width="5.5" style="424" customWidth="1"/>
    <col min="13829" max="13829" width="11.296875" style="424" customWidth="1"/>
    <col min="13830" max="13830" width="6.3984375" style="424" customWidth="1"/>
    <col min="13831" max="13832" width="10" style="424" bestFit="1" customWidth="1"/>
    <col min="13833" max="13833" width="1.5" style="424" customWidth="1"/>
    <col min="13834" max="13836" width="11.19921875" style="424"/>
    <col min="13837" max="13837" width="10.69921875" style="424" bestFit="1" customWidth="1"/>
    <col min="13838" max="13838" width="6.296875" style="424" customWidth="1"/>
    <col min="13839" max="13839" width="11.59765625" style="424" customWidth="1"/>
    <col min="13840" max="13840" width="10.296875" style="424" customWidth="1"/>
    <col min="13841" max="14079" width="11.19921875" style="424"/>
    <col min="14080" max="14080" width="6" style="424" customWidth="1"/>
    <col min="14081" max="14081" width="36.296875" style="424" customWidth="1"/>
    <col min="14082" max="14082" width="16.19921875" style="424" bestFit="1" customWidth="1"/>
    <col min="14083" max="14083" width="6.296875" style="424" customWidth="1"/>
    <col min="14084" max="14084" width="5.5" style="424" customWidth="1"/>
    <col min="14085" max="14085" width="11.296875" style="424" customWidth="1"/>
    <col min="14086" max="14086" width="6.3984375" style="424" customWidth="1"/>
    <col min="14087" max="14088" width="10" style="424" bestFit="1" customWidth="1"/>
    <col min="14089" max="14089" width="1.5" style="424" customWidth="1"/>
    <col min="14090" max="14092" width="11.19921875" style="424"/>
    <col min="14093" max="14093" width="10.69921875" style="424" bestFit="1" customWidth="1"/>
    <col min="14094" max="14094" width="6.296875" style="424" customWidth="1"/>
    <col min="14095" max="14095" width="11.59765625" style="424" customWidth="1"/>
    <col min="14096" max="14096" width="10.296875" style="424" customWidth="1"/>
    <col min="14097" max="14335" width="11.19921875" style="424"/>
    <col min="14336" max="14336" width="6" style="424" customWidth="1"/>
    <col min="14337" max="14337" width="36.296875" style="424" customWidth="1"/>
    <col min="14338" max="14338" width="16.19921875" style="424" bestFit="1" customWidth="1"/>
    <col min="14339" max="14339" width="6.296875" style="424" customWidth="1"/>
    <col min="14340" max="14340" width="5.5" style="424" customWidth="1"/>
    <col min="14341" max="14341" width="11.296875" style="424" customWidth="1"/>
    <col min="14342" max="14342" width="6.3984375" style="424" customWidth="1"/>
    <col min="14343" max="14344" width="10" style="424" bestFit="1" customWidth="1"/>
    <col min="14345" max="14345" width="1.5" style="424" customWidth="1"/>
    <col min="14346" max="14348" width="11.19921875" style="424"/>
    <col min="14349" max="14349" width="10.69921875" style="424" bestFit="1" customWidth="1"/>
    <col min="14350" max="14350" width="6.296875" style="424" customWidth="1"/>
    <col min="14351" max="14351" width="11.59765625" style="424" customWidth="1"/>
    <col min="14352" max="14352" width="10.296875" style="424" customWidth="1"/>
    <col min="14353" max="14591" width="11.19921875" style="424"/>
    <col min="14592" max="14592" width="6" style="424" customWidth="1"/>
    <col min="14593" max="14593" width="36.296875" style="424" customWidth="1"/>
    <col min="14594" max="14594" width="16.19921875" style="424" bestFit="1" customWidth="1"/>
    <col min="14595" max="14595" width="6.296875" style="424" customWidth="1"/>
    <col min="14596" max="14596" width="5.5" style="424" customWidth="1"/>
    <col min="14597" max="14597" width="11.296875" style="424" customWidth="1"/>
    <col min="14598" max="14598" width="6.3984375" style="424" customWidth="1"/>
    <col min="14599" max="14600" width="10" style="424" bestFit="1" customWidth="1"/>
    <col min="14601" max="14601" width="1.5" style="424" customWidth="1"/>
    <col min="14602" max="14604" width="11.19921875" style="424"/>
    <col min="14605" max="14605" width="10.69921875" style="424" bestFit="1" customWidth="1"/>
    <col min="14606" max="14606" width="6.296875" style="424" customWidth="1"/>
    <col min="14607" max="14607" width="11.59765625" style="424" customWidth="1"/>
    <col min="14608" max="14608" width="10.296875" style="424" customWidth="1"/>
    <col min="14609" max="14847" width="11.19921875" style="424"/>
    <col min="14848" max="14848" width="6" style="424" customWidth="1"/>
    <col min="14849" max="14849" width="36.296875" style="424" customWidth="1"/>
    <col min="14850" max="14850" width="16.19921875" style="424" bestFit="1" customWidth="1"/>
    <col min="14851" max="14851" width="6.296875" style="424" customWidth="1"/>
    <col min="14852" max="14852" width="5.5" style="424" customWidth="1"/>
    <col min="14853" max="14853" width="11.296875" style="424" customWidth="1"/>
    <col min="14854" max="14854" width="6.3984375" style="424" customWidth="1"/>
    <col min="14855" max="14856" width="10" style="424" bestFit="1" customWidth="1"/>
    <col min="14857" max="14857" width="1.5" style="424" customWidth="1"/>
    <col min="14858" max="14860" width="11.19921875" style="424"/>
    <col min="14861" max="14861" width="10.69921875" style="424" bestFit="1" customWidth="1"/>
    <col min="14862" max="14862" width="6.296875" style="424" customWidth="1"/>
    <col min="14863" max="14863" width="11.59765625" style="424" customWidth="1"/>
    <col min="14864" max="14864" width="10.296875" style="424" customWidth="1"/>
    <col min="14865" max="15103" width="11.19921875" style="424"/>
    <col min="15104" max="15104" width="6" style="424" customWidth="1"/>
    <col min="15105" max="15105" width="36.296875" style="424" customWidth="1"/>
    <col min="15106" max="15106" width="16.19921875" style="424" bestFit="1" customWidth="1"/>
    <col min="15107" max="15107" width="6.296875" style="424" customWidth="1"/>
    <col min="15108" max="15108" width="5.5" style="424" customWidth="1"/>
    <col min="15109" max="15109" width="11.296875" style="424" customWidth="1"/>
    <col min="15110" max="15110" width="6.3984375" style="424" customWidth="1"/>
    <col min="15111" max="15112" width="10" style="424" bestFit="1" customWidth="1"/>
    <col min="15113" max="15113" width="1.5" style="424" customWidth="1"/>
    <col min="15114" max="15116" width="11.19921875" style="424"/>
    <col min="15117" max="15117" width="10.69921875" style="424" bestFit="1" customWidth="1"/>
    <col min="15118" max="15118" width="6.296875" style="424" customWidth="1"/>
    <col min="15119" max="15119" width="11.59765625" style="424" customWidth="1"/>
    <col min="15120" max="15120" width="10.296875" style="424" customWidth="1"/>
    <col min="15121" max="15359" width="11.19921875" style="424"/>
    <col min="15360" max="15360" width="6" style="424" customWidth="1"/>
    <col min="15361" max="15361" width="36.296875" style="424" customWidth="1"/>
    <col min="15362" max="15362" width="16.19921875" style="424" bestFit="1" customWidth="1"/>
    <col min="15363" max="15363" width="6.296875" style="424" customWidth="1"/>
    <col min="15364" max="15364" width="5.5" style="424" customWidth="1"/>
    <col min="15365" max="15365" width="11.296875" style="424" customWidth="1"/>
    <col min="15366" max="15366" width="6.3984375" style="424" customWidth="1"/>
    <col min="15367" max="15368" width="10" style="424" bestFit="1" customWidth="1"/>
    <col min="15369" max="15369" width="1.5" style="424" customWidth="1"/>
    <col min="15370" max="15372" width="11.19921875" style="424"/>
    <col min="15373" max="15373" width="10.69921875" style="424" bestFit="1" customWidth="1"/>
    <col min="15374" max="15374" width="6.296875" style="424" customWidth="1"/>
    <col min="15375" max="15375" width="11.59765625" style="424" customWidth="1"/>
    <col min="15376" max="15376" width="10.296875" style="424" customWidth="1"/>
    <col min="15377" max="15615" width="11.19921875" style="424"/>
    <col min="15616" max="15616" width="6" style="424" customWidth="1"/>
    <col min="15617" max="15617" width="36.296875" style="424" customWidth="1"/>
    <col min="15618" max="15618" width="16.19921875" style="424" bestFit="1" customWidth="1"/>
    <col min="15619" max="15619" width="6.296875" style="424" customWidth="1"/>
    <col min="15620" max="15620" width="5.5" style="424" customWidth="1"/>
    <col min="15621" max="15621" width="11.296875" style="424" customWidth="1"/>
    <col min="15622" max="15622" width="6.3984375" style="424" customWidth="1"/>
    <col min="15623" max="15624" width="10" style="424" bestFit="1" customWidth="1"/>
    <col min="15625" max="15625" width="1.5" style="424" customWidth="1"/>
    <col min="15626" max="15628" width="11.19921875" style="424"/>
    <col min="15629" max="15629" width="10.69921875" style="424" bestFit="1" customWidth="1"/>
    <col min="15630" max="15630" width="6.296875" style="424" customWidth="1"/>
    <col min="15631" max="15631" width="11.59765625" style="424" customWidth="1"/>
    <col min="15632" max="15632" width="10.296875" style="424" customWidth="1"/>
    <col min="15633" max="15871" width="11.19921875" style="424"/>
    <col min="15872" max="15872" width="6" style="424" customWidth="1"/>
    <col min="15873" max="15873" width="36.296875" style="424" customWidth="1"/>
    <col min="15874" max="15874" width="16.19921875" style="424" bestFit="1" customWidth="1"/>
    <col min="15875" max="15875" width="6.296875" style="424" customWidth="1"/>
    <col min="15876" max="15876" width="5.5" style="424" customWidth="1"/>
    <col min="15877" max="15877" width="11.296875" style="424" customWidth="1"/>
    <col min="15878" max="15878" width="6.3984375" style="424" customWidth="1"/>
    <col min="15879" max="15880" width="10" style="424" bestFit="1" customWidth="1"/>
    <col min="15881" max="15881" width="1.5" style="424" customWidth="1"/>
    <col min="15882" max="15884" width="11.19921875" style="424"/>
    <col min="15885" max="15885" width="10.69921875" style="424" bestFit="1" customWidth="1"/>
    <col min="15886" max="15886" width="6.296875" style="424" customWidth="1"/>
    <col min="15887" max="15887" width="11.59765625" style="424" customWidth="1"/>
    <col min="15888" max="15888" width="10.296875" style="424" customWidth="1"/>
    <col min="15889" max="16127" width="11.19921875" style="424"/>
    <col min="16128" max="16128" width="6" style="424" customWidth="1"/>
    <col min="16129" max="16129" width="36.296875" style="424" customWidth="1"/>
    <col min="16130" max="16130" width="16.19921875" style="424" bestFit="1" customWidth="1"/>
    <col min="16131" max="16131" width="6.296875" style="424" customWidth="1"/>
    <col min="16132" max="16132" width="5.5" style="424" customWidth="1"/>
    <col min="16133" max="16133" width="11.296875" style="424" customWidth="1"/>
    <col min="16134" max="16134" width="6.3984375" style="424" customWidth="1"/>
    <col min="16135" max="16136" width="10" style="424" bestFit="1" customWidth="1"/>
    <col min="16137" max="16137" width="1.5" style="424" customWidth="1"/>
    <col min="16138" max="16140" width="11.19921875" style="424"/>
    <col min="16141" max="16141" width="10.69921875" style="424" bestFit="1" customWidth="1"/>
    <col min="16142" max="16142" width="6.296875" style="424" customWidth="1"/>
    <col min="16143" max="16143" width="11.59765625" style="424" customWidth="1"/>
    <col min="16144" max="16144" width="10.296875" style="424" customWidth="1"/>
    <col min="16145" max="16384" width="11.19921875" style="424"/>
  </cols>
  <sheetData>
    <row r="1" spans="1:22" s="451" customFormat="1" ht="42.75" customHeight="1">
      <c r="A1" s="439" t="s">
        <v>286</v>
      </c>
      <c r="B1" s="468"/>
      <c r="C1" s="440"/>
      <c r="D1" s="440"/>
      <c r="E1" s="440"/>
      <c r="F1" s="440"/>
      <c r="G1" s="440"/>
      <c r="H1" s="440"/>
      <c r="I1" s="440"/>
      <c r="J1" s="440"/>
      <c r="K1" s="440"/>
      <c r="L1" s="440"/>
      <c r="M1" s="440"/>
      <c r="N1" s="441"/>
      <c r="O1" s="450"/>
      <c r="P1" s="444" t="s">
        <v>278</v>
      </c>
      <c r="Q1" s="442"/>
      <c r="R1" s="442"/>
      <c r="S1" s="443"/>
      <c r="T1" s="464"/>
    </row>
    <row r="2" spans="1:22" s="455" customFormat="1" ht="56.4" customHeight="1">
      <c r="A2" s="452" t="s">
        <v>287</v>
      </c>
      <c r="B2" s="452" t="s">
        <v>0</v>
      </c>
      <c r="C2" s="445" t="s">
        <v>279</v>
      </c>
      <c r="D2" s="446" t="s">
        <v>292</v>
      </c>
      <c r="E2" s="446" t="s">
        <v>2</v>
      </c>
      <c r="F2" s="456" t="s">
        <v>293</v>
      </c>
      <c r="G2" s="456" t="s">
        <v>294</v>
      </c>
      <c r="H2" s="456" t="s">
        <v>295</v>
      </c>
      <c r="I2" s="456" t="s">
        <v>296</v>
      </c>
      <c r="J2" s="447" t="s">
        <v>300</v>
      </c>
      <c r="K2" s="447" t="s">
        <v>280</v>
      </c>
      <c r="L2" s="447" t="s">
        <v>297</v>
      </c>
      <c r="M2" s="448" t="s">
        <v>290</v>
      </c>
      <c r="N2" s="449" t="s">
        <v>291</v>
      </c>
      <c r="O2" s="453"/>
      <c r="P2" s="454">
        <v>2022</v>
      </c>
      <c r="Q2" s="454">
        <v>2023</v>
      </c>
      <c r="R2" s="454">
        <v>2024</v>
      </c>
      <c r="S2" s="454">
        <v>2025</v>
      </c>
      <c r="T2" s="465" t="s">
        <v>251</v>
      </c>
    </row>
    <row r="3" spans="1:22" s="458" customFormat="1">
      <c r="A3" s="496" t="s">
        <v>9</v>
      </c>
      <c r="B3" s="471" t="s">
        <v>10</v>
      </c>
      <c r="C3" s="472" t="s">
        <v>288</v>
      </c>
      <c r="D3" s="492" t="s">
        <v>4</v>
      </c>
      <c r="E3" s="472" t="s">
        <v>15</v>
      </c>
      <c r="F3" s="473">
        <v>44835</v>
      </c>
      <c r="G3" s="473">
        <v>44880</v>
      </c>
      <c r="H3" s="474">
        <v>45078</v>
      </c>
      <c r="I3" s="472"/>
      <c r="J3" s="475">
        <f>+PEP!L5</f>
        <v>802000</v>
      </c>
      <c r="K3" s="476" t="s">
        <v>319</v>
      </c>
      <c r="L3" s="477" t="s">
        <v>298</v>
      </c>
      <c r="M3" s="462">
        <v>572585</v>
      </c>
      <c r="N3" s="462">
        <v>229415</v>
      </c>
      <c r="O3" s="457"/>
      <c r="P3" s="461"/>
      <c r="Q3" s="461">
        <v>401000</v>
      </c>
      <c r="R3" s="461">
        <v>401000</v>
      </c>
      <c r="S3" s="461"/>
      <c r="T3" s="466"/>
      <c r="U3" s="459">
        <f>+M3+N3-J3</f>
        <v>0</v>
      </c>
      <c r="V3" s="459">
        <f t="shared" ref="V3:V16" si="0">+P3+Q3-J3</f>
        <v>-401000</v>
      </c>
    </row>
    <row r="4" spans="1:22" s="458" customFormat="1" ht="24.6" customHeight="1">
      <c r="A4" s="496" t="s">
        <v>3</v>
      </c>
      <c r="B4" s="471" t="s">
        <v>128</v>
      </c>
      <c r="C4" s="478" t="s">
        <v>283</v>
      </c>
      <c r="D4" s="492" t="s">
        <v>4</v>
      </c>
      <c r="E4" s="472" t="s">
        <v>5</v>
      </c>
      <c r="F4" s="473">
        <v>44896</v>
      </c>
      <c r="G4" s="473"/>
      <c r="H4" s="474">
        <v>45078</v>
      </c>
      <c r="I4" s="472"/>
      <c r="J4" s="475">
        <f>+PEP!L6</f>
        <v>35000</v>
      </c>
      <c r="K4" s="476" t="s">
        <v>285</v>
      </c>
      <c r="L4" s="477" t="s">
        <v>299</v>
      </c>
      <c r="M4" s="462">
        <f>+J4</f>
        <v>35000</v>
      </c>
      <c r="N4" s="462"/>
      <c r="O4" s="457"/>
      <c r="P4" s="462"/>
      <c r="Q4" s="462">
        <f>35000/2</f>
        <v>17500</v>
      </c>
      <c r="R4" s="462">
        <f>35000/2</f>
        <v>17500</v>
      </c>
      <c r="S4" s="462"/>
      <c r="T4" s="466"/>
      <c r="U4" s="459">
        <f t="shared" ref="U4:U16" si="1">+M4+N4-J4</f>
        <v>0</v>
      </c>
      <c r="V4" s="459">
        <f t="shared" si="0"/>
        <v>-17500</v>
      </c>
    </row>
    <row r="5" spans="1:22" s="458" customFormat="1" ht="24.6" customHeight="1">
      <c r="A5" s="496" t="s">
        <v>133</v>
      </c>
      <c r="B5" s="471" t="s">
        <v>134</v>
      </c>
      <c r="C5" s="478" t="s">
        <v>284</v>
      </c>
      <c r="D5" s="492" t="s">
        <v>82</v>
      </c>
      <c r="E5" s="472" t="s">
        <v>15</v>
      </c>
      <c r="F5" s="473">
        <v>44896</v>
      </c>
      <c r="G5" s="473">
        <v>44918</v>
      </c>
      <c r="H5" s="474">
        <v>44927</v>
      </c>
      <c r="I5" s="525">
        <v>44937</v>
      </c>
      <c r="J5" s="475">
        <f>+Q5</f>
        <v>8780</v>
      </c>
      <c r="K5" s="476" t="s">
        <v>285</v>
      </c>
      <c r="L5" s="477" t="s">
        <v>298</v>
      </c>
      <c r="M5" s="462">
        <f>+J5</f>
        <v>8780</v>
      </c>
      <c r="N5" s="462"/>
      <c r="O5" s="457"/>
      <c r="P5" s="462"/>
      <c r="Q5" s="70">
        <f>ROUND((15000*2/41*12),0)</f>
        <v>8780</v>
      </c>
      <c r="R5" s="70">
        <f>ROUND((15000*2/41*6),0)</f>
        <v>4390</v>
      </c>
      <c r="S5" s="462"/>
      <c r="T5" s="466" t="s">
        <v>327</v>
      </c>
      <c r="U5" s="459">
        <f t="shared" si="1"/>
        <v>0</v>
      </c>
      <c r="V5" s="459">
        <f t="shared" si="0"/>
        <v>0</v>
      </c>
    </row>
    <row r="6" spans="1:22" s="458" customFormat="1" ht="37.200000000000003" customHeight="1">
      <c r="A6" s="496" t="s">
        <v>12</v>
      </c>
      <c r="B6" s="479" t="s">
        <v>13</v>
      </c>
      <c r="C6" s="472" t="s">
        <v>281</v>
      </c>
      <c r="D6" s="492" t="s">
        <v>4</v>
      </c>
      <c r="E6" s="472" t="s">
        <v>15</v>
      </c>
      <c r="F6" s="473">
        <v>44621</v>
      </c>
      <c r="G6" s="473">
        <v>44734</v>
      </c>
      <c r="H6" s="474">
        <v>45017</v>
      </c>
      <c r="I6" s="472"/>
      <c r="J6" s="475">
        <f>+Q6</f>
        <v>20875</v>
      </c>
      <c r="K6" s="476" t="s">
        <v>301</v>
      </c>
      <c r="L6" s="477" t="s">
        <v>298</v>
      </c>
      <c r="M6" s="462">
        <f>+J6</f>
        <v>20875</v>
      </c>
      <c r="N6" s="462"/>
      <c r="O6" s="457"/>
      <c r="P6" s="462"/>
      <c r="Q6" s="462">
        <v>20875</v>
      </c>
      <c r="R6" s="462">
        <v>30616</v>
      </c>
      <c r="S6" s="462">
        <v>14032</v>
      </c>
      <c r="T6" s="500" t="s">
        <v>254</v>
      </c>
      <c r="U6" s="459">
        <f t="shared" si="1"/>
        <v>0</v>
      </c>
      <c r="V6" s="459">
        <f t="shared" si="0"/>
        <v>0</v>
      </c>
    </row>
    <row r="7" spans="1:22" s="458" customFormat="1" ht="37.200000000000003" customHeight="1">
      <c r="A7" s="496" t="s">
        <v>16</v>
      </c>
      <c r="B7" s="479" t="s">
        <v>17</v>
      </c>
      <c r="C7" s="472" t="s">
        <v>282</v>
      </c>
      <c r="D7" s="492" t="s">
        <v>4</v>
      </c>
      <c r="E7" s="472" t="s">
        <v>15</v>
      </c>
      <c r="F7" s="473">
        <v>44743</v>
      </c>
      <c r="G7" s="473">
        <v>44866</v>
      </c>
      <c r="H7" s="474">
        <v>45017</v>
      </c>
      <c r="I7" s="472"/>
      <c r="J7" s="475">
        <v>19000</v>
      </c>
      <c r="K7" s="476" t="s">
        <v>247</v>
      </c>
      <c r="L7" s="477" t="s">
        <v>298</v>
      </c>
      <c r="M7" s="462"/>
      <c r="N7" s="462">
        <v>19000</v>
      </c>
      <c r="O7" s="457"/>
      <c r="P7" s="462"/>
      <c r="Q7" s="462">
        <v>19000</v>
      </c>
      <c r="R7" s="462"/>
      <c r="S7" s="462"/>
      <c r="T7" s="500" t="s">
        <v>256</v>
      </c>
      <c r="U7" s="459">
        <f t="shared" si="1"/>
        <v>0</v>
      </c>
      <c r="V7" s="459">
        <f t="shared" si="0"/>
        <v>0</v>
      </c>
    </row>
    <row r="8" spans="1:22" s="458" customFormat="1" ht="18.600000000000001" customHeight="1">
      <c r="A8" s="496" t="s">
        <v>19</v>
      </c>
      <c r="B8" s="479" t="s">
        <v>136</v>
      </c>
      <c r="C8" s="472" t="s">
        <v>282</v>
      </c>
      <c r="D8" s="492" t="s">
        <v>4</v>
      </c>
      <c r="E8" s="472" t="s">
        <v>5</v>
      </c>
      <c r="F8" s="473">
        <v>44958</v>
      </c>
      <c r="G8" s="473"/>
      <c r="H8" s="474">
        <v>45108</v>
      </c>
      <c r="I8" s="472"/>
      <c r="J8" s="475">
        <v>3000</v>
      </c>
      <c r="K8" s="476" t="s">
        <v>247</v>
      </c>
      <c r="L8" s="477" t="s">
        <v>298</v>
      </c>
      <c r="M8" s="462"/>
      <c r="N8" s="462">
        <v>3000</v>
      </c>
      <c r="O8" s="457"/>
      <c r="P8" s="462"/>
      <c r="Q8" s="462">
        <v>3000</v>
      </c>
      <c r="R8" s="462"/>
      <c r="S8" s="462"/>
      <c r="T8" s="500"/>
      <c r="U8" s="459">
        <f t="shared" si="1"/>
        <v>0</v>
      </c>
      <c r="V8" s="459">
        <f t="shared" si="0"/>
        <v>0</v>
      </c>
    </row>
    <row r="9" spans="1:22" s="458" customFormat="1" ht="31.8" customHeight="1">
      <c r="A9" s="496" t="s">
        <v>20</v>
      </c>
      <c r="B9" s="479" t="s">
        <v>257</v>
      </c>
      <c r="C9" s="472" t="s">
        <v>281</v>
      </c>
      <c r="D9" s="492" t="s">
        <v>22</v>
      </c>
      <c r="E9" s="472" t="s">
        <v>5</v>
      </c>
      <c r="F9" s="473">
        <v>44896</v>
      </c>
      <c r="G9" s="473"/>
      <c r="H9" s="474">
        <v>45047</v>
      </c>
      <c r="I9" s="472"/>
      <c r="J9" s="475">
        <f>1203476/40</f>
        <v>30086.9</v>
      </c>
      <c r="K9" s="476" t="s">
        <v>301</v>
      </c>
      <c r="L9" s="477" t="s">
        <v>298</v>
      </c>
      <c r="M9" s="462">
        <f>+J9</f>
        <v>30086.9</v>
      </c>
      <c r="N9" s="462"/>
      <c r="O9" s="457"/>
      <c r="P9" s="462"/>
      <c r="Q9" s="462">
        <f t="shared" ref="Q9:Q15" si="2">+M9</f>
        <v>30086.9</v>
      </c>
      <c r="R9" s="462"/>
      <c r="S9" s="462"/>
      <c r="T9" s="500"/>
      <c r="U9" s="459">
        <f t="shared" si="1"/>
        <v>0</v>
      </c>
      <c r="V9" s="459">
        <f t="shared" si="0"/>
        <v>0</v>
      </c>
    </row>
    <row r="10" spans="1:22" s="458" customFormat="1" ht="27" customHeight="1">
      <c r="A10" s="496" t="s">
        <v>20</v>
      </c>
      <c r="B10" s="479" t="s">
        <v>258</v>
      </c>
      <c r="C10" s="472" t="s">
        <v>281</v>
      </c>
      <c r="D10" s="492" t="s">
        <v>22</v>
      </c>
      <c r="E10" s="472" t="s">
        <v>5</v>
      </c>
      <c r="F10" s="473">
        <v>44896</v>
      </c>
      <c r="G10" s="473"/>
      <c r="H10" s="474">
        <v>45047</v>
      </c>
      <c r="I10" s="472"/>
      <c r="J10" s="475">
        <f>3421961/40</f>
        <v>85549.024999999994</v>
      </c>
      <c r="K10" s="476" t="s">
        <v>301</v>
      </c>
      <c r="L10" s="477" t="s">
        <v>298</v>
      </c>
      <c r="M10" s="462">
        <f t="shared" ref="M10:M15" si="3">+J10</f>
        <v>85549.024999999994</v>
      </c>
      <c r="N10" s="462"/>
      <c r="O10" s="457"/>
      <c r="P10" s="462"/>
      <c r="Q10" s="462">
        <f t="shared" si="2"/>
        <v>85549.024999999994</v>
      </c>
      <c r="R10" s="462"/>
      <c r="S10" s="462"/>
      <c r="T10" s="500"/>
      <c r="U10" s="459">
        <f t="shared" si="1"/>
        <v>0</v>
      </c>
      <c r="V10" s="459">
        <f t="shared" si="0"/>
        <v>0</v>
      </c>
    </row>
    <row r="11" spans="1:22" s="458" customFormat="1" ht="18.600000000000001" customHeight="1">
      <c r="A11" s="496" t="s">
        <v>20</v>
      </c>
      <c r="B11" s="479" t="s">
        <v>261</v>
      </c>
      <c r="C11" s="472" t="s">
        <v>281</v>
      </c>
      <c r="D11" s="492" t="s">
        <v>22</v>
      </c>
      <c r="E11" s="472" t="s">
        <v>5</v>
      </c>
      <c r="F11" s="473">
        <v>44896</v>
      </c>
      <c r="G11" s="473"/>
      <c r="H11" s="474">
        <v>45047</v>
      </c>
      <c r="I11" s="472"/>
      <c r="J11" s="475">
        <f>611244/40</f>
        <v>15281.1</v>
      </c>
      <c r="K11" s="476" t="s">
        <v>301</v>
      </c>
      <c r="L11" s="477" t="s">
        <v>298</v>
      </c>
      <c r="M11" s="462">
        <f t="shared" si="3"/>
        <v>15281.1</v>
      </c>
      <c r="N11" s="462"/>
      <c r="O11" s="457"/>
      <c r="P11" s="462"/>
      <c r="Q11" s="462">
        <f t="shared" si="2"/>
        <v>15281.1</v>
      </c>
      <c r="R11" s="462"/>
      <c r="S11" s="462"/>
      <c r="T11" s="500"/>
      <c r="U11" s="459">
        <f t="shared" si="1"/>
        <v>0</v>
      </c>
      <c r="V11" s="459">
        <f t="shared" si="0"/>
        <v>0</v>
      </c>
    </row>
    <row r="12" spans="1:22" s="458" customFormat="1" ht="18.600000000000001" customHeight="1">
      <c r="A12" s="496" t="s">
        <v>20</v>
      </c>
      <c r="B12" s="479" t="s">
        <v>259</v>
      </c>
      <c r="C12" s="472" t="s">
        <v>281</v>
      </c>
      <c r="D12" s="492" t="s">
        <v>22</v>
      </c>
      <c r="E12" s="472" t="s">
        <v>5</v>
      </c>
      <c r="F12" s="473">
        <v>44896</v>
      </c>
      <c r="G12" s="473"/>
      <c r="H12" s="474">
        <v>45047</v>
      </c>
      <c r="I12" s="472"/>
      <c r="J12" s="475">
        <f>3008690/40</f>
        <v>75217.25</v>
      </c>
      <c r="K12" s="476" t="s">
        <v>301</v>
      </c>
      <c r="L12" s="477" t="s">
        <v>298</v>
      </c>
      <c r="M12" s="462">
        <f t="shared" si="3"/>
        <v>75217.25</v>
      </c>
      <c r="N12" s="462"/>
      <c r="O12" s="457"/>
      <c r="P12" s="462"/>
      <c r="Q12" s="462">
        <f t="shared" si="2"/>
        <v>75217.25</v>
      </c>
      <c r="R12" s="462"/>
      <c r="S12" s="462"/>
      <c r="T12" s="500"/>
      <c r="U12" s="459">
        <f t="shared" si="1"/>
        <v>0</v>
      </c>
      <c r="V12" s="459">
        <f t="shared" si="0"/>
        <v>0</v>
      </c>
    </row>
    <row r="13" spans="1:22" s="458" customFormat="1" ht="18.600000000000001" customHeight="1">
      <c r="A13" s="496" t="s">
        <v>20</v>
      </c>
      <c r="B13" s="479" t="s">
        <v>260</v>
      </c>
      <c r="C13" s="472" t="s">
        <v>281</v>
      </c>
      <c r="D13" s="492" t="s">
        <v>22</v>
      </c>
      <c r="E13" s="472" t="s">
        <v>5</v>
      </c>
      <c r="F13" s="473">
        <v>44896</v>
      </c>
      <c r="G13" s="473"/>
      <c r="H13" s="474">
        <v>45047</v>
      </c>
      <c r="I13" s="472"/>
      <c r="J13" s="475">
        <f>3008690/40</f>
        <v>75217.25</v>
      </c>
      <c r="K13" s="476" t="s">
        <v>301</v>
      </c>
      <c r="L13" s="477" t="s">
        <v>298</v>
      </c>
      <c r="M13" s="462">
        <f t="shared" si="3"/>
        <v>75217.25</v>
      </c>
      <c r="N13" s="462"/>
      <c r="O13" s="457"/>
      <c r="P13" s="462"/>
      <c r="Q13" s="462">
        <f t="shared" si="2"/>
        <v>75217.25</v>
      </c>
      <c r="R13" s="462"/>
      <c r="S13" s="462"/>
      <c r="T13" s="500"/>
      <c r="U13" s="459">
        <f t="shared" si="1"/>
        <v>0</v>
      </c>
      <c r="V13" s="459">
        <f t="shared" si="0"/>
        <v>0</v>
      </c>
    </row>
    <row r="14" spans="1:22" s="458" customFormat="1" ht="18.600000000000001" customHeight="1">
      <c r="A14" s="496" t="s">
        <v>20</v>
      </c>
      <c r="B14" s="479" t="s">
        <v>264</v>
      </c>
      <c r="C14" s="472" t="s">
        <v>281</v>
      </c>
      <c r="D14" s="492" t="s">
        <v>22</v>
      </c>
      <c r="E14" s="472" t="s">
        <v>5</v>
      </c>
      <c r="F14" s="473">
        <v>44896</v>
      </c>
      <c r="G14" s="473"/>
      <c r="H14" s="474">
        <v>45047</v>
      </c>
      <c r="I14" s="472"/>
      <c r="J14" s="475">
        <f>560000/40</f>
        <v>14000</v>
      </c>
      <c r="K14" s="476" t="s">
        <v>301</v>
      </c>
      <c r="L14" s="477" t="s">
        <v>298</v>
      </c>
      <c r="M14" s="462">
        <f t="shared" si="3"/>
        <v>14000</v>
      </c>
      <c r="N14" s="462"/>
      <c r="O14" s="457"/>
      <c r="P14" s="462"/>
      <c r="Q14" s="462">
        <f t="shared" si="2"/>
        <v>14000</v>
      </c>
      <c r="R14" s="462"/>
      <c r="S14" s="462"/>
      <c r="T14" s="500"/>
      <c r="U14" s="459">
        <f t="shared" si="1"/>
        <v>0</v>
      </c>
      <c r="V14" s="459">
        <f t="shared" si="0"/>
        <v>0</v>
      </c>
    </row>
    <row r="15" spans="1:22" s="458" customFormat="1" ht="18.600000000000001" customHeight="1">
      <c r="A15" s="496" t="s">
        <v>20</v>
      </c>
      <c r="B15" s="479" t="s">
        <v>265</v>
      </c>
      <c r="C15" s="472" t="s">
        <v>281</v>
      </c>
      <c r="D15" s="492" t="s">
        <v>22</v>
      </c>
      <c r="E15" s="472" t="s">
        <v>5</v>
      </c>
      <c r="F15" s="473">
        <v>44896</v>
      </c>
      <c r="G15" s="473"/>
      <c r="H15" s="474">
        <v>45047</v>
      </c>
      <c r="I15" s="472"/>
      <c r="J15" s="475">
        <f>636218/40</f>
        <v>15905.45</v>
      </c>
      <c r="K15" s="476" t="s">
        <v>301</v>
      </c>
      <c r="L15" s="477" t="s">
        <v>298</v>
      </c>
      <c r="M15" s="462">
        <f t="shared" si="3"/>
        <v>15905.45</v>
      </c>
      <c r="N15" s="462"/>
      <c r="O15" s="457"/>
      <c r="P15" s="462"/>
      <c r="Q15" s="462">
        <f t="shared" si="2"/>
        <v>15905.45</v>
      </c>
      <c r="R15" s="462"/>
      <c r="S15" s="462"/>
      <c r="T15" s="500"/>
      <c r="U15" s="459">
        <f t="shared" si="1"/>
        <v>0</v>
      </c>
      <c r="V15" s="459">
        <f t="shared" si="0"/>
        <v>0</v>
      </c>
    </row>
    <row r="16" spans="1:22" s="458" customFormat="1" ht="18.600000000000001" customHeight="1">
      <c r="A16" s="496" t="s">
        <v>21</v>
      </c>
      <c r="B16" s="479" t="s">
        <v>14</v>
      </c>
      <c r="C16" s="472" t="s">
        <v>281</v>
      </c>
      <c r="D16" s="492" t="s">
        <v>22</v>
      </c>
      <c r="E16" s="472" t="s">
        <v>15</v>
      </c>
      <c r="F16" s="473">
        <v>44621</v>
      </c>
      <c r="G16" s="473">
        <v>44734</v>
      </c>
      <c r="H16" s="474">
        <v>45047</v>
      </c>
      <c r="I16" s="472"/>
      <c r="J16" s="475">
        <f>+Q16</f>
        <v>18555</v>
      </c>
      <c r="K16" s="476" t="s">
        <v>301</v>
      </c>
      <c r="L16" s="477" t="s">
        <v>298</v>
      </c>
      <c r="M16" s="462"/>
      <c r="N16" s="462">
        <f>+Q16</f>
        <v>18555</v>
      </c>
      <c r="O16" s="457"/>
      <c r="P16" s="462"/>
      <c r="Q16" s="462">
        <f>ROUND(86450*8*1.1/41,0)</f>
        <v>18555</v>
      </c>
      <c r="R16" s="462">
        <f>ROUND(86450*12*1.1*1.1/41,0)</f>
        <v>30616</v>
      </c>
      <c r="S16" s="462">
        <f>ROUND(+R16/12*1.1*5,0)</f>
        <v>14032</v>
      </c>
      <c r="T16" s="500" t="s">
        <v>254</v>
      </c>
      <c r="U16" s="459">
        <f t="shared" si="1"/>
        <v>0</v>
      </c>
      <c r="V16" s="459">
        <f t="shared" si="0"/>
        <v>0</v>
      </c>
    </row>
    <row r="17" spans="1:23" s="458" customFormat="1" ht="40.200000000000003" customHeight="1">
      <c r="A17" s="496" t="s">
        <v>23</v>
      </c>
      <c r="B17" s="479" t="s">
        <v>325</v>
      </c>
      <c r="C17" s="472" t="s">
        <v>284</v>
      </c>
      <c r="D17" s="492" t="s">
        <v>24</v>
      </c>
      <c r="E17" s="472" t="s">
        <v>5</v>
      </c>
      <c r="F17" s="473">
        <v>44896</v>
      </c>
      <c r="G17" s="473"/>
      <c r="H17" s="474">
        <v>44927</v>
      </c>
      <c r="I17" s="472"/>
      <c r="J17" s="475">
        <v>103500</v>
      </c>
      <c r="K17" s="476" t="s">
        <v>285</v>
      </c>
      <c r="L17" s="477" t="s">
        <v>298</v>
      </c>
      <c r="M17" s="462"/>
      <c r="N17" s="462">
        <f t="shared" ref="N17:N23" si="4">+J17</f>
        <v>103500</v>
      </c>
      <c r="O17" s="457"/>
      <c r="P17" s="462">
        <v>33650</v>
      </c>
      <c r="Q17" s="462">
        <v>201900</v>
      </c>
      <c r="R17" s="462">
        <v>210000</v>
      </c>
      <c r="S17" s="462">
        <v>87500</v>
      </c>
      <c r="T17" s="500"/>
      <c r="U17" s="459"/>
      <c r="V17" s="459"/>
    </row>
    <row r="18" spans="1:23" s="458" customFormat="1" ht="37.799999999999997" customHeight="1">
      <c r="A18" s="496" t="s">
        <v>23</v>
      </c>
      <c r="B18" s="479" t="s">
        <v>272</v>
      </c>
      <c r="C18" s="472" t="s">
        <v>281</v>
      </c>
      <c r="D18" s="492" t="s">
        <v>24</v>
      </c>
      <c r="E18" s="472" t="s">
        <v>5</v>
      </c>
      <c r="F18" s="473">
        <v>44927</v>
      </c>
      <c r="G18" s="473"/>
      <c r="H18" s="474">
        <v>45108</v>
      </c>
      <c r="I18" s="472"/>
      <c r="J18" s="475">
        <f>65188*2*12*1.1*1.22/40</f>
        <v>52489.377600000007</v>
      </c>
      <c r="K18" s="476" t="s">
        <v>301</v>
      </c>
      <c r="L18" s="477" t="s">
        <v>298</v>
      </c>
      <c r="M18" s="462"/>
      <c r="N18" s="462">
        <f t="shared" si="4"/>
        <v>52489.377600000007</v>
      </c>
      <c r="O18" s="457"/>
      <c r="P18" s="462"/>
      <c r="Q18" s="462"/>
      <c r="R18" s="462"/>
      <c r="S18" s="462"/>
      <c r="T18" s="500"/>
      <c r="U18" s="459">
        <f t="shared" ref="U18:U47" si="5">+M18+N18-J18</f>
        <v>0</v>
      </c>
      <c r="V18" s="459">
        <f t="shared" ref="V18:V47" si="6">+P18+Q18-J18</f>
        <v>-52489.377600000007</v>
      </c>
    </row>
    <row r="19" spans="1:23" s="458" customFormat="1" ht="18.600000000000001" customHeight="1">
      <c r="A19" s="496" t="s">
        <v>23</v>
      </c>
      <c r="B19" s="479" t="s">
        <v>275</v>
      </c>
      <c r="C19" s="472" t="s">
        <v>281</v>
      </c>
      <c r="D19" s="492" t="s">
        <v>24</v>
      </c>
      <c r="E19" s="472" t="s">
        <v>5</v>
      </c>
      <c r="F19" s="473">
        <v>44927</v>
      </c>
      <c r="G19" s="473"/>
      <c r="H19" s="474">
        <v>45108</v>
      </c>
      <c r="I19" s="472"/>
      <c r="J19" s="475">
        <f>43458*12*1.1*1.22/40</f>
        <v>17496.190800000004</v>
      </c>
      <c r="K19" s="476" t="s">
        <v>301</v>
      </c>
      <c r="L19" s="477" t="s">
        <v>298</v>
      </c>
      <c r="M19" s="462"/>
      <c r="N19" s="462">
        <f t="shared" si="4"/>
        <v>17496.190800000004</v>
      </c>
      <c r="O19" s="457"/>
      <c r="P19" s="462"/>
      <c r="Q19" s="462"/>
      <c r="R19" s="462"/>
      <c r="S19" s="462"/>
      <c r="T19" s="500"/>
      <c r="U19" s="459">
        <f t="shared" si="5"/>
        <v>0</v>
      </c>
      <c r="V19" s="459">
        <f t="shared" si="6"/>
        <v>-17496.190800000004</v>
      </c>
    </row>
    <row r="20" spans="1:23" s="458" customFormat="1" ht="18.600000000000001" customHeight="1">
      <c r="A20" s="496" t="s">
        <v>23</v>
      </c>
      <c r="B20" s="479" t="s">
        <v>274</v>
      </c>
      <c r="C20" s="472" t="s">
        <v>281</v>
      </c>
      <c r="D20" s="492" t="s">
        <v>24</v>
      </c>
      <c r="E20" s="472" t="s">
        <v>5</v>
      </c>
      <c r="F20" s="473">
        <v>44927</v>
      </c>
      <c r="G20" s="473"/>
      <c r="H20" s="474">
        <v>45108</v>
      </c>
      <c r="I20" s="472"/>
      <c r="J20" s="475">
        <f>70181*1.22*0.3*1.1</f>
        <v>28254.870599999998</v>
      </c>
      <c r="K20" s="476" t="s">
        <v>301</v>
      </c>
      <c r="L20" s="477" t="s">
        <v>298</v>
      </c>
      <c r="M20" s="462"/>
      <c r="N20" s="462">
        <f t="shared" si="4"/>
        <v>28254.870599999998</v>
      </c>
      <c r="O20" s="457"/>
      <c r="P20" s="462"/>
      <c r="Q20" s="462"/>
      <c r="R20" s="462"/>
      <c r="S20" s="462"/>
      <c r="T20" s="500"/>
      <c r="U20" s="459">
        <f t="shared" si="5"/>
        <v>0</v>
      </c>
      <c r="V20" s="459">
        <f t="shared" si="6"/>
        <v>-28254.870599999998</v>
      </c>
    </row>
    <row r="21" spans="1:23" s="458" customFormat="1" ht="18.600000000000001" customHeight="1">
      <c r="A21" s="496" t="s">
        <v>23</v>
      </c>
      <c r="B21" s="479" t="s">
        <v>273</v>
      </c>
      <c r="C21" s="472" t="s">
        <v>281</v>
      </c>
      <c r="D21" s="492" t="s">
        <v>24</v>
      </c>
      <c r="E21" s="472" t="s">
        <v>5</v>
      </c>
      <c r="F21" s="473">
        <v>44927</v>
      </c>
      <c r="G21" s="473"/>
      <c r="H21" s="474">
        <v>45108</v>
      </c>
      <c r="I21" s="472"/>
      <c r="J21" s="475">
        <f>94477*1.1*1.22*12/40</f>
        <v>38036.440199999997</v>
      </c>
      <c r="K21" s="476" t="s">
        <v>301</v>
      </c>
      <c r="L21" s="477" t="s">
        <v>298</v>
      </c>
      <c r="M21" s="462"/>
      <c r="N21" s="462">
        <f t="shared" si="4"/>
        <v>38036.440199999997</v>
      </c>
      <c r="O21" s="457"/>
      <c r="P21" s="462"/>
      <c r="Q21" s="462"/>
      <c r="R21" s="462"/>
      <c r="S21" s="462"/>
      <c r="T21" s="500"/>
      <c r="U21" s="459">
        <f t="shared" si="5"/>
        <v>0</v>
      </c>
      <c r="V21" s="459">
        <f t="shared" si="6"/>
        <v>-38036.440199999997</v>
      </c>
    </row>
    <row r="22" spans="1:23" s="458" customFormat="1" ht="18.600000000000001" customHeight="1">
      <c r="A22" s="496" t="s">
        <v>23</v>
      </c>
      <c r="B22" s="479" t="s">
        <v>304</v>
      </c>
      <c r="C22" s="472" t="s">
        <v>281</v>
      </c>
      <c r="D22" s="492" t="s">
        <v>24</v>
      </c>
      <c r="E22" s="472" t="s">
        <v>5</v>
      </c>
      <c r="F22" s="473">
        <v>44927</v>
      </c>
      <c r="G22" s="473"/>
      <c r="H22" s="474">
        <v>45108</v>
      </c>
      <c r="I22" s="472"/>
      <c r="J22" s="475">
        <f>55184*1.22*0.3</f>
        <v>20197.343999999997</v>
      </c>
      <c r="K22" s="476" t="s">
        <v>301</v>
      </c>
      <c r="L22" s="477" t="s">
        <v>298</v>
      </c>
      <c r="M22" s="462"/>
      <c r="N22" s="462">
        <f t="shared" si="4"/>
        <v>20197.343999999997</v>
      </c>
      <c r="O22" s="457"/>
      <c r="P22" s="462"/>
      <c r="Q22" s="462"/>
      <c r="R22" s="462"/>
      <c r="S22" s="462"/>
      <c r="T22" s="500"/>
      <c r="U22" s="459">
        <f t="shared" si="5"/>
        <v>0</v>
      </c>
      <c r="V22" s="459">
        <f t="shared" si="6"/>
        <v>-20197.343999999997</v>
      </c>
    </row>
    <row r="23" spans="1:23" s="458" customFormat="1" ht="29.4" customHeight="1">
      <c r="A23" s="496" t="s">
        <v>25</v>
      </c>
      <c r="B23" s="490" t="s">
        <v>14</v>
      </c>
      <c r="C23" s="472" t="s">
        <v>281</v>
      </c>
      <c r="D23" s="494" t="s">
        <v>24</v>
      </c>
      <c r="E23" s="472" t="s">
        <v>15</v>
      </c>
      <c r="F23" s="473">
        <v>44621</v>
      </c>
      <c r="G23" s="473">
        <v>44734</v>
      </c>
      <c r="H23" s="474">
        <v>45047</v>
      </c>
      <c r="I23" s="472"/>
      <c r="J23" s="475">
        <f>+Q23</f>
        <v>18555</v>
      </c>
      <c r="K23" s="476" t="s">
        <v>301</v>
      </c>
      <c r="L23" s="477" t="s">
        <v>298</v>
      </c>
      <c r="M23" s="462"/>
      <c r="N23" s="462">
        <f t="shared" si="4"/>
        <v>18555</v>
      </c>
      <c r="O23" s="457"/>
      <c r="P23" s="489"/>
      <c r="Q23" s="94">
        <f>ROUND(86450*8*1.1/41,0)</f>
        <v>18555</v>
      </c>
      <c r="R23" s="94">
        <f>ROUND(86450*12*1.1*1.1/41,0)</f>
        <v>30616</v>
      </c>
      <c r="S23" s="94">
        <f>ROUND(+R23/12*1.1*5,0)</f>
        <v>14032</v>
      </c>
      <c r="T23" s="500" t="s">
        <v>254</v>
      </c>
      <c r="U23" s="459">
        <f t="shared" si="5"/>
        <v>0</v>
      </c>
      <c r="V23" s="459">
        <f t="shared" si="6"/>
        <v>0</v>
      </c>
    </row>
    <row r="24" spans="1:23" s="457" customFormat="1" ht="69.599999999999994" customHeight="1">
      <c r="A24" s="496" t="s">
        <v>149</v>
      </c>
      <c r="B24" s="479" t="s">
        <v>329</v>
      </c>
      <c r="C24" s="472" t="s">
        <v>284</v>
      </c>
      <c r="D24" s="494" t="s">
        <v>27</v>
      </c>
      <c r="E24" s="472" t="s">
        <v>5</v>
      </c>
      <c r="F24" s="473">
        <v>44896</v>
      </c>
      <c r="G24" s="473">
        <v>44919</v>
      </c>
      <c r="H24" s="474">
        <v>44927</v>
      </c>
      <c r="I24" s="472"/>
      <c r="J24" s="475">
        <f>5070917/40</f>
        <v>126772.925</v>
      </c>
      <c r="K24" s="476" t="s">
        <v>285</v>
      </c>
      <c r="L24" s="477" t="s">
        <v>298</v>
      </c>
      <c r="M24" s="462">
        <f>+J24</f>
        <v>126772.925</v>
      </c>
      <c r="N24" s="462"/>
      <c r="P24" s="462">
        <v>75600</v>
      </c>
      <c r="Q24" s="462">
        <v>200197</v>
      </c>
      <c r="R24" s="462"/>
      <c r="S24" s="462"/>
      <c r="T24" s="514" t="s">
        <v>333</v>
      </c>
      <c r="U24" s="515">
        <f t="shared" si="5"/>
        <v>0</v>
      </c>
      <c r="V24" s="515">
        <f t="shared" si="6"/>
        <v>149024.07500000001</v>
      </c>
      <c r="W24" s="424" t="s">
        <v>323</v>
      </c>
    </row>
    <row r="25" spans="1:23" s="458" customFormat="1" ht="24.6" customHeight="1">
      <c r="A25" s="496" t="s">
        <v>26</v>
      </c>
      <c r="B25" s="490" t="s">
        <v>14</v>
      </c>
      <c r="C25" s="472" t="s">
        <v>281</v>
      </c>
      <c r="D25" s="494" t="s">
        <v>27</v>
      </c>
      <c r="E25" s="472" t="s">
        <v>15</v>
      </c>
      <c r="F25" s="473">
        <v>44621</v>
      </c>
      <c r="G25" s="473">
        <v>44734</v>
      </c>
      <c r="H25" s="474">
        <v>45047</v>
      </c>
      <c r="I25" s="472"/>
      <c r="J25" s="475">
        <f>+Q25</f>
        <v>18555</v>
      </c>
      <c r="K25" s="476" t="s">
        <v>301</v>
      </c>
      <c r="L25" s="477" t="s">
        <v>298</v>
      </c>
      <c r="M25" s="462"/>
      <c r="N25" s="462">
        <f>+J25</f>
        <v>18555</v>
      </c>
      <c r="O25" s="457"/>
      <c r="P25" s="462"/>
      <c r="Q25" s="94">
        <f>ROUND(86450*8*1.1/41,0)</f>
        <v>18555</v>
      </c>
      <c r="R25" s="94">
        <f>ROUND(86450*12*1.1*1.1/41,0)</f>
        <v>30616</v>
      </c>
      <c r="S25" s="94">
        <f>ROUND(+R25/12*1.1*5,0)</f>
        <v>14032</v>
      </c>
      <c r="T25" s="500" t="s">
        <v>254</v>
      </c>
      <c r="U25" s="459">
        <f t="shared" si="5"/>
        <v>0</v>
      </c>
      <c r="V25" s="459">
        <f t="shared" si="6"/>
        <v>0</v>
      </c>
    </row>
    <row r="26" spans="1:23" s="458" customFormat="1" ht="24.6" customHeight="1">
      <c r="A26" s="496" t="s">
        <v>31</v>
      </c>
      <c r="B26" s="490" t="s">
        <v>32</v>
      </c>
      <c r="C26" s="472" t="s">
        <v>281</v>
      </c>
      <c r="D26" s="494" t="s">
        <v>33</v>
      </c>
      <c r="E26" s="472" t="s">
        <v>5</v>
      </c>
      <c r="F26" s="473">
        <v>44958</v>
      </c>
      <c r="G26" s="473"/>
      <c r="H26" s="474">
        <v>45200</v>
      </c>
      <c r="I26" s="472"/>
      <c r="J26" s="475">
        <v>15000</v>
      </c>
      <c r="K26" s="476" t="s">
        <v>301</v>
      </c>
      <c r="L26" s="477" t="s">
        <v>298</v>
      </c>
      <c r="M26" s="462">
        <f>+J26</f>
        <v>15000</v>
      </c>
      <c r="N26" s="462"/>
      <c r="O26" s="457"/>
      <c r="P26" s="462"/>
      <c r="Q26" s="94">
        <f>+J26</f>
        <v>15000</v>
      </c>
      <c r="R26" s="94"/>
      <c r="S26" s="94"/>
      <c r="T26" s="500"/>
      <c r="U26" s="459">
        <f t="shared" si="5"/>
        <v>0</v>
      </c>
      <c r="V26" s="459">
        <f t="shared" si="6"/>
        <v>0</v>
      </c>
    </row>
    <row r="27" spans="1:23" s="458" customFormat="1" ht="24.6" customHeight="1">
      <c r="A27" s="496" t="s">
        <v>34</v>
      </c>
      <c r="B27" s="193" t="s">
        <v>161</v>
      </c>
      <c r="C27" s="472" t="s">
        <v>281</v>
      </c>
      <c r="D27" s="494" t="s">
        <v>35</v>
      </c>
      <c r="E27" s="472" t="s">
        <v>15</v>
      </c>
      <c r="F27" s="473">
        <v>44621</v>
      </c>
      <c r="G27" s="473">
        <v>44851</v>
      </c>
      <c r="H27" s="474">
        <v>45108</v>
      </c>
      <c r="I27" s="472"/>
      <c r="J27" s="475">
        <f>+Q27</f>
        <v>12813.658536585366</v>
      </c>
      <c r="K27" s="476" t="s">
        <v>301</v>
      </c>
      <c r="L27" s="477" t="s">
        <v>298</v>
      </c>
      <c r="M27" s="462">
        <f>+J27</f>
        <v>12813.658536585366</v>
      </c>
      <c r="N27" s="462"/>
      <c r="O27" s="457"/>
      <c r="P27" s="462"/>
      <c r="Q27" s="94">
        <f>79600*6*1.1/41</f>
        <v>12813.658536585366</v>
      </c>
      <c r="R27" s="94">
        <f>ROUND(79600*12*1.1*1.1/41,0)</f>
        <v>28190</v>
      </c>
      <c r="S27" s="94">
        <f>ROUND(79600*5*1.1*1.1/41,0)</f>
        <v>11746</v>
      </c>
      <c r="T27" s="500" t="s">
        <v>276</v>
      </c>
      <c r="U27" s="459">
        <f t="shared" si="5"/>
        <v>0</v>
      </c>
      <c r="V27" s="459">
        <f t="shared" si="6"/>
        <v>0</v>
      </c>
    </row>
    <row r="28" spans="1:23" s="458" customFormat="1" ht="45.6" customHeight="1">
      <c r="A28" s="496" t="s">
        <v>36</v>
      </c>
      <c r="B28" s="193" t="s">
        <v>164</v>
      </c>
      <c r="C28" s="472" t="s">
        <v>281</v>
      </c>
      <c r="D28" s="494" t="s">
        <v>37</v>
      </c>
      <c r="E28" s="472" t="s">
        <v>15</v>
      </c>
      <c r="F28" s="473">
        <v>44621</v>
      </c>
      <c r="G28" s="473">
        <v>44851</v>
      </c>
      <c r="H28" s="474">
        <v>45108</v>
      </c>
      <c r="I28" s="472"/>
      <c r="J28" s="475">
        <f>+Q28</f>
        <v>12813.658536585366</v>
      </c>
      <c r="K28" s="476" t="s">
        <v>301</v>
      </c>
      <c r="L28" s="477" t="s">
        <v>298</v>
      </c>
      <c r="M28" s="462">
        <f>+J28</f>
        <v>12813.658536585366</v>
      </c>
      <c r="N28" s="462"/>
      <c r="O28" s="457"/>
      <c r="P28" s="462"/>
      <c r="Q28" s="94">
        <f>79600*6*1.1/41</f>
        <v>12813.658536585366</v>
      </c>
      <c r="R28" s="94">
        <f>ROUND(79600*12*1.1*1.1/41,0)</f>
        <v>28190</v>
      </c>
      <c r="S28" s="94">
        <f>ROUND(79600*5*1.1*1.1/41,0)</f>
        <v>11746</v>
      </c>
      <c r="T28" s="500" t="s">
        <v>276</v>
      </c>
      <c r="U28" s="459">
        <f t="shared" si="5"/>
        <v>0</v>
      </c>
      <c r="V28" s="459">
        <f t="shared" si="6"/>
        <v>0</v>
      </c>
    </row>
    <row r="29" spans="1:23" s="458" customFormat="1" ht="24.6" customHeight="1">
      <c r="A29" s="496" t="s">
        <v>165</v>
      </c>
      <c r="B29" s="490" t="s">
        <v>38</v>
      </c>
      <c r="C29" s="472" t="s">
        <v>282</v>
      </c>
      <c r="D29" s="494" t="s">
        <v>37</v>
      </c>
      <c r="E29" s="472" t="s">
        <v>5</v>
      </c>
      <c r="F29" s="473">
        <v>44958</v>
      </c>
      <c r="G29" s="473"/>
      <c r="H29" s="474">
        <v>45047</v>
      </c>
      <c r="I29" s="472"/>
      <c r="J29" s="475">
        <v>8400</v>
      </c>
      <c r="K29" s="476" t="s">
        <v>247</v>
      </c>
      <c r="L29" s="477" t="s">
        <v>298</v>
      </c>
      <c r="M29" s="462">
        <v>8400</v>
      </c>
      <c r="N29" s="462"/>
      <c r="O29" s="457"/>
      <c r="P29" s="462"/>
      <c r="Q29" s="94">
        <f>+J29</f>
        <v>8400</v>
      </c>
      <c r="R29" s="94"/>
      <c r="S29" s="94"/>
      <c r="T29" s="500"/>
      <c r="U29" s="459">
        <f t="shared" si="5"/>
        <v>0</v>
      </c>
      <c r="V29" s="459">
        <f t="shared" si="6"/>
        <v>0</v>
      </c>
    </row>
    <row r="30" spans="1:23" s="458" customFormat="1" ht="24.6" customHeight="1">
      <c r="A30" s="496" t="s">
        <v>40</v>
      </c>
      <c r="B30" s="490" t="s">
        <v>41</v>
      </c>
      <c r="C30" s="472" t="s">
        <v>283</v>
      </c>
      <c r="D30" s="494" t="s">
        <v>42</v>
      </c>
      <c r="E30" s="472" t="s">
        <v>5</v>
      </c>
      <c r="F30" s="473">
        <v>44986</v>
      </c>
      <c r="G30" s="473"/>
      <c r="H30" s="474">
        <v>45200</v>
      </c>
      <c r="I30" s="472"/>
      <c r="J30" s="475">
        <v>27219</v>
      </c>
      <c r="K30" s="476" t="s">
        <v>246</v>
      </c>
      <c r="L30" s="477" t="s">
        <v>298</v>
      </c>
      <c r="M30" s="462"/>
      <c r="N30" s="462">
        <f>+J30</f>
        <v>27219</v>
      </c>
      <c r="O30" s="457"/>
      <c r="P30" s="462"/>
      <c r="Q30" s="94">
        <v>10000</v>
      </c>
      <c r="R30" s="94">
        <f>10000+7219</f>
        <v>17219</v>
      </c>
      <c r="S30" s="94">
        <v>10000</v>
      </c>
      <c r="T30" s="500"/>
      <c r="U30" s="459">
        <f t="shared" si="5"/>
        <v>0</v>
      </c>
      <c r="V30" s="459">
        <f t="shared" si="6"/>
        <v>-17219</v>
      </c>
    </row>
    <row r="31" spans="1:23" s="458" customFormat="1" ht="43.2" customHeight="1">
      <c r="A31" s="496" t="s">
        <v>43</v>
      </c>
      <c r="B31" s="193" t="s">
        <v>305</v>
      </c>
      <c r="C31" s="472" t="s">
        <v>281</v>
      </c>
      <c r="D31" s="494" t="s">
        <v>44</v>
      </c>
      <c r="E31" s="472" t="s">
        <v>15</v>
      </c>
      <c r="F31" s="473">
        <v>44682</v>
      </c>
      <c r="G31" s="473">
        <v>44805</v>
      </c>
      <c r="H31" s="474">
        <v>44713</v>
      </c>
      <c r="I31" s="472"/>
      <c r="J31" s="475">
        <v>8800</v>
      </c>
      <c r="K31" s="476" t="s">
        <v>301</v>
      </c>
      <c r="L31" s="477" t="s">
        <v>298</v>
      </c>
      <c r="M31" s="462">
        <f>+J31</f>
        <v>8800</v>
      </c>
      <c r="N31" s="462"/>
      <c r="O31" s="457"/>
      <c r="P31" s="462"/>
      <c r="Q31" s="94">
        <f>+M31</f>
        <v>8800</v>
      </c>
      <c r="R31" s="94"/>
      <c r="S31" s="94"/>
      <c r="T31" s="500" t="s">
        <v>277</v>
      </c>
      <c r="U31" s="459">
        <f t="shared" si="5"/>
        <v>0</v>
      </c>
      <c r="V31" s="459">
        <f t="shared" si="6"/>
        <v>0</v>
      </c>
    </row>
    <row r="32" spans="1:23" s="458" customFormat="1" ht="43.2" customHeight="1">
      <c r="A32" s="496" t="s">
        <v>173</v>
      </c>
      <c r="B32" s="193" t="s">
        <v>45</v>
      </c>
      <c r="C32" s="472" t="s">
        <v>283</v>
      </c>
      <c r="D32" s="494" t="s">
        <v>46</v>
      </c>
      <c r="E32" s="472" t="s">
        <v>5</v>
      </c>
      <c r="F32" s="473">
        <v>44986</v>
      </c>
      <c r="G32" s="473"/>
      <c r="H32" s="474">
        <v>45200</v>
      </c>
      <c r="I32" s="472"/>
      <c r="J32" s="475">
        <v>10201</v>
      </c>
      <c r="K32" s="476" t="s">
        <v>247</v>
      </c>
      <c r="L32" s="477" t="s">
        <v>298</v>
      </c>
      <c r="M32" s="462">
        <f>+Q32</f>
        <v>10201</v>
      </c>
      <c r="N32" s="462"/>
      <c r="O32" s="457"/>
      <c r="P32" s="462"/>
      <c r="Q32" s="94">
        <f>8500+1701</f>
        <v>10201</v>
      </c>
      <c r="R32" s="94">
        <f>8500+1701</f>
        <v>10201</v>
      </c>
      <c r="S32" s="94">
        <v>5097</v>
      </c>
      <c r="T32" s="500"/>
      <c r="U32" s="459">
        <f t="shared" si="5"/>
        <v>0</v>
      </c>
      <c r="V32" s="459">
        <f t="shared" si="6"/>
        <v>0</v>
      </c>
    </row>
    <row r="33" spans="1:22" s="458" customFormat="1" ht="43.2" customHeight="1">
      <c r="A33" s="496" t="s">
        <v>175</v>
      </c>
      <c r="B33" s="193" t="s">
        <v>306</v>
      </c>
      <c r="C33" s="472" t="s">
        <v>320</v>
      </c>
      <c r="D33" s="494" t="s">
        <v>46</v>
      </c>
      <c r="E33" s="472" t="s">
        <v>5</v>
      </c>
      <c r="F33" s="473">
        <v>44927</v>
      </c>
      <c r="G33" s="473"/>
      <c r="H33" s="474">
        <v>44986</v>
      </c>
      <c r="I33" s="472"/>
      <c r="J33" s="475">
        <v>5000</v>
      </c>
      <c r="K33" s="476" t="s">
        <v>321</v>
      </c>
      <c r="L33" s="477" t="s">
        <v>298</v>
      </c>
      <c r="M33" s="462"/>
      <c r="N33" s="462">
        <f>+J33</f>
        <v>5000</v>
      </c>
      <c r="O33" s="457"/>
      <c r="P33" s="462"/>
      <c r="Q33" s="94">
        <v>5000</v>
      </c>
      <c r="R33" s="94">
        <v>5000</v>
      </c>
      <c r="S33" s="94"/>
      <c r="T33" s="500"/>
      <c r="U33" s="459">
        <f t="shared" si="5"/>
        <v>0</v>
      </c>
      <c r="V33" s="459">
        <f t="shared" si="6"/>
        <v>0</v>
      </c>
    </row>
    <row r="34" spans="1:22" s="458" customFormat="1" ht="45.6" customHeight="1">
      <c r="A34" s="496" t="s">
        <v>47</v>
      </c>
      <c r="B34" s="193" t="s">
        <v>48</v>
      </c>
      <c r="C34" s="472" t="s">
        <v>282</v>
      </c>
      <c r="D34" s="494" t="s">
        <v>46</v>
      </c>
      <c r="E34" s="472" t="s">
        <v>5</v>
      </c>
      <c r="F34" s="473">
        <v>44682</v>
      </c>
      <c r="G34" s="473"/>
      <c r="H34" s="474">
        <v>44805</v>
      </c>
      <c r="I34" s="472"/>
      <c r="J34" s="475">
        <f>+P34+Q34</f>
        <v>17146</v>
      </c>
      <c r="K34" s="476" t="s">
        <v>247</v>
      </c>
      <c r="L34" s="477" t="s">
        <v>298</v>
      </c>
      <c r="M34" s="462">
        <f>+J34-N34</f>
        <v>6663</v>
      </c>
      <c r="N34" s="462">
        <v>10483</v>
      </c>
      <c r="O34" s="457"/>
      <c r="P34" s="462">
        <v>9146</v>
      </c>
      <c r="Q34" s="501">
        <v>8000</v>
      </c>
      <c r="R34" s="501">
        <v>9000</v>
      </c>
      <c r="S34" s="501">
        <f>7824+320</f>
        <v>8144</v>
      </c>
      <c r="T34" s="500"/>
      <c r="U34" s="459">
        <f t="shared" si="5"/>
        <v>0</v>
      </c>
      <c r="V34" s="459">
        <f t="shared" si="6"/>
        <v>0</v>
      </c>
    </row>
    <row r="35" spans="1:22" s="458" customFormat="1" ht="55.2">
      <c r="A35" s="496" t="s">
        <v>49</v>
      </c>
      <c r="B35" s="491" t="s">
        <v>308</v>
      </c>
      <c r="C35" s="472" t="s">
        <v>283</v>
      </c>
      <c r="D35" s="494" t="s">
        <v>95</v>
      </c>
      <c r="E35" s="472" t="s">
        <v>5</v>
      </c>
      <c r="F35" s="473">
        <v>44896</v>
      </c>
      <c r="G35" s="473"/>
      <c r="H35" s="474">
        <v>44805</v>
      </c>
      <c r="I35" s="472"/>
      <c r="J35" s="475">
        <v>10000</v>
      </c>
      <c r="K35" s="476" t="s">
        <v>247</v>
      </c>
      <c r="L35" s="477" t="s">
        <v>298</v>
      </c>
      <c r="M35" s="462"/>
      <c r="N35" s="462">
        <f>+J35</f>
        <v>10000</v>
      </c>
      <c r="O35" s="457"/>
      <c r="P35" s="462"/>
      <c r="Q35" s="501">
        <v>10000</v>
      </c>
      <c r="R35" s="501"/>
      <c r="S35" s="501"/>
      <c r="T35" s="500"/>
      <c r="U35" s="459">
        <f t="shared" si="5"/>
        <v>0</v>
      </c>
      <c r="V35" s="459">
        <f t="shared" si="6"/>
        <v>0</v>
      </c>
    </row>
    <row r="36" spans="1:22" s="458" customFormat="1" ht="41.4">
      <c r="A36" s="496" t="s">
        <v>309</v>
      </c>
      <c r="B36" s="491" t="s">
        <v>52</v>
      </c>
      <c r="C36" s="472" t="s">
        <v>283</v>
      </c>
      <c r="D36" s="494" t="s">
        <v>53</v>
      </c>
      <c r="E36" s="472" t="s">
        <v>5</v>
      </c>
      <c r="F36" s="473">
        <v>44713</v>
      </c>
      <c r="G36" s="473"/>
      <c r="H36" s="474">
        <v>44866</v>
      </c>
      <c r="I36" s="472"/>
      <c r="J36" s="475">
        <f>+Q36</f>
        <v>90000</v>
      </c>
      <c r="K36" s="476" t="s">
        <v>246</v>
      </c>
      <c r="L36" s="477" t="s">
        <v>298</v>
      </c>
      <c r="M36" s="462">
        <f>+J36</f>
        <v>90000</v>
      </c>
      <c r="N36" s="462"/>
      <c r="O36" s="457"/>
      <c r="P36" s="273"/>
      <c r="Q36" s="273">
        <v>90000</v>
      </c>
      <c r="R36" s="501">
        <v>60000</v>
      </c>
      <c r="S36" s="501"/>
      <c r="T36" s="500"/>
      <c r="U36" s="459">
        <f t="shared" si="5"/>
        <v>0</v>
      </c>
      <c r="V36" s="459">
        <f t="shared" si="6"/>
        <v>0</v>
      </c>
    </row>
    <row r="37" spans="1:22" s="458" customFormat="1" ht="27.6">
      <c r="A37" s="496" t="s">
        <v>54</v>
      </c>
      <c r="B37" s="491" t="s">
        <v>55</v>
      </c>
      <c r="C37" s="472" t="s">
        <v>307</v>
      </c>
      <c r="D37" s="494" t="s">
        <v>53</v>
      </c>
      <c r="E37" s="472" t="s">
        <v>5</v>
      </c>
      <c r="F37" s="473">
        <v>44866</v>
      </c>
      <c r="G37" s="473"/>
      <c r="H37" s="474">
        <v>44986</v>
      </c>
      <c r="I37" s="472"/>
      <c r="J37" s="475">
        <v>3000</v>
      </c>
      <c r="K37" s="476" t="s">
        <v>247</v>
      </c>
      <c r="L37" s="477" t="s">
        <v>298</v>
      </c>
      <c r="M37" s="462">
        <f>+J37</f>
        <v>3000</v>
      </c>
      <c r="N37" s="462"/>
      <c r="O37" s="457"/>
      <c r="P37" s="462"/>
      <c r="Q37" s="502">
        <v>3000</v>
      </c>
      <c r="R37" s="502">
        <v>2000</v>
      </c>
      <c r="S37" s="502">
        <v>2000</v>
      </c>
      <c r="T37" s="500"/>
      <c r="U37" s="459">
        <f t="shared" si="5"/>
        <v>0</v>
      </c>
      <c r="V37" s="459">
        <f t="shared" si="6"/>
        <v>0</v>
      </c>
    </row>
    <row r="38" spans="1:22" s="458" customFormat="1" ht="28.8">
      <c r="A38" s="496" t="s">
        <v>58</v>
      </c>
      <c r="B38" s="422" t="s">
        <v>310</v>
      </c>
      <c r="C38" s="472" t="s">
        <v>281</v>
      </c>
      <c r="D38" s="494" t="s">
        <v>59</v>
      </c>
      <c r="E38" s="472" t="s">
        <v>15</v>
      </c>
      <c r="F38" s="473">
        <v>44621</v>
      </c>
      <c r="G38" s="473">
        <v>44734</v>
      </c>
      <c r="H38" s="474">
        <v>45047</v>
      </c>
      <c r="I38" s="472"/>
      <c r="J38" s="475">
        <v>13146</v>
      </c>
      <c r="K38" s="476" t="s">
        <v>301</v>
      </c>
      <c r="L38" s="477" t="s">
        <v>298</v>
      </c>
      <c r="M38" s="462">
        <f>+J38</f>
        <v>13146</v>
      </c>
      <c r="N38" s="462"/>
      <c r="O38" s="457"/>
      <c r="P38" s="462"/>
      <c r="Q38" s="501">
        <f>490000*1.1/41</f>
        <v>13146.341463414634</v>
      </c>
      <c r="R38" s="501"/>
      <c r="S38" s="501"/>
      <c r="T38" s="500" t="s">
        <v>254</v>
      </c>
      <c r="U38" s="459">
        <f t="shared" si="5"/>
        <v>0</v>
      </c>
      <c r="V38" s="459">
        <f t="shared" si="6"/>
        <v>0.34146341463383578</v>
      </c>
    </row>
    <row r="39" spans="1:22" s="458" customFormat="1" ht="35.4" customHeight="1">
      <c r="A39" s="496" t="s">
        <v>60</v>
      </c>
      <c r="B39" s="491" t="s">
        <v>192</v>
      </c>
      <c r="C39" s="472" t="s">
        <v>281</v>
      </c>
      <c r="D39" s="494" t="s">
        <v>62</v>
      </c>
      <c r="E39" s="472" t="s">
        <v>15</v>
      </c>
      <c r="F39" s="473">
        <v>44621</v>
      </c>
      <c r="G39" s="473">
        <v>44734</v>
      </c>
      <c r="H39" s="474">
        <v>45017</v>
      </c>
      <c r="I39" s="472"/>
      <c r="J39" s="475">
        <v>13146</v>
      </c>
      <c r="K39" s="476" t="s">
        <v>301</v>
      </c>
      <c r="L39" s="477" t="s">
        <v>298</v>
      </c>
      <c r="M39" s="462">
        <f>+J39</f>
        <v>13146</v>
      </c>
      <c r="N39" s="462"/>
      <c r="O39" s="457"/>
      <c r="P39" s="462"/>
      <c r="Q39" s="501">
        <f>490000*1.1/41</f>
        <v>13146.341463414634</v>
      </c>
      <c r="R39" s="501"/>
      <c r="S39" s="501"/>
      <c r="T39" s="500" t="s">
        <v>254</v>
      </c>
      <c r="U39" s="459">
        <f t="shared" si="5"/>
        <v>0</v>
      </c>
      <c r="V39" s="459">
        <f t="shared" si="6"/>
        <v>0.34146341463383578</v>
      </c>
    </row>
    <row r="40" spans="1:22" s="458" customFormat="1" ht="72">
      <c r="A40" s="496" t="s">
        <v>63</v>
      </c>
      <c r="B40" s="422" t="s">
        <v>200</v>
      </c>
      <c r="C40" s="472" t="s">
        <v>281</v>
      </c>
      <c r="D40" s="494" t="s">
        <v>64</v>
      </c>
      <c r="E40" s="472" t="s">
        <v>15</v>
      </c>
      <c r="F40" s="473">
        <v>44621</v>
      </c>
      <c r="G40" s="473">
        <v>44734</v>
      </c>
      <c r="H40" s="474">
        <v>45078</v>
      </c>
      <c r="I40" s="472"/>
      <c r="J40" s="475">
        <v>36000</v>
      </c>
      <c r="K40" s="476" t="s">
        <v>301</v>
      </c>
      <c r="L40" s="477" t="s">
        <v>298</v>
      </c>
      <c r="M40" s="462">
        <v>18000</v>
      </c>
      <c r="N40" s="462">
        <v>18000</v>
      </c>
      <c r="O40" s="457"/>
      <c r="P40" s="462"/>
      <c r="Q40" s="501">
        <v>36000</v>
      </c>
      <c r="R40" s="501"/>
      <c r="S40" s="501"/>
      <c r="T40" s="500" t="s">
        <v>311</v>
      </c>
      <c r="U40" s="459">
        <f t="shared" si="5"/>
        <v>0</v>
      </c>
      <c r="V40" s="459">
        <f t="shared" si="6"/>
        <v>0</v>
      </c>
    </row>
    <row r="41" spans="1:22" s="458" customFormat="1" ht="27" customHeight="1">
      <c r="A41" s="496" t="s">
        <v>65</v>
      </c>
      <c r="B41" s="491" t="s">
        <v>312</v>
      </c>
      <c r="C41" s="472" t="s">
        <v>281</v>
      </c>
      <c r="D41" s="494" t="s">
        <v>67</v>
      </c>
      <c r="E41" s="472" t="s">
        <v>15</v>
      </c>
      <c r="F41" s="473">
        <v>44621</v>
      </c>
      <c r="G41" s="473">
        <v>44881</v>
      </c>
      <c r="H41" s="474">
        <v>45108</v>
      </c>
      <c r="I41" s="472"/>
      <c r="J41" s="475">
        <v>17000</v>
      </c>
      <c r="K41" s="476" t="s">
        <v>301</v>
      </c>
      <c r="L41" s="477" t="s">
        <v>298</v>
      </c>
      <c r="M41" s="462">
        <f>+J41</f>
        <v>17000</v>
      </c>
      <c r="N41" s="462"/>
      <c r="O41" s="457"/>
      <c r="P41" s="462"/>
      <c r="Q41" s="501">
        <v>17000</v>
      </c>
      <c r="R41" s="501"/>
      <c r="S41" s="501"/>
      <c r="T41" s="500" t="s">
        <v>326</v>
      </c>
      <c r="U41" s="459">
        <f t="shared" si="5"/>
        <v>0</v>
      </c>
      <c r="V41" s="459">
        <f t="shared" si="6"/>
        <v>0</v>
      </c>
    </row>
    <row r="42" spans="1:22" s="458" customFormat="1" ht="27" customHeight="1">
      <c r="A42" s="496" t="s">
        <v>220</v>
      </c>
      <c r="B42" s="491" t="s">
        <v>6</v>
      </c>
      <c r="C42" s="472" t="s">
        <v>281</v>
      </c>
      <c r="D42" s="494">
        <v>4</v>
      </c>
      <c r="E42" s="472" t="s">
        <v>15</v>
      </c>
      <c r="F42" s="473">
        <v>44927</v>
      </c>
      <c r="G42" s="473"/>
      <c r="H42" s="474">
        <v>45047</v>
      </c>
      <c r="I42" s="472"/>
      <c r="J42" s="475">
        <f>+Q42</f>
        <v>23853</v>
      </c>
      <c r="K42" s="476" t="s">
        <v>313</v>
      </c>
      <c r="L42" s="477" t="s">
        <v>299</v>
      </c>
      <c r="M42" s="462">
        <f>+J42</f>
        <v>23853</v>
      </c>
      <c r="N42" s="462"/>
      <c r="O42" s="457"/>
      <c r="P42" s="462"/>
      <c r="Q42" s="93">
        <f>ROUND(111135*8*1.1/41,0)</f>
        <v>23853</v>
      </c>
      <c r="R42" s="93">
        <f>ROUND(111135*12*1.1*1.1/41,0)</f>
        <v>39358</v>
      </c>
      <c r="S42" s="93">
        <f>ROUND(+R42/12*1.1*5,0)</f>
        <v>18039</v>
      </c>
      <c r="T42" s="500"/>
      <c r="U42" s="459">
        <f t="shared" si="5"/>
        <v>0</v>
      </c>
      <c r="V42" s="459">
        <f t="shared" si="6"/>
        <v>0</v>
      </c>
    </row>
    <row r="43" spans="1:22" s="458" customFormat="1" ht="27" customHeight="1">
      <c r="A43" s="496" t="s">
        <v>7</v>
      </c>
      <c r="B43" s="491" t="s">
        <v>8</v>
      </c>
      <c r="C43" s="472" t="s">
        <v>281</v>
      </c>
      <c r="D43" s="494">
        <v>4</v>
      </c>
      <c r="E43" s="472" t="s">
        <v>15</v>
      </c>
      <c r="F43" s="473">
        <v>44866</v>
      </c>
      <c r="G43" s="473">
        <v>44818</v>
      </c>
      <c r="H43" s="474">
        <v>45017</v>
      </c>
      <c r="I43" s="472"/>
      <c r="J43" s="475">
        <f>+M43</f>
        <v>24146</v>
      </c>
      <c r="K43" s="476" t="s">
        <v>313</v>
      </c>
      <c r="L43" s="477" t="s">
        <v>299</v>
      </c>
      <c r="M43" s="462">
        <f>+Q43</f>
        <v>24146</v>
      </c>
      <c r="N43" s="462"/>
      <c r="O43" s="457"/>
      <c r="P43" s="462"/>
      <c r="Q43" s="93">
        <f>ROUND(100000*9*1.1/41,0)</f>
        <v>24146</v>
      </c>
      <c r="R43" s="93">
        <f>ROUND(100000*12*1.1*1.1/41,0)</f>
        <v>35415</v>
      </c>
      <c r="S43" s="93">
        <f>ROUND(+R43/12*1.1*5,0)</f>
        <v>16232</v>
      </c>
      <c r="T43" s="500" t="s">
        <v>314</v>
      </c>
      <c r="U43" s="459">
        <f t="shared" si="5"/>
        <v>0</v>
      </c>
      <c r="V43" s="459">
        <f t="shared" si="6"/>
        <v>0</v>
      </c>
    </row>
    <row r="44" spans="1:22" s="458" customFormat="1" ht="27" customHeight="1">
      <c r="A44" s="496">
        <v>4</v>
      </c>
      <c r="B44" s="491" t="s">
        <v>69</v>
      </c>
      <c r="C44" s="472" t="s">
        <v>281</v>
      </c>
      <c r="D44" s="494">
        <v>4</v>
      </c>
      <c r="E44" s="472" t="s">
        <v>5</v>
      </c>
      <c r="F44" s="473">
        <v>44896</v>
      </c>
      <c r="G44" s="473"/>
      <c r="H44" s="474">
        <v>45170</v>
      </c>
      <c r="I44" s="472"/>
      <c r="J44" s="475">
        <v>15000</v>
      </c>
      <c r="K44" s="476" t="s">
        <v>301</v>
      </c>
      <c r="L44" s="477" t="s">
        <v>298</v>
      </c>
      <c r="M44" s="462"/>
      <c r="N44" s="462">
        <v>15000</v>
      </c>
      <c r="O44" s="457"/>
      <c r="P44" s="462"/>
      <c r="Q44" s="93">
        <v>15000</v>
      </c>
      <c r="R44" s="93"/>
      <c r="S44" s="93">
        <v>25000</v>
      </c>
      <c r="T44" s="500"/>
      <c r="U44" s="459">
        <f t="shared" si="5"/>
        <v>0</v>
      </c>
      <c r="V44" s="459">
        <f t="shared" si="6"/>
        <v>0</v>
      </c>
    </row>
    <row r="45" spans="1:22" s="458" customFormat="1" ht="27" customHeight="1">
      <c r="A45" s="496" t="s">
        <v>72</v>
      </c>
      <c r="B45" s="491" t="s">
        <v>70</v>
      </c>
      <c r="C45" s="472" t="s">
        <v>283</v>
      </c>
      <c r="D45" s="494">
        <v>4</v>
      </c>
      <c r="E45" s="472" t="s">
        <v>5</v>
      </c>
      <c r="F45" s="473">
        <v>45078</v>
      </c>
      <c r="G45" s="473"/>
      <c r="H45" s="474">
        <v>45231</v>
      </c>
      <c r="I45" s="472"/>
      <c r="J45" s="475">
        <v>15000</v>
      </c>
      <c r="K45" s="476" t="s">
        <v>73</v>
      </c>
      <c r="L45" s="477" t="s">
        <v>298</v>
      </c>
      <c r="M45" s="462">
        <v>15000</v>
      </c>
      <c r="N45" s="462"/>
      <c r="O45" s="457"/>
      <c r="P45" s="462"/>
      <c r="Q45" s="93">
        <v>15000</v>
      </c>
      <c r="R45" s="93">
        <v>10000</v>
      </c>
      <c r="S45" s="93">
        <v>6000</v>
      </c>
      <c r="T45" s="500"/>
      <c r="U45" s="459">
        <f t="shared" si="5"/>
        <v>0</v>
      </c>
      <c r="V45" s="459">
        <f t="shared" si="6"/>
        <v>0</v>
      </c>
    </row>
    <row r="46" spans="1:22" s="458" customFormat="1" ht="27" customHeight="1">
      <c r="A46" s="496" t="s">
        <v>228</v>
      </c>
      <c r="B46" s="491" t="s">
        <v>229</v>
      </c>
      <c r="C46" s="472" t="s">
        <v>281</v>
      </c>
      <c r="D46" s="494">
        <v>4</v>
      </c>
      <c r="E46" s="472" t="s">
        <v>5</v>
      </c>
      <c r="F46" s="473">
        <v>44896</v>
      </c>
      <c r="G46" s="473"/>
      <c r="H46" s="474">
        <v>45108</v>
      </c>
      <c r="I46" s="472"/>
      <c r="J46" s="475">
        <f>+Q46</f>
        <v>9852</v>
      </c>
      <c r="K46" s="476" t="s">
        <v>301</v>
      </c>
      <c r="L46" s="477" t="s">
        <v>298</v>
      </c>
      <c r="M46" s="462">
        <f>+J46</f>
        <v>9852</v>
      </c>
      <c r="N46" s="462"/>
      <c r="O46" s="457"/>
      <c r="P46" s="462"/>
      <c r="Q46" s="93">
        <f>ROUND(67323*6/41,0)</f>
        <v>9852</v>
      </c>
      <c r="R46" s="93">
        <f>ROUND(67323*1.1*12/41,0)</f>
        <v>21675</v>
      </c>
      <c r="S46" s="93">
        <f>ROUND(+R46/12*1.1*5,0)</f>
        <v>9934</v>
      </c>
      <c r="T46" s="500" t="s">
        <v>328</v>
      </c>
      <c r="U46" s="459">
        <f t="shared" si="5"/>
        <v>0</v>
      </c>
      <c r="V46" s="459">
        <f t="shared" si="6"/>
        <v>0</v>
      </c>
    </row>
    <row r="47" spans="1:22" s="458" customFormat="1" ht="24.6" customHeight="1">
      <c r="A47" s="470"/>
      <c r="B47" s="490"/>
      <c r="C47" s="472"/>
      <c r="D47" s="495"/>
      <c r="E47" s="472"/>
      <c r="F47" s="473"/>
      <c r="G47" s="473"/>
      <c r="H47" s="474"/>
      <c r="I47" s="472"/>
      <c r="J47" s="475"/>
      <c r="K47" s="476"/>
      <c r="L47" s="477"/>
      <c r="M47" s="462"/>
      <c r="N47" s="462"/>
      <c r="O47" s="457"/>
      <c r="P47" s="498"/>
      <c r="Q47" s="204"/>
      <c r="R47" s="204"/>
      <c r="S47" s="204"/>
      <c r="T47" s="499"/>
      <c r="U47" s="459">
        <f t="shared" si="5"/>
        <v>0</v>
      </c>
      <c r="V47" s="459">
        <f t="shared" si="6"/>
        <v>0</v>
      </c>
    </row>
    <row r="48" spans="1:22" ht="36.9" customHeight="1">
      <c r="A48" s="427"/>
      <c r="B48" s="527" t="s">
        <v>289</v>
      </c>
      <c r="C48" s="527"/>
      <c r="D48" s="438"/>
      <c r="E48" s="438"/>
      <c r="F48" s="438"/>
      <c r="G48" s="438"/>
      <c r="H48" s="438"/>
      <c r="I48" s="438"/>
      <c r="J48" s="428">
        <f>SUM(J3:J47)</f>
        <v>2029860.4402731706</v>
      </c>
      <c r="K48" s="428"/>
      <c r="L48" s="428"/>
      <c r="M48" s="429">
        <f>SUM(M3:M47)</f>
        <v>1377104.2170731705</v>
      </c>
      <c r="N48" s="429">
        <f>SUM(N3:N47)</f>
        <v>652756.22320000001</v>
      </c>
      <c r="O48" s="430"/>
      <c r="P48" s="429">
        <f>SUM(P3:P47)</f>
        <v>118396</v>
      </c>
      <c r="Q48" s="429">
        <f>SUM(Q3:Q47)</f>
        <v>1600345.9750000001</v>
      </c>
      <c r="R48" s="429">
        <f>SUM(R3:R47)</f>
        <v>1021602</v>
      </c>
      <c r="S48" s="429">
        <f>SUM(S3:S47)</f>
        <v>267566</v>
      </c>
      <c r="T48" s="467"/>
      <c r="U48" s="459"/>
      <c r="V48" s="459">
        <f>+N48+M48-J48</f>
        <v>0</v>
      </c>
    </row>
    <row r="49" spans="1:54">
      <c r="C49" s="431"/>
      <c r="D49" s="431"/>
      <c r="E49" s="431"/>
      <c r="F49" s="431"/>
      <c r="G49" s="431"/>
      <c r="H49" s="431"/>
      <c r="I49" s="431"/>
      <c r="J49" s="432"/>
      <c r="K49" s="432"/>
      <c r="L49" s="432"/>
      <c r="M49" s="432"/>
      <c r="N49" s="432"/>
      <c r="O49" s="424"/>
    </row>
    <row r="50" spans="1:54">
      <c r="C50" s="433"/>
      <c r="D50" s="433"/>
      <c r="E50" s="433"/>
      <c r="F50" s="433"/>
      <c r="G50" s="433"/>
      <c r="H50" s="433"/>
      <c r="I50" s="431"/>
      <c r="J50" s="432"/>
      <c r="K50" s="510"/>
      <c r="L50" s="510"/>
      <c r="M50" s="512"/>
      <c r="N50" s="432"/>
      <c r="O50" s="424"/>
    </row>
    <row r="51" spans="1:54">
      <c r="C51" s="433"/>
      <c r="D51" s="433"/>
      <c r="E51" s="433"/>
      <c r="F51" s="433"/>
      <c r="G51" s="433"/>
      <c r="H51" s="433"/>
      <c r="I51" s="431"/>
      <c r="J51" s="432"/>
      <c r="K51" s="432"/>
      <c r="L51" s="432"/>
      <c r="M51" s="432"/>
      <c r="N51" s="432"/>
      <c r="O51" s="424"/>
    </row>
    <row r="52" spans="1:54">
      <c r="C52" s="433"/>
      <c r="D52" s="433"/>
      <c r="E52" s="433"/>
      <c r="F52" s="433"/>
      <c r="G52" s="433"/>
      <c r="H52" s="433">
        <f>2758560/41</f>
        <v>67281.951219512193</v>
      </c>
      <c r="I52" s="431"/>
      <c r="J52" s="432">
        <f>+J17*40</f>
        <v>4140000</v>
      </c>
      <c r="K52" s="510"/>
      <c r="L52" s="510"/>
      <c r="M52" s="432"/>
      <c r="N52" s="432"/>
      <c r="O52" s="424"/>
    </row>
    <row r="53" spans="1:54">
      <c r="B53" s="436"/>
      <c r="C53" s="433"/>
      <c r="D53" s="433"/>
      <c r="E53" s="433"/>
      <c r="F53" s="433"/>
      <c r="G53" s="433"/>
      <c r="H53" s="433"/>
      <c r="I53" s="433"/>
      <c r="M53" s="434"/>
      <c r="N53" s="434"/>
    </row>
    <row r="54" spans="1:54" s="31" customFormat="1">
      <c r="A54" s="31" t="s">
        <v>266</v>
      </c>
      <c r="J54" s="32"/>
      <c r="K54" s="32"/>
      <c r="M54" s="511"/>
      <c r="W54" s="417"/>
      <c r="X54" s="417"/>
      <c r="Y54" s="417"/>
      <c r="Z54" s="417"/>
      <c r="AA54" s="417"/>
      <c r="AB54" s="417"/>
      <c r="AC54" s="417"/>
      <c r="AD54" s="417"/>
      <c r="AE54" s="417"/>
      <c r="AF54" s="417"/>
      <c r="AG54" s="417"/>
      <c r="AH54" s="417"/>
      <c r="AI54" s="417"/>
      <c r="AJ54" s="417"/>
      <c r="AK54" s="417"/>
      <c r="AL54" s="417"/>
      <c r="AM54" s="417"/>
      <c r="AN54" s="417"/>
      <c r="AO54" s="417"/>
      <c r="AP54" s="417"/>
      <c r="AQ54" s="417"/>
      <c r="AR54" s="417"/>
      <c r="AS54" s="417"/>
      <c r="AT54" s="417"/>
      <c r="AU54" s="417"/>
      <c r="AV54" s="417"/>
      <c r="AW54" s="417"/>
      <c r="AX54" s="417"/>
      <c r="AY54" s="417"/>
      <c r="AZ54" s="417"/>
      <c r="BA54" s="417"/>
      <c r="BB54" s="417"/>
    </row>
    <row r="55" spans="1:54" s="31" customFormat="1">
      <c r="A55" s="31" t="s">
        <v>318</v>
      </c>
      <c r="J55" s="32"/>
      <c r="K55" s="32"/>
      <c r="M55" s="511"/>
      <c r="W55" s="417"/>
      <c r="X55" s="417"/>
      <c r="Y55" s="417"/>
      <c r="Z55" s="417"/>
      <c r="AA55" s="417"/>
      <c r="AB55" s="417"/>
      <c r="AC55" s="417"/>
      <c r="AD55" s="417"/>
      <c r="AE55" s="417"/>
      <c r="AF55" s="417"/>
      <c r="AG55" s="417"/>
      <c r="AH55" s="417"/>
      <c r="AI55" s="417"/>
      <c r="AJ55" s="417"/>
      <c r="AK55" s="417"/>
      <c r="AL55" s="417"/>
      <c r="AM55" s="417"/>
      <c r="AN55" s="417"/>
      <c r="AO55" s="417"/>
      <c r="AP55" s="417"/>
      <c r="AQ55" s="417"/>
      <c r="AR55" s="417"/>
      <c r="AS55" s="417"/>
      <c r="AT55" s="417"/>
      <c r="AU55" s="417"/>
      <c r="AV55" s="417"/>
      <c r="AW55" s="417"/>
      <c r="AX55" s="417"/>
      <c r="AY55" s="417"/>
      <c r="AZ55" s="417"/>
      <c r="BA55" s="417"/>
      <c r="BB55" s="417"/>
    </row>
    <row r="56" spans="1:54" s="31" customFormat="1">
      <c r="A56" s="31" t="s">
        <v>267</v>
      </c>
      <c r="J56" s="32"/>
      <c r="K56" s="32"/>
      <c r="W56" s="417"/>
      <c r="X56" s="417"/>
      <c r="Y56" s="417"/>
      <c r="Z56" s="417"/>
      <c r="AA56" s="417"/>
      <c r="AB56" s="417"/>
      <c r="AC56" s="417"/>
      <c r="AD56" s="417"/>
      <c r="AE56" s="417"/>
      <c r="AF56" s="417"/>
      <c r="AG56" s="417"/>
      <c r="AH56" s="417"/>
      <c r="AI56" s="417"/>
      <c r="AJ56" s="417"/>
      <c r="AK56" s="417"/>
      <c r="AL56" s="417"/>
      <c r="AM56" s="417"/>
      <c r="AN56" s="417"/>
      <c r="AO56" s="417"/>
      <c r="AP56" s="417"/>
      <c r="AQ56" s="417"/>
      <c r="AR56" s="417"/>
      <c r="AS56" s="417"/>
      <c r="AT56" s="417"/>
      <c r="AU56" s="417"/>
      <c r="AV56" s="417"/>
      <c r="AW56" s="417"/>
      <c r="AX56" s="417"/>
      <c r="AY56" s="417"/>
      <c r="AZ56" s="417"/>
      <c r="BA56" s="417"/>
      <c r="BB56" s="417"/>
    </row>
    <row r="57" spans="1:54" s="31" customFormat="1">
      <c r="A57" s="31" t="s">
        <v>315</v>
      </c>
      <c r="J57" s="32"/>
      <c r="K57" s="32"/>
      <c r="W57" s="417"/>
      <c r="X57" s="417"/>
      <c r="Y57" s="417"/>
      <c r="Z57" s="417"/>
      <c r="AA57" s="417"/>
      <c r="AB57" s="417"/>
      <c r="AC57" s="417"/>
      <c r="AD57" s="417"/>
      <c r="AE57" s="417"/>
      <c r="AF57" s="417"/>
      <c r="AG57" s="417"/>
      <c r="AH57" s="417"/>
      <c r="AI57" s="417"/>
      <c r="AJ57" s="417"/>
      <c r="AK57" s="417"/>
      <c r="AL57" s="417"/>
      <c r="AM57" s="417"/>
      <c r="AN57" s="417"/>
      <c r="AO57" s="417"/>
      <c r="AP57" s="417"/>
      <c r="AQ57" s="417"/>
      <c r="AR57" s="417"/>
      <c r="AS57" s="417"/>
      <c r="AT57" s="417"/>
      <c r="AU57" s="417"/>
      <c r="AV57" s="417"/>
      <c r="AW57" s="417"/>
      <c r="AX57" s="417"/>
      <c r="AY57" s="417"/>
      <c r="AZ57" s="417"/>
      <c r="BA57" s="417"/>
      <c r="BB57" s="417"/>
    </row>
    <row r="58" spans="1:54" s="31" customFormat="1">
      <c r="A58" s="31" t="s">
        <v>268</v>
      </c>
      <c r="J58" s="32"/>
      <c r="K58" s="32"/>
      <c r="W58" s="417"/>
      <c r="X58" s="417"/>
      <c r="Y58" s="417"/>
      <c r="Z58" s="417"/>
      <c r="AA58" s="417"/>
      <c r="AB58" s="417"/>
      <c r="AC58" s="417"/>
      <c r="AD58" s="417"/>
      <c r="AE58" s="417"/>
      <c r="AF58" s="417"/>
      <c r="AG58" s="417"/>
      <c r="AH58" s="417"/>
      <c r="AI58" s="417"/>
      <c r="AJ58" s="417"/>
      <c r="AK58" s="417"/>
      <c r="AL58" s="417"/>
      <c r="AM58" s="417"/>
      <c r="AN58" s="417"/>
      <c r="AO58" s="417"/>
      <c r="AP58" s="417"/>
      <c r="AQ58" s="417"/>
      <c r="AR58" s="417"/>
      <c r="AS58" s="417"/>
      <c r="AT58" s="417"/>
      <c r="AU58" s="417"/>
      <c r="AV58" s="417"/>
      <c r="AW58" s="417"/>
      <c r="AX58" s="417"/>
      <c r="AY58" s="417"/>
      <c r="AZ58" s="417"/>
      <c r="BA58" s="417"/>
      <c r="BB58" s="417"/>
    </row>
    <row r="59" spans="1:54" s="31" customFormat="1">
      <c r="A59" s="31" t="s">
        <v>269</v>
      </c>
      <c r="J59" s="32"/>
      <c r="K59" s="32"/>
      <c r="W59" s="417"/>
      <c r="X59" s="417"/>
      <c r="Y59" s="417"/>
      <c r="Z59" s="417"/>
      <c r="AA59" s="417"/>
      <c r="AB59" s="417"/>
      <c r="AC59" s="417"/>
      <c r="AD59" s="417"/>
      <c r="AE59" s="417"/>
      <c r="AF59" s="417"/>
      <c r="AG59" s="417"/>
      <c r="AH59" s="417"/>
      <c r="AI59" s="417"/>
      <c r="AJ59" s="417"/>
      <c r="AK59" s="417"/>
      <c r="AL59" s="417"/>
      <c r="AM59" s="417"/>
      <c r="AN59" s="417"/>
      <c r="AO59" s="417"/>
      <c r="AP59" s="417"/>
      <c r="AQ59" s="417"/>
      <c r="AR59" s="417"/>
      <c r="AS59" s="417"/>
      <c r="AT59" s="417"/>
      <c r="AU59" s="417"/>
      <c r="AV59" s="417"/>
      <c r="AW59" s="417"/>
      <c r="AX59" s="417"/>
      <c r="AY59" s="417"/>
      <c r="AZ59" s="417"/>
      <c r="BA59" s="417"/>
      <c r="BB59" s="417"/>
    </row>
    <row r="60" spans="1:54">
      <c r="J60" s="432"/>
      <c r="M60" s="425"/>
      <c r="N60" s="425"/>
    </row>
    <row r="61" spans="1:54">
      <c r="M61" s="425"/>
      <c r="N61" s="425"/>
    </row>
    <row r="62" spans="1:54">
      <c r="M62" s="425"/>
      <c r="N62" s="425"/>
    </row>
    <row r="63" spans="1:54">
      <c r="M63" s="425"/>
      <c r="N63" s="425"/>
    </row>
    <row r="64" spans="1:54">
      <c r="C64" s="433"/>
      <c r="D64" s="433"/>
      <c r="E64" s="433"/>
      <c r="F64" s="433"/>
      <c r="G64" s="433"/>
      <c r="H64" s="433"/>
      <c r="I64" s="433"/>
      <c r="M64" s="425"/>
      <c r="N64" s="425"/>
    </row>
    <row r="65" spans="3:14">
      <c r="C65" s="433"/>
      <c r="D65" s="433"/>
      <c r="E65" s="433"/>
      <c r="F65" s="433"/>
      <c r="G65" s="433"/>
      <c r="H65" s="433"/>
      <c r="I65" s="433"/>
      <c r="M65" s="425"/>
      <c r="N65" s="425"/>
    </row>
    <row r="66" spans="3:14">
      <c r="C66" s="433"/>
      <c r="D66" s="433"/>
      <c r="E66" s="433"/>
      <c r="F66" s="433"/>
      <c r="G66" s="433"/>
      <c r="H66" s="433"/>
      <c r="I66" s="433"/>
      <c r="M66" s="425"/>
      <c r="N66" s="425"/>
    </row>
    <row r="67" spans="3:14">
      <c r="C67" s="433"/>
      <c r="D67" s="433"/>
      <c r="E67" s="433"/>
      <c r="F67" s="433"/>
      <c r="G67" s="433"/>
      <c r="H67" s="433"/>
      <c r="I67" s="433"/>
      <c r="M67" s="425"/>
      <c r="N67" s="425"/>
    </row>
    <row r="68" spans="3:14">
      <c r="C68" s="433"/>
      <c r="D68" s="433"/>
      <c r="E68" s="433"/>
      <c r="F68" s="433"/>
      <c r="G68" s="433"/>
      <c r="H68" s="433"/>
      <c r="I68" s="433"/>
      <c r="M68" s="425"/>
      <c r="N68" s="425"/>
    </row>
    <row r="69" spans="3:14">
      <c r="C69" s="433"/>
      <c r="D69" s="433"/>
      <c r="E69" s="433"/>
      <c r="F69" s="433"/>
      <c r="G69" s="433"/>
      <c r="H69" s="433"/>
      <c r="I69" s="433"/>
      <c r="M69" s="425"/>
      <c r="N69" s="425"/>
    </row>
    <row r="70" spans="3:14">
      <c r="C70" s="433"/>
      <c r="D70" s="433"/>
      <c r="E70" s="433"/>
      <c r="F70" s="433"/>
      <c r="G70" s="433"/>
      <c r="H70" s="433"/>
      <c r="I70" s="433"/>
      <c r="M70" s="425"/>
      <c r="N70" s="425"/>
    </row>
    <row r="71" spans="3:14">
      <c r="C71" s="433"/>
      <c r="D71" s="433"/>
      <c r="E71" s="433"/>
      <c r="F71" s="433"/>
      <c r="G71" s="433"/>
      <c r="H71" s="433"/>
      <c r="I71" s="433"/>
      <c r="M71" s="425"/>
      <c r="N71" s="425"/>
    </row>
    <row r="72" spans="3:14">
      <c r="C72" s="433"/>
      <c r="D72" s="433"/>
      <c r="E72" s="433"/>
      <c r="F72" s="433"/>
      <c r="G72" s="433"/>
      <c r="H72" s="433"/>
      <c r="I72" s="433"/>
      <c r="M72" s="425"/>
      <c r="N72" s="425"/>
    </row>
    <row r="73" spans="3:14">
      <c r="C73" s="433"/>
      <c r="D73" s="433"/>
      <c r="E73" s="433"/>
      <c r="F73" s="433"/>
      <c r="G73" s="433"/>
      <c r="H73" s="433"/>
      <c r="I73" s="433"/>
      <c r="M73" s="425"/>
      <c r="N73" s="425"/>
    </row>
    <row r="74" spans="3:14">
      <c r="C74" s="433"/>
      <c r="D74" s="433"/>
      <c r="E74" s="433"/>
      <c r="F74" s="433"/>
      <c r="G74" s="433"/>
      <c r="H74" s="433"/>
      <c r="I74" s="433"/>
      <c r="M74" s="425"/>
      <c r="N74" s="425"/>
    </row>
    <row r="75" spans="3:14">
      <c r="C75" s="433"/>
      <c r="D75" s="433"/>
      <c r="E75" s="433"/>
      <c r="F75" s="433"/>
      <c r="G75" s="433"/>
      <c r="H75" s="433"/>
      <c r="I75" s="433"/>
      <c r="M75" s="425"/>
      <c r="N75" s="425"/>
    </row>
    <row r="76" spans="3:14">
      <c r="C76" s="433"/>
      <c r="D76" s="433"/>
      <c r="E76" s="433"/>
      <c r="F76" s="433"/>
      <c r="G76" s="433"/>
      <c r="H76" s="433"/>
      <c r="I76" s="433"/>
      <c r="M76" s="425"/>
      <c r="N76" s="425"/>
    </row>
    <row r="77" spans="3:14">
      <c r="C77" s="433"/>
      <c r="D77" s="433"/>
      <c r="E77" s="433"/>
      <c r="F77" s="433"/>
      <c r="G77" s="433"/>
      <c r="H77" s="433"/>
      <c r="I77" s="433"/>
      <c r="M77" s="425"/>
      <c r="N77" s="425"/>
    </row>
    <row r="78" spans="3:14">
      <c r="C78" s="433"/>
      <c r="D78" s="433"/>
      <c r="E78" s="433"/>
      <c r="F78" s="433"/>
      <c r="G78" s="433"/>
      <c r="H78" s="433"/>
      <c r="I78" s="433"/>
      <c r="M78" s="425"/>
      <c r="N78" s="425"/>
    </row>
    <row r="79" spans="3:14">
      <c r="C79" s="433"/>
      <c r="D79" s="433"/>
      <c r="E79" s="433"/>
      <c r="F79" s="433"/>
      <c r="G79" s="433"/>
      <c r="H79" s="433"/>
      <c r="I79" s="433"/>
      <c r="M79" s="425"/>
      <c r="N79" s="425"/>
    </row>
    <row r="80" spans="3:14">
      <c r="C80" s="433"/>
      <c r="D80" s="433"/>
      <c r="E80" s="433"/>
      <c r="F80" s="433"/>
      <c r="G80" s="433"/>
      <c r="H80" s="433"/>
      <c r="I80" s="433"/>
      <c r="M80" s="425"/>
      <c r="N80" s="425"/>
    </row>
    <row r="81" spans="3:14">
      <c r="C81" s="433"/>
      <c r="D81" s="433"/>
      <c r="E81" s="433"/>
      <c r="F81" s="433"/>
      <c r="G81" s="433"/>
      <c r="H81" s="433"/>
      <c r="I81" s="433"/>
      <c r="M81" s="425"/>
      <c r="N81" s="425"/>
    </row>
    <row r="82" spans="3:14">
      <c r="C82" s="433"/>
      <c r="D82" s="433"/>
      <c r="E82" s="433"/>
      <c r="F82" s="433"/>
      <c r="G82" s="433"/>
      <c r="H82" s="433"/>
      <c r="I82" s="433"/>
      <c r="M82" s="425"/>
      <c r="N82" s="425"/>
    </row>
    <row r="83" spans="3:14">
      <c r="C83" s="433"/>
      <c r="D83" s="433"/>
      <c r="E83" s="433"/>
      <c r="F83" s="433"/>
      <c r="G83" s="433"/>
      <c r="H83" s="433"/>
      <c r="I83" s="433"/>
      <c r="M83" s="425"/>
      <c r="N83" s="425"/>
    </row>
    <row r="84" spans="3:14">
      <c r="C84" s="433"/>
      <c r="D84" s="433"/>
      <c r="E84" s="433"/>
      <c r="F84" s="433"/>
      <c r="G84" s="433"/>
      <c r="H84" s="433"/>
      <c r="I84" s="433"/>
      <c r="M84" s="425"/>
      <c r="N84" s="425"/>
    </row>
    <row r="85" spans="3:14">
      <c r="C85" s="433"/>
      <c r="D85" s="433"/>
      <c r="E85" s="433"/>
      <c r="F85" s="433"/>
      <c r="G85" s="433"/>
      <c r="H85" s="433"/>
      <c r="I85" s="433"/>
      <c r="M85" s="425"/>
      <c r="N85" s="425"/>
    </row>
    <row r="86" spans="3:14">
      <c r="C86" s="433"/>
      <c r="D86" s="433"/>
      <c r="E86" s="433"/>
      <c r="F86" s="433"/>
      <c r="G86" s="433"/>
      <c r="H86" s="433"/>
      <c r="I86" s="433"/>
      <c r="M86" s="425"/>
      <c r="N86" s="425"/>
    </row>
    <row r="87" spans="3:14">
      <c r="C87" s="433"/>
      <c r="D87" s="433"/>
      <c r="E87" s="433"/>
      <c r="F87" s="433"/>
      <c r="G87" s="433"/>
      <c r="H87" s="433"/>
      <c r="I87" s="433"/>
      <c r="M87" s="425"/>
      <c r="N87" s="425"/>
    </row>
    <row r="88" spans="3:14">
      <c r="C88" s="433"/>
      <c r="D88" s="433"/>
      <c r="E88" s="433"/>
      <c r="F88" s="433"/>
      <c r="G88" s="433"/>
      <c r="H88" s="433"/>
      <c r="I88" s="433"/>
      <c r="M88" s="425"/>
      <c r="N88" s="425"/>
    </row>
    <row r="89" spans="3:14">
      <c r="C89" s="433"/>
      <c r="D89" s="433"/>
      <c r="E89" s="433"/>
      <c r="F89" s="433"/>
      <c r="G89" s="433"/>
      <c r="H89" s="433"/>
      <c r="I89" s="433"/>
      <c r="M89" s="425"/>
      <c r="N89" s="425"/>
    </row>
    <row r="90" spans="3:14">
      <c r="C90" s="433"/>
      <c r="D90" s="433"/>
      <c r="E90" s="433"/>
      <c r="F90" s="433"/>
      <c r="G90" s="433"/>
      <c r="H90" s="433"/>
      <c r="I90" s="433"/>
      <c r="M90" s="425"/>
      <c r="N90" s="425"/>
    </row>
    <row r="91" spans="3:14">
      <c r="C91" s="433"/>
      <c r="D91" s="433"/>
      <c r="E91" s="433"/>
      <c r="F91" s="433"/>
      <c r="G91" s="433"/>
      <c r="H91" s="433"/>
      <c r="I91" s="433"/>
      <c r="M91" s="425"/>
      <c r="N91" s="425"/>
    </row>
    <row r="92" spans="3:14">
      <c r="C92" s="433"/>
      <c r="D92" s="433"/>
      <c r="E92" s="433"/>
      <c r="F92" s="433"/>
      <c r="G92" s="433"/>
      <c r="H92" s="433"/>
      <c r="I92" s="433"/>
      <c r="M92" s="425"/>
      <c r="N92" s="425"/>
    </row>
    <row r="93" spans="3:14">
      <c r="C93" s="433"/>
      <c r="D93" s="433"/>
      <c r="E93" s="433"/>
      <c r="F93" s="433"/>
      <c r="G93" s="433"/>
      <c r="H93" s="433"/>
      <c r="I93" s="433"/>
      <c r="M93" s="425"/>
      <c r="N93" s="425"/>
    </row>
    <row r="94" spans="3:14">
      <c r="C94" s="433"/>
      <c r="D94" s="433"/>
      <c r="E94" s="433"/>
      <c r="F94" s="433"/>
      <c r="G94" s="433"/>
      <c r="H94" s="433"/>
      <c r="I94" s="433"/>
      <c r="M94" s="425"/>
      <c r="N94" s="425"/>
    </row>
    <row r="95" spans="3:14">
      <c r="C95" s="433"/>
      <c r="D95" s="433"/>
      <c r="E95" s="433"/>
      <c r="F95" s="433"/>
      <c r="G95" s="433"/>
      <c r="H95" s="433"/>
      <c r="I95" s="433"/>
      <c r="M95" s="425"/>
      <c r="N95" s="425"/>
    </row>
    <row r="96" spans="3:14">
      <c r="C96" s="433"/>
      <c r="D96" s="433"/>
      <c r="E96" s="433"/>
      <c r="F96" s="433"/>
      <c r="G96" s="433"/>
      <c r="H96" s="433"/>
      <c r="I96" s="433"/>
      <c r="M96" s="425"/>
      <c r="N96" s="425"/>
    </row>
    <row r="97" spans="3:14">
      <c r="C97" s="433"/>
      <c r="D97" s="433"/>
      <c r="E97" s="433"/>
      <c r="F97" s="433"/>
      <c r="G97" s="433"/>
      <c r="H97" s="433"/>
      <c r="I97" s="433"/>
      <c r="M97" s="425"/>
      <c r="N97" s="425"/>
    </row>
    <row r="98" spans="3:14">
      <c r="C98" s="433"/>
      <c r="D98" s="433"/>
      <c r="E98" s="433"/>
      <c r="F98" s="433"/>
      <c r="G98" s="433"/>
      <c r="H98" s="433"/>
      <c r="I98" s="433"/>
      <c r="M98" s="425"/>
      <c r="N98" s="425"/>
    </row>
    <row r="99" spans="3:14">
      <c r="C99" s="433"/>
      <c r="D99" s="433"/>
      <c r="E99" s="433"/>
      <c r="F99" s="433"/>
      <c r="G99" s="433"/>
      <c r="H99" s="433"/>
      <c r="I99" s="433"/>
      <c r="M99" s="425"/>
      <c r="N99" s="425"/>
    </row>
    <row r="100" spans="3:14">
      <c r="C100" s="433"/>
      <c r="D100" s="433"/>
      <c r="E100" s="433"/>
      <c r="F100" s="433"/>
      <c r="G100" s="433"/>
      <c r="H100" s="433"/>
      <c r="I100" s="433"/>
      <c r="M100" s="425"/>
      <c r="N100" s="425"/>
    </row>
    <row r="101" spans="3:14">
      <c r="C101" s="433"/>
      <c r="D101" s="433"/>
      <c r="E101" s="433"/>
      <c r="F101" s="433"/>
      <c r="G101" s="433"/>
      <c r="H101" s="433"/>
      <c r="I101" s="433"/>
      <c r="M101" s="425"/>
      <c r="N101" s="425"/>
    </row>
    <row r="102" spans="3:14">
      <c r="C102" s="433"/>
      <c r="D102" s="433"/>
      <c r="E102" s="433"/>
      <c r="F102" s="433"/>
      <c r="G102" s="433"/>
      <c r="H102" s="433"/>
      <c r="I102" s="433"/>
      <c r="M102" s="425"/>
      <c r="N102" s="425"/>
    </row>
    <row r="103" spans="3:14">
      <c r="C103" s="433"/>
      <c r="D103" s="433"/>
      <c r="E103" s="433"/>
      <c r="F103" s="433"/>
      <c r="G103" s="433"/>
      <c r="H103" s="433"/>
      <c r="I103" s="433"/>
      <c r="M103" s="425"/>
      <c r="N103" s="425"/>
    </row>
    <row r="104" spans="3:14">
      <c r="C104" s="433"/>
      <c r="D104" s="433"/>
      <c r="E104" s="433"/>
      <c r="F104" s="433"/>
      <c r="G104" s="433"/>
      <c r="H104" s="433"/>
      <c r="I104" s="433"/>
      <c r="M104" s="425"/>
      <c r="N104" s="425"/>
    </row>
    <row r="105" spans="3:14">
      <c r="C105" s="433"/>
      <c r="D105" s="433"/>
      <c r="E105" s="433"/>
      <c r="F105" s="433"/>
      <c r="G105" s="433"/>
      <c r="H105" s="433"/>
      <c r="I105" s="433"/>
      <c r="M105" s="425"/>
      <c r="N105" s="425"/>
    </row>
    <row r="106" spans="3:14">
      <c r="C106" s="433"/>
      <c r="D106" s="433"/>
      <c r="E106" s="433"/>
      <c r="F106" s="433"/>
      <c r="G106" s="433"/>
      <c r="H106" s="433"/>
      <c r="I106" s="433"/>
      <c r="M106" s="425"/>
      <c r="N106" s="425"/>
    </row>
    <row r="107" spans="3:14">
      <c r="C107" s="433"/>
      <c r="D107" s="433"/>
      <c r="E107" s="433"/>
      <c r="F107" s="433"/>
      <c r="G107" s="433"/>
      <c r="H107" s="433"/>
      <c r="I107" s="433"/>
      <c r="M107" s="425"/>
      <c r="N107" s="425"/>
    </row>
    <row r="108" spans="3:14">
      <c r="C108" s="433"/>
      <c r="D108" s="433"/>
      <c r="E108" s="433"/>
      <c r="F108" s="433"/>
      <c r="G108" s="433"/>
      <c r="H108" s="433"/>
      <c r="I108" s="433"/>
      <c r="M108" s="425"/>
      <c r="N108" s="425"/>
    </row>
    <row r="109" spans="3:14">
      <c r="C109" s="433"/>
      <c r="D109" s="433"/>
      <c r="E109" s="433"/>
      <c r="F109" s="433"/>
      <c r="G109" s="433"/>
      <c r="H109" s="433"/>
      <c r="I109" s="433"/>
      <c r="M109" s="425"/>
      <c r="N109" s="425"/>
    </row>
    <row r="110" spans="3:14">
      <c r="C110" s="433"/>
      <c r="D110" s="433"/>
      <c r="E110" s="433"/>
      <c r="F110" s="433"/>
      <c r="G110" s="433"/>
      <c r="H110" s="433"/>
      <c r="I110" s="433"/>
      <c r="M110" s="425"/>
      <c r="N110" s="425"/>
    </row>
    <row r="111" spans="3:14">
      <c r="C111" s="433"/>
      <c r="D111" s="433"/>
      <c r="E111" s="433"/>
      <c r="F111" s="433"/>
      <c r="G111" s="433"/>
      <c r="H111" s="433"/>
      <c r="I111" s="433"/>
      <c r="M111" s="425"/>
      <c r="N111" s="425"/>
    </row>
    <row r="112" spans="3:14">
      <c r="C112" s="433"/>
      <c r="D112" s="433"/>
      <c r="E112" s="433"/>
      <c r="F112" s="433"/>
      <c r="G112" s="433"/>
      <c r="H112" s="433"/>
      <c r="I112" s="433"/>
      <c r="M112" s="425"/>
      <c r="N112" s="425"/>
    </row>
    <row r="113" spans="3:14">
      <c r="C113" s="433"/>
      <c r="D113" s="433"/>
      <c r="E113" s="433"/>
      <c r="F113" s="433"/>
      <c r="G113" s="433"/>
      <c r="H113" s="433"/>
      <c r="I113" s="433"/>
      <c r="M113" s="425"/>
      <c r="N113" s="425"/>
    </row>
    <row r="114" spans="3:14">
      <c r="C114" s="433"/>
      <c r="D114" s="433"/>
      <c r="E114" s="433"/>
      <c r="F114" s="433"/>
      <c r="G114" s="433"/>
      <c r="H114" s="433"/>
      <c r="I114" s="433"/>
      <c r="M114" s="425"/>
      <c r="N114" s="425"/>
    </row>
    <row r="115" spans="3:14">
      <c r="C115" s="433"/>
      <c r="D115" s="433"/>
      <c r="E115" s="433"/>
      <c r="F115" s="433"/>
      <c r="G115" s="433"/>
      <c r="H115" s="433"/>
      <c r="I115" s="433"/>
      <c r="M115" s="425"/>
      <c r="N115" s="425"/>
    </row>
    <row r="116" spans="3:14">
      <c r="C116" s="433"/>
      <c r="D116" s="433"/>
      <c r="E116" s="433"/>
      <c r="F116" s="433"/>
      <c r="G116" s="433"/>
      <c r="H116" s="433"/>
      <c r="I116" s="433"/>
      <c r="M116" s="425"/>
      <c r="N116" s="425"/>
    </row>
    <row r="117" spans="3:14">
      <c r="C117" s="433"/>
      <c r="D117" s="433"/>
      <c r="E117" s="433"/>
      <c r="F117" s="433"/>
      <c r="G117" s="433"/>
      <c r="H117" s="433"/>
      <c r="I117" s="433"/>
      <c r="M117" s="425"/>
      <c r="N117" s="425"/>
    </row>
    <row r="118" spans="3:14">
      <c r="C118" s="433"/>
      <c r="D118" s="433"/>
      <c r="E118" s="433"/>
      <c r="F118" s="433"/>
      <c r="G118" s="433"/>
      <c r="H118" s="433"/>
      <c r="I118" s="433"/>
      <c r="M118" s="425"/>
      <c r="N118" s="425"/>
    </row>
    <row r="119" spans="3:14">
      <c r="C119" s="433"/>
      <c r="D119" s="433"/>
      <c r="E119" s="433"/>
      <c r="F119" s="433"/>
      <c r="G119" s="433"/>
      <c r="H119" s="433"/>
      <c r="I119" s="433"/>
      <c r="M119" s="425"/>
      <c r="N119" s="425"/>
    </row>
    <row r="120" spans="3:14">
      <c r="C120" s="433"/>
      <c r="D120" s="433"/>
      <c r="E120" s="433"/>
      <c r="F120" s="433"/>
      <c r="G120" s="433"/>
      <c r="H120" s="433"/>
      <c r="I120" s="433"/>
      <c r="M120" s="425"/>
      <c r="N120" s="425"/>
    </row>
    <row r="121" spans="3:14">
      <c r="C121" s="433"/>
      <c r="D121" s="433"/>
      <c r="E121" s="433"/>
      <c r="F121" s="433"/>
      <c r="G121" s="433"/>
      <c r="H121" s="433"/>
      <c r="I121" s="433"/>
      <c r="M121" s="425"/>
      <c r="N121" s="425"/>
    </row>
    <row r="122" spans="3:14">
      <c r="C122" s="433"/>
      <c r="D122" s="433"/>
      <c r="E122" s="433"/>
      <c r="F122" s="433"/>
      <c r="G122" s="433"/>
      <c r="H122" s="433"/>
      <c r="I122" s="433"/>
      <c r="M122" s="425"/>
      <c r="N122" s="425"/>
    </row>
    <row r="123" spans="3:14">
      <c r="C123" s="433"/>
      <c r="D123" s="433"/>
      <c r="E123" s="433"/>
      <c r="F123" s="433"/>
      <c r="G123" s="433"/>
      <c r="H123" s="433"/>
      <c r="I123" s="433"/>
      <c r="M123" s="425"/>
      <c r="N123" s="425"/>
    </row>
    <row r="124" spans="3:14">
      <c r="C124" s="433"/>
      <c r="D124" s="433"/>
      <c r="E124" s="433"/>
      <c r="F124" s="433"/>
      <c r="G124" s="433"/>
      <c r="H124" s="433"/>
      <c r="I124" s="433"/>
      <c r="M124" s="425"/>
      <c r="N124" s="425"/>
    </row>
    <row r="125" spans="3:14">
      <c r="C125" s="433"/>
      <c r="D125" s="433"/>
      <c r="E125" s="433"/>
      <c r="F125" s="433"/>
      <c r="G125" s="433"/>
      <c r="H125" s="433"/>
      <c r="I125" s="433"/>
      <c r="M125" s="425"/>
      <c r="N125" s="425"/>
    </row>
    <row r="126" spans="3:14">
      <c r="C126" s="433"/>
      <c r="D126" s="433"/>
      <c r="E126" s="433"/>
      <c r="F126" s="433"/>
      <c r="G126" s="433"/>
      <c r="H126" s="433"/>
      <c r="I126" s="433"/>
      <c r="M126" s="425"/>
      <c r="N126" s="425"/>
    </row>
    <row r="127" spans="3:14">
      <c r="C127" s="433"/>
      <c r="D127" s="433"/>
      <c r="E127" s="433"/>
      <c r="F127" s="433"/>
      <c r="G127" s="433"/>
      <c r="H127" s="433"/>
      <c r="I127" s="433"/>
      <c r="M127" s="425"/>
      <c r="N127" s="425"/>
    </row>
    <row r="128" spans="3:14">
      <c r="C128" s="433"/>
      <c r="D128" s="433"/>
      <c r="E128" s="433"/>
      <c r="F128" s="433"/>
      <c r="G128" s="433"/>
      <c r="H128" s="433"/>
      <c r="I128" s="433"/>
      <c r="M128" s="425"/>
      <c r="N128" s="425"/>
    </row>
    <row r="129" spans="3:14">
      <c r="C129" s="433"/>
      <c r="D129" s="433"/>
      <c r="E129" s="433"/>
      <c r="F129" s="433"/>
      <c r="G129" s="433"/>
      <c r="H129" s="433"/>
      <c r="I129" s="433"/>
      <c r="M129" s="425"/>
      <c r="N129" s="425"/>
    </row>
    <row r="130" spans="3:14">
      <c r="C130" s="433"/>
      <c r="D130" s="433"/>
      <c r="E130" s="433"/>
      <c r="F130" s="433"/>
      <c r="G130" s="433"/>
      <c r="H130" s="433"/>
      <c r="I130" s="433"/>
      <c r="M130" s="425"/>
      <c r="N130" s="425"/>
    </row>
    <row r="131" spans="3:14">
      <c r="C131" s="433"/>
      <c r="D131" s="433"/>
      <c r="E131" s="433"/>
      <c r="F131" s="433"/>
      <c r="G131" s="433"/>
      <c r="H131" s="433"/>
      <c r="I131" s="433"/>
      <c r="M131" s="425"/>
      <c r="N131" s="425"/>
    </row>
    <row r="132" spans="3:14">
      <c r="C132" s="433"/>
      <c r="D132" s="433"/>
      <c r="E132" s="433"/>
      <c r="F132" s="433"/>
      <c r="G132" s="433"/>
      <c r="H132" s="433"/>
      <c r="I132" s="433"/>
      <c r="M132" s="425"/>
      <c r="N132" s="425"/>
    </row>
    <row r="133" spans="3:14">
      <c r="C133" s="433"/>
      <c r="D133" s="433"/>
      <c r="E133" s="433"/>
      <c r="F133" s="433"/>
      <c r="G133" s="433"/>
      <c r="H133" s="433"/>
      <c r="I133" s="433"/>
      <c r="M133" s="425"/>
      <c r="N133" s="425"/>
    </row>
    <row r="134" spans="3:14">
      <c r="C134" s="433"/>
      <c r="D134" s="433"/>
      <c r="E134" s="433"/>
      <c r="F134" s="433"/>
      <c r="G134" s="433"/>
      <c r="H134" s="433"/>
      <c r="I134" s="433"/>
      <c r="M134" s="425"/>
      <c r="N134" s="425"/>
    </row>
    <row r="135" spans="3:14">
      <c r="C135" s="433"/>
      <c r="D135" s="433"/>
      <c r="E135" s="433"/>
      <c r="F135" s="433"/>
      <c r="G135" s="433"/>
      <c r="H135" s="433"/>
      <c r="I135" s="433"/>
      <c r="M135" s="425"/>
      <c r="N135" s="425"/>
    </row>
    <row r="136" spans="3:14">
      <c r="C136" s="433"/>
      <c r="D136" s="433"/>
      <c r="E136" s="433"/>
      <c r="F136" s="433"/>
      <c r="G136" s="433"/>
      <c r="H136" s="433"/>
      <c r="I136" s="433"/>
      <c r="M136" s="425"/>
      <c r="N136" s="425"/>
    </row>
    <row r="137" spans="3:14">
      <c r="C137" s="433"/>
      <c r="D137" s="433"/>
      <c r="E137" s="433"/>
      <c r="F137" s="433"/>
      <c r="G137" s="433"/>
      <c r="H137" s="433"/>
      <c r="I137" s="433"/>
      <c r="M137" s="425"/>
      <c r="N137" s="425"/>
    </row>
    <row r="138" spans="3:14">
      <c r="C138" s="433"/>
      <c r="D138" s="433"/>
      <c r="E138" s="433"/>
      <c r="F138" s="433"/>
      <c r="G138" s="433"/>
      <c r="H138" s="433"/>
      <c r="I138" s="433"/>
      <c r="M138" s="425"/>
      <c r="N138" s="425"/>
    </row>
    <row r="139" spans="3:14">
      <c r="C139" s="433"/>
      <c r="D139" s="433"/>
      <c r="E139" s="433"/>
      <c r="F139" s="433"/>
      <c r="G139" s="433"/>
      <c r="H139" s="433"/>
      <c r="I139" s="433"/>
      <c r="M139" s="425"/>
      <c r="N139" s="425"/>
    </row>
    <row r="140" spans="3:14">
      <c r="C140" s="433"/>
      <c r="D140" s="433"/>
      <c r="E140" s="433"/>
      <c r="F140" s="433"/>
      <c r="G140" s="433"/>
      <c r="H140" s="433"/>
      <c r="I140" s="433"/>
      <c r="M140" s="425"/>
      <c r="N140" s="425"/>
    </row>
    <row r="141" spans="3:14">
      <c r="C141" s="433"/>
      <c r="D141" s="433"/>
      <c r="E141" s="433"/>
      <c r="F141" s="433"/>
      <c r="G141" s="433"/>
      <c r="H141" s="433"/>
      <c r="I141" s="433"/>
      <c r="M141" s="425"/>
      <c r="N141" s="425"/>
    </row>
    <row r="142" spans="3:14">
      <c r="C142" s="433"/>
      <c r="D142" s="433"/>
      <c r="E142" s="433"/>
      <c r="F142" s="433"/>
      <c r="G142" s="433"/>
      <c r="H142" s="433"/>
      <c r="I142" s="433"/>
      <c r="M142" s="425"/>
      <c r="N142" s="425"/>
    </row>
    <row r="143" spans="3:14">
      <c r="C143" s="433"/>
      <c r="D143" s="433"/>
      <c r="E143" s="433"/>
      <c r="F143" s="433"/>
      <c r="G143" s="433"/>
      <c r="H143" s="433"/>
      <c r="I143" s="433"/>
      <c r="M143" s="425"/>
      <c r="N143" s="425"/>
    </row>
    <row r="144" spans="3:14">
      <c r="C144" s="433"/>
      <c r="D144" s="433"/>
      <c r="E144" s="433"/>
      <c r="F144" s="433"/>
      <c r="G144" s="433"/>
      <c r="H144" s="433"/>
      <c r="I144" s="433"/>
      <c r="M144" s="425"/>
      <c r="N144" s="425"/>
    </row>
    <row r="145" spans="3:14">
      <c r="C145" s="433"/>
      <c r="D145" s="433"/>
      <c r="E145" s="433"/>
      <c r="F145" s="433"/>
      <c r="G145" s="433"/>
      <c r="H145" s="433"/>
      <c r="I145" s="433"/>
      <c r="M145" s="425"/>
      <c r="N145" s="425"/>
    </row>
    <row r="146" spans="3:14">
      <c r="C146" s="433"/>
      <c r="D146" s="433"/>
      <c r="E146" s="433"/>
      <c r="F146" s="433"/>
      <c r="G146" s="433"/>
      <c r="H146" s="433"/>
      <c r="I146" s="433"/>
      <c r="M146" s="425"/>
      <c r="N146" s="425"/>
    </row>
    <row r="147" spans="3:14">
      <c r="C147" s="433"/>
      <c r="D147" s="433"/>
      <c r="E147" s="433"/>
      <c r="F147" s="433"/>
      <c r="G147" s="433"/>
      <c r="H147" s="433"/>
      <c r="I147" s="433"/>
      <c r="M147" s="425"/>
      <c r="N147" s="425"/>
    </row>
    <row r="148" spans="3:14">
      <c r="C148" s="433"/>
      <c r="D148" s="433"/>
      <c r="E148" s="433"/>
      <c r="F148" s="433"/>
      <c r="G148" s="433"/>
      <c r="H148" s="433"/>
      <c r="I148" s="433"/>
      <c r="M148" s="425"/>
      <c r="N148" s="425"/>
    </row>
    <row r="149" spans="3:14">
      <c r="C149" s="433"/>
      <c r="D149" s="433"/>
      <c r="E149" s="433"/>
      <c r="F149" s="433"/>
      <c r="G149" s="433"/>
      <c r="H149" s="433"/>
      <c r="I149" s="433"/>
      <c r="M149" s="425"/>
      <c r="N149" s="425"/>
    </row>
    <row r="150" spans="3:14">
      <c r="C150" s="433"/>
      <c r="D150" s="433"/>
      <c r="E150" s="433"/>
      <c r="F150" s="433"/>
      <c r="G150" s="433"/>
      <c r="H150" s="433"/>
      <c r="I150" s="433"/>
      <c r="M150" s="425"/>
      <c r="N150" s="425"/>
    </row>
    <row r="151" spans="3:14">
      <c r="C151" s="433"/>
      <c r="D151" s="433"/>
      <c r="E151" s="433"/>
      <c r="F151" s="433"/>
      <c r="G151" s="433"/>
      <c r="H151" s="433"/>
      <c r="I151" s="433"/>
      <c r="M151" s="425"/>
      <c r="N151" s="425"/>
    </row>
    <row r="152" spans="3:14">
      <c r="C152" s="433"/>
      <c r="D152" s="433"/>
      <c r="E152" s="433"/>
      <c r="F152" s="433"/>
      <c r="G152" s="433"/>
      <c r="H152" s="433"/>
      <c r="I152" s="433"/>
      <c r="M152" s="425"/>
      <c r="N152" s="425"/>
    </row>
    <row r="153" spans="3:14">
      <c r="C153" s="433"/>
      <c r="D153" s="433"/>
      <c r="E153" s="433"/>
      <c r="F153" s="433"/>
      <c r="G153" s="433"/>
      <c r="H153" s="433"/>
      <c r="I153" s="433"/>
      <c r="M153" s="425"/>
      <c r="N153" s="425"/>
    </row>
    <row r="154" spans="3:14">
      <c r="C154" s="433"/>
      <c r="D154" s="433"/>
      <c r="E154" s="433"/>
      <c r="F154" s="433"/>
      <c r="G154" s="433"/>
      <c r="H154" s="433"/>
      <c r="I154" s="433"/>
      <c r="M154" s="425"/>
      <c r="N154" s="425"/>
    </row>
    <row r="155" spans="3:14">
      <c r="C155" s="433"/>
      <c r="D155" s="433"/>
      <c r="E155" s="433"/>
      <c r="F155" s="433"/>
      <c r="G155" s="433"/>
      <c r="H155" s="433"/>
      <c r="I155" s="433"/>
      <c r="M155" s="425"/>
      <c r="N155" s="425"/>
    </row>
    <row r="156" spans="3:14">
      <c r="C156" s="433"/>
      <c r="D156" s="433"/>
      <c r="E156" s="433"/>
      <c r="F156" s="433"/>
      <c r="G156" s="433"/>
      <c r="H156" s="433"/>
      <c r="I156" s="433"/>
      <c r="M156" s="425"/>
      <c r="N156" s="425"/>
    </row>
    <row r="157" spans="3:14">
      <c r="C157" s="433"/>
      <c r="D157" s="433"/>
      <c r="E157" s="433"/>
      <c r="F157" s="433"/>
      <c r="G157" s="433"/>
      <c r="H157" s="433"/>
      <c r="I157" s="433"/>
      <c r="M157" s="425"/>
      <c r="N157" s="425"/>
    </row>
    <row r="158" spans="3:14">
      <c r="C158" s="433"/>
      <c r="D158" s="433"/>
      <c r="E158" s="433"/>
      <c r="F158" s="433"/>
      <c r="G158" s="433"/>
      <c r="H158" s="433"/>
      <c r="I158" s="433"/>
      <c r="M158" s="425"/>
      <c r="N158" s="425"/>
    </row>
    <row r="159" spans="3:14">
      <c r="C159" s="433"/>
      <c r="D159" s="433"/>
      <c r="E159" s="433"/>
      <c r="F159" s="433"/>
      <c r="G159" s="433"/>
      <c r="H159" s="433"/>
      <c r="I159" s="433"/>
      <c r="M159" s="425"/>
      <c r="N159" s="425"/>
    </row>
    <row r="160" spans="3:14">
      <c r="C160" s="433"/>
      <c r="D160" s="433"/>
      <c r="E160" s="433"/>
      <c r="F160" s="433"/>
      <c r="G160" s="433"/>
      <c r="H160" s="433"/>
      <c r="I160" s="433"/>
      <c r="M160" s="425"/>
      <c r="N160" s="425"/>
    </row>
    <row r="161" spans="3:14">
      <c r="C161" s="433"/>
      <c r="D161" s="433"/>
      <c r="E161" s="433"/>
      <c r="F161" s="433"/>
      <c r="G161" s="433"/>
      <c r="H161" s="433"/>
      <c r="I161" s="433"/>
      <c r="M161" s="425"/>
      <c r="N161" s="425"/>
    </row>
    <row r="162" spans="3:14">
      <c r="C162" s="433"/>
      <c r="D162" s="433"/>
      <c r="E162" s="433"/>
      <c r="F162" s="433"/>
      <c r="G162" s="433"/>
      <c r="H162" s="433"/>
      <c r="I162" s="433"/>
      <c r="M162" s="425"/>
      <c r="N162" s="425"/>
    </row>
    <row r="163" spans="3:14">
      <c r="C163" s="433"/>
      <c r="D163" s="433"/>
      <c r="E163" s="433"/>
      <c r="F163" s="433"/>
      <c r="G163" s="433"/>
      <c r="H163" s="433"/>
      <c r="I163" s="433"/>
      <c r="M163" s="425"/>
      <c r="N163" s="425"/>
    </row>
    <row r="164" spans="3:14">
      <c r="C164" s="433"/>
      <c r="D164" s="433"/>
      <c r="E164" s="433"/>
      <c r="F164" s="433"/>
      <c r="G164" s="433"/>
      <c r="H164" s="433"/>
      <c r="I164" s="433"/>
      <c r="M164" s="425"/>
      <c r="N164" s="425"/>
    </row>
    <row r="165" spans="3:14">
      <c r="C165" s="433"/>
      <c r="D165" s="433"/>
      <c r="E165" s="433"/>
      <c r="F165" s="433"/>
      <c r="G165" s="433"/>
      <c r="H165" s="433"/>
      <c r="I165" s="433"/>
      <c r="M165" s="425"/>
      <c r="N165" s="425"/>
    </row>
    <row r="166" spans="3:14">
      <c r="C166" s="433"/>
      <c r="D166" s="433"/>
      <c r="E166" s="433"/>
      <c r="F166" s="433"/>
      <c r="G166" s="433"/>
      <c r="H166" s="433"/>
      <c r="I166" s="433"/>
      <c r="M166" s="425"/>
      <c r="N166" s="425"/>
    </row>
    <row r="167" spans="3:14">
      <c r="C167" s="433"/>
      <c r="D167" s="433"/>
      <c r="E167" s="433"/>
      <c r="F167" s="433"/>
      <c r="G167" s="433"/>
      <c r="H167" s="433"/>
      <c r="I167" s="433"/>
      <c r="M167" s="425"/>
      <c r="N167" s="425"/>
    </row>
    <row r="168" spans="3:14">
      <c r="C168" s="433"/>
      <c r="D168" s="433"/>
      <c r="E168" s="433"/>
      <c r="F168" s="433"/>
      <c r="G168" s="433"/>
      <c r="H168" s="433"/>
      <c r="I168" s="433"/>
      <c r="M168" s="425"/>
      <c r="N168" s="425"/>
    </row>
    <row r="169" spans="3:14">
      <c r="C169" s="433"/>
      <c r="D169" s="433"/>
      <c r="E169" s="433"/>
      <c r="F169" s="433"/>
      <c r="G169" s="433"/>
      <c r="H169" s="433"/>
      <c r="I169" s="433"/>
      <c r="M169" s="425"/>
      <c r="N169" s="425"/>
    </row>
  </sheetData>
  <autoFilter ref="A2:BB46"/>
  <mergeCells count="1">
    <mergeCell ref="B48:C48"/>
  </mergeCells>
  <dataValidations disablePrompts="1" count="1">
    <dataValidation operator="equal" allowBlank="1" showInputMessage="1" showErrorMessage="1" sqref="Q54:Q59 K45">
      <formula1>0</formula1>
      <formula2>0</formula2>
    </dataValidation>
  </dataValidations>
  <pageMargins left="0.75" right="0.75" top="1" bottom="1" header="0" footer="0"/>
  <pageSetup scale="59" orientation="portrait" horizontalDpi="1200" verticalDpi="1200" r:id="rId1"/>
  <headerFooter alignWithMargins="0"/>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1869B"/>
  </sheetPr>
  <dimension ref="A1:BF79"/>
  <sheetViews>
    <sheetView zoomScaleNormal="100" workbookViewId="0">
      <pane xSplit="3" ySplit="2" topLeftCell="D3" activePane="bottomRight" state="frozen"/>
      <selection pane="topRight" activeCell="D1" sqref="D1"/>
      <selection pane="bottomLeft" activeCell="A3" sqref="A3"/>
      <selection pane="bottomRight" activeCell="J6" sqref="J6"/>
    </sheetView>
  </sheetViews>
  <sheetFormatPr baseColWidth="10" defaultRowHeight="14.4"/>
  <cols>
    <col min="1" max="1" width="7.8984375" style="424" customWidth="1"/>
    <col min="2" max="2" width="35.19921875" style="424" customWidth="1"/>
    <col min="3" max="3" width="18.796875" style="437" customWidth="1"/>
    <col min="4" max="4" width="5.3984375" style="437" customWidth="1"/>
    <col min="5" max="5" width="7.296875" style="437" customWidth="1"/>
    <col min="6" max="6" width="8.5" style="437" customWidth="1"/>
    <col min="7" max="7" width="6.796875" style="437" customWidth="1"/>
    <col min="8" max="8" width="9.8984375" style="437" customWidth="1"/>
    <col min="9" max="9" width="9.5" style="437" customWidth="1"/>
    <col min="10" max="10" width="11.296875" style="434" customWidth="1"/>
    <col min="11" max="12" width="6.3984375" style="435" customWidth="1"/>
    <col min="13" max="13" width="1.5" style="423" customWidth="1"/>
    <col min="14" max="15" width="11.19921875" style="424"/>
    <col min="16" max="16" width="27.69921875" style="424" customWidth="1"/>
    <col min="17" max="24" width="11.19921875" style="424"/>
    <col min="25" max="58" width="11.19921875" style="423"/>
    <col min="59" max="227" width="11.19921875" style="424"/>
    <col min="228" max="228" width="6" style="424" customWidth="1"/>
    <col min="229" max="229" width="36.296875" style="424" customWidth="1"/>
    <col min="230" max="230" width="16.19921875" style="424" bestFit="1" customWidth="1"/>
    <col min="231" max="231" width="6.296875" style="424" customWidth="1"/>
    <col min="232" max="232" width="5.5" style="424" customWidth="1"/>
    <col min="233" max="233" width="11.296875" style="424" customWidth="1"/>
    <col min="234" max="234" width="6.3984375" style="424" customWidth="1"/>
    <col min="235" max="236" width="10" style="424" bestFit="1" customWidth="1"/>
    <col min="237" max="237" width="1.5" style="424" customWidth="1"/>
    <col min="238" max="240" width="11.19921875" style="424"/>
    <col min="241" max="241" width="10.69921875" style="424" bestFit="1" customWidth="1"/>
    <col min="242" max="242" width="6.296875" style="424" customWidth="1"/>
    <col min="243" max="243" width="11.59765625" style="424" customWidth="1"/>
    <col min="244" max="244" width="10.296875" style="424" customWidth="1"/>
    <col min="245" max="483" width="11.19921875" style="424"/>
    <col min="484" max="484" width="6" style="424" customWidth="1"/>
    <col min="485" max="485" width="36.296875" style="424" customWidth="1"/>
    <col min="486" max="486" width="16.19921875" style="424" bestFit="1" customWidth="1"/>
    <col min="487" max="487" width="6.296875" style="424" customWidth="1"/>
    <col min="488" max="488" width="5.5" style="424" customWidth="1"/>
    <col min="489" max="489" width="11.296875" style="424" customWidth="1"/>
    <col min="490" max="490" width="6.3984375" style="424" customWidth="1"/>
    <col min="491" max="492" width="10" style="424" bestFit="1" customWidth="1"/>
    <col min="493" max="493" width="1.5" style="424" customWidth="1"/>
    <col min="494" max="496" width="11.19921875" style="424"/>
    <col min="497" max="497" width="10.69921875" style="424" bestFit="1" customWidth="1"/>
    <col min="498" max="498" width="6.296875" style="424" customWidth="1"/>
    <col min="499" max="499" width="11.59765625" style="424" customWidth="1"/>
    <col min="500" max="500" width="10.296875" style="424" customWidth="1"/>
    <col min="501" max="739" width="11.19921875" style="424"/>
    <col min="740" max="740" width="6" style="424" customWidth="1"/>
    <col min="741" max="741" width="36.296875" style="424" customWidth="1"/>
    <col min="742" max="742" width="16.19921875" style="424" bestFit="1" customWidth="1"/>
    <col min="743" max="743" width="6.296875" style="424" customWidth="1"/>
    <col min="744" max="744" width="5.5" style="424" customWidth="1"/>
    <col min="745" max="745" width="11.296875" style="424" customWidth="1"/>
    <col min="746" max="746" width="6.3984375" style="424" customWidth="1"/>
    <col min="747" max="748" width="10" style="424" bestFit="1" customWidth="1"/>
    <col min="749" max="749" width="1.5" style="424" customWidth="1"/>
    <col min="750" max="752" width="11.19921875" style="424"/>
    <col min="753" max="753" width="10.69921875" style="424" bestFit="1" customWidth="1"/>
    <col min="754" max="754" width="6.296875" style="424" customWidth="1"/>
    <col min="755" max="755" width="11.59765625" style="424" customWidth="1"/>
    <col min="756" max="756" width="10.296875" style="424" customWidth="1"/>
    <col min="757" max="995" width="11.19921875" style="424"/>
    <col min="996" max="996" width="6" style="424" customWidth="1"/>
    <col min="997" max="997" width="36.296875" style="424" customWidth="1"/>
    <col min="998" max="998" width="16.19921875" style="424" bestFit="1" customWidth="1"/>
    <col min="999" max="999" width="6.296875" style="424" customWidth="1"/>
    <col min="1000" max="1000" width="5.5" style="424" customWidth="1"/>
    <col min="1001" max="1001" width="11.296875" style="424" customWidth="1"/>
    <col min="1002" max="1002" width="6.3984375" style="424" customWidth="1"/>
    <col min="1003" max="1004" width="10" style="424" bestFit="1" customWidth="1"/>
    <col min="1005" max="1005" width="1.5" style="424" customWidth="1"/>
    <col min="1006" max="1008" width="11.19921875" style="424"/>
    <col min="1009" max="1009" width="10.69921875" style="424" bestFit="1" customWidth="1"/>
    <col min="1010" max="1010" width="6.296875" style="424" customWidth="1"/>
    <col min="1011" max="1011" width="11.59765625" style="424" customWidth="1"/>
    <col min="1012" max="1012" width="10.296875" style="424" customWidth="1"/>
    <col min="1013" max="1251" width="11.19921875" style="424"/>
    <col min="1252" max="1252" width="6" style="424" customWidth="1"/>
    <col min="1253" max="1253" width="36.296875" style="424" customWidth="1"/>
    <col min="1254" max="1254" width="16.19921875" style="424" bestFit="1" customWidth="1"/>
    <col min="1255" max="1255" width="6.296875" style="424" customWidth="1"/>
    <col min="1256" max="1256" width="5.5" style="424" customWidth="1"/>
    <col min="1257" max="1257" width="11.296875" style="424" customWidth="1"/>
    <col min="1258" max="1258" width="6.3984375" style="424" customWidth="1"/>
    <col min="1259" max="1260" width="10" style="424" bestFit="1" customWidth="1"/>
    <col min="1261" max="1261" width="1.5" style="424" customWidth="1"/>
    <col min="1262" max="1264" width="11.19921875" style="424"/>
    <col min="1265" max="1265" width="10.69921875" style="424" bestFit="1" customWidth="1"/>
    <col min="1266" max="1266" width="6.296875" style="424" customWidth="1"/>
    <col min="1267" max="1267" width="11.59765625" style="424" customWidth="1"/>
    <col min="1268" max="1268" width="10.296875" style="424" customWidth="1"/>
    <col min="1269" max="1507" width="11.19921875" style="424"/>
    <col min="1508" max="1508" width="6" style="424" customWidth="1"/>
    <col min="1509" max="1509" width="36.296875" style="424" customWidth="1"/>
    <col min="1510" max="1510" width="16.19921875" style="424" bestFit="1" customWidth="1"/>
    <col min="1511" max="1511" width="6.296875" style="424" customWidth="1"/>
    <col min="1512" max="1512" width="5.5" style="424" customWidth="1"/>
    <col min="1513" max="1513" width="11.296875" style="424" customWidth="1"/>
    <col min="1514" max="1514" width="6.3984375" style="424" customWidth="1"/>
    <col min="1515" max="1516" width="10" style="424" bestFit="1" customWidth="1"/>
    <col min="1517" max="1517" width="1.5" style="424" customWidth="1"/>
    <col min="1518" max="1520" width="11.19921875" style="424"/>
    <col min="1521" max="1521" width="10.69921875" style="424" bestFit="1" customWidth="1"/>
    <col min="1522" max="1522" width="6.296875" style="424" customWidth="1"/>
    <col min="1523" max="1523" width="11.59765625" style="424" customWidth="1"/>
    <col min="1524" max="1524" width="10.296875" style="424" customWidth="1"/>
    <col min="1525" max="1763" width="11.19921875" style="424"/>
    <col min="1764" max="1764" width="6" style="424" customWidth="1"/>
    <col min="1765" max="1765" width="36.296875" style="424" customWidth="1"/>
    <col min="1766" max="1766" width="16.19921875" style="424" bestFit="1" customWidth="1"/>
    <col min="1767" max="1767" width="6.296875" style="424" customWidth="1"/>
    <col min="1768" max="1768" width="5.5" style="424" customWidth="1"/>
    <col min="1769" max="1769" width="11.296875" style="424" customWidth="1"/>
    <col min="1770" max="1770" width="6.3984375" style="424" customWidth="1"/>
    <col min="1771" max="1772" width="10" style="424" bestFit="1" customWidth="1"/>
    <col min="1773" max="1773" width="1.5" style="424" customWidth="1"/>
    <col min="1774" max="1776" width="11.19921875" style="424"/>
    <col min="1777" max="1777" width="10.69921875" style="424" bestFit="1" customWidth="1"/>
    <col min="1778" max="1778" width="6.296875" style="424" customWidth="1"/>
    <col min="1779" max="1779" width="11.59765625" style="424" customWidth="1"/>
    <col min="1780" max="1780" width="10.296875" style="424" customWidth="1"/>
    <col min="1781" max="2019" width="11.19921875" style="424"/>
    <col min="2020" max="2020" width="6" style="424" customWidth="1"/>
    <col min="2021" max="2021" width="36.296875" style="424" customWidth="1"/>
    <col min="2022" max="2022" width="16.19921875" style="424" bestFit="1" customWidth="1"/>
    <col min="2023" max="2023" width="6.296875" style="424" customWidth="1"/>
    <col min="2024" max="2024" width="5.5" style="424" customWidth="1"/>
    <col min="2025" max="2025" width="11.296875" style="424" customWidth="1"/>
    <col min="2026" max="2026" width="6.3984375" style="424" customWidth="1"/>
    <col min="2027" max="2028" width="10" style="424" bestFit="1" customWidth="1"/>
    <col min="2029" max="2029" width="1.5" style="424" customWidth="1"/>
    <col min="2030" max="2032" width="11.19921875" style="424"/>
    <col min="2033" max="2033" width="10.69921875" style="424" bestFit="1" customWidth="1"/>
    <col min="2034" max="2034" width="6.296875" style="424" customWidth="1"/>
    <col min="2035" max="2035" width="11.59765625" style="424" customWidth="1"/>
    <col min="2036" max="2036" width="10.296875" style="424" customWidth="1"/>
    <col min="2037" max="2275" width="11.19921875" style="424"/>
    <col min="2276" max="2276" width="6" style="424" customWidth="1"/>
    <col min="2277" max="2277" width="36.296875" style="424" customWidth="1"/>
    <col min="2278" max="2278" width="16.19921875" style="424" bestFit="1" customWidth="1"/>
    <col min="2279" max="2279" width="6.296875" style="424" customWidth="1"/>
    <col min="2280" max="2280" width="5.5" style="424" customWidth="1"/>
    <col min="2281" max="2281" width="11.296875" style="424" customWidth="1"/>
    <col min="2282" max="2282" width="6.3984375" style="424" customWidth="1"/>
    <col min="2283" max="2284" width="10" style="424" bestFit="1" customWidth="1"/>
    <col min="2285" max="2285" width="1.5" style="424" customWidth="1"/>
    <col min="2286" max="2288" width="11.19921875" style="424"/>
    <col min="2289" max="2289" width="10.69921875" style="424" bestFit="1" customWidth="1"/>
    <col min="2290" max="2290" width="6.296875" style="424" customWidth="1"/>
    <col min="2291" max="2291" width="11.59765625" style="424" customWidth="1"/>
    <col min="2292" max="2292" width="10.296875" style="424" customWidth="1"/>
    <col min="2293" max="2531" width="11.19921875" style="424"/>
    <col min="2532" max="2532" width="6" style="424" customWidth="1"/>
    <col min="2533" max="2533" width="36.296875" style="424" customWidth="1"/>
    <col min="2534" max="2534" width="16.19921875" style="424" bestFit="1" customWidth="1"/>
    <col min="2535" max="2535" width="6.296875" style="424" customWidth="1"/>
    <col min="2536" max="2536" width="5.5" style="424" customWidth="1"/>
    <col min="2537" max="2537" width="11.296875" style="424" customWidth="1"/>
    <col min="2538" max="2538" width="6.3984375" style="424" customWidth="1"/>
    <col min="2539" max="2540" width="10" style="424" bestFit="1" customWidth="1"/>
    <col min="2541" max="2541" width="1.5" style="424" customWidth="1"/>
    <col min="2542" max="2544" width="11.19921875" style="424"/>
    <col min="2545" max="2545" width="10.69921875" style="424" bestFit="1" customWidth="1"/>
    <col min="2546" max="2546" width="6.296875" style="424" customWidth="1"/>
    <col min="2547" max="2547" width="11.59765625" style="424" customWidth="1"/>
    <col min="2548" max="2548" width="10.296875" style="424" customWidth="1"/>
    <col min="2549" max="2787" width="11.19921875" style="424"/>
    <col min="2788" max="2788" width="6" style="424" customWidth="1"/>
    <col min="2789" max="2789" width="36.296875" style="424" customWidth="1"/>
    <col min="2790" max="2790" width="16.19921875" style="424" bestFit="1" customWidth="1"/>
    <col min="2791" max="2791" width="6.296875" style="424" customWidth="1"/>
    <col min="2792" max="2792" width="5.5" style="424" customWidth="1"/>
    <col min="2793" max="2793" width="11.296875" style="424" customWidth="1"/>
    <col min="2794" max="2794" width="6.3984375" style="424" customWidth="1"/>
    <col min="2795" max="2796" width="10" style="424" bestFit="1" customWidth="1"/>
    <col min="2797" max="2797" width="1.5" style="424" customWidth="1"/>
    <col min="2798" max="2800" width="11.19921875" style="424"/>
    <col min="2801" max="2801" width="10.69921875" style="424" bestFit="1" customWidth="1"/>
    <col min="2802" max="2802" width="6.296875" style="424" customWidth="1"/>
    <col min="2803" max="2803" width="11.59765625" style="424" customWidth="1"/>
    <col min="2804" max="2804" width="10.296875" style="424" customWidth="1"/>
    <col min="2805" max="3043" width="11.19921875" style="424"/>
    <col min="3044" max="3044" width="6" style="424" customWidth="1"/>
    <col min="3045" max="3045" width="36.296875" style="424" customWidth="1"/>
    <col min="3046" max="3046" width="16.19921875" style="424" bestFit="1" customWidth="1"/>
    <col min="3047" max="3047" width="6.296875" style="424" customWidth="1"/>
    <col min="3048" max="3048" width="5.5" style="424" customWidth="1"/>
    <col min="3049" max="3049" width="11.296875" style="424" customWidth="1"/>
    <col min="3050" max="3050" width="6.3984375" style="424" customWidth="1"/>
    <col min="3051" max="3052" width="10" style="424" bestFit="1" customWidth="1"/>
    <col min="3053" max="3053" width="1.5" style="424" customWidth="1"/>
    <col min="3054" max="3056" width="11.19921875" style="424"/>
    <col min="3057" max="3057" width="10.69921875" style="424" bestFit="1" customWidth="1"/>
    <col min="3058" max="3058" width="6.296875" style="424" customWidth="1"/>
    <col min="3059" max="3059" width="11.59765625" style="424" customWidth="1"/>
    <col min="3060" max="3060" width="10.296875" style="424" customWidth="1"/>
    <col min="3061" max="3299" width="11.19921875" style="424"/>
    <col min="3300" max="3300" width="6" style="424" customWidth="1"/>
    <col min="3301" max="3301" width="36.296875" style="424" customWidth="1"/>
    <col min="3302" max="3302" width="16.19921875" style="424" bestFit="1" customWidth="1"/>
    <col min="3303" max="3303" width="6.296875" style="424" customWidth="1"/>
    <col min="3304" max="3304" width="5.5" style="424" customWidth="1"/>
    <col min="3305" max="3305" width="11.296875" style="424" customWidth="1"/>
    <col min="3306" max="3306" width="6.3984375" style="424" customWidth="1"/>
    <col min="3307" max="3308" width="10" style="424" bestFit="1" customWidth="1"/>
    <col min="3309" max="3309" width="1.5" style="424" customWidth="1"/>
    <col min="3310" max="3312" width="11.19921875" style="424"/>
    <col min="3313" max="3313" width="10.69921875" style="424" bestFit="1" customWidth="1"/>
    <col min="3314" max="3314" width="6.296875" style="424" customWidth="1"/>
    <col min="3315" max="3315" width="11.59765625" style="424" customWidth="1"/>
    <col min="3316" max="3316" width="10.296875" style="424" customWidth="1"/>
    <col min="3317" max="3555" width="11.19921875" style="424"/>
    <col min="3556" max="3556" width="6" style="424" customWidth="1"/>
    <col min="3557" max="3557" width="36.296875" style="424" customWidth="1"/>
    <col min="3558" max="3558" width="16.19921875" style="424" bestFit="1" customWidth="1"/>
    <col min="3559" max="3559" width="6.296875" style="424" customWidth="1"/>
    <col min="3560" max="3560" width="5.5" style="424" customWidth="1"/>
    <col min="3561" max="3561" width="11.296875" style="424" customWidth="1"/>
    <col min="3562" max="3562" width="6.3984375" style="424" customWidth="1"/>
    <col min="3563" max="3564" width="10" style="424" bestFit="1" customWidth="1"/>
    <col min="3565" max="3565" width="1.5" style="424" customWidth="1"/>
    <col min="3566" max="3568" width="11.19921875" style="424"/>
    <col min="3569" max="3569" width="10.69921875" style="424" bestFit="1" customWidth="1"/>
    <col min="3570" max="3570" width="6.296875" style="424" customWidth="1"/>
    <col min="3571" max="3571" width="11.59765625" style="424" customWidth="1"/>
    <col min="3572" max="3572" width="10.296875" style="424" customWidth="1"/>
    <col min="3573" max="3811" width="11.19921875" style="424"/>
    <col min="3812" max="3812" width="6" style="424" customWidth="1"/>
    <col min="3813" max="3813" width="36.296875" style="424" customWidth="1"/>
    <col min="3814" max="3814" width="16.19921875" style="424" bestFit="1" customWidth="1"/>
    <col min="3815" max="3815" width="6.296875" style="424" customWidth="1"/>
    <col min="3816" max="3816" width="5.5" style="424" customWidth="1"/>
    <col min="3817" max="3817" width="11.296875" style="424" customWidth="1"/>
    <col min="3818" max="3818" width="6.3984375" style="424" customWidth="1"/>
    <col min="3819" max="3820" width="10" style="424" bestFit="1" customWidth="1"/>
    <col min="3821" max="3821" width="1.5" style="424" customWidth="1"/>
    <col min="3822" max="3824" width="11.19921875" style="424"/>
    <col min="3825" max="3825" width="10.69921875" style="424" bestFit="1" customWidth="1"/>
    <col min="3826" max="3826" width="6.296875" style="424" customWidth="1"/>
    <col min="3827" max="3827" width="11.59765625" style="424" customWidth="1"/>
    <col min="3828" max="3828" width="10.296875" style="424" customWidth="1"/>
    <col min="3829" max="4067" width="11.19921875" style="424"/>
    <col min="4068" max="4068" width="6" style="424" customWidth="1"/>
    <col min="4069" max="4069" width="36.296875" style="424" customWidth="1"/>
    <col min="4070" max="4070" width="16.19921875" style="424" bestFit="1" customWidth="1"/>
    <col min="4071" max="4071" width="6.296875" style="424" customWidth="1"/>
    <col min="4072" max="4072" width="5.5" style="424" customWidth="1"/>
    <col min="4073" max="4073" width="11.296875" style="424" customWidth="1"/>
    <col min="4074" max="4074" width="6.3984375" style="424" customWidth="1"/>
    <col min="4075" max="4076" width="10" style="424" bestFit="1" customWidth="1"/>
    <col min="4077" max="4077" width="1.5" style="424" customWidth="1"/>
    <col min="4078" max="4080" width="11.19921875" style="424"/>
    <col min="4081" max="4081" width="10.69921875" style="424" bestFit="1" customWidth="1"/>
    <col min="4082" max="4082" width="6.296875" style="424" customWidth="1"/>
    <col min="4083" max="4083" width="11.59765625" style="424" customWidth="1"/>
    <col min="4084" max="4084" width="10.296875" style="424" customWidth="1"/>
    <col min="4085" max="4323" width="11.19921875" style="424"/>
    <col min="4324" max="4324" width="6" style="424" customWidth="1"/>
    <col min="4325" max="4325" width="36.296875" style="424" customWidth="1"/>
    <col min="4326" max="4326" width="16.19921875" style="424" bestFit="1" customWidth="1"/>
    <col min="4327" max="4327" width="6.296875" style="424" customWidth="1"/>
    <col min="4328" max="4328" width="5.5" style="424" customWidth="1"/>
    <col min="4329" max="4329" width="11.296875" style="424" customWidth="1"/>
    <col min="4330" max="4330" width="6.3984375" style="424" customWidth="1"/>
    <col min="4331" max="4332" width="10" style="424" bestFit="1" customWidth="1"/>
    <col min="4333" max="4333" width="1.5" style="424" customWidth="1"/>
    <col min="4334" max="4336" width="11.19921875" style="424"/>
    <col min="4337" max="4337" width="10.69921875" style="424" bestFit="1" customWidth="1"/>
    <col min="4338" max="4338" width="6.296875" style="424" customWidth="1"/>
    <col min="4339" max="4339" width="11.59765625" style="424" customWidth="1"/>
    <col min="4340" max="4340" width="10.296875" style="424" customWidth="1"/>
    <col min="4341" max="4579" width="11.19921875" style="424"/>
    <col min="4580" max="4580" width="6" style="424" customWidth="1"/>
    <col min="4581" max="4581" width="36.296875" style="424" customWidth="1"/>
    <col min="4582" max="4582" width="16.19921875" style="424" bestFit="1" customWidth="1"/>
    <col min="4583" max="4583" width="6.296875" style="424" customWidth="1"/>
    <col min="4584" max="4584" width="5.5" style="424" customWidth="1"/>
    <col min="4585" max="4585" width="11.296875" style="424" customWidth="1"/>
    <col min="4586" max="4586" width="6.3984375" style="424" customWidth="1"/>
    <col min="4587" max="4588" width="10" style="424" bestFit="1" customWidth="1"/>
    <col min="4589" max="4589" width="1.5" style="424" customWidth="1"/>
    <col min="4590" max="4592" width="11.19921875" style="424"/>
    <col min="4593" max="4593" width="10.69921875" style="424" bestFit="1" customWidth="1"/>
    <col min="4594" max="4594" width="6.296875" style="424" customWidth="1"/>
    <col min="4595" max="4595" width="11.59765625" style="424" customWidth="1"/>
    <col min="4596" max="4596" width="10.296875" style="424" customWidth="1"/>
    <col min="4597" max="4835" width="11.19921875" style="424"/>
    <col min="4836" max="4836" width="6" style="424" customWidth="1"/>
    <col min="4837" max="4837" width="36.296875" style="424" customWidth="1"/>
    <col min="4838" max="4838" width="16.19921875" style="424" bestFit="1" customWidth="1"/>
    <col min="4839" max="4839" width="6.296875" style="424" customWidth="1"/>
    <col min="4840" max="4840" width="5.5" style="424" customWidth="1"/>
    <col min="4841" max="4841" width="11.296875" style="424" customWidth="1"/>
    <col min="4842" max="4842" width="6.3984375" style="424" customWidth="1"/>
    <col min="4843" max="4844" width="10" style="424" bestFit="1" customWidth="1"/>
    <col min="4845" max="4845" width="1.5" style="424" customWidth="1"/>
    <col min="4846" max="4848" width="11.19921875" style="424"/>
    <col min="4849" max="4849" width="10.69921875" style="424" bestFit="1" customWidth="1"/>
    <col min="4850" max="4850" width="6.296875" style="424" customWidth="1"/>
    <col min="4851" max="4851" width="11.59765625" style="424" customWidth="1"/>
    <col min="4852" max="4852" width="10.296875" style="424" customWidth="1"/>
    <col min="4853" max="5091" width="11.19921875" style="424"/>
    <col min="5092" max="5092" width="6" style="424" customWidth="1"/>
    <col min="5093" max="5093" width="36.296875" style="424" customWidth="1"/>
    <col min="5094" max="5094" width="16.19921875" style="424" bestFit="1" customWidth="1"/>
    <col min="5095" max="5095" width="6.296875" style="424" customWidth="1"/>
    <col min="5096" max="5096" width="5.5" style="424" customWidth="1"/>
    <col min="5097" max="5097" width="11.296875" style="424" customWidth="1"/>
    <col min="5098" max="5098" width="6.3984375" style="424" customWidth="1"/>
    <col min="5099" max="5100" width="10" style="424" bestFit="1" customWidth="1"/>
    <col min="5101" max="5101" width="1.5" style="424" customWidth="1"/>
    <col min="5102" max="5104" width="11.19921875" style="424"/>
    <col min="5105" max="5105" width="10.69921875" style="424" bestFit="1" customWidth="1"/>
    <col min="5106" max="5106" width="6.296875" style="424" customWidth="1"/>
    <col min="5107" max="5107" width="11.59765625" style="424" customWidth="1"/>
    <col min="5108" max="5108" width="10.296875" style="424" customWidth="1"/>
    <col min="5109" max="5347" width="11.19921875" style="424"/>
    <col min="5348" max="5348" width="6" style="424" customWidth="1"/>
    <col min="5349" max="5349" width="36.296875" style="424" customWidth="1"/>
    <col min="5350" max="5350" width="16.19921875" style="424" bestFit="1" customWidth="1"/>
    <col min="5351" max="5351" width="6.296875" style="424" customWidth="1"/>
    <col min="5352" max="5352" width="5.5" style="424" customWidth="1"/>
    <col min="5353" max="5353" width="11.296875" style="424" customWidth="1"/>
    <col min="5354" max="5354" width="6.3984375" style="424" customWidth="1"/>
    <col min="5355" max="5356" width="10" style="424" bestFit="1" customWidth="1"/>
    <col min="5357" max="5357" width="1.5" style="424" customWidth="1"/>
    <col min="5358" max="5360" width="11.19921875" style="424"/>
    <col min="5361" max="5361" width="10.69921875" style="424" bestFit="1" customWidth="1"/>
    <col min="5362" max="5362" width="6.296875" style="424" customWidth="1"/>
    <col min="5363" max="5363" width="11.59765625" style="424" customWidth="1"/>
    <col min="5364" max="5364" width="10.296875" style="424" customWidth="1"/>
    <col min="5365" max="5603" width="11.19921875" style="424"/>
    <col min="5604" max="5604" width="6" style="424" customWidth="1"/>
    <col min="5605" max="5605" width="36.296875" style="424" customWidth="1"/>
    <col min="5606" max="5606" width="16.19921875" style="424" bestFit="1" customWidth="1"/>
    <col min="5607" max="5607" width="6.296875" style="424" customWidth="1"/>
    <col min="5608" max="5608" width="5.5" style="424" customWidth="1"/>
    <col min="5609" max="5609" width="11.296875" style="424" customWidth="1"/>
    <col min="5610" max="5610" width="6.3984375" style="424" customWidth="1"/>
    <col min="5611" max="5612" width="10" style="424" bestFit="1" customWidth="1"/>
    <col min="5613" max="5613" width="1.5" style="424" customWidth="1"/>
    <col min="5614" max="5616" width="11.19921875" style="424"/>
    <col min="5617" max="5617" width="10.69921875" style="424" bestFit="1" customWidth="1"/>
    <col min="5618" max="5618" width="6.296875" style="424" customWidth="1"/>
    <col min="5619" max="5619" width="11.59765625" style="424" customWidth="1"/>
    <col min="5620" max="5620" width="10.296875" style="424" customWidth="1"/>
    <col min="5621" max="5859" width="11.19921875" style="424"/>
    <col min="5860" max="5860" width="6" style="424" customWidth="1"/>
    <col min="5861" max="5861" width="36.296875" style="424" customWidth="1"/>
    <col min="5862" max="5862" width="16.19921875" style="424" bestFit="1" customWidth="1"/>
    <col min="5863" max="5863" width="6.296875" style="424" customWidth="1"/>
    <col min="5864" max="5864" width="5.5" style="424" customWidth="1"/>
    <col min="5865" max="5865" width="11.296875" style="424" customWidth="1"/>
    <col min="5866" max="5866" width="6.3984375" style="424" customWidth="1"/>
    <col min="5867" max="5868" width="10" style="424" bestFit="1" customWidth="1"/>
    <col min="5869" max="5869" width="1.5" style="424" customWidth="1"/>
    <col min="5870" max="5872" width="11.19921875" style="424"/>
    <col min="5873" max="5873" width="10.69921875" style="424" bestFit="1" customWidth="1"/>
    <col min="5874" max="5874" width="6.296875" style="424" customWidth="1"/>
    <col min="5875" max="5875" width="11.59765625" style="424" customWidth="1"/>
    <col min="5876" max="5876" width="10.296875" style="424" customWidth="1"/>
    <col min="5877" max="6115" width="11.19921875" style="424"/>
    <col min="6116" max="6116" width="6" style="424" customWidth="1"/>
    <col min="6117" max="6117" width="36.296875" style="424" customWidth="1"/>
    <col min="6118" max="6118" width="16.19921875" style="424" bestFit="1" customWidth="1"/>
    <col min="6119" max="6119" width="6.296875" style="424" customWidth="1"/>
    <col min="6120" max="6120" width="5.5" style="424" customWidth="1"/>
    <col min="6121" max="6121" width="11.296875" style="424" customWidth="1"/>
    <col min="6122" max="6122" width="6.3984375" style="424" customWidth="1"/>
    <col min="6123" max="6124" width="10" style="424" bestFit="1" customWidth="1"/>
    <col min="6125" max="6125" width="1.5" style="424" customWidth="1"/>
    <col min="6126" max="6128" width="11.19921875" style="424"/>
    <col min="6129" max="6129" width="10.69921875" style="424" bestFit="1" customWidth="1"/>
    <col min="6130" max="6130" width="6.296875" style="424" customWidth="1"/>
    <col min="6131" max="6131" width="11.59765625" style="424" customWidth="1"/>
    <col min="6132" max="6132" width="10.296875" style="424" customWidth="1"/>
    <col min="6133" max="6371" width="11.19921875" style="424"/>
    <col min="6372" max="6372" width="6" style="424" customWidth="1"/>
    <col min="6373" max="6373" width="36.296875" style="424" customWidth="1"/>
    <col min="6374" max="6374" width="16.19921875" style="424" bestFit="1" customWidth="1"/>
    <col min="6375" max="6375" width="6.296875" style="424" customWidth="1"/>
    <col min="6376" max="6376" width="5.5" style="424" customWidth="1"/>
    <col min="6377" max="6377" width="11.296875" style="424" customWidth="1"/>
    <col min="6378" max="6378" width="6.3984375" style="424" customWidth="1"/>
    <col min="6379" max="6380" width="10" style="424" bestFit="1" customWidth="1"/>
    <col min="6381" max="6381" width="1.5" style="424" customWidth="1"/>
    <col min="6382" max="6384" width="11.19921875" style="424"/>
    <col min="6385" max="6385" width="10.69921875" style="424" bestFit="1" customWidth="1"/>
    <col min="6386" max="6386" width="6.296875" style="424" customWidth="1"/>
    <col min="6387" max="6387" width="11.59765625" style="424" customWidth="1"/>
    <col min="6388" max="6388" width="10.296875" style="424" customWidth="1"/>
    <col min="6389" max="6627" width="11.19921875" style="424"/>
    <col min="6628" max="6628" width="6" style="424" customWidth="1"/>
    <col min="6629" max="6629" width="36.296875" style="424" customWidth="1"/>
    <col min="6630" max="6630" width="16.19921875" style="424" bestFit="1" customWidth="1"/>
    <col min="6631" max="6631" width="6.296875" style="424" customWidth="1"/>
    <col min="6632" max="6632" width="5.5" style="424" customWidth="1"/>
    <col min="6633" max="6633" width="11.296875" style="424" customWidth="1"/>
    <col min="6634" max="6634" width="6.3984375" style="424" customWidth="1"/>
    <col min="6635" max="6636" width="10" style="424" bestFit="1" customWidth="1"/>
    <col min="6637" max="6637" width="1.5" style="424" customWidth="1"/>
    <col min="6638" max="6640" width="11.19921875" style="424"/>
    <col min="6641" max="6641" width="10.69921875" style="424" bestFit="1" customWidth="1"/>
    <col min="6642" max="6642" width="6.296875" style="424" customWidth="1"/>
    <col min="6643" max="6643" width="11.59765625" style="424" customWidth="1"/>
    <col min="6644" max="6644" width="10.296875" style="424" customWidth="1"/>
    <col min="6645" max="6883" width="11.19921875" style="424"/>
    <col min="6884" max="6884" width="6" style="424" customWidth="1"/>
    <col min="6885" max="6885" width="36.296875" style="424" customWidth="1"/>
    <col min="6886" max="6886" width="16.19921875" style="424" bestFit="1" customWidth="1"/>
    <col min="6887" max="6887" width="6.296875" style="424" customWidth="1"/>
    <col min="6888" max="6888" width="5.5" style="424" customWidth="1"/>
    <col min="6889" max="6889" width="11.296875" style="424" customWidth="1"/>
    <col min="6890" max="6890" width="6.3984375" style="424" customWidth="1"/>
    <col min="6891" max="6892" width="10" style="424" bestFit="1" customWidth="1"/>
    <col min="6893" max="6893" width="1.5" style="424" customWidth="1"/>
    <col min="6894" max="6896" width="11.19921875" style="424"/>
    <col min="6897" max="6897" width="10.69921875" style="424" bestFit="1" customWidth="1"/>
    <col min="6898" max="6898" width="6.296875" style="424" customWidth="1"/>
    <col min="6899" max="6899" width="11.59765625" style="424" customWidth="1"/>
    <col min="6900" max="6900" width="10.296875" style="424" customWidth="1"/>
    <col min="6901" max="7139" width="11.19921875" style="424"/>
    <col min="7140" max="7140" width="6" style="424" customWidth="1"/>
    <col min="7141" max="7141" width="36.296875" style="424" customWidth="1"/>
    <col min="7142" max="7142" width="16.19921875" style="424" bestFit="1" customWidth="1"/>
    <col min="7143" max="7143" width="6.296875" style="424" customWidth="1"/>
    <col min="7144" max="7144" width="5.5" style="424" customWidth="1"/>
    <col min="7145" max="7145" width="11.296875" style="424" customWidth="1"/>
    <col min="7146" max="7146" width="6.3984375" style="424" customWidth="1"/>
    <col min="7147" max="7148" width="10" style="424" bestFit="1" customWidth="1"/>
    <col min="7149" max="7149" width="1.5" style="424" customWidth="1"/>
    <col min="7150" max="7152" width="11.19921875" style="424"/>
    <col min="7153" max="7153" width="10.69921875" style="424" bestFit="1" customWidth="1"/>
    <col min="7154" max="7154" width="6.296875" style="424" customWidth="1"/>
    <col min="7155" max="7155" width="11.59765625" style="424" customWidth="1"/>
    <col min="7156" max="7156" width="10.296875" style="424" customWidth="1"/>
    <col min="7157" max="7395" width="11.19921875" style="424"/>
    <col min="7396" max="7396" width="6" style="424" customWidth="1"/>
    <col min="7397" max="7397" width="36.296875" style="424" customWidth="1"/>
    <col min="7398" max="7398" width="16.19921875" style="424" bestFit="1" customWidth="1"/>
    <col min="7399" max="7399" width="6.296875" style="424" customWidth="1"/>
    <col min="7400" max="7400" width="5.5" style="424" customWidth="1"/>
    <col min="7401" max="7401" width="11.296875" style="424" customWidth="1"/>
    <col min="7402" max="7402" width="6.3984375" style="424" customWidth="1"/>
    <col min="7403" max="7404" width="10" style="424" bestFit="1" customWidth="1"/>
    <col min="7405" max="7405" width="1.5" style="424" customWidth="1"/>
    <col min="7406" max="7408" width="11.19921875" style="424"/>
    <col min="7409" max="7409" width="10.69921875" style="424" bestFit="1" customWidth="1"/>
    <col min="7410" max="7410" width="6.296875" style="424" customWidth="1"/>
    <col min="7411" max="7411" width="11.59765625" style="424" customWidth="1"/>
    <col min="7412" max="7412" width="10.296875" style="424" customWidth="1"/>
    <col min="7413" max="7651" width="11.19921875" style="424"/>
    <col min="7652" max="7652" width="6" style="424" customWidth="1"/>
    <col min="7653" max="7653" width="36.296875" style="424" customWidth="1"/>
    <col min="7654" max="7654" width="16.19921875" style="424" bestFit="1" customWidth="1"/>
    <col min="7655" max="7655" width="6.296875" style="424" customWidth="1"/>
    <col min="7656" max="7656" width="5.5" style="424" customWidth="1"/>
    <col min="7657" max="7657" width="11.296875" style="424" customWidth="1"/>
    <col min="7658" max="7658" width="6.3984375" style="424" customWidth="1"/>
    <col min="7659" max="7660" width="10" style="424" bestFit="1" customWidth="1"/>
    <col min="7661" max="7661" width="1.5" style="424" customWidth="1"/>
    <col min="7662" max="7664" width="11.19921875" style="424"/>
    <col min="7665" max="7665" width="10.69921875" style="424" bestFit="1" customWidth="1"/>
    <col min="7666" max="7666" width="6.296875" style="424" customWidth="1"/>
    <col min="7667" max="7667" width="11.59765625" style="424" customWidth="1"/>
    <col min="7668" max="7668" width="10.296875" style="424" customWidth="1"/>
    <col min="7669" max="7907" width="11.19921875" style="424"/>
    <col min="7908" max="7908" width="6" style="424" customWidth="1"/>
    <col min="7909" max="7909" width="36.296875" style="424" customWidth="1"/>
    <col min="7910" max="7910" width="16.19921875" style="424" bestFit="1" customWidth="1"/>
    <col min="7911" max="7911" width="6.296875" style="424" customWidth="1"/>
    <col min="7912" max="7912" width="5.5" style="424" customWidth="1"/>
    <col min="7913" max="7913" width="11.296875" style="424" customWidth="1"/>
    <col min="7914" max="7914" width="6.3984375" style="424" customWidth="1"/>
    <col min="7915" max="7916" width="10" style="424" bestFit="1" customWidth="1"/>
    <col min="7917" max="7917" width="1.5" style="424" customWidth="1"/>
    <col min="7918" max="7920" width="11.19921875" style="424"/>
    <col min="7921" max="7921" width="10.69921875" style="424" bestFit="1" customWidth="1"/>
    <col min="7922" max="7922" width="6.296875" style="424" customWidth="1"/>
    <col min="7923" max="7923" width="11.59765625" style="424" customWidth="1"/>
    <col min="7924" max="7924" width="10.296875" style="424" customWidth="1"/>
    <col min="7925" max="8163" width="11.19921875" style="424"/>
    <col min="8164" max="8164" width="6" style="424" customWidth="1"/>
    <col min="8165" max="8165" width="36.296875" style="424" customWidth="1"/>
    <col min="8166" max="8166" width="16.19921875" style="424" bestFit="1" customWidth="1"/>
    <col min="8167" max="8167" width="6.296875" style="424" customWidth="1"/>
    <col min="8168" max="8168" width="5.5" style="424" customWidth="1"/>
    <col min="8169" max="8169" width="11.296875" style="424" customWidth="1"/>
    <col min="8170" max="8170" width="6.3984375" style="424" customWidth="1"/>
    <col min="8171" max="8172" width="10" style="424" bestFit="1" customWidth="1"/>
    <col min="8173" max="8173" width="1.5" style="424" customWidth="1"/>
    <col min="8174" max="8176" width="11.19921875" style="424"/>
    <col min="8177" max="8177" width="10.69921875" style="424" bestFit="1" customWidth="1"/>
    <col min="8178" max="8178" width="6.296875" style="424" customWidth="1"/>
    <col min="8179" max="8179" width="11.59765625" style="424" customWidth="1"/>
    <col min="8180" max="8180" width="10.296875" style="424" customWidth="1"/>
    <col min="8181" max="8419" width="11.19921875" style="424"/>
    <col min="8420" max="8420" width="6" style="424" customWidth="1"/>
    <col min="8421" max="8421" width="36.296875" style="424" customWidth="1"/>
    <col min="8422" max="8422" width="16.19921875" style="424" bestFit="1" customWidth="1"/>
    <col min="8423" max="8423" width="6.296875" style="424" customWidth="1"/>
    <col min="8424" max="8424" width="5.5" style="424" customWidth="1"/>
    <col min="8425" max="8425" width="11.296875" style="424" customWidth="1"/>
    <col min="8426" max="8426" width="6.3984375" style="424" customWidth="1"/>
    <col min="8427" max="8428" width="10" style="424" bestFit="1" customWidth="1"/>
    <col min="8429" max="8429" width="1.5" style="424" customWidth="1"/>
    <col min="8430" max="8432" width="11.19921875" style="424"/>
    <col min="8433" max="8433" width="10.69921875" style="424" bestFit="1" customWidth="1"/>
    <col min="8434" max="8434" width="6.296875" style="424" customWidth="1"/>
    <col min="8435" max="8435" width="11.59765625" style="424" customWidth="1"/>
    <col min="8436" max="8436" width="10.296875" style="424" customWidth="1"/>
    <col min="8437" max="8675" width="11.19921875" style="424"/>
    <col min="8676" max="8676" width="6" style="424" customWidth="1"/>
    <col min="8677" max="8677" width="36.296875" style="424" customWidth="1"/>
    <col min="8678" max="8678" width="16.19921875" style="424" bestFit="1" customWidth="1"/>
    <col min="8679" max="8679" width="6.296875" style="424" customWidth="1"/>
    <col min="8680" max="8680" width="5.5" style="424" customWidth="1"/>
    <col min="8681" max="8681" width="11.296875" style="424" customWidth="1"/>
    <col min="8682" max="8682" width="6.3984375" style="424" customWidth="1"/>
    <col min="8683" max="8684" width="10" style="424" bestFit="1" customWidth="1"/>
    <col min="8685" max="8685" width="1.5" style="424" customWidth="1"/>
    <col min="8686" max="8688" width="11.19921875" style="424"/>
    <col min="8689" max="8689" width="10.69921875" style="424" bestFit="1" customWidth="1"/>
    <col min="8690" max="8690" width="6.296875" style="424" customWidth="1"/>
    <col min="8691" max="8691" width="11.59765625" style="424" customWidth="1"/>
    <col min="8692" max="8692" width="10.296875" style="424" customWidth="1"/>
    <col min="8693" max="8931" width="11.19921875" style="424"/>
    <col min="8932" max="8932" width="6" style="424" customWidth="1"/>
    <col min="8933" max="8933" width="36.296875" style="424" customWidth="1"/>
    <col min="8934" max="8934" width="16.19921875" style="424" bestFit="1" customWidth="1"/>
    <col min="8935" max="8935" width="6.296875" style="424" customWidth="1"/>
    <col min="8936" max="8936" width="5.5" style="424" customWidth="1"/>
    <col min="8937" max="8937" width="11.296875" style="424" customWidth="1"/>
    <col min="8938" max="8938" width="6.3984375" style="424" customWidth="1"/>
    <col min="8939" max="8940" width="10" style="424" bestFit="1" customWidth="1"/>
    <col min="8941" max="8941" width="1.5" style="424" customWidth="1"/>
    <col min="8942" max="8944" width="11.19921875" style="424"/>
    <col min="8945" max="8945" width="10.69921875" style="424" bestFit="1" customWidth="1"/>
    <col min="8946" max="8946" width="6.296875" style="424" customWidth="1"/>
    <col min="8947" max="8947" width="11.59765625" style="424" customWidth="1"/>
    <col min="8948" max="8948" width="10.296875" style="424" customWidth="1"/>
    <col min="8949" max="9187" width="11.19921875" style="424"/>
    <col min="9188" max="9188" width="6" style="424" customWidth="1"/>
    <col min="9189" max="9189" width="36.296875" style="424" customWidth="1"/>
    <col min="9190" max="9190" width="16.19921875" style="424" bestFit="1" customWidth="1"/>
    <col min="9191" max="9191" width="6.296875" style="424" customWidth="1"/>
    <col min="9192" max="9192" width="5.5" style="424" customWidth="1"/>
    <col min="9193" max="9193" width="11.296875" style="424" customWidth="1"/>
    <col min="9194" max="9194" width="6.3984375" style="424" customWidth="1"/>
    <col min="9195" max="9196" width="10" style="424" bestFit="1" customWidth="1"/>
    <col min="9197" max="9197" width="1.5" style="424" customWidth="1"/>
    <col min="9198" max="9200" width="11.19921875" style="424"/>
    <col min="9201" max="9201" width="10.69921875" style="424" bestFit="1" customWidth="1"/>
    <col min="9202" max="9202" width="6.296875" style="424" customWidth="1"/>
    <col min="9203" max="9203" width="11.59765625" style="424" customWidth="1"/>
    <col min="9204" max="9204" width="10.296875" style="424" customWidth="1"/>
    <col min="9205" max="9443" width="11.19921875" style="424"/>
    <col min="9444" max="9444" width="6" style="424" customWidth="1"/>
    <col min="9445" max="9445" width="36.296875" style="424" customWidth="1"/>
    <col min="9446" max="9446" width="16.19921875" style="424" bestFit="1" customWidth="1"/>
    <col min="9447" max="9447" width="6.296875" style="424" customWidth="1"/>
    <col min="9448" max="9448" width="5.5" style="424" customWidth="1"/>
    <col min="9449" max="9449" width="11.296875" style="424" customWidth="1"/>
    <col min="9450" max="9450" width="6.3984375" style="424" customWidth="1"/>
    <col min="9451" max="9452" width="10" style="424" bestFit="1" customWidth="1"/>
    <col min="9453" max="9453" width="1.5" style="424" customWidth="1"/>
    <col min="9454" max="9456" width="11.19921875" style="424"/>
    <col min="9457" max="9457" width="10.69921875" style="424" bestFit="1" customWidth="1"/>
    <col min="9458" max="9458" width="6.296875" style="424" customWidth="1"/>
    <col min="9459" max="9459" width="11.59765625" style="424" customWidth="1"/>
    <col min="9460" max="9460" width="10.296875" style="424" customWidth="1"/>
    <col min="9461" max="9699" width="11.19921875" style="424"/>
    <col min="9700" max="9700" width="6" style="424" customWidth="1"/>
    <col min="9701" max="9701" width="36.296875" style="424" customWidth="1"/>
    <col min="9702" max="9702" width="16.19921875" style="424" bestFit="1" customWidth="1"/>
    <col min="9703" max="9703" width="6.296875" style="424" customWidth="1"/>
    <col min="9704" max="9704" width="5.5" style="424" customWidth="1"/>
    <col min="9705" max="9705" width="11.296875" style="424" customWidth="1"/>
    <col min="9706" max="9706" width="6.3984375" style="424" customWidth="1"/>
    <col min="9707" max="9708" width="10" style="424" bestFit="1" customWidth="1"/>
    <col min="9709" max="9709" width="1.5" style="424" customWidth="1"/>
    <col min="9710" max="9712" width="11.19921875" style="424"/>
    <col min="9713" max="9713" width="10.69921875" style="424" bestFit="1" customWidth="1"/>
    <col min="9714" max="9714" width="6.296875" style="424" customWidth="1"/>
    <col min="9715" max="9715" width="11.59765625" style="424" customWidth="1"/>
    <col min="9716" max="9716" width="10.296875" style="424" customWidth="1"/>
    <col min="9717" max="9955" width="11.19921875" style="424"/>
    <col min="9956" max="9956" width="6" style="424" customWidth="1"/>
    <col min="9957" max="9957" width="36.296875" style="424" customWidth="1"/>
    <col min="9958" max="9958" width="16.19921875" style="424" bestFit="1" customWidth="1"/>
    <col min="9959" max="9959" width="6.296875" style="424" customWidth="1"/>
    <col min="9960" max="9960" width="5.5" style="424" customWidth="1"/>
    <col min="9961" max="9961" width="11.296875" style="424" customWidth="1"/>
    <col min="9962" max="9962" width="6.3984375" style="424" customWidth="1"/>
    <col min="9963" max="9964" width="10" style="424" bestFit="1" customWidth="1"/>
    <col min="9965" max="9965" width="1.5" style="424" customWidth="1"/>
    <col min="9966" max="9968" width="11.19921875" style="424"/>
    <col min="9969" max="9969" width="10.69921875" style="424" bestFit="1" customWidth="1"/>
    <col min="9970" max="9970" width="6.296875" style="424" customWidth="1"/>
    <col min="9971" max="9971" width="11.59765625" style="424" customWidth="1"/>
    <col min="9972" max="9972" width="10.296875" style="424" customWidth="1"/>
    <col min="9973" max="10211" width="11.19921875" style="424"/>
    <col min="10212" max="10212" width="6" style="424" customWidth="1"/>
    <col min="10213" max="10213" width="36.296875" style="424" customWidth="1"/>
    <col min="10214" max="10214" width="16.19921875" style="424" bestFit="1" customWidth="1"/>
    <col min="10215" max="10215" width="6.296875" style="424" customWidth="1"/>
    <col min="10216" max="10216" width="5.5" style="424" customWidth="1"/>
    <col min="10217" max="10217" width="11.296875" style="424" customWidth="1"/>
    <col min="10218" max="10218" width="6.3984375" style="424" customWidth="1"/>
    <col min="10219" max="10220" width="10" style="424" bestFit="1" customWidth="1"/>
    <col min="10221" max="10221" width="1.5" style="424" customWidth="1"/>
    <col min="10222" max="10224" width="11.19921875" style="424"/>
    <col min="10225" max="10225" width="10.69921875" style="424" bestFit="1" customWidth="1"/>
    <col min="10226" max="10226" width="6.296875" style="424" customWidth="1"/>
    <col min="10227" max="10227" width="11.59765625" style="424" customWidth="1"/>
    <col min="10228" max="10228" width="10.296875" style="424" customWidth="1"/>
    <col min="10229" max="10467" width="11.19921875" style="424"/>
    <col min="10468" max="10468" width="6" style="424" customWidth="1"/>
    <col min="10469" max="10469" width="36.296875" style="424" customWidth="1"/>
    <col min="10470" max="10470" width="16.19921875" style="424" bestFit="1" customWidth="1"/>
    <col min="10471" max="10471" width="6.296875" style="424" customWidth="1"/>
    <col min="10472" max="10472" width="5.5" style="424" customWidth="1"/>
    <col min="10473" max="10473" width="11.296875" style="424" customWidth="1"/>
    <col min="10474" max="10474" width="6.3984375" style="424" customWidth="1"/>
    <col min="10475" max="10476" width="10" style="424" bestFit="1" customWidth="1"/>
    <col min="10477" max="10477" width="1.5" style="424" customWidth="1"/>
    <col min="10478" max="10480" width="11.19921875" style="424"/>
    <col min="10481" max="10481" width="10.69921875" style="424" bestFit="1" customWidth="1"/>
    <col min="10482" max="10482" width="6.296875" style="424" customWidth="1"/>
    <col min="10483" max="10483" width="11.59765625" style="424" customWidth="1"/>
    <col min="10484" max="10484" width="10.296875" style="424" customWidth="1"/>
    <col min="10485" max="10723" width="11.19921875" style="424"/>
    <col min="10724" max="10724" width="6" style="424" customWidth="1"/>
    <col min="10725" max="10725" width="36.296875" style="424" customWidth="1"/>
    <col min="10726" max="10726" width="16.19921875" style="424" bestFit="1" customWidth="1"/>
    <col min="10727" max="10727" width="6.296875" style="424" customWidth="1"/>
    <col min="10728" max="10728" width="5.5" style="424" customWidth="1"/>
    <col min="10729" max="10729" width="11.296875" style="424" customWidth="1"/>
    <col min="10730" max="10730" width="6.3984375" style="424" customWidth="1"/>
    <col min="10731" max="10732" width="10" style="424" bestFit="1" customWidth="1"/>
    <col min="10733" max="10733" width="1.5" style="424" customWidth="1"/>
    <col min="10734" max="10736" width="11.19921875" style="424"/>
    <col min="10737" max="10737" width="10.69921875" style="424" bestFit="1" customWidth="1"/>
    <col min="10738" max="10738" width="6.296875" style="424" customWidth="1"/>
    <col min="10739" max="10739" width="11.59765625" style="424" customWidth="1"/>
    <col min="10740" max="10740" width="10.296875" style="424" customWidth="1"/>
    <col min="10741" max="10979" width="11.19921875" style="424"/>
    <col min="10980" max="10980" width="6" style="424" customWidth="1"/>
    <col min="10981" max="10981" width="36.296875" style="424" customWidth="1"/>
    <col min="10982" max="10982" width="16.19921875" style="424" bestFit="1" customWidth="1"/>
    <col min="10983" max="10983" width="6.296875" style="424" customWidth="1"/>
    <col min="10984" max="10984" width="5.5" style="424" customWidth="1"/>
    <col min="10985" max="10985" width="11.296875" style="424" customWidth="1"/>
    <col min="10986" max="10986" width="6.3984375" style="424" customWidth="1"/>
    <col min="10987" max="10988" width="10" style="424" bestFit="1" customWidth="1"/>
    <col min="10989" max="10989" width="1.5" style="424" customWidth="1"/>
    <col min="10990" max="10992" width="11.19921875" style="424"/>
    <col min="10993" max="10993" width="10.69921875" style="424" bestFit="1" customWidth="1"/>
    <col min="10994" max="10994" width="6.296875" style="424" customWidth="1"/>
    <col min="10995" max="10995" width="11.59765625" style="424" customWidth="1"/>
    <col min="10996" max="10996" width="10.296875" style="424" customWidth="1"/>
    <col min="10997" max="11235" width="11.19921875" style="424"/>
    <col min="11236" max="11236" width="6" style="424" customWidth="1"/>
    <col min="11237" max="11237" width="36.296875" style="424" customWidth="1"/>
    <col min="11238" max="11238" width="16.19921875" style="424" bestFit="1" customWidth="1"/>
    <col min="11239" max="11239" width="6.296875" style="424" customWidth="1"/>
    <col min="11240" max="11240" width="5.5" style="424" customWidth="1"/>
    <col min="11241" max="11241" width="11.296875" style="424" customWidth="1"/>
    <col min="11242" max="11242" width="6.3984375" style="424" customWidth="1"/>
    <col min="11243" max="11244" width="10" style="424" bestFit="1" customWidth="1"/>
    <col min="11245" max="11245" width="1.5" style="424" customWidth="1"/>
    <col min="11246" max="11248" width="11.19921875" style="424"/>
    <col min="11249" max="11249" width="10.69921875" style="424" bestFit="1" customWidth="1"/>
    <col min="11250" max="11250" width="6.296875" style="424" customWidth="1"/>
    <col min="11251" max="11251" width="11.59765625" style="424" customWidth="1"/>
    <col min="11252" max="11252" width="10.296875" style="424" customWidth="1"/>
    <col min="11253" max="11491" width="11.19921875" style="424"/>
    <col min="11492" max="11492" width="6" style="424" customWidth="1"/>
    <col min="11493" max="11493" width="36.296875" style="424" customWidth="1"/>
    <col min="11494" max="11494" width="16.19921875" style="424" bestFit="1" customWidth="1"/>
    <col min="11495" max="11495" width="6.296875" style="424" customWidth="1"/>
    <col min="11496" max="11496" width="5.5" style="424" customWidth="1"/>
    <col min="11497" max="11497" width="11.296875" style="424" customWidth="1"/>
    <col min="11498" max="11498" width="6.3984375" style="424" customWidth="1"/>
    <col min="11499" max="11500" width="10" style="424" bestFit="1" customWidth="1"/>
    <col min="11501" max="11501" width="1.5" style="424" customWidth="1"/>
    <col min="11502" max="11504" width="11.19921875" style="424"/>
    <col min="11505" max="11505" width="10.69921875" style="424" bestFit="1" customWidth="1"/>
    <col min="11506" max="11506" width="6.296875" style="424" customWidth="1"/>
    <col min="11507" max="11507" width="11.59765625" style="424" customWidth="1"/>
    <col min="11508" max="11508" width="10.296875" style="424" customWidth="1"/>
    <col min="11509" max="11747" width="11.19921875" style="424"/>
    <col min="11748" max="11748" width="6" style="424" customWidth="1"/>
    <col min="11749" max="11749" width="36.296875" style="424" customWidth="1"/>
    <col min="11750" max="11750" width="16.19921875" style="424" bestFit="1" customWidth="1"/>
    <col min="11751" max="11751" width="6.296875" style="424" customWidth="1"/>
    <col min="11752" max="11752" width="5.5" style="424" customWidth="1"/>
    <col min="11753" max="11753" width="11.296875" style="424" customWidth="1"/>
    <col min="11754" max="11754" width="6.3984375" style="424" customWidth="1"/>
    <col min="11755" max="11756" width="10" style="424" bestFit="1" customWidth="1"/>
    <col min="11757" max="11757" width="1.5" style="424" customWidth="1"/>
    <col min="11758" max="11760" width="11.19921875" style="424"/>
    <col min="11761" max="11761" width="10.69921875" style="424" bestFit="1" customWidth="1"/>
    <col min="11762" max="11762" width="6.296875" style="424" customWidth="1"/>
    <col min="11763" max="11763" width="11.59765625" style="424" customWidth="1"/>
    <col min="11764" max="11764" width="10.296875" style="424" customWidth="1"/>
    <col min="11765" max="12003" width="11.19921875" style="424"/>
    <col min="12004" max="12004" width="6" style="424" customWidth="1"/>
    <col min="12005" max="12005" width="36.296875" style="424" customWidth="1"/>
    <col min="12006" max="12006" width="16.19921875" style="424" bestFit="1" customWidth="1"/>
    <col min="12007" max="12007" width="6.296875" style="424" customWidth="1"/>
    <col min="12008" max="12008" width="5.5" style="424" customWidth="1"/>
    <col min="12009" max="12009" width="11.296875" style="424" customWidth="1"/>
    <col min="12010" max="12010" width="6.3984375" style="424" customWidth="1"/>
    <col min="12011" max="12012" width="10" style="424" bestFit="1" customWidth="1"/>
    <col min="12013" max="12013" width="1.5" style="424" customWidth="1"/>
    <col min="12014" max="12016" width="11.19921875" style="424"/>
    <col min="12017" max="12017" width="10.69921875" style="424" bestFit="1" customWidth="1"/>
    <col min="12018" max="12018" width="6.296875" style="424" customWidth="1"/>
    <col min="12019" max="12019" width="11.59765625" style="424" customWidth="1"/>
    <col min="12020" max="12020" width="10.296875" style="424" customWidth="1"/>
    <col min="12021" max="12259" width="11.19921875" style="424"/>
    <col min="12260" max="12260" width="6" style="424" customWidth="1"/>
    <col min="12261" max="12261" width="36.296875" style="424" customWidth="1"/>
    <col min="12262" max="12262" width="16.19921875" style="424" bestFit="1" customWidth="1"/>
    <col min="12263" max="12263" width="6.296875" style="424" customWidth="1"/>
    <col min="12264" max="12264" width="5.5" style="424" customWidth="1"/>
    <col min="12265" max="12265" width="11.296875" style="424" customWidth="1"/>
    <col min="12266" max="12266" width="6.3984375" style="424" customWidth="1"/>
    <col min="12267" max="12268" width="10" style="424" bestFit="1" customWidth="1"/>
    <col min="12269" max="12269" width="1.5" style="424" customWidth="1"/>
    <col min="12270" max="12272" width="11.19921875" style="424"/>
    <col min="12273" max="12273" width="10.69921875" style="424" bestFit="1" customWidth="1"/>
    <col min="12274" max="12274" width="6.296875" style="424" customWidth="1"/>
    <col min="12275" max="12275" width="11.59765625" style="424" customWidth="1"/>
    <col min="12276" max="12276" width="10.296875" style="424" customWidth="1"/>
    <col min="12277" max="12515" width="11.19921875" style="424"/>
    <col min="12516" max="12516" width="6" style="424" customWidth="1"/>
    <col min="12517" max="12517" width="36.296875" style="424" customWidth="1"/>
    <col min="12518" max="12518" width="16.19921875" style="424" bestFit="1" customWidth="1"/>
    <col min="12519" max="12519" width="6.296875" style="424" customWidth="1"/>
    <col min="12520" max="12520" width="5.5" style="424" customWidth="1"/>
    <col min="12521" max="12521" width="11.296875" style="424" customWidth="1"/>
    <col min="12522" max="12522" width="6.3984375" style="424" customWidth="1"/>
    <col min="12523" max="12524" width="10" style="424" bestFit="1" customWidth="1"/>
    <col min="12525" max="12525" width="1.5" style="424" customWidth="1"/>
    <col min="12526" max="12528" width="11.19921875" style="424"/>
    <col min="12529" max="12529" width="10.69921875" style="424" bestFit="1" customWidth="1"/>
    <col min="12530" max="12530" width="6.296875" style="424" customWidth="1"/>
    <col min="12531" max="12531" width="11.59765625" style="424" customWidth="1"/>
    <col min="12532" max="12532" width="10.296875" style="424" customWidth="1"/>
    <col min="12533" max="12771" width="11.19921875" style="424"/>
    <col min="12772" max="12772" width="6" style="424" customWidth="1"/>
    <col min="12773" max="12773" width="36.296875" style="424" customWidth="1"/>
    <col min="12774" max="12774" width="16.19921875" style="424" bestFit="1" customWidth="1"/>
    <col min="12775" max="12775" width="6.296875" style="424" customWidth="1"/>
    <col min="12776" max="12776" width="5.5" style="424" customWidth="1"/>
    <col min="12777" max="12777" width="11.296875" style="424" customWidth="1"/>
    <col min="12778" max="12778" width="6.3984375" style="424" customWidth="1"/>
    <col min="12779" max="12780" width="10" style="424" bestFit="1" customWidth="1"/>
    <col min="12781" max="12781" width="1.5" style="424" customWidth="1"/>
    <col min="12782" max="12784" width="11.19921875" style="424"/>
    <col min="12785" max="12785" width="10.69921875" style="424" bestFit="1" customWidth="1"/>
    <col min="12786" max="12786" width="6.296875" style="424" customWidth="1"/>
    <col min="12787" max="12787" width="11.59765625" style="424" customWidth="1"/>
    <col min="12788" max="12788" width="10.296875" style="424" customWidth="1"/>
    <col min="12789" max="13027" width="11.19921875" style="424"/>
    <col min="13028" max="13028" width="6" style="424" customWidth="1"/>
    <col min="13029" max="13029" width="36.296875" style="424" customWidth="1"/>
    <col min="13030" max="13030" width="16.19921875" style="424" bestFit="1" customWidth="1"/>
    <col min="13031" max="13031" width="6.296875" style="424" customWidth="1"/>
    <col min="13032" max="13032" width="5.5" style="424" customWidth="1"/>
    <col min="13033" max="13033" width="11.296875" style="424" customWidth="1"/>
    <col min="13034" max="13034" width="6.3984375" style="424" customWidth="1"/>
    <col min="13035" max="13036" width="10" style="424" bestFit="1" customWidth="1"/>
    <col min="13037" max="13037" width="1.5" style="424" customWidth="1"/>
    <col min="13038" max="13040" width="11.19921875" style="424"/>
    <col min="13041" max="13041" width="10.69921875" style="424" bestFit="1" customWidth="1"/>
    <col min="13042" max="13042" width="6.296875" style="424" customWidth="1"/>
    <col min="13043" max="13043" width="11.59765625" style="424" customWidth="1"/>
    <col min="13044" max="13044" width="10.296875" style="424" customWidth="1"/>
    <col min="13045" max="13283" width="11.19921875" style="424"/>
    <col min="13284" max="13284" width="6" style="424" customWidth="1"/>
    <col min="13285" max="13285" width="36.296875" style="424" customWidth="1"/>
    <col min="13286" max="13286" width="16.19921875" style="424" bestFit="1" customWidth="1"/>
    <col min="13287" max="13287" width="6.296875" style="424" customWidth="1"/>
    <col min="13288" max="13288" width="5.5" style="424" customWidth="1"/>
    <col min="13289" max="13289" width="11.296875" style="424" customWidth="1"/>
    <col min="13290" max="13290" width="6.3984375" style="424" customWidth="1"/>
    <col min="13291" max="13292" width="10" style="424" bestFit="1" customWidth="1"/>
    <col min="13293" max="13293" width="1.5" style="424" customWidth="1"/>
    <col min="13294" max="13296" width="11.19921875" style="424"/>
    <col min="13297" max="13297" width="10.69921875" style="424" bestFit="1" customWidth="1"/>
    <col min="13298" max="13298" width="6.296875" style="424" customWidth="1"/>
    <col min="13299" max="13299" width="11.59765625" style="424" customWidth="1"/>
    <col min="13300" max="13300" width="10.296875" style="424" customWidth="1"/>
    <col min="13301" max="13539" width="11.19921875" style="424"/>
    <col min="13540" max="13540" width="6" style="424" customWidth="1"/>
    <col min="13541" max="13541" width="36.296875" style="424" customWidth="1"/>
    <col min="13542" max="13542" width="16.19921875" style="424" bestFit="1" customWidth="1"/>
    <col min="13543" max="13543" width="6.296875" style="424" customWidth="1"/>
    <col min="13544" max="13544" width="5.5" style="424" customWidth="1"/>
    <col min="13545" max="13545" width="11.296875" style="424" customWidth="1"/>
    <col min="13546" max="13546" width="6.3984375" style="424" customWidth="1"/>
    <col min="13547" max="13548" width="10" style="424" bestFit="1" customWidth="1"/>
    <col min="13549" max="13549" width="1.5" style="424" customWidth="1"/>
    <col min="13550" max="13552" width="11.19921875" style="424"/>
    <col min="13553" max="13553" width="10.69921875" style="424" bestFit="1" customWidth="1"/>
    <col min="13554" max="13554" width="6.296875" style="424" customWidth="1"/>
    <col min="13555" max="13555" width="11.59765625" style="424" customWidth="1"/>
    <col min="13556" max="13556" width="10.296875" style="424" customWidth="1"/>
    <col min="13557" max="13795" width="11.19921875" style="424"/>
    <col min="13796" max="13796" width="6" style="424" customWidth="1"/>
    <col min="13797" max="13797" width="36.296875" style="424" customWidth="1"/>
    <col min="13798" max="13798" width="16.19921875" style="424" bestFit="1" customWidth="1"/>
    <col min="13799" max="13799" width="6.296875" style="424" customWidth="1"/>
    <col min="13800" max="13800" width="5.5" style="424" customWidth="1"/>
    <col min="13801" max="13801" width="11.296875" style="424" customWidth="1"/>
    <col min="13802" max="13802" width="6.3984375" style="424" customWidth="1"/>
    <col min="13803" max="13804" width="10" style="424" bestFit="1" customWidth="1"/>
    <col min="13805" max="13805" width="1.5" style="424" customWidth="1"/>
    <col min="13806" max="13808" width="11.19921875" style="424"/>
    <col min="13809" max="13809" width="10.69921875" style="424" bestFit="1" customWidth="1"/>
    <col min="13810" max="13810" width="6.296875" style="424" customWidth="1"/>
    <col min="13811" max="13811" width="11.59765625" style="424" customWidth="1"/>
    <col min="13812" max="13812" width="10.296875" style="424" customWidth="1"/>
    <col min="13813" max="14051" width="11.19921875" style="424"/>
    <col min="14052" max="14052" width="6" style="424" customWidth="1"/>
    <col min="14053" max="14053" width="36.296875" style="424" customWidth="1"/>
    <col min="14054" max="14054" width="16.19921875" style="424" bestFit="1" customWidth="1"/>
    <col min="14055" max="14055" width="6.296875" style="424" customWidth="1"/>
    <col min="14056" max="14056" width="5.5" style="424" customWidth="1"/>
    <col min="14057" max="14057" width="11.296875" style="424" customWidth="1"/>
    <col min="14058" max="14058" width="6.3984375" style="424" customWidth="1"/>
    <col min="14059" max="14060" width="10" style="424" bestFit="1" customWidth="1"/>
    <col min="14061" max="14061" width="1.5" style="424" customWidth="1"/>
    <col min="14062" max="14064" width="11.19921875" style="424"/>
    <col min="14065" max="14065" width="10.69921875" style="424" bestFit="1" customWidth="1"/>
    <col min="14066" max="14066" width="6.296875" style="424" customWidth="1"/>
    <col min="14067" max="14067" width="11.59765625" style="424" customWidth="1"/>
    <col min="14068" max="14068" width="10.296875" style="424" customWidth="1"/>
    <col min="14069" max="14307" width="11.19921875" style="424"/>
    <col min="14308" max="14308" width="6" style="424" customWidth="1"/>
    <col min="14309" max="14309" width="36.296875" style="424" customWidth="1"/>
    <col min="14310" max="14310" width="16.19921875" style="424" bestFit="1" customWidth="1"/>
    <col min="14311" max="14311" width="6.296875" style="424" customWidth="1"/>
    <col min="14312" max="14312" width="5.5" style="424" customWidth="1"/>
    <col min="14313" max="14313" width="11.296875" style="424" customWidth="1"/>
    <col min="14314" max="14314" width="6.3984375" style="424" customWidth="1"/>
    <col min="14315" max="14316" width="10" style="424" bestFit="1" customWidth="1"/>
    <col min="14317" max="14317" width="1.5" style="424" customWidth="1"/>
    <col min="14318" max="14320" width="11.19921875" style="424"/>
    <col min="14321" max="14321" width="10.69921875" style="424" bestFit="1" customWidth="1"/>
    <col min="14322" max="14322" width="6.296875" style="424" customWidth="1"/>
    <col min="14323" max="14323" width="11.59765625" style="424" customWidth="1"/>
    <col min="14324" max="14324" width="10.296875" style="424" customWidth="1"/>
    <col min="14325" max="14563" width="11.19921875" style="424"/>
    <col min="14564" max="14564" width="6" style="424" customWidth="1"/>
    <col min="14565" max="14565" width="36.296875" style="424" customWidth="1"/>
    <col min="14566" max="14566" width="16.19921875" style="424" bestFit="1" customWidth="1"/>
    <col min="14567" max="14567" width="6.296875" style="424" customWidth="1"/>
    <col min="14568" max="14568" width="5.5" style="424" customWidth="1"/>
    <col min="14569" max="14569" width="11.296875" style="424" customWidth="1"/>
    <col min="14570" max="14570" width="6.3984375" style="424" customWidth="1"/>
    <col min="14571" max="14572" width="10" style="424" bestFit="1" customWidth="1"/>
    <col min="14573" max="14573" width="1.5" style="424" customWidth="1"/>
    <col min="14574" max="14576" width="11.19921875" style="424"/>
    <col min="14577" max="14577" width="10.69921875" style="424" bestFit="1" customWidth="1"/>
    <col min="14578" max="14578" width="6.296875" style="424" customWidth="1"/>
    <col min="14579" max="14579" width="11.59765625" style="424" customWidth="1"/>
    <col min="14580" max="14580" width="10.296875" style="424" customWidth="1"/>
    <col min="14581" max="14819" width="11.19921875" style="424"/>
    <col min="14820" max="14820" width="6" style="424" customWidth="1"/>
    <col min="14821" max="14821" width="36.296875" style="424" customWidth="1"/>
    <col min="14822" max="14822" width="16.19921875" style="424" bestFit="1" customWidth="1"/>
    <col min="14823" max="14823" width="6.296875" style="424" customWidth="1"/>
    <col min="14824" max="14824" width="5.5" style="424" customWidth="1"/>
    <col min="14825" max="14825" width="11.296875" style="424" customWidth="1"/>
    <col min="14826" max="14826" width="6.3984375" style="424" customWidth="1"/>
    <col min="14827" max="14828" width="10" style="424" bestFit="1" customWidth="1"/>
    <col min="14829" max="14829" width="1.5" style="424" customWidth="1"/>
    <col min="14830" max="14832" width="11.19921875" style="424"/>
    <col min="14833" max="14833" width="10.69921875" style="424" bestFit="1" customWidth="1"/>
    <col min="14834" max="14834" width="6.296875" style="424" customWidth="1"/>
    <col min="14835" max="14835" width="11.59765625" style="424" customWidth="1"/>
    <col min="14836" max="14836" width="10.296875" style="424" customWidth="1"/>
    <col min="14837" max="15075" width="11.19921875" style="424"/>
    <col min="15076" max="15076" width="6" style="424" customWidth="1"/>
    <col min="15077" max="15077" width="36.296875" style="424" customWidth="1"/>
    <col min="15078" max="15078" width="16.19921875" style="424" bestFit="1" customWidth="1"/>
    <col min="15079" max="15079" width="6.296875" style="424" customWidth="1"/>
    <col min="15080" max="15080" width="5.5" style="424" customWidth="1"/>
    <col min="15081" max="15081" width="11.296875" style="424" customWidth="1"/>
    <col min="15082" max="15082" width="6.3984375" style="424" customWidth="1"/>
    <col min="15083" max="15084" width="10" style="424" bestFit="1" customWidth="1"/>
    <col min="15085" max="15085" width="1.5" style="424" customWidth="1"/>
    <col min="15086" max="15088" width="11.19921875" style="424"/>
    <col min="15089" max="15089" width="10.69921875" style="424" bestFit="1" customWidth="1"/>
    <col min="15090" max="15090" width="6.296875" style="424" customWidth="1"/>
    <col min="15091" max="15091" width="11.59765625" style="424" customWidth="1"/>
    <col min="15092" max="15092" width="10.296875" style="424" customWidth="1"/>
    <col min="15093" max="15331" width="11.19921875" style="424"/>
    <col min="15332" max="15332" width="6" style="424" customWidth="1"/>
    <col min="15333" max="15333" width="36.296875" style="424" customWidth="1"/>
    <col min="15334" max="15334" width="16.19921875" style="424" bestFit="1" customWidth="1"/>
    <col min="15335" max="15335" width="6.296875" style="424" customWidth="1"/>
    <col min="15336" max="15336" width="5.5" style="424" customWidth="1"/>
    <col min="15337" max="15337" width="11.296875" style="424" customWidth="1"/>
    <col min="15338" max="15338" width="6.3984375" style="424" customWidth="1"/>
    <col min="15339" max="15340" width="10" style="424" bestFit="1" customWidth="1"/>
    <col min="15341" max="15341" width="1.5" style="424" customWidth="1"/>
    <col min="15342" max="15344" width="11.19921875" style="424"/>
    <col min="15345" max="15345" width="10.69921875" style="424" bestFit="1" customWidth="1"/>
    <col min="15346" max="15346" width="6.296875" style="424" customWidth="1"/>
    <col min="15347" max="15347" width="11.59765625" style="424" customWidth="1"/>
    <col min="15348" max="15348" width="10.296875" style="424" customWidth="1"/>
    <col min="15349" max="15587" width="11.19921875" style="424"/>
    <col min="15588" max="15588" width="6" style="424" customWidth="1"/>
    <col min="15589" max="15589" width="36.296875" style="424" customWidth="1"/>
    <col min="15590" max="15590" width="16.19921875" style="424" bestFit="1" customWidth="1"/>
    <col min="15591" max="15591" width="6.296875" style="424" customWidth="1"/>
    <col min="15592" max="15592" width="5.5" style="424" customWidth="1"/>
    <col min="15593" max="15593" width="11.296875" style="424" customWidth="1"/>
    <col min="15594" max="15594" width="6.3984375" style="424" customWidth="1"/>
    <col min="15595" max="15596" width="10" style="424" bestFit="1" customWidth="1"/>
    <col min="15597" max="15597" width="1.5" style="424" customWidth="1"/>
    <col min="15598" max="15600" width="11.19921875" style="424"/>
    <col min="15601" max="15601" width="10.69921875" style="424" bestFit="1" customWidth="1"/>
    <col min="15602" max="15602" width="6.296875" style="424" customWidth="1"/>
    <col min="15603" max="15603" width="11.59765625" style="424" customWidth="1"/>
    <col min="15604" max="15604" width="10.296875" style="424" customWidth="1"/>
    <col min="15605" max="15843" width="11.19921875" style="424"/>
    <col min="15844" max="15844" width="6" style="424" customWidth="1"/>
    <col min="15845" max="15845" width="36.296875" style="424" customWidth="1"/>
    <col min="15846" max="15846" width="16.19921875" style="424" bestFit="1" customWidth="1"/>
    <col min="15847" max="15847" width="6.296875" style="424" customWidth="1"/>
    <col min="15848" max="15848" width="5.5" style="424" customWidth="1"/>
    <col min="15849" max="15849" width="11.296875" style="424" customWidth="1"/>
    <col min="15850" max="15850" width="6.3984375" style="424" customWidth="1"/>
    <col min="15851" max="15852" width="10" style="424" bestFit="1" customWidth="1"/>
    <col min="15853" max="15853" width="1.5" style="424" customWidth="1"/>
    <col min="15854" max="15856" width="11.19921875" style="424"/>
    <col min="15857" max="15857" width="10.69921875" style="424" bestFit="1" customWidth="1"/>
    <col min="15858" max="15858" width="6.296875" style="424" customWidth="1"/>
    <col min="15859" max="15859" width="11.59765625" style="424" customWidth="1"/>
    <col min="15860" max="15860" width="10.296875" style="424" customWidth="1"/>
    <col min="15861" max="16099" width="11.19921875" style="424"/>
    <col min="16100" max="16100" width="6" style="424" customWidth="1"/>
    <col min="16101" max="16101" width="36.296875" style="424" customWidth="1"/>
    <col min="16102" max="16102" width="16.19921875" style="424" bestFit="1" customWidth="1"/>
    <col min="16103" max="16103" width="6.296875" style="424" customWidth="1"/>
    <col min="16104" max="16104" width="5.5" style="424" customWidth="1"/>
    <col min="16105" max="16105" width="11.296875" style="424" customWidth="1"/>
    <col min="16106" max="16106" width="6.3984375" style="424" customWidth="1"/>
    <col min="16107" max="16108" width="10" style="424" bestFit="1" customWidth="1"/>
    <col min="16109" max="16109" width="1.5" style="424" customWidth="1"/>
    <col min="16110" max="16112" width="11.19921875" style="424"/>
    <col min="16113" max="16113" width="10.69921875" style="424" bestFit="1" customWidth="1"/>
    <col min="16114" max="16114" width="6.296875" style="424" customWidth="1"/>
    <col min="16115" max="16115" width="11.59765625" style="424" customWidth="1"/>
    <col min="16116" max="16116" width="10.296875" style="424" customWidth="1"/>
    <col min="16117" max="16384" width="11.19921875" style="424"/>
  </cols>
  <sheetData>
    <row r="1" spans="1:58" s="451" customFormat="1" ht="42.75" customHeight="1">
      <c r="A1" s="439" t="s">
        <v>286</v>
      </c>
      <c r="B1" s="468"/>
      <c r="C1" s="440"/>
      <c r="D1" s="440"/>
      <c r="E1" s="440"/>
      <c r="F1" s="440"/>
      <c r="G1" s="440"/>
      <c r="H1" s="440"/>
      <c r="I1" s="440"/>
      <c r="J1" s="440"/>
      <c r="K1" s="440"/>
      <c r="L1" s="440"/>
      <c r="M1" s="450"/>
      <c r="N1" s="444" t="s">
        <v>278</v>
      </c>
      <c r="O1" s="442"/>
      <c r="P1" s="464"/>
      <c r="Y1" s="450"/>
      <c r="Z1" s="450"/>
      <c r="AA1" s="450"/>
      <c r="AB1" s="450"/>
      <c r="AC1" s="450"/>
      <c r="AD1" s="450"/>
      <c r="AE1" s="450"/>
      <c r="AF1" s="450"/>
      <c r="AG1" s="450"/>
      <c r="AH1" s="450"/>
      <c r="AI1" s="450"/>
      <c r="AJ1" s="450"/>
      <c r="AK1" s="450"/>
      <c r="AL1" s="450"/>
      <c r="AM1" s="450"/>
      <c r="AN1" s="450"/>
      <c r="AO1" s="450"/>
      <c r="AP1" s="450"/>
      <c r="AQ1" s="450"/>
      <c r="AR1" s="450"/>
      <c r="AS1" s="450"/>
      <c r="AT1" s="450"/>
      <c r="AU1" s="450"/>
      <c r="AV1" s="450"/>
      <c r="AW1" s="450"/>
      <c r="AX1" s="450"/>
      <c r="AY1" s="450"/>
      <c r="AZ1" s="450"/>
      <c r="BA1" s="450"/>
      <c r="BB1" s="450"/>
      <c r="BC1" s="450"/>
      <c r="BD1" s="450"/>
      <c r="BE1" s="450"/>
      <c r="BF1" s="450"/>
    </row>
    <row r="2" spans="1:58" s="455" customFormat="1" ht="56.4" customHeight="1">
      <c r="A2" s="452" t="s">
        <v>287</v>
      </c>
      <c r="B2" s="452" t="s">
        <v>0</v>
      </c>
      <c r="C2" s="445" t="s">
        <v>279</v>
      </c>
      <c r="D2" s="446" t="s">
        <v>292</v>
      </c>
      <c r="E2" s="446" t="s">
        <v>2</v>
      </c>
      <c r="F2" s="456" t="s">
        <v>293</v>
      </c>
      <c r="G2" s="456" t="s">
        <v>294</v>
      </c>
      <c r="H2" s="456" t="s">
        <v>295</v>
      </c>
      <c r="I2" s="456" t="s">
        <v>296</v>
      </c>
      <c r="J2" s="447" t="s">
        <v>300</v>
      </c>
      <c r="K2" s="447" t="s">
        <v>280</v>
      </c>
      <c r="L2" s="447" t="s">
        <v>297</v>
      </c>
      <c r="M2" s="453"/>
      <c r="N2" s="454">
        <v>2022</v>
      </c>
      <c r="O2" s="454">
        <v>2023</v>
      </c>
      <c r="P2" s="465" t="s">
        <v>251</v>
      </c>
      <c r="Y2" s="453"/>
      <c r="Z2" s="453"/>
      <c r="AA2" s="453"/>
      <c r="AB2" s="453"/>
      <c r="AC2" s="453"/>
      <c r="AD2" s="453"/>
      <c r="AE2" s="453"/>
      <c r="AF2" s="453"/>
      <c r="AG2" s="453"/>
      <c r="AH2" s="453"/>
      <c r="AI2" s="453"/>
      <c r="AJ2" s="453"/>
      <c r="AK2" s="453"/>
      <c r="AL2" s="453"/>
      <c r="AM2" s="453"/>
      <c r="AN2" s="453"/>
      <c r="AO2" s="453"/>
      <c r="AP2" s="453"/>
      <c r="AQ2" s="453"/>
      <c r="AR2" s="453"/>
      <c r="AS2" s="453"/>
      <c r="AT2" s="453"/>
      <c r="AU2" s="453"/>
      <c r="AV2" s="453"/>
      <c r="AW2" s="453"/>
      <c r="AX2" s="453"/>
      <c r="AY2" s="453"/>
      <c r="AZ2" s="453"/>
      <c r="BA2" s="453"/>
      <c r="BB2" s="453"/>
      <c r="BC2" s="453"/>
      <c r="BD2" s="453"/>
      <c r="BE2" s="453"/>
      <c r="BF2" s="453"/>
    </row>
    <row r="3" spans="1:58" s="469" customFormat="1" ht="48.6" customHeight="1">
      <c r="A3" s="497" t="s">
        <v>139</v>
      </c>
      <c r="B3" s="480" t="s">
        <v>302</v>
      </c>
      <c r="C3" s="481" t="s">
        <v>284</v>
      </c>
      <c r="D3" s="493" t="s">
        <v>82</v>
      </c>
      <c r="E3" s="482" t="s">
        <v>15</v>
      </c>
      <c r="F3" s="483"/>
      <c r="G3" s="483">
        <v>44679</v>
      </c>
      <c r="H3" s="484"/>
      <c r="I3" s="513">
        <v>44796</v>
      </c>
      <c r="J3" s="485">
        <f>+N3+O3</f>
        <v>625265</v>
      </c>
      <c r="K3" s="486"/>
      <c r="L3" s="487" t="s">
        <v>298</v>
      </c>
      <c r="M3" s="457"/>
      <c r="N3" s="488">
        <v>375159</v>
      </c>
      <c r="O3" s="488">
        <v>250106</v>
      </c>
      <c r="P3" s="500" t="s">
        <v>316</v>
      </c>
      <c r="Q3" s="457"/>
      <c r="R3" s="457"/>
      <c r="S3" s="457"/>
      <c r="T3" s="457"/>
      <c r="U3" s="457"/>
      <c r="V3" s="457"/>
      <c r="W3" s="457"/>
      <c r="X3" s="457"/>
      <c r="Y3" s="457"/>
      <c r="Z3" s="457"/>
      <c r="AA3" s="457"/>
      <c r="AB3" s="457"/>
      <c r="AC3" s="457"/>
      <c r="AD3" s="457"/>
      <c r="AE3" s="457"/>
      <c r="AF3" s="457"/>
      <c r="AG3" s="457"/>
      <c r="AH3" s="457"/>
      <c r="AI3" s="457"/>
      <c r="AJ3" s="457"/>
      <c r="AK3" s="457"/>
      <c r="AL3" s="457"/>
      <c r="AM3" s="457"/>
      <c r="AN3" s="457"/>
      <c r="AO3" s="457"/>
      <c r="AP3" s="457"/>
      <c r="AQ3" s="457"/>
      <c r="AR3" s="457"/>
      <c r="AS3" s="457"/>
      <c r="AT3" s="457"/>
      <c r="AU3" s="457"/>
      <c r="AV3" s="457"/>
      <c r="AW3" s="457"/>
      <c r="AX3" s="457"/>
      <c r="AY3" s="457"/>
      <c r="AZ3" s="457"/>
      <c r="BA3" s="457"/>
      <c r="BB3" s="457"/>
      <c r="BC3" s="457"/>
      <c r="BD3" s="457"/>
      <c r="BE3" s="457"/>
      <c r="BF3" s="457"/>
    </row>
    <row r="4" spans="1:58" s="469" customFormat="1" ht="48.6" customHeight="1">
      <c r="A4" s="497" t="s">
        <v>20</v>
      </c>
      <c r="B4" s="480" t="s">
        <v>303</v>
      </c>
      <c r="C4" s="481" t="s">
        <v>284</v>
      </c>
      <c r="D4" s="493" t="s">
        <v>22</v>
      </c>
      <c r="E4" s="482" t="s">
        <v>15</v>
      </c>
      <c r="F4" s="483"/>
      <c r="G4" s="483">
        <v>44686</v>
      </c>
      <c r="H4" s="484"/>
      <c r="I4" s="482"/>
      <c r="J4" s="485">
        <f>+N4+O4</f>
        <v>446140</v>
      </c>
      <c r="K4" s="486"/>
      <c r="L4" s="487" t="s">
        <v>298</v>
      </c>
      <c r="M4" s="457"/>
      <c r="N4" s="488">
        <f>88784*2</f>
        <v>177568</v>
      </c>
      <c r="O4" s="488">
        <f>88784*2+45502*2</f>
        <v>268572</v>
      </c>
      <c r="P4" s="500" t="s">
        <v>317</v>
      </c>
      <c r="Q4" s="457"/>
      <c r="R4" s="457"/>
      <c r="S4" s="457"/>
      <c r="T4" s="457"/>
      <c r="U4" s="457"/>
      <c r="V4" s="457"/>
      <c r="W4" s="457"/>
      <c r="X4" s="457"/>
      <c r="Y4" s="457"/>
      <c r="Z4" s="457"/>
      <c r="AA4" s="457"/>
      <c r="AB4" s="457"/>
      <c r="AC4" s="457"/>
      <c r="AD4" s="457"/>
      <c r="AE4" s="457"/>
      <c r="AF4" s="457"/>
      <c r="AG4" s="457"/>
      <c r="AH4" s="457"/>
      <c r="AI4" s="457"/>
      <c r="AJ4" s="457"/>
      <c r="AK4" s="457"/>
      <c r="AL4" s="457"/>
      <c r="AM4" s="457"/>
      <c r="AN4" s="457"/>
      <c r="AO4" s="457"/>
      <c r="AP4" s="457"/>
      <c r="AQ4" s="457"/>
      <c r="AR4" s="457"/>
      <c r="AS4" s="457"/>
      <c r="AT4" s="457"/>
      <c r="AU4" s="457"/>
      <c r="AV4" s="457"/>
      <c r="AW4" s="457"/>
      <c r="AX4" s="457"/>
      <c r="AY4" s="457"/>
      <c r="AZ4" s="457"/>
      <c r="BA4" s="457"/>
      <c r="BB4" s="457"/>
      <c r="BC4" s="457"/>
      <c r="BD4" s="457"/>
      <c r="BE4" s="457"/>
      <c r="BF4" s="457"/>
    </row>
    <row r="5" spans="1:58" s="469" customFormat="1" ht="48.6" customHeight="1">
      <c r="A5" s="497" t="s">
        <v>23</v>
      </c>
      <c r="B5" s="480" t="s">
        <v>324</v>
      </c>
      <c r="C5" s="481" t="s">
        <v>284</v>
      </c>
      <c r="D5" s="493" t="s">
        <v>24</v>
      </c>
      <c r="E5" s="482" t="s">
        <v>15</v>
      </c>
      <c r="F5" s="483">
        <v>44924</v>
      </c>
      <c r="G5" s="483">
        <v>44792</v>
      </c>
      <c r="H5" s="484"/>
      <c r="I5" s="482"/>
      <c r="J5" s="485">
        <f>+N5+O5</f>
        <v>67300</v>
      </c>
      <c r="K5" s="486" t="s">
        <v>285</v>
      </c>
      <c r="L5" s="487" t="s">
        <v>298</v>
      </c>
      <c r="M5" s="457"/>
      <c r="N5" s="488">
        <v>33650</v>
      </c>
      <c r="O5" s="488">
        <v>33650</v>
      </c>
      <c r="P5" s="500" t="s">
        <v>322</v>
      </c>
      <c r="Q5" s="457"/>
      <c r="R5" s="457"/>
      <c r="S5" s="457"/>
      <c r="T5" s="457"/>
      <c r="U5" s="457"/>
      <c r="V5" s="457"/>
      <c r="W5" s="457"/>
      <c r="X5" s="457"/>
      <c r="Y5" s="457"/>
      <c r="Z5" s="457"/>
      <c r="AA5" s="457"/>
      <c r="AB5" s="457"/>
      <c r="AC5" s="457"/>
      <c r="AD5" s="457"/>
      <c r="AE5" s="457"/>
      <c r="AF5" s="457"/>
      <c r="AG5" s="457"/>
      <c r="AH5" s="457"/>
      <c r="AI5" s="457"/>
      <c r="AJ5" s="457"/>
      <c r="AK5" s="457"/>
      <c r="AL5" s="457"/>
      <c r="AM5" s="457"/>
      <c r="AN5" s="457"/>
      <c r="AO5" s="457"/>
      <c r="AP5" s="457"/>
      <c r="AQ5" s="457"/>
      <c r="AR5" s="457"/>
      <c r="AS5" s="457"/>
      <c r="AT5" s="457"/>
      <c r="AU5" s="457"/>
      <c r="AV5" s="457"/>
      <c r="AW5" s="457"/>
      <c r="AX5" s="457"/>
      <c r="AY5" s="457"/>
      <c r="AZ5" s="457"/>
      <c r="BA5" s="457"/>
      <c r="BB5" s="457"/>
      <c r="BC5" s="457"/>
      <c r="BD5" s="457"/>
      <c r="BE5" s="457"/>
      <c r="BF5" s="457"/>
    </row>
    <row r="6" spans="1:58" s="423" customFormat="1" ht="69">
      <c r="A6" s="516" t="s">
        <v>149</v>
      </c>
      <c r="B6" s="517" t="s">
        <v>332</v>
      </c>
      <c r="C6" s="518" t="s">
        <v>284</v>
      </c>
      <c r="D6" s="519" t="s">
        <v>27</v>
      </c>
      <c r="E6" s="518" t="s">
        <v>15</v>
      </c>
      <c r="F6" s="526">
        <v>44924</v>
      </c>
      <c r="G6" s="526">
        <v>44642</v>
      </c>
      <c r="H6" s="526">
        <v>44896</v>
      </c>
      <c r="I6" s="520"/>
      <c r="J6" s="523">
        <f>8208084/41</f>
        <v>200197.17073170733</v>
      </c>
      <c r="K6" s="521" t="s">
        <v>11</v>
      </c>
      <c r="L6" s="521" t="s">
        <v>298</v>
      </c>
      <c r="M6" s="522"/>
      <c r="N6" s="522"/>
      <c r="O6" s="524">
        <f>+J6</f>
        <v>200197.17073170733</v>
      </c>
      <c r="P6" s="500" t="s">
        <v>330</v>
      </c>
      <c r="Q6" s="601" t="s">
        <v>331</v>
      </c>
      <c r="R6" s="424"/>
      <c r="S6" s="424"/>
      <c r="T6" s="424"/>
      <c r="U6" s="424"/>
      <c r="V6" s="424"/>
      <c r="W6" s="424"/>
      <c r="X6" s="424"/>
    </row>
    <row r="7" spans="1:58" s="423" customFormat="1">
      <c r="A7" s="424"/>
      <c r="B7" s="424"/>
      <c r="C7" s="433"/>
      <c r="D7" s="433"/>
      <c r="E7" s="433"/>
      <c r="F7" s="433"/>
      <c r="G7" s="433"/>
      <c r="H7" s="433"/>
      <c r="I7" s="433"/>
      <c r="J7" s="434"/>
      <c r="K7" s="435"/>
      <c r="L7" s="435"/>
      <c r="N7" s="424"/>
      <c r="O7" s="424"/>
      <c r="P7" s="424"/>
      <c r="Q7" s="424"/>
      <c r="R7" s="424"/>
      <c r="S7" s="424"/>
      <c r="T7" s="424"/>
      <c r="U7" s="424"/>
      <c r="V7" s="424"/>
      <c r="W7" s="424"/>
      <c r="X7" s="424"/>
    </row>
    <row r="8" spans="1:58" s="423" customFormat="1">
      <c r="A8" s="424"/>
      <c r="B8" s="424"/>
      <c r="C8" s="433"/>
      <c r="D8" s="433"/>
      <c r="E8" s="433"/>
      <c r="F8" s="433"/>
      <c r="G8" s="433"/>
      <c r="H8" s="433"/>
      <c r="I8" s="433"/>
      <c r="J8" s="434"/>
      <c r="K8" s="435"/>
      <c r="L8" s="435"/>
      <c r="N8" s="424"/>
      <c r="O8" s="424"/>
      <c r="P8" s="424"/>
      <c r="Q8" s="424"/>
      <c r="R8" s="424"/>
      <c r="S8" s="424"/>
      <c r="T8" s="424"/>
      <c r="U8" s="424"/>
      <c r="V8" s="424"/>
      <c r="W8" s="424"/>
      <c r="X8" s="424"/>
    </row>
    <row r="9" spans="1:58" s="423" customFormat="1">
      <c r="A9" s="424"/>
      <c r="B9" s="424"/>
      <c r="C9" s="433"/>
      <c r="D9" s="433"/>
      <c r="E9" s="433"/>
      <c r="F9" s="433"/>
      <c r="G9" s="433"/>
      <c r="H9" s="433"/>
      <c r="I9" s="433"/>
      <c r="J9" s="434"/>
      <c r="K9" s="435"/>
      <c r="L9" s="435"/>
      <c r="N9" s="424"/>
      <c r="O9" s="424"/>
      <c r="P9" s="424"/>
      <c r="Q9" s="424"/>
      <c r="R9" s="424"/>
      <c r="S9" s="424"/>
      <c r="T9" s="424"/>
      <c r="U9" s="424"/>
      <c r="V9" s="424"/>
      <c r="W9" s="424"/>
      <c r="X9" s="424"/>
    </row>
    <row r="10" spans="1:58" s="423" customFormat="1">
      <c r="A10" s="424"/>
      <c r="B10" s="424"/>
      <c r="C10" s="433"/>
      <c r="D10" s="433"/>
      <c r="E10" s="433"/>
      <c r="F10" s="433"/>
      <c r="G10" s="433"/>
      <c r="H10" s="433"/>
      <c r="I10" s="433"/>
      <c r="J10" s="434">
        <f>+J5*41</f>
        <v>2759300</v>
      </c>
      <c r="K10" s="435"/>
      <c r="L10" s="435"/>
      <c r="N10" s="424"/>
      <c r="O10" s="424"/>
      <c r="P10" s="424"/>
      <c r="Q10" s="424"/>
      <c r="R10" s="424"/>
      <c r="S10" s="424"/>
      <c r="T10" s="424"/>
      <c r="U10" s="424"/>
      <c r="V10" s="424"/>
      <c r="W10" s="424"/>
      <c r="X10" s="424"/>
    </row>
    <row r="11" spans="1:58" s="423" customFormat="1">
      <c r="A11" s="424"/>
      <c r="B11" s="424"/>
      <c r="C11" s="433"/>
      <c r="D11" s="433"/>
      <c r="E11" s="433"/>
      <c r="F11" s="433"/>
      <c r="G11" s="433"/>
      <c r="H11" s="433"/>
      <c r="I11" s="433"/>
      <c r="J11" s="434"/>
      <c r="K11" s="435"/>
      <c r="L11" s="435"/>
      <c r="N11" s="424"/>
      <c r="O11" s="424"/>
      <c r="P11" s="424"/>
      <c r="Q11" s="424"/>
      <c r="R11" s="424"/>
      <c r="S11" s="424"/>
      <c r="T11" s="424"/>
      <c r="U11" s="424"/>
      <c r="V11" s="424"/>
      <c r="W11" s="424"/>
      <c r="X11" s="424"/>
    </row>
    <row r="12" spans="1:58" s="423" customFormat="1">
      <c r="A12" s="424"/>
      <c r="B12" s="424"/>
      <c r="C12" s="433"/>
      <c r="D12" s="433"/>
      <c r="E12" s="433"/>
      <c r="F12" s="433"/>
      <c r="G12" s="433"/>
      <c r="H12" s="433"/>
      <c r="I12" s="433"/>
      <c r="J12" s="434"/>
      <c r="K12" s="435"/>
      <c r="L12" s="435"/>
      <c r="N12" s="424"/>
      <c r="O12" s="424"/>
      <c r="P12" s="424"/>
      <c r="Q12" s="424"/>
      <c r="R12" s="424"/>
      <c r="S12" s="424"/>
      <c r="T12" s="424"/>
      <c r="U12" s="424"/>
      <c r="V12" s="424"/>
      <c r="W12" s="424"/>
      <c r="X12" s="424"/>
    </row>
    <row r="13" spans="1:58" s="423" customFormat="1">
      <c r="A13" s="424"/>
      <c r="B13" s="424"/>
      <c r="C13" s="433"/>
      <c r="D13" s="433"/>
      <c r="E13" s="433"/>
      <c r="F13" s="433"/>
      <c r="G13" s="433"/>
      <c r="H13" s="433"/>
      <c r="I13" s="433"/>
      <c r="J13" s="434"/>
      <c r="K13" s="435"/>
      <c r="L13" s="435"/>
      <c r="N13" s="424"/>
      <c r="O13" s="424"/>
      <c r="P13" s="424"/>
      <c r="Q13" s="424"/>
      <c r="R13" s="424"/>
      <c r="S13" s="424"/>
      <c r="T13" s="424"/>
      <c r="U13" s="424"/>
      <c r="V13" s="424"/>
      <c r="W13" s="424"/>
      <c r="X13" s="424"/>
    </row>
    <row r="14" spans="1:58" s="423" customFormat="1">
      <c r="A14" s="424"/>
      <c r="B14" s="424"/>
      <c r="C14" s="433"/>
      <c r="D14" s="433"/>
      <c r="E14" s="433"/>
      <c r="F14" s="433"/>
      <c r="G14" s="433"/>
      <c r="H14" s="433"/>
      <c r="I14" s="433"/>
      <c r="J14" s="434"/>
      <c r="K14" s="435"/>
      <c r="L14" s="435"/>
      <c r="N14" s="424"/>
      <c r="O14" s="424"/>
      <c r="P14" s="424"/>
      <c r="Q14" s="424"/>
      <c r="R14" s="424"/>
      <c r="S14" s="424"/>
      <c r="T14" s="424"/>
      <c r="U14" s="424"/>
      <c r="V14" s="424"/>
      <c r="W14" s="424"/>
      <c r="X14" s="424"/>
    </row>
    <row r="15" spans="1:58" s="423" customFormat="1">
      <c r="A15" s="424"/>
      <c r="B15" s="424"/>
      <c r="C15" s="433"/>
      <c r="D15" s="433"/>
      <c r="E15" s="433"/>
      <c r="F15" s="433"/>
      <c r="G15" s="433"/>
      <c r="H15" s="433"/>
      <c r="I15" s="433"/>
      <c r="J15" s="434"/>
      <c r="K15" s="435"/>
      <c r="L15" s="435"/>
      <c r="N15" s="424"/>
      <c r="O15" s="424"/>
      <c r="P15" s="424"/>
      <c r="Q15" s="424"/>
      <c r="R15" s="424"/>
      <c r="S15" s="424"/>
      <c r="T15" s="424"/>
      <c r="U15" s="424"/>
      <c r="V15" s="424"/>
      <c r="W15" s="424"/>
      <c r="X15" s="424"/>
    </row>
    <row r="16" spans="1:58" s="423" customFormat="1">
      <c r="A16" s="424"/>
      <c r="B16" s="424"/>
      <c r="C16" s="433"/>
      <c r="D16" s="433"/>
      <c r="E16" s="433"/>
      <c r="F16" s="433"/>
      <c r="G16" s="433"/>
      <c r="H16" s="433"/>
      <c r="I16" s="433"/>
      <c r="J16" s="434"/>
      <c r="K16" s="435"/>
      <c r="L16" s="435"/>
      <c r="N16" s="424"/>
      <c r="O16" s="424"/>
      <c r="P16" s="424"/>
      <c r="Q16" s="424"/>
      <c r="R16" s="424"/>
      <c r="S16" s="424"/>
      <c r="T16" s="424"/>
      <c r="U16" s="424"/>
      <c r="V16" s="424"/>
      <c r="W16" s="424"/>
      <c r="X16" s="424"/>
    </row>
    <row r="17" spans="1:24" s="423" customFormat="1">
      <c r="A17" s="424"/>
      <c r="B17" s="424"/>
      <c r="C17" s="433"/>
      <c r="D17" s="433"/>
      <c r="E17" s="433"/>
      <c r="F17" s="433"/>
      <c r="G17" s="433"/>
      <c r="H17" s="433"/>
      <c r="I17" s="433"/>
      <c r="J17" s="434"/>
      <c r="K17" s="435"/>
      <c r="L17" s="435"/>
      <c r="N17" s="424"/>
      <c r="O17" s="424"/>
      <c r="P17" s="424"/>
      <c r="Q17" s="424"/>
      <c r="R17" s="424"/>
      <c r="S17" s="424"/>
      <c r="T17" s="424"/>
      <c r="U17" s="424"/>
      <c r="V17" s="424"/>
      <c r="W17" s="424"/>
      <c r="X17" s="424"/>
    </row>
    <row r="18" spans="1:24" s="423" customFormat="1">
      <c r="A18" s="424"/>
      <c r="B18" s="424"/>
      <c r="C18" s="433"/>
      <c r="D18" s="433"/>
      <c r="E18" s="433"/>
      <c r="F18" s="433"/>
      <c r="G18" s="433"/>
      <c r="H18" s="433"/>
      <c r="I18" s="433"/>
      <c r="J18" s="434"/>
      <c r="K18" s="435"/>
      <c r="L18" s="435"/>
      <c r="N18" s="424"/>
      <c r="O18" s="424"/>
      <c r="P18" s="424"/>
      <c r="Q18" s="424"/>
      <c r="R18" s="424"/>
      <c r="S18" s="424"/>
      <c r="T18" s="424"/>
      <c r="U18" s="424"/>
      <c r="V18" s="424"/>
      <c r="W18" s="424"/>
      <c r="X18" s="424"/>
    </row>
    <row r="19" spans="1:24" s="423" customFormat="1">
      <c r="A19" s="424"/>
      <c r="B19" s="424"/>
      <c r="C19" s="433"/>
      <c r="D19" s="433"/>
      <c r="E19" s="433"/>
      <c r="F19" s="433"/>
      <c r="G19" s="433"/>
      <c r="H19" s="433"/>
      <c r="I19" s="433"/>
      <c r="J19" s="434"/>
      <c r="K19" s="435"/>
      <c r="L19" s="435"/>
      <c r="N19" s="424"/>
      <c r="O19" s="424"/>
      <c r="P19" s="424"/>
      <c r="Q19" s="424"/>
      <c r="R19" s="424"/>
      <c r="S19" s="424"/>
      <c r="T19" s="424"/>
      <c r="U19" s="424"/>
      <c r="V19" s="424"/>
      <c r="W19" s="424"/>
      <c r="X19" s="424"/>
    </row>
    <row r="20" spans="1:24" s="423" customFormat="1">
      <c r="A20" s="424"/>
      <c r="B20" s="424"/>
      <c r="C20" s="433"/>
      <c r="D20" s="433"/>
      <c r="E20" s="433"/>
      <c r="F20" s="433"/>
      <c r="G20" s="433"/>
      <c r="H20" s="433"/>
      <c r="I20" s="433"/>
      <c r="J20" s="434"/>
      <c r="K20" s="435"/>
      <c r="L20" s="435"/>
      <c r="N20" s="424"/>
      <c r="O20" s="424"/>
      <c r="P20" s="424"/>
      <c r="Q20" s="424"/>
      <c r="R20" s="424"/>
      <c r="S20" s="424"/>
      <c r="T20" s="424"/>
      <c r="U20" s="424"/>
      <c r="V20" s="424"/>
      <c r="W20" s="424"/>
      <c r="X20" s="424"/>
    </row>
    <row r="21" spans="1:24" s="423" customFormat="1">
      <c r="A21" s="424"/>
      <c r="B21" s="424"/>
      <c r="C21" s="433"/>
      <c r="D21" s="433"/>
      <c r="E21" s="433"/>
      <c r="F21" s="433"/>
      <c r="G21" s="433"/>
      <c r="H21" s="433"/>
      <c r="I21" s="433"/>
      <c r="J21" s="434"/>
      <c r="K21" s="435"/>
      <c r="L21" s="435"/>
      <c r="N21" s="424"/>
      <c r="O21" s="424"/>
      <c r="P21" s="424"/>
      <c r="Q21" s="424"/>
      <c r="R21" s="424"/>
      <c r="S21" s="424"/>
      <c r="T21" s="424"/>
      <c r="U21" s="424"/>
      <c r="V21" s="424"/>
      <c r="W21" s="424"/>
      <c r="X21" s="424"/>
    </row>
    <row r="22" spans="1:24" s="423" customFormat="1">
      <c r="A22" s="424"/>
      <c r="B22" s="424"/>
      <c r="C22" s="433"/>
      <c r="D22" s="433"/>
      <c r="E22" s="433"/>
      <c r="F22" s="433"/>
      <c r="G22" s="433"/>
      <c r="H22" s="433"/>
      <c r="I22" s="433"/>
      <c r="J22" s="434"/>
      <c r="K22" s="435"/>
      <c r="L22" s="435"/>
      <c r="N22" s="424"/>
      <c r="O22" s="424"/>
      <c r="P22" s="424"/>
      <c r="Q22" s="424"/>
      <c r="R22" s="424"/>
      <c r="S22" s="424"/>
      <c r="T22" s="424"/>
      <c r="U22" s="424"/>
      <c r="V22" s="424"/>
      <c r="W22" s="424"/>
      <c r="X22" s="424"/>
    </row>
    <row r="23" spans="1:24" s="423" customFormat="1">
      <c r="A23" s="424"/>
      <c r="B23" s="424"/>
      <c r="C23" s="433"/>
      <c r="D23" s="433"/>
      <c r="E23" s="433"/>
      <c r="F23" s="433"/>
      <c r="G23" s="433"/>
      <c r="H23" s="433"/>
      <c r="I23" s="433"/>
      <c r="J23" s="434"/>
      <c r="K23" s="435"/>
      <c r="L23" s="435"/>
      <c r="N23" s="424"/>
      <c r="O23" s="424"/>
      <c r="P23" s="424"/>
      <c r="Q23" s="424"/>
      <c r="R23" s="424"/>
      <c r="S23" s="424"/>
      <c r="T23" s="424"/>
      <c r="U23" s="424"/>
      <c r="V23" s="424"/>
      <c r="W23" s="424"/>
      <c r="X23" s="424"/>
    </row>
    <row r="24" spans="1:24" s="423" customFormat="1">
      <c r="A24" s="424"/>
      <c r="B24" s="424"/>
      <c r="C24" s="433"/>
      <c r="D24" s="433"/>
      <c r="E24" s="433"/>
      <c r="F24" s="433"/>
      <c r="G24" s="433"/>
      <c r="H24" s="433"/>
      <c r="I24" s="433"/>
      <c r="J24" s="434"/>
      <c r="K24" s="435"/>
      <c r="L24" s="435"/>
      <c r="N24" s="424"/>
      <c r="O24" s="424"/>
      <c r="P24" s="424"/>
      <c r="Q24" s="424"/>
      <c r="R24" s="424"/>
      <c r="S24" s="424"/>
      <c r="T24" s="424"/>
      <c r="U24" s="424"/>
      <c r="V24" s="424"/>
      <c r="W24" s="424"/>
      <c r="X24" s="424"/>
    </row>
    <row r="25" spans="1:24" s="423" customFormat="1">
      <c r="A25" s="424"/>
      <c r="B25" s="424"/>
      <c r="C25" s="433"/>
      <c r="D25" s="433"/>
      <c r="E25" s="433"/>
      <c r="F25" s="433"/>
      <c r="G25" s="433"/>
      <c r="H25" s="433"/>
      <c r="I25" s="433"/>
      <c r="J25" s="434"/>
      <c r="K25" s="435"/>
      <c r="L25" s="435"/>
      <c r="N25" s="424"/>
      <c r="O25" s="424"/>
      <c r="P25" s="424"/>
      <c r="Q25" s="424"/>
      <c r="R25" s="424"/>
      <c r="S25" s="424"/>
      <c r="T25" s="424"/>
      <c r="U25" s="424"/>
      <c r="V25" s="424"/>
      <c r="W25" s="424"/>
      <c r="X25" s="424"/>
    </row>
    <row r="26" spans="1:24" s="423" customFormat="1">
      <c r="A26" s="424"/>
      <c r="B26" s="424"/>
      <c r="C26" s="433"/>
      <c r="D26" s="433"/>
      <c r="E26" s="433"/>
      <c r="F26" s="433"/>
      <c r="G26" s="433"/>
      <c r="H26" s="433"/>
      <c r="I26" s="433"/>
      <c r="J26" s="434"/>
      <c r="K26" s="435"/>
      <c r="L26" s="435"/>
      <c r="N26" s="424"/>
      <c r="O26" s="424"/>
      <c r="P26" s="424"/>
      <c r="Q26" s="424"/>
      <c r="R26" s="424"/>
      <c r="S26" s="424"/>
      <c r="T26" s="424"/>
      <c r="U26" s="424"/>
      <c r="V26" s="424"/>
      <c r="W26" s="424"/>
      <c r="X26" s="424"/>
    </row>
    <row r="27" spans="1:24" s="423" customFormat="1">
      <c r="A27" s="424"/>
      <c r="B27" s="424"/>
      <c r="C27" s="433"/>
      <c r="D27" s="433"/>
      <c r="E27" s="433"/>
      <c r="F27" s="433"/>
      <c r="G27" s="433"/>
      <c r="H27" s="433"/>
      <c r="I27" s="433"/>
      <c r="J27" s="434"/>
      <c r="K27" s="435"/>
      <c r="L27" s="435"/>
      <c r="N27" s="424"/>
      <c r="O27" s="424"/>
      <c r="P27" s="424"/>
      <c r="Q27" s="424"/>
      <c r="R27" s="424"/>
      <c r="S27" s="424"/>
      <c r="T27" s="424"/>
      <c r="U27" s="424"/>
      <c r="V27" s="424"/>
      <c r="W27" s="424"/>
      <c r="X27" s="424"/>
    </row>
    <row r="28" spans="1:24" s="423" customFormat="1">
      <c r="A28" s="424"/>
      <c r="B28" s="424"/>
      <c r="C28" s="433"/>
      <c r="D28" s="433"/>
      <c r="E28" s="433"/>
      <c r="F28" s="433"/>
      <c r="G28" s="433"/>
      <c r="H28" s="433"/>
      <c r="I28" s="433"/>
      <c r="J28" s="434"/>
      <c r="K28" s="435"/>
      <c r="L28" s="435"/>
      <c r="N28" s="424"/>
      <c r="O28" s="424"/>
      <c r="P28" s="424"/>
      <c r="Q28" s="424"/>
      <c r="R28" s="424"/>
      <c r="S28" s="424"/>
      <c r="T28" s="424"/>
      <c r="U28" s="424"/>
      <c r="V28" s="424"/>
      <c r="W28" s="424"/>
      <c r="X28" s="424"/>
    </row>
    <row r="29" spans="1:24" s="423" customFormat="1">
      <c r="A29" s="424"/>
      <c r="B29" s="424"/>
      <c r="C29" s="433"/>
      <c r="D29" s="433"/>
      <c r="E29" s="433"/>
      <c r="F29" s="433"/>
      <c r="G29" s="433"/>
      <c r="H29" s="433"/>
      <c r="I29" s="433"/>
      <c r="J29" s="434"/>
      <c r="K29" s="435"/>
      <c r="L29" s="435"/>
      <c r="N29" s="424"/>
      <c r="O29" s="424"/>
      <c r="P29" s="424"/>
      <c r="Q29" s="424"/>
      <c r="R29" s="424"/>
      <c r="S29" s="424"/>
      <c r="T29" s="424"/>
      <c r="U29" s="424"/>
      <c r="V29" s="424"/>
      <c r="W29" s="424"/>
      <c r="X29" s="424"/>
    </row>
    <row r="30" spans="1:24" s="423" customFormat="1">
      <c r="A30" s="424"/>
      <c r="B30" s="424"/>
      <c r="C30" s="433"/>
      <c r="D30" s="433"/>
      <c r="E30" s="433"/>
      <c r="F30" s="433"/>
      <c r="G30" s="433"/>
      <c r="H30" s="433"/>
      <c r="I30" s="433"/>
      <c r="J30" s="434"/>
      <c r="K30" s="435"/>
      <c r="L30" s="435"/>
      <c r="N30" s="424"/>
      <c r="O30" s="424"/>
      <c r="P30" s="424"/>
      <c r="Q30" s="424"/>
      <c r="R30" s="424"/>
      <c r="S30" s="424"/>
      <c r="T30" s="424"/>
      <c r="U30" s="424"/>
      <c r="V30" s="424"/>
      <c r="W30" s="424"/>
      <c r="X30" s="424"/>
    </row>
    <row r="31" spans="1:24" s="423" customFormat="1">
      <c r="A31" s="424"/>
      <c r="B31" s="424"/>
      <c r="C31" s="433"/>
      <c r="D31" s="433"/>
      <c r="E31" s="433"/>
      <c r="F31" s="433"/>
      <c r="G31" s="433"/>
      <c r="H31" s="433"/>
      <c r="I31" s="433"/>
      <c r="J31" s="434"/>
      <c r="K31" s="435"/>
      <c r="L31" s="435"/>
      <c r="N31" s="424"/>
      <c r="O31" s="424"/>
      <c r="P31" s="424"/>
      <c r="Q31" s="424"/>
      <c r="R31" s="424"/>
      <c r="S31" s="424"/>
      <c r="T31" s="424"/>
      <c r="U31" s="424"/>
      <c r="V31" s="424"/>
      <c r="W31" s="424"/>
      <c r="X31" s="424"/>
    </row>
    <row r="32" spans="1:24" s="423" customFormat="1">
      <c r="A32" s="424"/>
      <c r="B32" s="424"/>
      <c r="C32" s="433"/>
      <c r="D32" s="433"/>
      <c r="E32" s="433"/>
      <c r="F32" s="433"/>
      <c r="G32" s="433"/>
      <c r="H32" s="433"/>
      <c r="I32" s="433"/>
      <c r="J32" s="434"/>
      <c r="K32" s="435"/>
      <c r="L32" s="435"/>
      <c r="N32" s="424"/>
      <c r="O32" s="424"/>
      <c r="P32" s="424"/>
      <c r="Q32" s="424"/>
      <c r="R32" s="424"/>
      <c r="S32" s="424"/>
      <c r="T32" s="424"/>
      <c r="U32" s="424"/>
      <c r="V32" s="424"/>
      <c r="W32" s="424"/>
      <c r="X32" s="424"/>
    </row>
    <row r="33" spans="1:24" s="423" customFormat="1">
      <c r="A33" s="424"/>
      <c r="B33" s="424"/>
      <c r="C33" s="433"/>
      <c r="D33" s="433"/>
      <c r="E33" s="433"/>
      <c r="F33" s="433"/>
      <c r="G33" s="433"/>
      <c r="H33" s="433"/>
      <c r="I33" s="433"/>
      <c r="J33" s="434"/>
      <c r="K33" s="435"/>
      <c r="L33" s="435"/>
      <c r="N33" s="424"/>
      <c r="O33" s="424"/>
      <c r="P33" s="424"/>
      <c r="Q33" s="424"/>
      <c r="R33" s="424"/>
      <c r="S33" s="424"/>
      <c r="T33" s="424"/>
      <c r="U33" s="424"/>
      <c r="V33" s="424"/>
      <c r="W33" s="424"/>
      <c r="X33" s="424"/>
    </row>
    <row r="34" spans="1:24" s="423" customFormat="1">
      <c r="A34" s="424"/>
      <c r="B34" s="424"/>
      <c r="C34" s="433"/>
      <c r="D34" s="433"/>
      <c r="E34" s="433"/>
      <c r="F34" s="433"/>
      <c r="G34" s="433"/>
      <c r="H34" s="433"/>
      <c r="I34" s="433"/>
      <c r="J34" s="434"/>
      <c r="K34" s="435"/>
      <c r="L34" s="435"/>
      <c r="N34" s="424"/>
      <c r="O34" s="424"/>
      <c r="P34" s="424"/>
      <c r="Q34" s="424"/>
      <c r="R34" s="424"/>
      <c r="S34" s="424"/>
      <c r="T34" s="424"/>
      <c r="U34" s="424"/>
      <c r="V34" s="424"/>
      <c r="W34" s="424"/>
      <c r="X34" s="424"/>
    </row>
    <row r="35" spans="1:24" s="423" customFormat="1">
      <c r="A35" s="424"/>
      <c r="B35" s="424"/>
      <c r="C35" s="433"/>
      <c r="D35" s="433"/>
      <c r="E35" s="433"/>
      <c r="F35" s="433"/>
      <c r="G35" s="433"/>
      <c r="H35" s="433"/>
      <c r="I35" s="433"/>
      <c r="J35" s="434"/>
      <c r="K35" s="435"/>
      <c r="L35" s="435"/>
      <c r="N35" s="424"/>
      <c r="O35" s="424"/>
      <c r="P35" s="424"/>
      <c r="Q35" s="424"/>
      <c r="R35" s="424"/>
      <c r="S35" s="424"/>
      <c r="T35" s="424"/>
      <c r="U35" s="424"/>
      <c r="V35" s="424"/>
      <c r="W35" s="424"/>
      <c r="X35" s="424"/>
    </row>
    <row r="36" spans="1:24" s="423" customFormat="1">
      <c r="A36" s="424"/>
      <c r="B36" s="424"/>
      <c r="C36" s="433"/>
      <c r="D36" s="433"/>
      <c r="E36" s="433"/>
      <c r="F36" s="433"/>
      <c r="G36" s="433"/>
      <c r="H36" s="433"/>
      <c r="I36" s="433"/>
      <c r="J36" s="434"/>
      <c r="K36" s="435"/>
      <c r="L36" s="435"/>
      <c r="N36" s="424"/>
      <c r="O36" s="424"/>
      <c r="P36" s="424"/>
      <c r="Q36" s="424"/>
      <c r="R36" s="424"/>
      <c r="S36" s="424"/>
      <c r="T36" s="424"/>
      <c r="U36" s="424"/>
      <c r="V36" s="424"/>
      <c r="W36" s="424"/>
      <c r="X36" s="424"/>
    </row>
    <row r="37" spans="1:24" s="423" customFormat="1">
      <c r="A37" s="424"/>
      <c r="B37" s="424"/>
      <c r="C37" s="433"/>
      <c r="D37" s="433"/>
      <c r="E37" s="433"/>
      <c r="F37" s="433"/>
      <c r="G37" s="433"/>
      <c r="H37" s="433"/>
      <c r="I37" s="433"/>
      <c r="J37" s="434"/>
      <c r="K37" s="435"/>
      <c r="L37" s="435"/>
      <c r="N37" s="424"/>
      <c r="O37" s="424"/>
      <c r="P37" s="424"/>
      <c r="Q37" s="424"/>
      <c r="R37" s="424"/>
      <c r="S37" s="424"/>
      <c r="T37" s="424"/>
      <c r="U37" s="424"/>
      <c r="V37" s="424"/>
      <c r="W37" s="424"/>
      <c r="X37" s="424"/>
    </row>
    <row r="38" spans="1:24" s="423" customFormat="1">
      <c r="A38" s="424"/>
      <c r="B38" s="424"/>
      <c r="C38" s="433"/>
      <c r="D38" s="433"/>
      <c r="E38" s="433"/>
      <c r="F38" s="433"/>
      <c r="G38" s="433"/>
      <c r="H38" s="433"/>
      <c r="I38" s="433"/>
      <c r="J38" s="434"/>
      <c r="K38" s="435"/>
      <c r="L38" s="435"/>
      <c r="N38" s="424"/>
      <c r="O38" s="424"/>
      <c r="P38" s="424"/>
      <c r="Q38" s="424"/>
      <c r="R38" s="424"/>
      <c r="S38" s="424"/>
      <c r="T38" s="424"/>
      <c r="U38" s="424"/>
      <c r="V38" s="424"/>
      <c r="W38" s="424"/>
      <c r="X38" s="424"/>
    </row>
    <row r="39" spans="1:24" s="423" customFormat="1">
      <c r="A39" s="424"/>
      <c r="B39" s="424"/>
      <c r="C39" s="433"/>
      <c r="D39" s="433"/>
      <c r="E39" s="433"/>
      <c r="F39" s="433"/>
      <c r="G39" s="433"/>
      <c r="H39" s="433"/>
      <c r="I39" s="433"/>
      <c r="J39" s="434"/>
      <c r="K39" s="435"/>
      <c r="L39" s="435"/>
      <c r="N39" s="424"/>
      <c r="O39" s="424"/>
      <c r="P39" s="424"/>
      <c r="Q39" s="424"/>
      <c r="R39" s="424"/>
      <c r="S39" s="424"/>
      <c r="T39" s="424"/>
      <c r="U39" s="424"/>
      <c r="V39" s="424"/>
      <c r="W39" s="424"/>
      <c r="X39" s="424"/>
    </row>
    <row r="40" spans="1:24" s="423" customFormat="1">
      <c r="A40" s="424"/>
      <c r="B40" s="424"/>
      <c r="C40" s="433"/>
      <c r="D40" s="433"/>
      <c r="E40" s="433"/>
      <c r="F40" s="433"/>
      <c r="G40" s="433"/>
      <c r="H40" s="433"/>
      <c r="I40" s="433"/>
      <c r="J40" s="434"/>
      <c r="K40" s="435"/>
      <c r="L40" s="435"/>
      <c r="N40" s="424"/>
      <c r="O40" s="424"/>
      <c r="P40" s="424"/>
      <c r="Q40" s="424"/>
      <c r="R40" s="424"/>
      <c r="S40" s="424"/>
      <c r="T40" s="424"/>
      <c r="U40" s="424"/>
      <c r="V40" s="424"/>
      <c r="W40" s="424"/>
      <c r="X40" s="424"/>
    </row>
    <row r="41" spans="1:24" s="423" customFormat="1">
      <c r="A41" s="424"/>
      <c r="B41" s="424"/>
      <c r="C41" s="433"/>
      <c r="D41" s="433"/>
      <c r="E41" s="433"/>
      <c r="F41" s="433"/>
      <c r="G41" s="433"/>
      <c r="H41" s="433"/>
      <c r="I41" s="433"/>
      <c r="J41" s="434"/>
      <c r="K41" s="435"/>
      <c r="L41" s="435"/>
      <c r="N41" s="424"/>
      <c r="O41" s="424"/>
      <c r="P41" s="424"/>
      <c r="Q41" s="424"/>
      <c r="R41" s="424"/>
      <c r="S41" s="424"/>
      <c r="T41" s="424"/>
      <c r="U41" s="424"/>
      <c r="V41" s="424"/>
      <c r="W41" s="424"/>
      <c r="X41" s="424"/>
    </row>
    <row r="42" spans="1:24" s="423" customFormat="1">
      <c r="A42" s="424"/>
      <c r="B42" s="424"/>
      <c r="C42" s="433"/>
      <c r="D42" s="433"/>
      <c r="E42" s="433"/>
      <c r="F42" s="433"/>
      <c r="G42" s="433"/>
      <c r="H42" s="433"/>
      <c r="I42" s="433"/>
      <c r="J42" s="434"/>
      <c r="K42" s="435"/>
      <c r="L42" s="435"/>
      <c r="N42" s="424"/>
      <c r="O42" s="424"/>
      <c r="P42" s="424"/>
      <c r="Q42" s="424"/>
      <c r="R42" s="424"/>
      <c r="S42" s="424"/>
      <c r="T42" s="424"/>
      <c r="U42" s="424"/>
      <c r="V42" s="424"/>
      <c r="W42" s="424"/>
      <c r="X42" s="424"/>
    </row>
    <row r="43" spans="1:24" s="423" customFormat="1">
      <c r="A43" s="424"/>
      <c r="B43" s="424"/>
      <c r="C43" s="433"/>
      <c r="D43" s="433"/>
      <c r="E43" s="433"/>
      <c r="F43" s="433"/>
      <c r="G43" s="433"/>
      <c r="H43" s="433"/>
      <c r="I43" s="433"/>
      <c r="J43" s="434"/>
      <c r="K43" s="435"/>
      <c r="L43" s="435"/>
      <c r="N43" s="424"/>
      <c r="O43" s="424"/>
      <c r="P43" s="424"/>
      <c r="Q43" s="424"/>
      <c r="R43" s="424"/>
      <c r="S43" s="424"/>
      <c r="T43" s="424"/>
      <c r="U43" s="424"/>
      <c r="V43" s="424"/>
      <c r="W43" s="424"/>
      <c r="X43" s="424"/>
    </row>
    <row r="44" spans="1:24" s="423" customFormat="1">
      <c r="A44" s="424"/>
      <c r="B44" s="424"/>
      <c r="C44" s="433"/>
      <c r="D44" s="433"/>
      <c r="E44" s="433"/>
      <c r="F44" s="433"/>
      <c r="G44" s="433"/>
      <c r="H44" s="433"/>
      <c r="I44" s="433"/>
      <c r="J44" s="434"/>
      <c r="K44" s="435"/>
      <c r="L44" s="435"/>
      <c r="N44" s="424"/>
      <c r="O44" s="424"/>
      <c r="P44" s="424"/>
      <c r="Q44" s="424"/>
      <c r="R44" s="424"/>
      <c r="S44" s="424"/>
      <c r="T44" s="424"/>
      <c r="U44" s="424"/>
      <c r="V44" s="424"/>
      <c r="W44" s="424"/>
      <c r="X44" s="424"/>
    </row>
    <row r="45" spans="1:24" s="423" customFormat="1">
      <c r="A45" s="424"/>
      <c r="B45" s="424"/>
      <c r="C45" s="433"/>
      <c r="D45" s="433"/>
      <c r="E45" s="433"/>
      <c r="F45" s="433"/>
      <c r="G45" s="433"/>
      <c r="H45" s="433"/>
      <c r="I45" s="433"/>
      <c r="J45" s="434"/>
      <c r="K45" s="435"/>
      <c r="L45" s="435"/>
      <c r="N45" s="424"/>
      <c r="O45" s="424"/>
      <c r="P45" s="424"/>
      <c r="Q45" s="424"/>
      <c r="R45" s="424"/>
      <c r="S45" s="424"/>
      <c r="T45" s="424"/>
      <c r="U45" s="424"/>
      <c r="V45" s="424"/>
      <c r="W45" s="424"/>
      <c r="X45" s="424"/>
    </row>
    <row r="46" spans="1:24" s="423" customFormat="1">
      <c r="A46" s="424"/>
      <c r="B46" s="424"/>
      <c r="C46" s="433"/>
      <c r="D46" s="433"/>
      <c r="E46" s="433"/>
      <c r="F46" s="433"/>
      <c r="G46" s="433"/>
      <c r="H46" s="433"/>
      <c r="I46" s="433"/>
      <c r="J46" s="434"/>
      <c r="K46" s="435"/>
      <c r="L46" s="435"/>
      <c r="N46" s="424"/>
      <c r="O46" s="424"/>
      <c r="P46" s="424"/>
      <c r="Q46" s="424"/>
      <c r="R46" s="424"/>
      <c r="S46" s="424"/>
      <c r="T46" s="424"/>
      <c r="U46" s="424"/>
      <c r="V46" s="424"/>
      <c r="W46" s="424"/>
      <c r="X46" s="424"/>
    </row>
    <row r="47" spans="1:24" s="423" customFormat="1">
      <c r="A47" s="424"/>
      <c r="B47" s="424"/>
      <c r="C47" s="433"/>
      <c r="D47" s="433"/>
      <c r="E47" s="433"/>
      <c r="F47" s="433"/>
      <c r="G47" s="433"/>
      <c r="H47" s="433"/>
      <c r="I47" s="433"/>
      <c r="J47" s="434"/>
      <c r="K47" s="435"/>
      <c r="L47" s="435"/>
      <c r="N47" s="424"/>
      <c r="O47" s="424"/>
      <c r="P47" s="424"/>
      <c r="Q47" s="424"/>
      <c r="R47" s="424"/>
      <c r="S47" s="424"/>
      <c r="T47" s="424"/>
      <c r="U47" s="424"/>
      <c r="V47" s="424"/>
      <c r="W47" s="424"/>
      <c r="X47" s="424"/>
    </row>
    <row r="48" spans="1:24" s="423" customFormat="1">
      <c r="A48" s="424"/>
      <c r="B48" s="424"/>
      <c r="C48" s="433"/>
      <c r="D48" s="433"/>
      <c r="E48" s="433"/>
      <c r="F48" s="433"/>
      <c r="G48" s="433"/>
      <c r="H48" s="433"/>
      <c r="I48" s="433"/>
      <c r="J48" s="434"/>
      <c r="K48" s="435"/>
      <c r="L48" s="435"/>
      <c r="N48" s="424"/>
      <c r="O48" s="424"/>
      <c r="P48" s="424"/>
      <c r="Q48" s="424"/>
      <c r="R48" s="424"/>
      <c r="S48" s="424"/>
      <c r="T48" s="424"/>
      <c r="U48" s="424"/>
      <c r="V48" s="424"/>
      <c r="W48" s="424"/>
      <c r="X48" s="424"/>
    </row>
    <row r="49" spans="1:24" s="423" customFormat="1">
      <c r="A49" s="424"/>
      <c r="B49" s="424"/>
      <c r="C49" s="433"/>
      <c r="D49" s="433"/>
      <c r="E49" s="433"/>
      <c r="F49" s="433"/>
      <c r="G49" s="433"/>
      <c r="H49" s="433"/>
      <c r="I49" s="433"/>
      <c r="J49" s="434"/>
      <c r="K49" s="435"/>
      <c r="L49" s="435"/>
      <c r="N49" s="424"/>
      <c r="O49" s="424"/>
      <c r="P49" s="424"/>
      <c r="Q49" s="424"/>
      <c r="R49" s="424"/>
      <c r="S49" s="424"/>
      <c r="T49" s="424"/>
      <c r="U49" s="424"/>
      <c r="V49" s="424"/>
      <c r="W49" s="424"/>
      <c r="X49" s="424"/>
    </row>
    <row r="50" spans="1:24" s="423" customFormat="1">
      <c r="A50" s="424"/>
      <c r="B50" s="424"/>
      <c r="C50" s="433"/>
      <c r="D50" s="433"/>
      <c r="E50" s="433"/>
      <c r="F50" s="433"/>
      <c r="G50" s="433"/>
      <c r="H50" s="433"/>
      <c r="I50" s="433"/>
      <c r="J50" s="434"/>
      <c r="K50" s="435"/>
      <c r="L50" s="435"/>
      <c r="N50" s="424"/>
      <c r="O50" s="424"/>
      <c r="P50" s="424"/>
      <c r="Q50" s="424"/>
      <c r="R50" s="424"/>
      <c r="S50" s="424"/>
      <c r="T50" s="424"/>
      <c r="U50" s="424"/>
      <c r="V50" s="424"/>
      <c r="W50" s="424"/>
      <c r="X50" s="424"/>
    </row>
    <row r="51" spans="1:24" s="423" customFormat="1">
      <c r="A51" s="424"/>
      <c r="B51" s="424"/>
      <c r="C51" s="433"/>
      <c r="D51" s="433"/>
      <c r="E51" s="433"/>
      <c r="F51" s="433"/>
      <c r="G51" s="433"/>
      <c r="H51" s="433"/>
      <c r="I51" s="433"/>
      <c r="J51" s="434"/>
      <c r="K51" s="435"/>
      <c r="L51" s="435"/>
      <c r="N51" s="424"/>
      <c r="O51" s="424"/>
      <c r="P51" s="424"/>
      <c r="Q51" s="424"/>
      <c r="R51" s="424"/>
      <c r="S51" s="424"/>
      <c r="T51" s="424"/>
      <c r="U51" s="424"/>
      <c r="V51" s="424"/>
      <c r="W51" s="424"/>
      <c r="X51" s="424"/>
    </row>
    <row r="52" spans="1:24" s="423" customFormat="1">
      <c r="A52" s="424"/>
      <c r="B52" s="424"/>
      <c r="C52" s="433"/>
      <c r="D52" s="433"/>
      <c r="E52" s="433"/>
      <c r="F52" s="433"/>
      <c r="G52" s="433"/>
      <c r="H52" s="433"/>
      <c r="I52" s="433"/>
      <c r="J52" s="434"/>
      <c r="K52" s="435"/>
      <c r="L52" s="435"/>
      <c r="N52" s="424"/>
      <c r="O52" s="424"/>
      <c r="P52" s="424"/>
      <c r="Q52" s="424"/>
      <c r="R52" s="424"/>
      <c r="S52" s="424"/>
      <c r="T52" s="424"/>
      <c r="U52" s="424"/>
      <c r="V52" s="424"/>
      <c r="W52" s="424"/>
      <c r="X52" s="424"/>
    </row>
    <row r="53" spans="1:24" s="423" customFormat="1">
      <c r="A53" s="424"/>
      <c r="B53" s="424"/>
      <c r="C53" s="433"/>
      <c r="D53" s="433"/>
      <c r="E53" s="433"/>
      <c r="F53" s="433"/>
      <c r="G53" s="433"/>
      <c r="H53" s="433"/>
      <c r="I53" s="433"/>
      <c r="J53" s="434"/>
      <c r="K53" s="435"/>
      <c r="L53" s="435"/>
      <c r="N53" s="424"/>
      <c r="O53" s="424"/>
      <c r="P53" s="424"/>
      <c r="Q53" s="424"/>
      <c r="R53" s="424"/>
      <c r="S53" s="424"/>
      <c r="T53" s="424"/>
      <c r="U53" s="424"/>
      <c r="V53" s="424"/>
      <c r="W53" s="424"/>
      <c r="X53" s="424"/>
    </row>
    <row r="54" spans="1:24" s="423" customFormat="1">
      <c r="A54" s="424"/>
      <c r="B54" s="424"/>
      <c r="C54" s="433"/>
      <c r="D54" s="433"/>
      <c r="E54" s="433"/>
      <c r="F54" s="433"/>
      <c r="G54" s="433"/>
      <c r="H54" s="433"/>
      <c r="I54" s="433"/>
      <c r="J54" s="434"/>
      <c r="K54" s="435"/>
      <c r="L54" s="435"/>
      <c r="N54" s="424"/>
      <c r="O54" s="424"/>
      <c r="P54" s="424"/>
      <c r="Q54" s="424"/>
      <c r="R54" s="424"/>
      <c r="S54" s="424"/>
      <c r="T54" s="424"/>
      <c r="U54" s="424"/>
      <c r="V54" s="424"/>
      <c r="W54" s="424"/>
      <c r="X54" s="424"/>
    </row>
    <row r="55" spans="1:24" s="423" customFormat="1">
      <c r="A55" s="424"/>
      <c r="B55" s="424"/>
      <c r="C55" s="433"/>
      <c r="D55" s="433"/>
      <c r="E55" s="433"/>
      <c r="F55" s="433"/>
      <c r="G55" s="433"/>
      <c r="H55" s="433"/>
      <c r="I55" s="433"/>
      <c r="J55" s="434"/>
      <c r="K55" s="435"/>
      <c r="L55" s="435"/>
      <c r="N55" s="424"/>
      <c r="O55" s="424"/>
      <c r="P55" s="424"/>
      <c r="Q55" s="424"/>
      <c r="R55" s="424"/>
      <c r="S55" s="424"/>
      <c r="T55" s="424"/>
      <c r="U55" s="424"/>
      <c r="V55" s="424"/>
      <c r="W55" s="424"/>
      <c r="X55" s="424"/>
    </row>
    <row r="56" spans="1:24" s="423" customFormat="1">
      <c r="A56" s="424"/>
      <c r="B56" s="424"/>
      <c r="C56" s="433"/>
      <c r="D56" s="433"/>
      <c r="E56" s="433"/>
      <c r="F56" s="433"/>
      <c r="G56" s="433"/>
      <c r="H56" s="433"/>
      <c r="I56" s="433"/>
      <c r="J56" s="434"/>
      <c r="K56" s="435"/>
      <c r="L56" s="435"/>
      <c r="N56" s="424"/>
      <c r="O56" s="424"/>
      <c r="P56" s="424"/>
      <c r="Q56" s="424"/>
      <c r="R56" s="424"/>
      <c r="S56" s="424"/>
      <c r="T56" s="424"/>
      <c r="U56" s="424"/>
      <c r="V56" s="424"/>
      <c r="W56" s="424"/>
      <c r="X56" s="424"/>
    </row>
    <row r="57" spans="1:24" s="423" customFormat="1">
      <c r="A57" s="424"/>
      <c r="B57" s="424"/>
      <c r="C57" s="433"/>
      <c r="D57" s="433"/>
      <c r="E57" s="433"/>
      <c r="F57" s="433"/>
      <c r="G57" s="433"/>
      <c r="H57" s="433"/>
      <c r="I57" s="433"/>
      <c r="J57" s="434"/>
      <c r="K57" s="435"/>
      <c r="L57" s="435"/>
      <c r="N57" s="424"/>
      <c r="O57" s="424"/>
      <c r="P57" s="424"/>
      <c r="Q57" s="424"/>
      <c r="R57" s="424"/>
      <c r="S57" s="424"/>
      <c r="T57" s="424"/>
      <c r="U57" s="424"/>
      <c r="V57" s="424"/>
      <c r="W57" s="424"/>
      <c r="X57" s="424"/>
    </row>
    <row r="58" spans="1:24" s="423" customFormat="1">
      <c r="A58" s="424"/>
      <c r="B58" s="424"/>
      <c r="C58" s="433"/>
      <c r="D58" s="433"/>
      <c r="E58" s="433"/>
      <c r="F58" s="433"/>
      <c r="G58" s="433"/>
      <c r="H58" s="433"/>
      <c r="I58" s="433"/>
      <c r="J58" s="434"/>
      <c r="K58" s="435"/>
      <c r="L58" s="435"/>
      <c r="N58" s="424"/>
      <c r="O58" s="424"/>
      <c r="P58" s="424"/>
      <c r="Q58" s="424"/>
      <c r="R58" s="424"/>
      <c r="S58" s="424"/>
      <c r="T58" s="424"/>
      <c r="U58" s="424"/>
      <c r="V58" s="424"/>
      <c r="W58" s="424"/>
      <c r="X58" s="424"/>
    </row>
    <row r="59" spans="1:24" s="423" customFormat="1">
      <c r="A59" s="424"/>
      <c r="B59" s="424"/>
      <c r="C59" s="433"/>
      <c r="D59" s="433"/>
      <c r="E59" s="433"/>
      <c r="F59" s="433"/>
      <c r="G59" s="433"/>
      <c r="H59" s="433"/>
      <c r="I59" s="433"/>
      <c r="J59" s="434"/>
      <c r="K59" s="435"/>
      <c r="L59" s="435"/>
      <c r="N59" s="424"/>
      <c r="O59" s="424"/>
      <c r="P59" s="424"/>
      <c r="Q59" s="424"/>
      <c r="R59" s="424"/>
      <c r="S59" s="424"/>
      <c r="T59" s="424"/>
      <c r="U59" s="424"/>
      <c r="V59" s="424"/>
      <c r="W59" s="424"/>
      <c r="X59" s="424"/>
    </row>
    <row r="60" spans="1:24" s="423" customFormat="1">
      <c r="A60" s="424"/>
      <c r="B60" s="424"/>
      <c r="C60" s="433"/>
      <c r="D60" s="433"/>
      <c r="E60" s="433"/>
      <c r="F60" s="433"/>
      <c r="G60" s="433"/>
      <c r="H60" s="433"/>
      <c r="I60" s="433"/>
      <c r="J60" s="434"/>
      <c r="K60" s="435"/>
      <c r="L60" s="435"/>
      <c r="N60" s="424"/>
      <c r="O60" s="424"/>
      <c r="P60" s="424"/>
      <c r="Q60" s="424"/>
      <c r="R60" s="424"/>
      <c r="S60" s="424"/>
      <c r="T60" s="424"/>
      <c r="U60" s="424"/>
      <c r="V60" s="424"/>
      <c r="W60" s="424"/>
      <c r="X60" s="424"/>
    </row>
    <row r="61" spans="1:24" s="423" customFormat="1">
      <c r="A61" s="424"/>
      <c r="B61" s="424"/>
      <c r="C61" s="433"/>
      <c r="D61" s="433"/>
      <c r="E61" s="433"/>
      <c r="F61" s="433"/>
      <c r="G61" s="433"/>
      <c r="H61" s="433"/>
      <c r="I61" s="433"/>
      <c r="J61" s="434"/>
      <c r="K61" s="435"/>
      <c r="L61" s="435"/>
      <c r="N61" s="424"/>
      <c r="O61" s="424"/>
      <c r="P61" s="424"/>
      <c r="Q61" s="424"/>
      <c r="R61" s="424"/>
      <c r="S61" s="424"/>
      <c r="T61" s="424"/>
      <c r="U61" s="424"/>
      <c r="V61" s="424"/>
      <c r="W61" s="424"/>
      <c r="X61" s="424"/>
    </row>
    <row r="62" spans="1:24" s="423" customFormat="1">
      <c r="A62" s="424"/>
      <c r="B62" s="424"/>
      <c r="C62" s="433"/>
      <c r="D62" s="433"/>
      <c r="E62" s="433"/>
      <c r="F62" s="433"/>
      <c r="G62" s="433"/>
      <c r="H62" s="433"/>
      <c r="I62" s="433"/>
      <c r="J62" s="434"/>
      <c r="K62" s="435"/>
      <c r="L62" s="435"/>
      <c r="N62" s="424"/>
      <c r="O62" s="424"/>
      <c r="P62" s="424"/>
      <c r="Q62" s="424"/>
      <c r="R62" s="424"/>
      <c r="S62" s="424"/>
      <c r="T62" s="424"/>
      <c r="U62" s="424"/>
      <c r="V62" s="424"/>
      <c r="W62" s="424"/>
      <c r="X62" s="424"/>
    </row>
    <row r="63" spans="1:24" s="423" customFormat="1">
      <c r="A63" s="424"/>
      <c r="B63" s="424"/>
      <c r="C63" s="433"/>
      <c r="D63" s="433"/>
      <c r="E63" s="433"/>
      <c r="F63" s="433"/>
      <c r="G63" s="433"/>
      <c r="H63" s="433"/>
      <c r="I63" s="433"/>
      <c r="J63" s="434"/>
      <c r="K63" s="435"/>
      <c r="L63" s="435"/>
      <c r="N63" s="424"/>
      <c r="O63" s="424"/>
      <c r="P63" s="424"/>
      <c r="Q63" s="424"/>
      <c r="R63" s="424"/>
      <c r="S63" s="424"/>
      <c r="T63" s="424"/>
      <c r="U63" s="424"/>
      <c r="V63" s="424"/>
      <c r="W63" s="424"/>
      <c r="X63" s="424"/>
    </row>
    <row r="64" spans="1:24" s="423" customFormat="1">
      <c r="A64" s="424"/>
      <c r="B64" s="424"/>
      <c r="C64" s="433"/>
      <c r="D64" s="433"/>
      <c r="E64" s="433"/>
      <c r="F64" s="433"/>
      <c r="G64" s="433"/>
      <c r="H64" s="433"/>
      <c r="I64" s="433"/>
      <c r="J64" s="434"/>
      <c r="K64" s="435"/>
      <c r="L64" s="435"/>
      <c r="N64" s="424"/>
      <c r="O64" s="424"/>
      <c r="P64" s="424"/>
      <c r="Q64" s="424"/>
      <c r="R64" s="424"/>
      <c r="S64" s="424"/>
      <c r="T64" s="424"/>
      <c r="U64" s="424"/>
      <c r="V64" s="424"/>
      <c r="W64" s="424"/>
      <c r="X64" s="424"/>
    </row>
    <row r="65" spans="1:24" s="423" customFormat="1">
      <c r="A65" s="424"/>
      <c r="B65" s="424"/>
      <c r="C65" s="433"/>
      <c r="D65" s="433"/>
      <c r="E65" s="433"/>
      <c r="F65" s="433"/>
      <c r="G65" s="433"/>
      <c r="H65" s="433"/>
      <c r="I65" s="433"/>
      <c r="J65" s="434"/>
      <c r="K65" s="435"/>
      <c r="L65" s="435"/>
      <c r="N65" s="424"/>
      <c r="O65" s="424"/>
      <c r="P65" s="424"/>
      <c r="Q65" s="424"/>
      <c r="R65" s="424"/>
      <c r="S65" s="424"/>
      <c r="T65" s="424"/>
      <c r="U65" s="424"/>
      <c r="V65" s="424"/>
      <c r="W65" s="424"/>
      <c r="X65" s="424"/>
    </row>
    <row r="66" spans="1:24" s="423" customFormat="1">
      <c r="A66" s="424"/>
      <c r="B66" s="424"/>
      <c r="C66" s="433"/>
      <c r="D66" s="433"/>
      <c r="E66" s="433"/>
      <c r="F66" s="433"/>
      <c r="G66" s="433"/>
      <c r="H66" s="433"/>
      <c r="I66" s="433"/>
      <c r="J66" s="434"/>
      <c r="K66" s="435"/>
      <c r="L66" s="435"/>
      <c r="N66" s="424"/>
      <c r="O66" s="424"/>
      <c r="P66" s="424"/>
      <c r="Q66" s="424"/>
      <c r="R66" s="424"/>
      <c r="S66" s="424"/>
      <c r="T66" s="424"/>
      <c r="U66" s="424"/>
      <c r="V66" s="424"/>
      <c r="W66" s="424"/>
      <c r="X66" s="424"/>
    </row>
    <row r="67" spans="1:24" s="423" customFormat="1">
      <c r="A67" s="424"/>
      <c r="B67" s="424"/>
      <c r="C67" s="433"/>
      <c r="D67" s="433"/>
      <c r="E67" s="433"/>
      <c r="F67" s="433"/>
      <c r="G67" s="433"/>
      <c r="H67" s="433"/>
      <c r="I67" s="433"/>
      <c r="J67" s="434"/>
      <c r="K67" s="435"/>
      <c r="L67" s="435"/>
      <c r="N67" s="424"/>
      <c r="O67" s="424"/>
      <c r="P67" s="424"/>
      <c r="Q67" s="424"/>
      <c r="R67" s="424"/>
      <c r="S67" s="424"/>
      <c r="T67" s="424"/>
      <c r="U67" s="424"/>
      <c r="V67" s="424"/>
      <c r="W67" s="424"/>
      <c r="X67" s="424"/>
    </row>
    <row r="68" spans="1:24" s="423" customFormat="1">
      <c r="A68" s="424"/>
      <c r="B68" s="424"/>
      <c r="C68" s="433"/>
      <c r="D68" s="433"/>
      <c r="E68" s="433"/>
      <c r="F68" s="433"/>
      <c r="G68" s="433"/>
      <c r="H68" s="433"/>
      <c r="I68" s="433"/>
      <c r="J68" s="434"/>
      <c r="K68" s="435"/>
      <c r="L68" s="435"/>
      <c r="N68" s="424"/>
      <c r="O68" s="424"/>
      <c r="P68" s="424"/>
      <c r="Q68" s="424"/>
      <c r="R68" s="424"/>
      <c r="S68" s="424"/>
      <c r="T68" s="424"/>
      <c r="U68" s="424"/>
      <c r="V68" s="424"/>
      <c r="W68" s="424"/>
      <c r="X68" s="424"/>
    </row>
    <row r="69" spans="1:24" s="423" customFormat="1">
      <c r="A69" s="424"/>
      <c r="B69" s="424"/>
      <c r="C69" s="433"/>
      <c r="D69" s="433"/>
      <c r="E69" s="433"/>
      <c r="F69" s="433"/>
      <c r="G69" s="433"/>
      <c r="H69" s="433"/>
      <c r="I69" s="433"/>
      <c r="J69" s="434"/>
      <c r="K69" s="435"/>
      <c r="L69" s="435"/>
      <c r="N69" s="424"/>
      <c r="O69" s="424"/>
      <c r="P69" s="424"/>
      <c r="Q69" s="424"/>
      <c r="R69" s="424"/>
      <c r="S69" s="424"/>
      <c r="T69" s="424"/>
      <c r="U69" s="424"/>
      <c r="V69" s="424"/>
      <c r="W69" s="424"/>
      <c r="X69" s="424"/>
    </row>
    <row r="70" spans="1:24" s="423" customFormat="1">
      <c r="A70" s="424"/>
      <c r="B70" s="424"/>
      <c r="C70" s="433"/>
      <c r="D70" s="433"/>
      <c r="E70" s="433"/>
      <c r="F70" s="433"/>
      <c r="G70" s="433"/>
      <c r="H70" s="433"/>
      <c r="I70" s="433"/>
      <c r="J70" s="434"/>
      <c r="K70" s="435"/>
      <c r="L70" s="435"/>
      <c r="N70" s="424"/>
      <c r="O70" s="424"/>
      <c r="P70" s="424"/>
      <c r="Q70" s="424"/>
      <c r="R70" s="424"/>
      <c r="S70" s="424"/>
      <c r="T70" s="424"/>
      <c r="U70" s="424"/>
      <c r="V70" s="424"/>
      <c r="W70" s="424"/>
      <c r="X70" s="424"/>
    </row>
    <row r="71" spans="1:24" s="423" customFormat="1">
      <c r="A71" s="424"/>
      <c r="B71" s="424"/>
      <c r="C71" s="433"/>
      <c r="D71" s="433"/>
      <c r="E71" s="433"/>
      <c r="F71" s="433"/>
      <c r="G71" s="433"/>
      <c r="H71" s="433"/>
      <c r="I71" s="433"/>
      <c r="J71" s="434"/>
      <c r="K71" s="435"/>
      <c r="L71" s="435"/>
      <c r="N71" s="424"/>
      <c r="O71" s="424"/>
      <c r="P71" s="424"/>
      <c r="Q71" s="424"/>
      <c r="R71" s="424"/>
      <c r="S71" s="424"/>
      <c r="T71" s="424"/>
      <c r="U71" s="424"/>
      <c r="V71" s="424"/>
      <c r="W71" s="424"/>
      <c r="X71" s="424"/>
    </row>
    <row r="72" spans="1:24" s="423" customFormat="1">
      <c r="A72" s="424"/>
      <c r="B72" s="424"/>
      <c r="C72" s="433"/>
      <c r="D72" s="433"/>
      <c r="E72" s="433"/>
      <c r="F72" s="433"/>
      <c r="G72" s="433"/>
      <c r="H72" s="433"/>
      <c r="I72" s="433"/>
      <c r="J72" s="434"/>
      <c r="K72" s="435"/>
      <c r="L72" s="435"/>
      <c r="N72" s="424"/>
      <c r="O72" s="424"/>
      <c r="P72" s="424"/>
      <c r="Q72" s="424"/>
      <c r="R72" s="424"/>
      <c r="S72" s="424"/>
      <c r="T72" s="424"/>
      <c r="U72" s="424"/>
      <c r="V72" s="424"/>
      <c r="W72" s="424"/>
      <c r="X72" s="424"/>
    </row>
    <row r="73" spans="1:24" s="423" customFormat="1">
      <c r="A73" s="424"/>
      <c r="B73" s="424"/>
      <c r="C73" s="433"/>
      <c r="D73" s="433"/>
      <c r="E73" s="433"/>
      <c r="F73" s="433"/>
      <c r="G73" s="433"/>
      <c r="H73" s="433"/>
      <c r="I73" s="433"/>
      <c r="J73" s="434"/>
      <c r="K73" s="435"/>
      <c r="L73" s="435"/>
      <c r="N73" s="424"/>
      <c r="O73" s="424"/>
      <c r="P73" s="424"/>
      <c r="Q73" s="424"/>
      <c r="R73" s="424"/>
      <c r="S73" s="424"/>
      <c r="T73" s="424"/>
      <c r="U73" s="424"/>
      <c r="V73" s="424"/>
      <c r="W73" s="424"/>
      <c r="X73" s="424"/>
    </row>
    <row r="74" spans="1:24" s="423" customFormat="1">
      <c r="A74" s="424"/>
      <c r="B74" s="424"/>
      <c r="C74" s="433"/>
      <c r="D74" s="433"/>
      <c r="E74" s="433"/>
      <c r="F74" s="433"/>
      <c r="G74" s="433"/>
      <c r="H74" s="433"/>
      <c r="I74" s="433"/>
      <c r="J74" s="434"/>
      <c r="K74" s="435"/>
      <c r="L74" s="435"/>
      <c r="N74" s="424"/>
      <c r="O74" s="424"/>
      <c r="P74" s="424"/>
      <c r="Q74" s="424"/>
      <c r="R74" s="424"/>
      <c r="S74" s="424"/>
      <c r="T74" s="424"/>
      <c r="U74" s="424"/>
      <c r="V74" s="424"/>
      <c r="W74" s="424"/>
      <c r="X74" s="424"/>
    </row>
    <row r="75" spans="1:24" s="423" customFormat="1">
      <c r="A75" s="424"/>
      <c r="B75" s="424"/>
      <c r="C75" s="433"/>
      <c r="D75" s="433"/>
      <c r="E75" s="433"/>
      <c r="F75" s="433"/>
      <c r="G75" s="433"/>
      <c r="H75" s="433"/>
      <c r="I75" s="433"/>
      <c r="J75" s="434"/>
      <c r="K75" s="435"/>
      <c r="L75" s="435"/>
      <c r="N75" s="424"/>
      <c r="O75" s="424"/>
      <c r="P75" s="424"/>
      <c r="Q75" s="424"/>
      <c r="R75" s="424"/>
      <c r="S75" s="424"/>
      <c r="T75" s="424"/>
      <c r="U75" s="424"/>
      <c r="V75" s="424"/>
      <c r="W75" s="424"/>
      <c r="X75" s="424"/>
    </row>
    <row r="76" spans="1:24" s="423" customFormat="1">
      <c r="A76" s="424"/>
      <c r="B76" s="424"/>
      <c r="C76" s="433"/>
      <c r="D76" s="433"/>
      <c r="E76" s="433"/>
      <c r="F76" s="433"/>
      <c r="G76" s="433"/>
      <c r="H76" s="433"/>
      <c r="I76" s="433"/>
      <c r="J76" s="434"/>
      <c r="K76" s="435"/>
      <c r="L76" s="435"/>
      <c r="N76" s="424"/>
      <c r="O76" s="424"/>
      <c r="P76" s="424"/>
      <c r="Q76" s="424"/>
      <c r="R76" s="424"/>
      <c r="S76" s="424"/>
      <c r="T76" s="424"/>
      <c r="U76" s="424"/>
      <c r="V76" s="424"/>
      <c r="W76" s="424"/>
      <c r="X76" s="424"/>
    </row>
    <row r="77" spans="1:24" s="423" customFormat="1">
      <c r="A77" s="424"/>
      <c r="B77" s="424"/>
      <c r="C77" s="433"/>
      <c r="D77" s="433"/>
      <c r="E77" s="433"/>
      <c r="F77" s="433"/>
      <c r="G77" s="433"/>
      <c r="H77" s="433"/>
      <c r="I77" s="433"/>
      <c r="J77" s="434"/>
      <c r="K77" s="435"/>
      <c r="L77" s="435"/>
      <c r="N77" s="424"/>
      <c r="O77" s="424"/>
      <c r="P77" s="424"/>
      <c r="Q77" s="424"/>
      <c r="R77" s="424"/>
      <c r="S77" s="424"/>
      <c r="T77" s="424"/>
      <c r="U77" s="424"/>
      <c r="V77" s="424"/>
      <c r="W77" s="424"/>
      <c r="X77" s="424"/>
    </row>
    <row r="78" spans="1:24" s="423" customFormat="1">
      <c r="A78" s="424"/>
      <c r="B78" s="424"/>
      <c r="C78" s="433"/>
      <c r="D78" s="433"/>
      <c r="E78" s="433"/>
      <c r="F78" s="433"/>
      <c r="G78" s="433"/>
      <c r="H78" s="433"/>
      <c r="I78" s="433"/>
      <c r="J78" s="434"/>
      <c r="K78" s="435"/>
      <c r="L78" s="435"/>
      <c r="N78" s="424"/>
      <c r="O78" s="424"/>
      <c r="P78" s="424"/>
      <c r="Q78" s="424"/>
      <c r="R78" s="424"/>
      <c r="S78" s="424"/>
      <c r="T78" s="424"/>
      <c r="U78" s="424"/>
      <c r="V78" s="424"/>
      <c r="W78" s="424"/>
      <c r="X78" s="424"/>
    </row>
    <row r="79" spans="1:24" s="423" customFormat="1">
      <c r="A79" s="424"/>
      <c r="B79" s="424"/>
      <c r="C79" s="433"/>
      <c r="D79" s="433"/>
      <c r="E79" s="433"/>
      <c r="F79" s="433"/>
      <c r="G79" s="433"/>
      <c r="H79" s="433"/>
      <c r="I79" s="433"/>
      <c r="J79" s="434"/>
      <c r="K79" s="435"/>
      <c r="L79" s="435"/>
      <c r="N79" s="424"/>
      <c r="O79" s="424"/>
      <c r="P79" s="424"/>
      <c r="Q79" s="424"/>
      <c r="R79" s="424"/>
      <c r="S79" s="424"/>
      <c r="T79" s="424"/>
      <c r="U79" s="424"/>
      <c r="V79" s="424"/>
      <c r="W79" s="424"/>
      <c r="X79" s="424"/>
    </row>
  </sheetData>
  <pageMargins left="0.75" right="0.75" top="1" bottom="1" header="0" footer="0"/>
  <pageSetup scale="59" orientation="portrait" horizontalDpi="1200" verticalDpi="1200" r:id="rId1"/>
  <headerFooter alignWithMargins="0"/>
  <colBreaks count="1" manualBreakCount="1">
    <brk id="12"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91"/>
  <sheetViews>
    <sheetView showGridLines="0" topLeftCell="A10" zoomScaleNormal="100" zoomScaleSheetLayoutView="80" workbookViewId="0">
      <pane xSplit="5" ySplit="2" topLeftCell="F12" activePane="bottomRight" state="frozen"/>
      <selection activeCell="A10" sqref="A10"/>
      <selection pane="topRight" activeCell="G10" sqref="G10"/>
      <selection pane="bottomLeft" activeCell="A12" sqref="A12"/>
      <selection pane="bottomRight" activeCell="M15" sqref="M15:O18"/>
    </sheetView>
  </sheetViews>
  <sheetFormatPr baseColWidth="10" defaultColWidth="8" defaultRowHeight="13.2"/>
  <cols>
    <col min="1" max="1" width="3.296875" style="1" customWidth="1"/>
    <col min="2" max="2" width="1.69921875" style="1" hidden="1" customWidth="1"/>
    <col min="3" max="4" width="8.19921875" style="3" customWidth="1"/>
    <col min="5" max="5" width="22" style="3" customWidth="1"/>
    <col min="6" max="6" width="3.296875" style="14" customWidth="1"/>
    <col min="7" max="7" width="4.59765625" style="3" customWidth="1"/>
    <col min="8" max="9" width="8.19921875" style="3" customWidth="1"/>
    <col min="10" max="10" width="14.69921875" style="3" customWidth="1"/>
    <col min="11" max="11" width="2.5" style="3" customWidth="1"/>
    <col min="12" max="12" width="2.8984375" style="2" customWidth="1"/>
    <col min="13" max="14" width="8.19921875" style="3" customWidth="1"/>
    <col min="15" max="15" width="11.69921875" style="3" customWidth="1"/>
    <col min="16" max="238" width="8.19921875" style="3" customWidth="1"/>
    <col min="239" max="239" width="8" style="3"/>
    <col min="240" max="240" width="4.3984375" style="3" customWidth="1"/>
    <col min="241" max="241" width="1.69921875" style="3" bestFit="1" customWidth="1"/>
    <col min="242" max="243" width="8.19921875" style="3" customWidth="1"/>
    <col min="244" max="244" width="22" style="3" customWidth="1"/>
    <col min="245" max="246" width="8.19921875" style="3" customWidth="1"/>
    <col min="247" max="247" width="8.8984375" style="3" customWidth="1"/>
    <col min="248" max="249" width="10.296875" style="3" customWidth="1"/>
    <col min="250" max="251" width="8.3984375" style="3" customWidth="1"/>
    <col min="252" max="252" width="10.796875" style="3" customWidth="1"/>
    <col min="253" max="253" width="8.69921875" style="3" customWidth="1"/>
    <col min="254" max="494" width="8.19921875" style="3" customWidth="1"/>
    <col min="495" max="495" width="8" style="3"/>
    <col min="496" max="496" width="4.3984375" style="3" customWidth="1"/>
    <col min="497" max="497" width="1.69921875" style="3" bestFit="1" customWidth="1"/>
    <col min="498" max="499" width="8.19921875" style="3" customWidth="1"/>
    <col min="500" max="500" width="22" style="3" customWidth="1"/>
    <col min="501" max="502" width="8.19921875" style="3" customWidth="1"/>
    <col min="503" max="503" width="8.8984375" style="3" customWidth="1"/>
    <col min="504" max="505" width="10.296875" style="3" customWidth="1"/>
    <col min="506" max="507" width="8.3984375" style="3" customWidth="1"/>
    <col min="508" max="508" width="10.796875" style="3" customWidth="1"/>
    <col min="509" max="509" width="8.69921875" style="3" customWidth="1"/>
    <col min="510" max="750" width="8.19921875" style="3" customWidth="1"/>
    <col min="751" max="751" width="8" style="3"/>
    <col min="752" max="752" width="4.3984375" style="3" customWidth="1"/>
    <col min="753" max="753" width="1.69921875" style="3" bestFit="1" customWidth="1"/>
    <col min="754" max="755" width="8.19921875" style="3" customWidth="1"/>
    <col min="756" max="756" width="22" style="3" customWidth="1"/>
    <col min="757" max="758" width="8.19921875" style="3" customWidth="1"/>
    <col min="759" max="759" width="8.8984375" style="3" customWidth="1"/>
    <col min="760" max="761" width="10.296875" style="3" customWidth="1"/>
    <col min="762" max="763" width="8.3984375" style="3" customWidth="1"/>
    <col min="764" max="764" width="10.796875" style="3" customWidth="1"/>
    <col min="765" max="765" width="8.69921875" style="3" customWidth="1"/>
    <col min="766" max="1006" width="8.19921875" style="3" customWidth="1"/>
    <col min="1007" max="1007" width="8" style="3"/>
    <col min="1008" max="1008" width="4.3984375" style="3" customWidth="1"/>
    <col min="1009" max="1009" width="1.69921875" style="3" bestFit="1" customWidth="1"/>
    <col min="1010" max="1011" width="8.19921875" style="3" customWidth="1"/>
    <col min="1012" max="1012" width="22" style="3" customWidth="1"/>
    <col min="1013" max="1014" width="8.19921875" style="3" customWidth="1"/>
    <col min="1015" max="1015" width="8.8984375" style="3" customWidth="1"/>
    <col min="1016" max="1017" width="10.296875" style="3" customWidth="1"/>
    <col min="1018" max="1019" width="8.3984375" style="3" customWidth="1"/>
    <col min="1020" max="1020" width="10.796875" style="3" customWidth="1"/>
    <col min="1021" max="1021" width="8.69921875" style="3" customWidth="1"/>
    <col min="1022" max="1262" width="8.19921875" style="3" customWidth="1"/>
    <col min="1263" max="1263" width="8" style="3"/>
    <col min="1264" max="1264" width="4.3984375" style="3" customWidth="1"/>
    <col min="1265" max="1265" width="1.69921875" style="3" bestFit="1" customWidth="1"/>
    <col min="1266" max="1267" width="8.19921875" style="3" customWidth="1"/>
    <col min="1268" max="1268" width="22" style="3" customWidth="1"/>
    <col min="1269" max="1270" width="8.19921875" style="3" customWidth="1"/>
    <col min="1271" max="1271" width="8.8984375" style="3" customWidth="1"/>
    <col min="1272" max="1273" width="10.296875" style="3" customWidth="1"/>
    <col min="1274" max="1275" width="8.3984375" style="3" customWidth="1"/>
    <col min="1276" max="1276" width="10.796875" style="3" customWidth="1"/>
    <col min="1277" max="1277" width="8.69921875" style="3" customWidth="1"/>
    <col min="1278" max="1518" width="8.19921875" style="3" customWidth="1"/>
    <col min="1519" max="1519" width="8" style="3"/>
    <col min="1520" max="1520" width="4.3984375" style="3" customWidth="1"/>
    <col min="1521" max="1521" width="1.69921875" style="3" bestFit="1" customWidth="1"/>
    <col min="1522" max="1523" width="8.19921875" style="3" customWidth="1"/>
    <col min="1524" max="1524" width="22" style="3" customWidth="1"/>
    <col min="1525" max="1526" width="8.19921875" style="3" customWidth="1"/>
    <col min="1527" max="1527" width="8.8984375" style="3" customWidth="1"/>
    <col min="1528" max="1529" width="10.296875" style="3" customWidth="1"/>
    <col min="1530" max="1531" width="8.3984375" style="3" customWidth="1"/>
    <col min="1532" max="1532" width="10.796875" style="3" customWidth="1"/>
    <col min="1533" max="1533" width="8.69921875" style="3" customWidth="1"/>
    <col min="1534" max="1774" width="8.19921875" style="3" customWidth="1"/>
    <col min="1775" max="1775" width="8" style="3"/>
    <col min="1776" max="1776" width="4.3984375" style="3" customWidth="1"/>
    <col min="1777" max="1777" width="1.69921875" style="3" bestFit="1" customWidth="1"/>
    <col min="1778" max="1779" width="8.19921875" style="3" customWidth="1"/>
    <col min="1780" max="1780" width="22" style="3" customWidth="1"/>
    <col min="1781" max="1782" width="8.19921875" style="3" customWidth="1"/>
    <col min="1783" max="1783" width="8.8984375" style="3" customWidth="1"/>
    <col min="1784" max="1785" width="10.296875" style="3" customWidth="1"/>
    <col min="1786" max="1787" width="8.3984375" style="3" customWidth="1"/>
    <col min="1788" max="1788" width="10.796875" style="3" customWidth="1"/>
    <col min="1789" max="1789" width="8.69921875" style="3" customWidth="1"/>
    <col min="1790" max="2030" width="8.19921875" style="3" customWidth="1"/>
    <col min="2031" max="2031" width="8" style="3"/>
    <col min="2032" max="2032" width="4.3984375" style="3" customWidth="1"/>
    <col min="2033" max="2033" width="1.69921875" style="3" bestFit="1" customWidth="1"/>
    <col min="2034" max="2035" width="8.19921875" style="3" customWidth="1"/>
    <col min="2036" max="2036" width="22" style="3" customWidth="1"/>
    <col min="2037" max="2038" width="8.19921875" style="3" customWidth="1"/>
    <col min="2039" max="2039" width="8.8984375" style="3" customWidth="1"/>
    <col min="2040" max="2041" width="10.296875" style="3" customWidth="1"/>
    <col min="2042" max="2043" width="8.3984375" style="3" customWidth="1"/>
    <col min="2044" max="2044" width="10.796875" style="3" customWidth="1"/>
    <col min="2045" max="2045" width="8.69921875" style="3" customWidth="1"/>
    <col min="2046" max="2286" width="8.19921875" style="3" customWidth="1"/>
    <col min="2287" max="2287" width="8" style="3"/>
    <col min="2288" max="2288" width="4.3984375" style="3" customWidth="1"/>
    <col min="2289" max="2289" width="1.69921875" style="3" bestFit="1" customWidth="1"/>
    <col min="2290" max="2291" width="8.19921875" style="3" customWidth="1"/>
    <col min="2292" max="2292" width="22" style="3" customWidth="1"/>
    <col min="2293" max="2294" width="8.19921875" style="3" customWidth="1"/>
    <col min="2295" max="2295" width="8.8984375" style="3" customWidth="1"/>
    <col min="2296" max="2297" width="10.296875" style="3" customWidth="1"/>
    <col min="2298" max="2299" width="8.3984375" style="3" customWidth="1"/>
    <col min="2300" max="2300" width="10.796875" style="3" customWidth="1"/>
    <col min="2301" max="2301" width="8.69921875" style="3" customWidth="1"/>
    <col min="2302" max="2542" width="8.19921875" style="3" customWidth="1"/>
    <col min="2543" max="2543" width="8" style="3"/>
    <col min="2544" max="2544" width="4.3984375" style="3" customWidth="1"/>
    <col min="2545" max="2545" width="1.69921875" style="3" bestFit="1" customWidth="1"/>
    <col min="2546" max="2547" width="8.19921875" style="3" customWidth="1"/>
    <col min="2548" max="2548" width="22" style="3" customWidth="1"/>
    <col min="2549" max="2550" width="8.19921875" style="3" customWidth="1"/>
    <col min="2551" max="2551" width="8.8984375" style="3" customWidth="1"/>
    <col min="2552" max="2553" width="10.296875" style="3" customWidth="1"/>
    <col min="2554" max="2555" width="8.3984375" style="3" customWidth="1"/>
    <col min="2556" max="2556" width="10.796875" style="3" customWidth="1"/>
    <col min="2557" max="2557" width="8.69921875" style="3" customWidth="1"/>
    <col min="2558" max="2798" width="8.19921875" style="3" customWidth="1"/>
    <col min="2799" max="2799" width="8" style="3"/>
    <col min="2800" max="2800" width="4.3984375" style="3" customWidth="1"/>
    <col min="2801" max="2801" width="1.69921875" style="3" bestFit="1" customWidth="1"/>
    <col min="2802" max="2803" width="8.19921875" style="3" customWidth="1"/>
    <col min="2804" max="2804" width="22" style="3" customWidth="1"/>
    <col min="2805" max="2806" width="8.19921875" style="3" customWidth="1"/>
    <col min="2807" max="2807" width="8.8984375" style="3" customWidth="1"/>
    <col min="2808" max="2809" width="10.296875" style="3" customWidth="1"/>
    <col min="2810" max="2811" width="8.3984375" style="3" customWidth="1"/>
    <col min="2812" max="2812" width="10.796875" style="3" customWidth="1"/>
    <col min="2813" max="2813" width="8.69921875" style="3" customWidth="1"/>
    <col min="2814" max="3054" width="8.19921875" style="3" customWidth="1"/>
    <col min="3055" max="3055" width="8" style="3"/>
    <col min="3056" max="3056" width="4.3984375" style="3" customWidth="1"/>
    <col min="3057" max="3057" width="1.69921875" style="3" bestFit="1" customWidth="1"/>
    <col min="3058" max="3059" width="8.19921875" style="3" customWidth="1"/>
    <col min="3060" max="3060" width="22" style="3" customWidth="1"/>
    <col min="3061" max="3062" width="8.19921875" style="3" customWidth="1"/>
    <col min="3063" max="3063" width="8.8984375" style="3" customWidth="1"/>
    <col min="3064" max="3065" width="10.296875" style="3" customWidth="1"/>
    <col min="3066" max="3067" width="8.3984375" style="3" customWidth="1"/>
    <col min="3068" max="3068" width="10.796875" style="3" customWidth="1"/>
    <col min="3069" max="3069" width="8.69921875" style="3" customWidth="1"/>
    <col min="3070" max="3310" width="8.19921875" style="3" customWidth="1"/>
    <col min="3311" max="3311" width="8" style="3"/>
    <col min="3312" max="3312" width="4.3984375" style="3" customWidth="1"/>
    <col min="3313" max="3313" width="1.69921875" style="3" bestFit="1" customWidth="1"/>
    <col min="3314" max="3315" width="8.19921875" style="3" customWidth="1"/>
    <col min="3316" max="3316" width="22" style="3" customWidth="1"/>
    <col min="3317" max="3318" width="8.19921875" style="3" customWidth="1"/>
    <col min="3319" max="3319" width="8.8984375" style="3" customWidth="1"/>
    <col min="3320" max="3321" width="10.296875" style="3" customWidth="1"/>
    <col min="3322" max="3323" width="8.3984375" style="3" customWidth="1"/>
    <col min="3324" max="3324" width="10.796875" style="3" customWidth="1"/>
    <col min="3325" max="3325" width="8.69921875" style="3" customWidth="1"/>
    <col min="3326" max="3566" width="8.19921875" style="3" customWidth="1"/>
    <col min="3567" max="3567" width="8" style="3"/>
    <col min="3568" max="3568" width="4.3984375" style="3" customWidth="1"/>
    <col min="3569" max="3569" width="1.69921875" style="3" bestFit="1" customWidth="1"/>
    <col min="3570" max="3571" width="8.19921875" style="3" customWidth="1"/>
    <col min="3572" max="3572" width="22" style="3" customWidth="1"/>
    <col min="3573" max="3574" width="8.19921875" style="3" customWidth="1"/>
    <col min="3575" max="3575" width="8.8984375" style="3" customWidth="1"/>
    <col min="3576" max="3577" width="10.296875" style="3" customWidth="1"/>
    <col min="3578" max="3579" width="8.3984375" style="3" customWidth="1"/>
    <col min="3580" max="3580" width="10.796875" style="3" customWidth="1"/>
    <col min="3581" max="3581" width="8.69921875" style="3" customWidth="1"/>
    <col min="3582" max="3822" width="8.19921875" style="3" customWidth="1"/>
    <col min="3823" max="3823" width="8" style="3"/>
    <col min="3824" max="3824" width="4.3984375" style="3" customWidth="1"/>
    <col min="3825" max="3825" width="1.69921875" style="3" bestFit="1" customWidth="1"/>
    <col min="3826" max="3827" width="8.19921875" style="3" customWidth="1"/>
    <col min="3828" max="3828" width="22" style="3" customWidth="1"/>
    <col min="3829" max="3830" width="8.19921875" style="3" customWidth="1"/>
    <col min="3831" max="3831" width="8.8984375" style="3" customWidth="1"/>
    <col min="3832" max="3833" width="10.296875" style="3" customWidth="1"/>
    <col min="3834" max="3835" width="8.3984375" style="3" customWidth="1"/>
    <col min="3836" max="3836" width="10.796875" style="3" customWidth="1"/>
    <col min="3837" max="3837" width="8.69921875" style="3" customWidth="1"/>
    <col min="3838" max="4078" width="8.19921875" style="3" customWidth="1"/>
    <col min="4079" max="4079" width="8" style="3"/>
    <col min="4080" max="4080" width="4.3984375" style="3" customWidth="1"/>
    <col min="4081" max="4081" width="1.69921875" style="3" bestFit="1" customWidth="1"/>
    <col min="4082" max="4083" width="8.19921875" style="3" customWidth="1"/>
    <col min="4084" max="4084" width="22" style="3" customWidth="1"/>
    <col min="4085" max="4086" width="8.19921875" style="3" customWidth="1"/>
    <col min="4087" max="4087" width="8.8984375" style="3" customWidth="1"/>
    <col min="4088" max="4089" width="10.296875" style="3" customWidth="1"/>
    <col min="4090" max="4091" width="8.3984375" style="3" customWidth="1"/>
    <col min="4092" max="4092" width="10.796875" style="3" customWidth="1"/>
    <col min="4093" max="4093" width="8.69921875" style="3" customWidth="1"/>
    <col min="4094" max="4334" width="8.19921875" style="3" customWidth="1"/>
    <col min="4335" max="4335" width="8" style="3"/>
    <col min="4336" max="4336" width="4.3984375" style="3" customWidth="1"/>
    <col min="4337" max="4337" width="1.69921875" style="3" bestFit="1" customWidth="1"/>
    <col min="4338" max="4339" width="8.19921875" style="3" customWidth="1"/>
    <col min="4340" max="4340" width="22" style="3" customWidth="1"/>
    <col min="4341" max="4342" width="8.19921875" style="3" customWidth="1"/>
    <col min="4343" max="4343" width="8.8984375" style="3" customWidth="1"/>
    <col min="4344" max="4345" width="10.296875" style="3" customWidth="1"/>
    <col min="4346" max="4347" width="8.3984375" style="3" customWidth="1"/>
    <col min="4348" max="4348" width="10.796875" style="3" customWidth="1"/>
    <col min="4349" max="4349" width="8.69921875" style="3" customWidth="1"/>
    <col min="4350" max="4590" width="8.19921875" style="3" customWidth="1"/>
    <col min="4591" max="4591" width="8" style="3"/>
    <col min="4592" max="4592" width="4.3984375" style="3" customWidth="1"/>
    <col min="4593" max="4593" width="1.69921875" style="3" bestFit="1" customWidth="1"/>
    <col min="4594" max="4595" width="8.19921875" style="3" customWidth="1"/>
    <col min="4596" max="4596" width="22" style="3" customWidth="1"/>
    <col min="4597" max="4598" width="8.19921875" style="3" customWidth="1"/>
    <col min="4599" max="4599" width="8.8984375" style="3" customWidth="1"/>
    <col min="4600" max="4601" width="10.296875" style="3" customWidth="1"/>
    <col min="4602" max="4603" width="8.3984375" style="3" customWidth="1"/>
    <col min="4604" max="4604" width="10.796875" style="3" customWidth="1"/>
    <col min="4605" max="4605" width="8.69921875" style="3" customWidth="1"/>
    <col min="4606" max="4846" width="8.19921875" style="3" customWidth="1"/>
    <col min="4847" max="4847" width="8" style="3"/>
    <col min="4848" max="4848" width="4.3984375" style="3" customWidth="1"/>
    <col min="4849" max="4849" width="1.69921875" style="3" bestFit="1" customWidth="1"/>
    <col min="4850" max="4851" width="8.19921875" style="3" customWidth="1"/>
    <col min="4852" max="4852" width="22" style="3" customWidth="1"/>
    <col min="4853" max="4854" width="8.19921875" style="3" customWidth="1"/>
    <col min="4855" max="4855" width="8.8984375" style="3" customWidth="1"/>
    <col min="4856" max="4857" width="10.296875" style="3" customWidth="1"/>
    <col min="4858" max="4859" width="8.3984375" style="3" customWidth="1"/>
    <col min="4860" max="4860" width="10.796875" style="3" customWidth="1"/>
    <col min="4861" max="4861" width="8.69921875" style="3" customWidth="1"/>
    <col min="4862" max="5102" width="8.19921875" style="3" customWidth="1"/>
    <col min="5103" max="5103" width="8" style="3"/>
    <col min="5104" max="5104" width="4.3984375" style="3" customWidth="1"/>
    <col min="5105" max="5105" width="1.69921875" style="3" bestFit="1" customWidth="1"/>
    <col min="5106" max="5107" width="8.19921875" style="3" customWidth="1"/>
    <col min="5108" max="5108" width="22" style="3" customWidth="1"/>
    <col min="5109" max="5110" width="8.19921875" style="3" customWidth="1"/>
    <col min="5111" max="5111" width="8.8984375" style="3" customWidth="1"/>
    <col min="5112" max="5113" width="10.296875" style="3" customWidth="1"/>
    <col min="5114" max="5115" width="8.3984375" style="3" customWidth="1"/>
    <col min="5116" max="5116" width="10.796875" style="3" customWidth="1"/>
    <col min="5117" max="5117" width="8.69921875" style="3" customWidth="1"/>
    <col min="5118" max="5358" width="8.19921875" style="3" customWidth="1"/>
    <col min="5359" max="5359" width="8" style="3"/>
    <col min="5360" max="5360" width="4.3984375" style="3" customWidth="1"/>
    <col min="5361" max="5361" width="1.69921875" style="3" bestFit="1" customWidth="1"/>
    <col min="5362" max="5363" width="8.19921875" style="3" customWidth="1"/>
    <col min="5364" max="5364" width="22" style="3" customWidth="1"/>
    <col min="5365" max="5366" width="8.19921875" style="3" customWidth="1"/>
    <col min="5367" max="5367" width="8.8984375" style="3" customWidth="1"/>
    <col min="5368" max="5369" width="10.296875" style="3" customWidth="1"/>
    <col min="5370" max="5371" width="8.3984375" style="3" customWidth="1"/>
    <col min="5372" max="5372" width="10.796875" style="3" customWidth="1"/>
    <col min="5373" max="5373" width="8.69921875" style="3" customWidth="1"/>
    <col min="5374" max="5614" width="8.19921875" style="3" customWidth="1"/>
    <col min="5615" max="5615" width="8" style="3"/>
    <col min="5616" max="5616" width="4.3984375" style="3" customWidth="1"/>
    <col min="5617" max="5617" width="1.69921875" style="3" bestFit="1" customWidth="1"/>
    <col min="5618" max="5619" width="8.19921875" style="3" customWidth="1"/>
    <col min="5620" max="5620" width="22" style="3" customWidth="1"/>
    <col min="5621" max="5622" width="8.19921875" style="3" customWidth="1"/>
    <col min="5623" max="5623" width="8.8984375" style="3" customWidth="1"/>
    <col min="5624" max="5625" width="10.296875" style="3" customWidth="1"/>
    <col min="5626" max="5627" width="8.3984375" style="3" customWidth="1"/>
    <col min="5628" max="5628" width="10.796875" style="3" customWidth="1"/>
    <col min="5629" max="5629" width="8.69921875" style="3" customWidth="1"/>
    <col min="5630" max="5870" width="8.19921875" style="3" customWidth="1"/>
    <col min="5871" max="5871" width="8" style="3"/>
    <col min="5872" max="5872" width="4.3984375" style="3" customWidth="1"/>
    <col min="5873" max="5873" width="1.69921875" style="3" bestFit="1" customWidth="1"/>
    <col min="5874" max="5875" width="8.19921875" style="3" customWidth="1"/>
    <col min="5876" max="5876" width="22" style="3" customWidth="1"/>
    <col min="5877" max="5878" width="8.19921875" style="3" customWidth="1"/>
    <col min="5879" max="5879" width="8.8984375" style="3" customWidth="1"/>
    <col min="5880" max="5881" width="10.296875" style="3" customWidth="1"/>
    <col min="5882" max="5883" width="8.3984375" style="3" customWidth="1"/>
    <col min="5884" max="5884" width="10.796875" style="3" customWidth="1"/>
    <col min="5885" max="5885" width="8.69921875" style="3" customWidth="1"/>
    <col min="5886" max="6126" width="8.19921875" style="3" customWidth="1"/>
    <col min="6127" max="6127" width="8" style="3"/>
    <col min="6128" max="6128" width="4.3984375" style="3" customWidth="1"/>
    <col min="6129" max="6129" width="1.69921875" style="3" bestFit="1" customWidth="1"/>
    <col min="6130" max="6131" width="8.19921875" style="3" customWidth="1"/>
    <col min="6132" max="6132" width="22" style="3" customWidth="1"/>
    <col min="6133" max="6134" width="8.19921875" style="3" customWidth="1"/>
    <col min="6135" max="6135" width="8.8984375" style="3" customWidth="1"/>
    <col min="6136" max="6137" width="10.296875" style="3" customWidth="1"/>
    <col min="6138" max="6139" width="8.3984375" style="3" customWidth="1"/>
    <col min="6140" max="6140" width="10.796875" style="3" customWidth="1"/>
    <col min="6141" max="6141" width="8.69921875" style="3" customWidth="1"/>
    <col min="6142" max="6382" width="8.19921875" style="3" customWidth="1"/>
    <col min="6383" max="6383" width="8" style="3"/>
    <col min="6384" max="6384" width="4.3984375" style="3" customWidth="1"/>
    <col min="6385" max="6385" width="1.69921875" style="3" bestFit="1" customWidth="1"/>
    <col min="6386" max="6387" width="8.19921875" style="3" customWidth="1"/>
    <col min="6388" max="6388" width="22" style="3" customWidth="1"/>
    <col min="6389" max="6390" width="8.19921875" style="3" customWidth="1"/>
    <col min="6391" max="6391" width="8.8984375" style="3" customWidth="1"/>
    <col min="6392" max="6393" width="10.296875" style="3" customWidth="1"/>
    <col min="6394" max="6395" width="8.3984375" style="3" customWidth="1"/>
    <col min="6396" max="6396" width="10.796875" style="3" customWidth="1"/>
    <col min="6397" max="6397" width="8.69921875" style="3" customWidth="1"/>
    <col min="6398" max="6638" width="8.19921875" style="3" customWidth="1"/>
    <col min="6639" max="6639" width="8" style="3"/>
    <col min="6640" max="6640" width="4.3984375" style="3" customWidth="1"/>
    <col min="6641" max="6641" width="1.69921875" style="3" bestFit="1" customWidth="1"/>
    <col min="6642" max="6643" width="8.19921875" style="3" customWidth="1"/>
    <col min="6644" max="6644" width="22" style="3" customWidth="1"/>
    <col min="6645" max="6646" width="8.19921875" style="3" customWidth="1"/>
    <col min="6647" max="6647" width="8.8984375" style="3" customWidth="1"/>
    <col min="6648" max="6649" width="10.296875" style="3" customWidth="1"/>
    <col min="6650" max="6651" width="8.3984375" style="3" customWidth="1"/>
    <col min="6652" max="6652" width="10.796875" style="3" customWidth="1"/>
    <col min="6653" max="6653" width="8.69921875" style="3" customWidth="1"/>
    <col min="6654" max="6894" width="8.19921875" style="3" customWidth="1"/>
    <col min="6895" max="6895" width="8" style="3"/>
    <col min="6896" max="6896" width="4.3984375" style="3" customWidth="1"/>
    <col min="6897" max="6897" width="1.69921875" style="3" bestFit="1" customWidth="1"/>
    <col min="6898" max="6899" width="8.19921875" style="3" customWidth="1"/>
    <col min="6900" max="6900" width="22" style="3" customWidth="1"/>
    <col min="6901" max="6902" width="8.19921875" style="3" customWidth="1"/>
    <col min="6903" max="6903" width="8.8984375" style="3" customWidth="1"/>
    <col min="6904" max="6905" width="10.296875" style="3" customWidth="1"/>
    <col min="6906" max="6907" width="8.3984375" style="3" customWidth="1"/>
    <col min="6908" max="6908" width="10.796875" style="3" customWidth="1"/>
    <col min="6909" max="6909" width="8.69921875" style="3" customWidth="1"/>
    <col min="6910" max="7150" width="8.19921875" style="3" customWidth="1"/>
    <col min="7151" max="7151" width="8" style="3"/>
    <col min="7152" max="7152" width="4.3984375" style="3" customWidth="1"/>
    <col min="7153" max="7153" width="1.69921875" style="3" bestFit="1" customWidth="1"/>
    <col min="7154" max="7155" width="8.19921875" style="3" customWidth="1"/>
    <col min="7156" max="7156" width="22" style="3" customWidth="1"/>
    <col min="7157" max="7158" width="8.19921875" style="3" customWidth="1"/>
    <col min="7159" max="7159" width="8.8984375" style="3" customWidth="1"/>
    <col min="7160" max="7161" width="10.296875" style="3" customWidth="1"/>
    <col min="7162" max="7163" width="8.3984375" style="3" customWidth="1"/>
    <col min="7164" max="7164" width="10.796875" style="3" customWidth="1"/>
    <col min="7165" max="7165" width="8.69921875" style="3" customWidth="1"/>
    <col min="7166" max="7406" width="8.19921875" style="3" customWidth="1"/>
    <col min="7407" max="7407" width="8" style="3"/>
    <col min="7408" max="7408" width="4.3984375" style="3" customWidth="1"/>
    <col min="7409" max="7409" width="1.69921875" style="3" bestFit="1" customWidth="1"/>
    <col min="7410" max="7411" width="8.19921875" style="3" customWidth="1"/>
    <col min="7412" max="7412" width="22" style="3" customWidth="1"/>
    <col min="7413" max="7414" width="8.19921875" style="3" customWidth="1"/>
    <col min="7415" max="7415" width="8.8984375" style="3" customWidth="1"/>
    <col min="7416" max="7417" width="10.296875" style="3" customWidth="1"/>
    <col min="7418" max="7419" width="8.3984375" style="3" customWidth="1"/>
    <col min="7420" max="7420" width="10.796875" style="3" customWidth="1"/>
    <col min="7421" max="7421" width="8.69921875" style="3" customWidth="1"/>
    <col min="7422" max="7662" width="8.19921875" style="3" customWidth="1"/>
    <col min="7663" max="7663" width="8" style="3"/>
    <col min="7664" max="7664" width="4.3984375" style="3" customWidth="1"/>
    <col min="7665" max="7665" width="1.69921875" style="3" bestFit="1" customWidth="1"/>
    <col min="7666" max="7667" width="8.19921875" style="3" customWidth="1"/>
    <col min="7668" max="7668" width="22" style="3" customWidth="1"/>
    <col min="7669" max="7670" width="8.19921875" style="3" customWidth="1"/>
    <col min="7671" max="7671" width="8.8984375" style="3" customWidth="1"/>
    <col min="7672" max="7673" width="10.296875" style="3" customWidth="1"/>
    <col min="7674" max="7675" width="8.3984375" style="3" customWidth="1"/>
    <col min="7676" max="7676" width="10.796875" style="3" customWidth="1"/>
    <col min="7677" max="7677" width="8.69921875" style="3" customWidth="1"/>
    <col min="7678" max="7918" width="8.19921875" style="3" customWidth="1"/>
    <col min="7919" max="7919" width="8" style="3"/>
    <col min="7920" max="7920" width="4.3984375" style="3" customWidth="1"/>
    <col min="7921" max="7921" width="1.69921875" style="3" bestFit="1" customWidth="1"/>
    <col min="7922" max="7923" width="8.19921875" style="3" customWidth="1"/>
    <col min="7924" max="7924" width="22" style="3" customWidth="1"/>
    <col min="7925" max="7926" width="8.19921875" style="3" customWidth="1"/>
    <col min="7927" max="7927" width="8.8984375" style="3" customWidth="1"/>
    <col min="7928" max="7929" width="10.296875" style="3" customWidth="1"/>
    <col min="7930" max="7931" width="8.3984375" style="3" customWidth="1"/>
    <col min="7932" max="7932" width="10.796875" style="3" customWidth="1"/>
    <col min="7933" max="7933" width="8.69921875" style="3" customWidth="1"/>
    <col min="7934" max="8174" width="8.19921875" style="3" customWidth="1"/>
    <col min="8175" max="8175" width="8" style="3"/>
    <col min="8176" max="8176" width="4.3984375" style="3" customWidth="1"/>
    <col min="8177" max="8177" width="1.69921875" style="3" bestFit="1" customWidth="1"/>
    <col min="8178" max="8179" width="8.19921875" style="3" customWidth="1"/>
    <col min="8180" max="8180" width="22" style="3" customWidth="1"/>
    <col min="8181" max="8182" width="8.19921875" style="3" customWidth="1"/>
    <col min="8183" max="8183" width="8.8984375" style="3" customWidth="1"/>
    <col min="8184" max="8185" width="10.296875" style="3" customWidth="1"/>
    <col min="8186" max="8187" width="8.3984375" style="3" customWidth="1"/>
    <col min="8188" max="8188" width="10.796875" style="3" customWidth="1"/>
    <col min="8189" max="8189" width="8.69921875" style="3" customWidth="1"/>
    <col min="8190" max="8430" width="8.19921875" style="3" customWidth="1"/>
    <col min="8431" max="8431" width="8" style="3"/>
    <col min="8432" max="8432" width="4.3984375" style="3" customWidth="1"/>
    <col min="8433" max="8433" width="1.69921875" style="3" bestFit="1" customWidth="1"/>
    <col min="8434" max="8435" width="8.19921875" style="3" customWidth="1"/>
    <col min="8436" max="8436" width="22" style="3" customWidth="1"/>
    <col min="8437" max="8438" width="8.19921875" style="3" customWidth="1"/>
    <col min="8439" max="8439" width="8.8984375" style="3" customWidth="1"/>
    <col min="8440" max="8441" width="10.296875" style="3" customWidth="1"/>
    <col min="8442" max="8443" width="8.3984375" style="3" customWidth="1"/>
    <col min="8444" max="8444" width="10.796875" style="3" customWidth="1"/>
    <col min="8445" max="8445" width="8.69921875" style="3" customWidth="1"/>
    <col min="8446" max="8686" width="8.19921875" style="3" customWidth="1"/>
    <col min="8687" max="8687" width="8" style="3"/>
    <col min="8688" max="8688" width="4.3984375" style="3" customWidth="1"/>
    <col min="8689" max="8689" width="1.69921875" style="3" bestFit="1" customWidth="1"/>
    <col min="8690" max="8691" width="8.19921875" style="3" customWidth="1"/>
    <col min="8692" max="8692" width="22" style="3" customWidth="1"/>
    <col min="8693" max="8694" width="8.19921875" style="3" customWidth="1"/>
    <col min="8695" max="8695" width="8.8984375" style="3" customWidth="1"/>
    <col min="8696" max="8697" width="10.296875" style="3" customWidth="1"/>
    <col min="8698" max="8699" width="8.3984375" style="3" customWidth="1"/>
    <col min="8700" max="8700" width="10.796875" style="3" customWidth="1"/>
    <col min="8701" max="8701" width="8.69921875" style="3" customWidth="1"/>
    <col min="8702" max="8942" width="8.19921875" style="3" customWidth="1"/>
    <col min="8943" max="8943" width="8" style="3"/>
    <col min="8944" max="8944" width="4.3984375" style="3" customWidth="1"/>
    <col min="8945" max="8945" width="1.69921875" style="3" bestFit="1" customWidth="1"/>
    <col min="8946" max="8947" width="8.19921875" style="3" customWidth="1"/>
    <col min="8948" max="8948" width="22" style="3" customWidth="1"/>
    <col min="8949" max="8950" width="8.19921875" style="3" customWidth="1"/>
    <col min="8951" max="8951" width="8.8984375" style="3" customWidth="1"/>
    <col min="8952" max="8953" width="10.296875" style="3" customWidth="1"/>
    <col min="8954" max="8955" width="8.3984375" style="3" customWidth="1"/>
    <col min="8956" max="8956" width="10.796875" style="3" customWidth="1"/>
    <col min="8957" max="8957" width="8.69921875" style="3" customWidth="1"/>
    <col min="8958" max="9198" width="8.19921875" style="3" customWidth="1"/>
    <col min="9199" max="9199" width="8" style="3"/>
    <col min="9200" max="9200" width="4.3984375" style="3" customWidth="1"/>
    <col min="9201" max="9201" width="1.69921875" style="3" bestFit="1" customWidth="1"/>
    <col min="9202" max="9203" width="8.19921875" style="3" customWidth="1"/>
    <col min="9204" max="9204" width="22" style="3" customWidth="1"/>
    <col min="9205" max="9206" width="8.19921875" style="3" customWidth="1"/>
    <col min="9207" max="9207" width="8.8984375" style="3" customWidth="1"/>
    <col min="9208" max="9209" width="10.296875" style="3" customWidth="1"/>
    <col min="9210" max="9211" width="8.3984375" style="3" customWidth="1"/>
    <col min="9212" max="9212" width="10.796875" style="3" customWidth="1"/>
    <col min="9213" max="9213" width="8.69921875" style="3" customWidth="1"/>
    <col min="9214" max="9454" width="8.19921875" style="3" customWidth="1"/>
    <col min="9455" max="9455" width="8" style="3"/>
    <col min="9456" max="9456" width="4.3984375" style="3" customWidth="1"/>
    <col min="9457" max="9457" width="1.69921875" style="3" bestFit="1" customWidth="1"/>
    <col min="9458" max="9459" width="8.19921875" style="3" customWidth="1"/>
    <col min="9460" max="9460" width="22" style="3" customWidth="1"/>
    <col min="9461" max="9462" width="8.19921875" style="3" customWidth="1"/>
    <col min="9463" max="9463" width="8.8984375" style="3" customWidth="1"/>
    <col min="9464" max="9465" width="10.296875" style="3" customWidth="1"/>
    <col min="9466" max="9467" width="8.3984375" style="3" customWidth="1"/>
    <col min="9468" max="9468" width="10.796875" style="3" customWidth="1"/>
    <col min="9469" max="9469" width="8.69921875" style="3" customWidth="1"/>
    <col min="9470" max="9710" width="8.19921875" style="3" customWidth="1"/>
    <col min="9711" max="9711" width="8" style="3"/>
    <col min="9712" max="9712" width="4.3984375" style="3" customWidth="1"/>
    <col min="9713" max="9713" width="1.69921875" style="3" bestFit="1" customWidth="1"/>
    <col min="9714" max="9715" width="8.19921875" style="3" customWidth="1"/>
    <col min="9716" max="9716" width="22" style="3" customWidth="1"/>
    <col min="9717" max="9718" width="8.19921875" style="3" customWidth="1"/>
    <col min="9719" max="9719" width="8.8984375" style="3" customWidth="1"/>
    <col min="9720" max="9721" width="10.296875" style="3" customWidth="1"/>
    <col min="9722" max="9723" width="8.3984375" style="3" customWidth="1"/>
    <col min="9724" max="9724" width="10.796875" style="3" customWidth="1"/>
    <col min="9725" max="9725" width="8.69921875" style="3" customWidth="1"/>
    <col min="9726" max="9966" width="8.19921875" style="3" customWidth="1"/>
    <col min="9967" max="9967" width="8" style="3"/>
    <col min="9968" max="9968" width="4.3984375" style="3" customWidth="1"/>
    <col min="9969" max="9969" width="1.69921875" style="3" bestFit="1" customWidth="1"/>
    <col min="9970" max="9971" width="8.19921875" style="3" customWidth="1"/>
    <col min="9972" max="9972" width="22" style="3" customWidth="1"/>
    <col min="9973" max="9974" width="8.19921875" style="3" customWidth="1"/>
    <col min="9975" max="9975" width="8.8984375" style="3" customWidth="1"/>
    <col min="9976" max="9977" width="10.296875" style="3" customWidth="1"/>
    <col min="9978" max="9979" width="8.3984375" style="3" customWidth="1"/>
    <col min="9980" max="9980" width="10.796875" style="3" customWidth="1"/>
    <col min="9981" max="9981" width="8.69921875" style="3" customWidth="1"/>
    <col min="9982" max="10222" width="8.19921875" style="3" customWidth="1"/>
    <col min="10223" max="10223" width="8" style="3"/>
    <col min="10224" max="10224" width="4.3984375" style="3" customWidth="1"/>
    <col min="10225" max="10225" width="1.69921875" style="3" bestFit="1" customWidth="1"/>
    <col min="10226" max="10227" width="8.19921875" style="3" customWidth="1"/>
    <col min="10228" max="10228" width="22" style="3" customWidth="1"/>
    <col min="10229" max="10230" width="8.19921875" style="3" customWidth="1"/>
    <col min="10231" max="10231" width="8.8984375" style="3" customWidth="1"/>
    <col min="10232" max="10233" width="10.296875" style="3" customWidth="1"/>
    <col min="10234" max="10235" width="8.3984375" style="3" customWidth="1"/>
    <col min="10236" max="10236" width="10.796875" style="3" customWidth="1"/>
    <col min="10237" max="10237" width="8.69921875" style="3" customWidth="1"/>
    <col min="10238" max="10478" width="8.19921875" style="3" customWidth="1"/>
    <col min="10479" max="10479" width="8" style="3"/>
    <col min="10480" max="10480" width="4.3984375" style="3" customWidth="1"/>
    <col min="10481" max="10481" width="1.69921875" style="3" bestFit="1" customWidth="1"/>
    <col min="10482" max="10483" width="8.19921875" style="3" customWidth="1"/>
    <col min="10484" max="10484" width="22" style="3" customWidth="1"/>
    <col min="10485" max="10486" width="8.19921875" style="3" customWidth="1"/>
    <col min="10487" max="10487" width="8.8984375" style="3" customWidth="1"/>
    <col min="10488" max="10489" width="10.296875" style="3" customWidth="1"/>
    <col min="10490" max="10491" width="8.3984375" style="3" customWidth="1"/>
    <col min="10492" max="10492" width="10.796875" style="3" customWidth="1"/>
    <col min="10493" max="10493" width="8.69921875" style="3" customWidth="1"/>
    <col min="10494" max="10734" width="8.19921875" style="3" customWidth="1"/>
    <col min="10735" max="10735" width="8" style="3"/>
    <col min="10736" max="10736" width="4.3984375" style="3" customWidth="1"/>
    <col min="10737" max="10737" width="1.69921875" style="3" bestFit="1" customWidth="1"/>
    <col min="10738" max="10739" width="8.19921875" style="3" customWidth="1"/>
    <col min="10740" max="10740" width="22" style="3" customWidth="1"/>
    <col min="10741" max="10742" width="8.19921875" style="3" customWidth="1"/>
    <col min="10743" max="10743" width="8.8984375" style="3" customWidth="1"/>
    <col min="10744" max="10745" width="10.296875" style="3" customWidth="1"/>
    <col min="10746" max="10747" width="8.3984375" style="3" customWidth="1"/>
    <col min="10748" max="10748" width="10.796875" style="3" customWidth="1"/>
    <col min="10749" max="10749" width="8.69921875" style="3" customWidth="1"/>
    <col min="10750" max="10990" width="8.19921875" style="3" customWidth="1"/>
    <col min="10991" max="10991" width="8" style="3"/>
    <col min="10992" max="10992" width="4.3984375" style="3" customWidth="1"/>
    <col min="10993" max="10993" width="1.69921875" style="3" bestFit="1" customWidth="1"/>
    <col min="10994" max="10995" width="8.19921875" style="3" customWidth="1"/>
    <col min="10996" max="10996" width="22" style="3" customWidth="1"/>
    <col min="10997" max="10998" width="8.19921875" style="3" customWidth="1"/>
    <col min="10999" max="10999" width="8.8984375" style="3" customWidth="1"/>
    <col min="11000" max="11001" width="10.296875" style="3" customWidth="1"/>
    <col min="11002" max="11003" width="8.3984375" style="3" customWidth="1"/>
    <col min="11004" max="11004" width="10.796875" style="3" customWidth="1"/>
    <col min="11005" max="11005" width="8.69921875" style="3" customWidth="1"/>
    <col min="11006" max="11246" width="8.19921875" style="3" customWidth="1"/>
    <col min="11247" max="11247" width="8" style="3"/>
    <col min="11248" max="11248" width="4.3984375" style="3" customWidth="1"/>
    <col min="11249" max="11249" width="1.69921875" style="3" bestFit="1" customWidth="1"/>
    <col min="11250" max="11251" width="8.19921875" style="3" customWidth="1"/>
    <col min="11252" max="11252" width="22" style="3" customWidth="1"/>
    <col min="11253" max="11254" width="8.19921875" style="3" customWidth="1"/>
    <col min="11255" max="11255" width="8.8984375" style="3" customWidth="1"/>
    <col min="11256" max="11257" width="10.296875" style="3" customWidth="1"/>
    <col min="11258" max="11259" width="8.3984375" style="3" customWidth="1"/>
    <col min="11260" max="11260" width="10.796875" style="3" customWidth="1"/>
    <col min="11261" max="11261" width="8.69921875" style="3" customWidth="1"/>
    <col min="11262" max="11502" width="8.19921875" style="3" customWidth="1"/>
    <col min="11503" max="11503" width="8" style="3"/>
    <col min="11504" max="11504" width="4.3984375" style="3" customWidth="1"/>
    <col min="11505" max="11505" width="1.69921875" style="3" bestFit="1" customWidth="1"/>
    <col min="11506" max="11507" width="8.19921875" style="3" customWidth="1"/>
    <col min="11508" max="11508" width="22" style="3" customWidth="1"/>
    <col min="11509" max="11510" width="8.19921875" style="3" customWidth="1"/>
    <col min="11511" max="11511" width="8.8984375" style="3" customWidth="1"/>
    <col min="11512" max="11513" width="10.296875" style="3" customWidth="1"/>
    <col min="11514" max="11515" width="8.3984375" style="3" customWidth="1"/>
    <col min="11516" max="11516" width="10.796875" style="3" customWidth="1"/>
    <col min="11517" max="11517" width="8.69921875" style="3" customWidth="1"/>
    <col min="11518" max="11758" width="8.19921875" style="3" customWidth="1"/>
    <col min="11759" max="11759" width="8" style="3"/>
    <col min="11760" max="11760" width="4.3984375" style="3" customWidth="1"/>
    <col min="11761" max="11761" width="1.69921875" style="3" bestFit="1" customWidth="1"/>
    <col min="11762" max="11763" width="8.19921875" style="3" customWidth="1"/>
    <col min="11764" max="11764" width="22" style="3" customWidth="1"/>
    <col min="11765" max="11766" width="8.19921875" style="3" customWidth="1"/>
    <col min="11767" max="11767" width="8.8984375" style="3" customWidth="1"/>
    <col min="11768" max="11769" width="10.296875" style="3" customWidth="1"/>
    <col min="11770" max="11771" width="8.3984375" style="3" customWidth="1"/>
    <col min="11772" max="11772" width="10.796875" style="3" customWidth="1"/>
    <col min="11773" max="11773" width="8.69921875" style="3" customWidth="1"/>
    <col min="11774" max="12014" width="8.19921875" style="3" customWidth="1"/>
    <col min="12015" max="12015" width="8" style="3"/>
    <col min="12016" max="12016" width="4.3984375" style="3" customWidth="1"/>
    <col min="12017" max="12017" width="1.69921875" style="3" bestFit="1" customWidth="1"/>
    <col min="12018" max="12019" width="8.19921875" style="3" customWidth="1"/>
    <col min="12020" max="12020" width="22" style="3" customWidth="1"/>
    <col min="12021" max="12022" width="8.19921875" style="3" customWidth="1"/>
    <col min="12023" max="12023" width="8.8984375" style="3" customWidth="1"/>
    <col min="12024" max="12025" width="10.296875" style="3" customWidth="1"/>
    <col min="12026" max="12027" width="8.3984375" style="3" customWidth="1"/>
    <col min="12028" max="12028" width="10.796875" style="3" customWidth="1"/>
    <col min="12029" max="12029" width="8.69921875" style="3" customWidth="1"/>
    <col min="12030" max="12270" width="8.19921875" style="3" customWidth="1"/>
    <col min="12271" max="12271" width="8" style="3"/>
    <col min="12272" max="12272" width="4.3984375" style="3" customWidth="1"/>
    <col min="12273" max="12273" width="1.69921875" style="3" bestFit="1" customWidth="1"/>
    <col min="12274" max="12275" width="8.19921875" style="3" customWidth="1"/>
    <col min="12276" max="12276" width="22" style="3" customWidth="1"/>
    <col min="12277" max="12278" width="8.19921875" style="3" customWidth="1"/>
    <col min="12279" max="12279" width="8.8984375" style="3" customWidth="1"/>
    <col min="12280" max="12281" width="10.296875" style="3" customWidth="1"/>
    <col min="12282" max="12283" width="8.3984375" style="3" customWidth="1"/>
    <col min="12284" max="12284" width="10.796875" style="3" customWidth="1"/>
    <col min="12285" max="12285" width="8.69921875" style="3" customWidth="1"/>
    <col min="12286" max="12526" width="8.19921875" style="3" customWidth="1"/>
    <col min="12527" max="12527" width="8" style="3"/>
    <col min="12528" max="12528" width="4.3984375" style="3" customWidth="1"/>
    <col min="12529" max="12529" width="1.69921875" style="3" bestFit="1" customWidth="1"/>
    <col min="12530" max="12531" width="8.19921875" style="3" customWidth="1"/>
    <col min="12532" max="12532" width="22" style="3" customWidth="1"/>
    <col min="12533" max="12534" width="8.19921875" style="3" customWidth="1"/>
    <col min="12535" max="12535" width="8.8984375" style="3" customWidth="1"/>
    <col min="12536" max="12537" width="10.296875" style="3" customWidth="1"/>
    <col min="12538" max="12539" width="8.3984375" style="3" customWidth="1"/>
    <col min="12540" max="12540" width="10.796875" style="3" customWidth="1"/>
    <col min="12541" max="12541" width="8.69921875" style="3" customWidth="1"/>
    <col min="12542" max="12782" width="8.19921875" style="3" customWidth="1"/>
    <col min="12783" max="12783" width="8" style="3"/>
    <col min="12784" max="12784" width="4.3984375" style="3" customWidth="1"/>
    <col min="12785" max="12785" width="1.69921875" style="3" bestFit="1" customWidth="1"/>
    <col min="12786" max="12787" width="8.19921875" style="3" customWidth="1"/>
    <col min="12788" max="12788" width="22" style="3" customWidth="1"/>
    <col min="12789" max="12790" width="8.19921875" style="3" customWidth="1"/>
    <col min="12791" max="12791" width="8.8984375" style="3" customWidth="1"/>
    <col min="12792" max="12793" width="10.296875" style="3" customWidth="1"/>
    <col min="12794" max="12795" width="8.3984375" style="3" customWidth="1"/>
    <col min="12796" max="12796" width="10.796875" style="3" customWidth="1"/>
    <col min="12797" max="12797" width="8.69921875" style="3" customWidth="1"/>
    <col min="12798" max="13038" width="8.19921875" style="3" customWidth="1"/>
    <col min="13039" max="13039" width="8" style="3"/>
    <col min="13040" max="13040" width="4.3984375" style="3" customWidth="1"/>
    <col min="13041" max="13041" width="1.69921875" style="3" bestFit="1" customWidth="1"/>
    <col min="13042" max="13043" width="8.19921875" style="3" customWidth="1"/>
    <col min="13044" max="13044" width="22" style="3" customWidth="1"/>
    <col min="13045" max="13046" width="8.19921875" style="3" customWidth="1"/>
    <col min="13047" max="13047" width="8.8984375" style="3" customWidth="1"/>
    <col min="13048" max="13049" width="10.296875" style="3" customWidth="1"/>
    <col min="13050" max="13051" width="8.3984375" style="3" customWidth="1"/>
    <col min="13052" max="13052" width="10.796875" style="3" customWidth="1"/>
    <col min="13053" max="13053" width="8.69921875" style="3" customWidth="1"/>
    <col min="13054" max="13294" width="8.19921875" style="3" customWidth="1"/>
    <col min="13295" max="13295" width="8" style="3"/>
    <col min="13296" max="13296" width="4.3984375" style="3" customWidth="1"/>
    <col min="13297" max="13297" width="1.69921875" style="3" bestFit="1" customWidth="1"/>
    <col min="13298" max="13299" width="8.19921875" style="3" customWidth="1"/>
    <col min="13300" max="13300" width="22" style="3" customWidth="1"/>
    <col min="13301" max="13302" width="8.19921875" style="3" customWidth="1"/>
    <col min="13303" max="13303" width="8.8984375" style="3" customWidth="1"/>
    <col min="13304" max="13305" width="10.296875" style="3" customWidth="1"/>
    <col min="13306" max="13307" width="8.3984375" style="3" customWidth="1"/>
    <col min="13308" max="13308" width="10.796875" style="3" customWidth="1"/>
    <col min="13309" max="13309" width="8.69921875" style="3" customWidth="1"/>
    <col min="13310" max="13550" width="8.19921875" style="3" customWidth="1"/>
    <col min="13551" max="13551" width="8" style="3"/>
    <col min="13552" max="13552" width="4.3984375" style="3" customWidth="1"/>
    <col min="13553" max="13553" width="1.69921875" style="3" bestFit="1" customWidth="1"/>
    <col min="13554" max="13555" width="8.19921875" style="3" customWidth="1"/>
    <col min="13556" max="13556" width="22" style="3" customWidth="1"/>
    <col min="13557" max="13558" width="8.19921875" style="3" customWidth="1"/>
    <col min="13559" max="13559" width="8.8984375" style="3" customWidth="1"/>
    <col min="13560" max="13561" width="10.296875" style="3" customWidth="1"/>
    <col min="13562" max="13563" width="8.3984375" style="3" customWidth="1"/>
    <col min="13564" max="13564" width="10.796875" style="3" customWidth="1"/>
    <col min="13565" max="13565" width="8.69921875" style="3" customWidth="1"/>
    <col min="13566" max="13806" width="8.19921875" style="3" customWidth="1"/>
    <col min="13807" max="13807" width="8" style="3"/>
    <col min="13808" max="13808" width="4.3984375" style="3" customWidth="1"/>
    <col min="13809" max="13809" width="1.69921875" style="3" bestFit="1" customWidth="1"/>
    <col min="13810" max="13811" width="8.19921875" style="3" customWidth="1"/>
    <col min="13812" max="13812" width="22" style="3" customWidth="1"/>
    <col min="13813" max="13814" width="8.19921875" style="3" customWidth="1"/>
    <col min="13815" max="13815" width="8.8984375" style="3" customWidth="1"/>
    <col min="13816" max="13817" width="10.296875" style="3" customWidth="1"/>
    <col min="13818" max="13819" width="8.3984375" style="3" customWidth="1"/>
    <col min="13820" max="13820" width="10.796875" style="3" customWidth="1"/>
    <col min="13821" max="13821" width="8.69921875" style="3" customWidth="1"/>
    <col min="13822" max="14062" width="8.19921875" style="3" customWidth="1"/>
    <col min="14063" max="14063" width="8" style="3"/>
    <col min="14064" max="14064" width="4.3984375" style="3" customWidth="1"/>
    <col min="14065" max="14065" width="1.69921875" style="3" bestFit="1" customWidth="1"/>
    <col min="14066" max="14067" width="8.19921875" style="3" customWidth="1"/>
    <col min="14068" max="14068" width="22" style="3" customWidth="1"/>
    <col min="14069" max="14070" width="8.19921875" style="3" customWidth="1"/>
    <col min="14071" max="14071" width="8.8984375" style="3" customWidth="1"/>
    <col min="14072" max="14073" width="10.296875" style="3" customWidth="1"/>
    <col min="14074" max="14075" width="8.3984375" style="3" customWidth="1"/>
    <col min="14076" max="14076" width="10.796875" style="3" customWidth="1"/>
    <col min="14077" max="14077" width="8.69921875" style="3" customWidth="1"/>
    <col min="14078" max="14318" width="8.19921875" style="3" customWidth="1"/>
    <col min="14319" max="14319" width="8" style="3"/>
    <col min="14320" max="14320" width="4.3984375" style="3" customWidth="1"/>
    <col min="14321" max="14321" width="1.69921875" style="3" bestFit="1" customWidth="1"/>
    <col min="14322" max="14323" width="8.19921875" style="3" customWidth="1"/>
    <col min="14324" max="14324" width="22" style="3" customWidth="1"/>
    <col min="14325" max="14326" width="8.19921875" style="3" customWidth="1"/>
    <col min="14327" max="14327" width="8.8984375" style="3" customWidth="1"/>
    <col min="14328" max="14329" width="10.296875" style="3" customWidth="1"/>
    <col min="14330" max="14331" width="8.3984375" style="3" customWidth="1"/>
    <col min="14332" max="14332" width="10.796875" style="3" customWidth="1"/>
    <col min="14333" max="14333" width="8.69921875" style="3" customWidth="1"/>
    <col min="14334" max="14574" width="8.19921875" style="3" customWidth="1"/>
    <col min="14575" max="14575" width="8" style="3"/>
    <col min="14576" max="14576" width="4.3984375" style="3" customWidth="1"/>
    <col min="14577" max="14577" width="1.69921875" style="3" bestFit="1" customWidth="1"/>
    <col min="14578" max="14579" width="8.19921875" style="3" customWidth="1"/>
    <col min="14580" max="14580" width="22" style="3" customWidth="1"/>
    <col min="14581" max="14582" width="8.19921875" style="3" customWidth="1"/>
    <col min="14583" max="14583" width="8.8984375" style="3" customWidth="1"/>
    <col min="14584" max="14585" width="10.296875" style="3" customWidth="1"/>
    <col min="14586" max="14587" width="8.3984375" style="3" customWidth="1"/>
    <col min="14588" max="14588" width="10.796875" style="3" customWidth="1"/>
    <col min="14589" max="14589" width="8.69921875" style="3" customWidth="1"/>
    <col min="14590" max="14830" width="8.19921875" style="3" customWidth="1"/>
    <col min="14831" max="14831" width="8" style="3"/>
    <col min="14832" max="14832" width="4.3984375" style="3" customWidth="1"/>
    <col min="14833" max="14833" width="1.69921875" style="3" bestFit="1" customWidth="1"/>
    <col min="14834" max="14835" width="8.19921875" style="3" customWidth="1"/>
    <col min="14836" max="14836" width="22" style="3" customWidth="1"/>
    <col min="14837" max="14838" width="8.19921875" style="3" customWidth="1"/>
    <col min="14839" max="14839" width="8.8984375" style="3" customWidth="1"/>
    <col min="14840" max="14841" width="10.296875" style="3" customWidth="1"/>
    <col min="14842" max="14843" width="8.3984375" style="3" customWidth="1"/>
    <col min="14844" max="14844" width="10.796875" style="3" customWidth="1"/>
    <col min="14845" max="14845" width="8.69921875" style="3" customWidth="1"/>
    <col min="14846" max="15086" width="8.19921875" style="3" customWidth="1"/>
    <col min="15087" max="15087" width="8" style="3"/>
    <col min="15088" max="15088" width="4.3984375" style="3" customWidth="1"/>
    <col min="15089" max="15089" width="1.69921875" style="3" bestFit="1" customWidth="1"/>
    <col min="15090" max="15091" width="8.19921875" style="3" customWidth="1"/>
    <col min="15092" max="15092" width="22" style="3" customWidth="1"/>
    <col min="15093" max="15094" width="8.19921875" style="3" customWidth="1"/>
    <col min="15095" max="15095" width="8.8984375" style="3" customWidth="1"/>
    <col min="15096" max="15097" width="10.296875" style="3" customWidth="1"/>
    <col min="15098" max="15099" width="8.3984375" style="3" customWidth="1"/>
    <col min="15100" max="15100" width="10.796875" style="3" customWidth="1"/>
    <col min="15101" max="15101" width="8.69921875" style="3" customWidth="1"/>
    <col min="15102" max="15342" width="8.19921875" style="3" customWidth="1"/>
    <col min="15343" max="15343" width="8" style="3"/>
    <col min="15344" max="15344" width="4.3984375" style="3" customWidth="1"/>
    <col min="15345" max="15345" width="1.69921875" style="3" bestFit="1" customWidth="1"/>
    <col min="15346" max="15347" width="8.19921875" style="3" customWidth="1"/>
    <col min="15348" max="15348" width="22" style="3" customWidth="1"/>
    <col min="15349" max="15350" width="8.19921875" style="3" customWidth="1"/>
    <col min="15351" max="15351" width="8.8984375" style="3" customWidth="1"/>
    <col min="15352" max="15353" width="10.296875" style="3" customWidth="1"/>
    <col min="15354" max="15355" width="8.3984375" style="3" customWidth="1"/>
    <col min="15356" max="15356" width="10.796875" style="3" customWidth="1"/>
    <col min="15357" max="15357" width="8.69921875" style="3" customWidth="1"/>
    <col min="15358" max="15598" width="8.19921875" style="3" customWidth="1"/>
    <col min="15599" max="15599" width="8" style="3"/>
    <col min="15600" max="15600" width="4.3984375" style="3" customWidth="1"/>
    <col min="15601" max="15601" width="1.69921875" style="3" bestFit="1" customWidth="1"/>
    <col min="15602" max="15603" width="8.19921875" style="3" customWidth="1"/>
    <col min="15604" max="15604" width="22" style="3" customWidth="1"/>
    <col min="15605" max="15606" width="8.19921875" style="3" customWidth="1"/>
    <col min="15607" max="15607" width="8.8984375" style="3" customWidth="1"/>
    <col min="15608" max="15609" width="10.296875" style="3" customWidth="1"/>
    <col min="15610" max="15611" width="8.3984375" style="3" customWidth="1"/>
    <col min="15612" max="15612" width="10.796875" style="3" customWidth="1"/>
    <col min="15613" max="15613" width="8.69921875" style="3" customWidth="1"/>
    <col min="15614" max="15854" width="8.19921875" style="3" customWidth="1"/>
    <col min="15855" max="15855" width="8" style="3"/>
    <col min="15856" max="15856" width="4.3984375" style="3" customWidth="1"/>
    <col min="15857" max="15857" width="1.69921875" style="3" bestFit="1" customWidth="1"/>
    <col min="15858" max="15859" width="8.19921875" style="3" customWidth="1"/>
    <col min="15860" max="15860" width="22" style="3" customWidth="1"/>
    <col min="15861" max="15862" width="8.19921875" style="3" customWidth="1"/>
    <col min="15863" max="15863" width="8.8984375" style="3" customWidth="1"/>
    <col min="15864" max="15865" width="10.296875" style="3" customWidth="1"/>
    <col min="15866" max="15867" width="8.3984375" style="3" customWidth="1"/>
    <col min="15868" max="15868" width="10.796875" style="3" customWidth="1"/>
    <col min="15869" max="15869" width="8.69921875" style="3" customWidth="1"/>
    <col min="15870" max="16110" width="8.19921875" style="3" customWidth="1"/>
    <col min="16111" max="16111" width="8" style="3"/>
    <col min="16112" max="16112" width="4.3984375" style="3" customWidth="1"/>
    <col min="16113" max="16113" width="1.69921875" style="3" bestFit="1" customWidth="1"/>
    <col min="16114" max="16115" width="8.19921875" style="3" customWidth="1"/>
    <col min="16116" max="16116" width="22" style="3" customWidth="1"/>
    <col min="16117" max="16118" width="8.19921875" style="3" customWidth="1"/>
    <col min="16119" max="16119" width="8.8984375" style="3" customWidth="1"/>
    <col min="16120" max="16121" width="10.296875" style="3" customWidth="1"/>
    <col min="16122" max="16123" width="8.3984375" style="3" customWidth="1"/>
    <col min="16124" max="16124" width="10.796875" style="3" customWidth="1"/>
    <col min="16125" max="16125" width="8.69921875" style="3" customWidth="1"/>
    <col min="16126" max="16366" width="8.19921875" style="3" customWidth="1"/>
    <col min="16367" max="16384" width="8" style="3"/>
  </cols>
  <sheetData>
    <row r="2" spans="1:15">
      <c r="C2" s="2"/>
    </row>
    <row r="3" spans="1:15" ht="94.5" customHeight="1">
      <c r="C3" s="2"/>
      <c r="E3" s="4" t="s">
        <v>75</v>
      </c>
    </row>
    <row r="4" spans="1:15">
      <c r="C4" s="2"/>
    </row>
    <row r="5" spans="1:15" ht="33.75" customHeight="1">
      <c r="C5" s="2"/>
      <c r="E5" s="5" t="s">
        <v>76</v>
      </c>
    </row>
    <row r="6" spans="1:15">
      <c r="C6" s="2"/>
    </row>
    <row r="9" spans="1:15">
      <c r="A9" s="555"/>
      <c r="B9" s="555"/>
      <c r="C9" s="554" t="s">
        <v>77</v>
      </c>
      <c r="D9" s="554"/>
      <c r="E9" s="554"/>
    </row>
    <row r="10" spans="1:15" ht="38.4" customHeight="1">
      <c r="A10" s="587">
        <v>1</v>
      </c>
      <c r="B10" s="587"/>
      <c r="C10" s="588" t="s">
        <v>78</v>
      </c>
      <c r="D10" s="588"/>
      <c r="E10" s="588"/>
      <c r="G10" s="15">
        <v>2</v>
      </c>
      <c r="H10" s="584" t="s">
        <v>88</v>
      </c>
      <c r="I10" s="584"/>
      <c r="J10" s="584"/>
      <c r="L10" s="21">
        <v>3</v>
      </c>
      <c r="M10" s="540" t="s">
        <v>100</v>
      </c>
      <c r="N10" s="540"/>
      <c r="O10" s="541"/>
    </row>
    <row r="11" spans="1:15" ht="29.4" customHeight="1">
      <c r="A11" s="551"/>
      <c r="B11" s="552"/>
      <c r="C11" s="589" t="s">
        <v>79</v>
      </c>
      <c r="D11" s="590"/>
      <c r="E11" s="591"/>
      <c r="G11" s="16"/>
      <c r="H11" s="545" t="s">
        <v>79</v>
      </c>
      <c r="I11" s="546"/>
      <c r="J11" s="547"/>
      <c r="L11" s="22"/>
      <c r="M11" s="542" t="s">
        <v>79</v>
      </c>
      <c r="N11" s="543"/>
      <c r="O11" s="544"/>
    </row>
    <row r="12" spans="1:15" ht="12.75" customHeight="1">
      <c r="A12" s="585"/>
      <c r="B12" s="586"/>
      <c r="C12" s="558" t="s">
        <v>80</v>
      </c>
      <c r="D12" s="559"/>
      <c r="E12" s="560"/>
      <c r="G12" s="18"/>
      <c r="H12" s="558" t="s">
        <v>89</v>
      </c>
      <c r="I12" s="559"/>
      <c r="J12" s="560"/>
      <c r="L12" s="23"/>
      <c r="M12" s="531" t="s">
        <v>101</v>
      </c>
      <c r="N12" s="532"/>
      <c r="O12" s="533"/>
    </row>
    <row r="13" spans="1:15" ht="12.75" customHeight="1">
      <c r="A13" s="580" t="s">
        <v>4</v>
      </c>
      <c r="B13" s="581"/>
      <c r="C13" s="534"/>
      <c r="D13" s="535"/>
      <c r="E13" s="557"/>
      <c r="G13" s="19" t="s">
        <v>35</v>
      </c>
      <c r="H13" s="534"/>
      <c r="I13" s="535"/>
      <c r="J13" s="557"/>
      <c r="L13" s="24" t="s">
        <v>64</v>
      </c>
      <c r="M13" s="534"/>
      <c r="N13" s="535"/>
      <c r="O13" s="536"/>
    </row>
    <row r="14" spans="1:15" ht="22.2" customHeight="1">
      <c r="A14" s="582"/>
      <c r="B14" s="583"/>
      <c r="C14" s="561"/>
      <c r="D14" s="562"/>
      <c r="E14" s="563"/>
      <c r="G14" s="20"/>
      <c r="H14" s="561"/>
      <c r="I14" s="562"/>
      <c r="J14" s="563"/>
      <c r="L14" s="25"/>
      <c r="M14" s="537"/>
      <c r="N14" s="538"/>
      <c r="O14" s="539"/>
    </row>
    <row r="15" spans="1:15" ht="12.75" customHeight="1">
      <c r="A15" s="576"/>
      <c r="B15" s="556"/>
      <c r="C15" s="534" t="s">
        <v>81</v>
      </c>
      <c r="D15" s="535"/>
      <c r="E15" s="557"/>
      <c r="G15" s="18"/>
      <c r="H15" s="565" t="s">
        <v>90</v>
      </c>
      <c r="I15" s="566"/>
      <c r="J15" s="567"/>
      <c r="L15" s="23"/>
      <c r="M15" s="531" t="s">
        <v>102</v>
      </c>
      <c r="N15" s="532"/>
      <c r="O15" s="533"/>
    </row>
    <row r="16" spans="1:15" ht="12.75" customHeight="1">
      <c r="A16" s="576" t="s">
        <v>82</v>
      </c>
      <c r="B16" s="556"/>
      <c r="C16" s="534"/>
      <c r="D16" s="535"/>
      <c r="E16" s="557"/>
      <c r="G16" s="19" t="s">
        <v>37</v>
      </c>
      <c r="H16" s="568"/>
      <c r="I16" s="569"/>
      <c r="J16" s="570"/>
      <c r="L16" s="24" t="s">
        <v>67</v>
      </c>
      <c r="M16" s="534"/>
      <c r="N16" s="535"/>
      <c r="O16" s="536"/>
    </row>
    <row r="17" spans="1:15" ht="24" customHeight="1">
      <c r="A17" s="577"/>
      <c r="B17" s="578"/>
      <c r="C17" s="561"/>
      <c r="D17" s="562"/>
      <c r="E17" s="563"/>
      <c r="G17" s="20"/>
      <c r="H17" s="571"/>
      <c r="I17" s="572"/>
      <c r="J17" s="573"/>
      <c r="L17" s="24"/>
      <c r="M17" s="534"/>
      <c r="N17" s="535"/>
      <c r="O17" s="536"/>
    </row>
    <row r="18" spans="1:15" ht="12.75" customHeight="1">
      <c r="A18" s="574"/>
      <c r="B18" s="575"/>
      <c r="C18" s="558" t="s">
        <v>83</v>
      </c>
      <c r="D18" s="559"/>
      <c r="E18" s="560"/>
      <c r="G18" s="18"/>
      <c r="H18" s="558" t="s">
        <v>91</v>
      </c>
      <c r="I18" s="559"/>
      <c r="J18" s="560"/>
      <c r="L18" s="25"/>
      <c r="M18" s="537"/>
      <c r="N18" s="538"/>
      <c r="O18" s="539"/>
    </row>
    <row r="19" spans="1:15" ht="12.75" customHeight="1">
      <c r="A19" s="576" t="s">
        <v>22</v>
      </c>
      <c r="B19" s="556"/>
      <c r="C19" s="534"/>
      <c r="D19" s="535"/>
      <c r="E19" s="557"/>
      <c r="G19" s="19" t="s">
        <v>42</v>
      </c>
      <c r="H19" s="534"/>
      <c r="I19" s="535"/>
      <c r="J19" s="557"/>
      <c r="L19" s="23" t="s">
        <v>103</v>
      </c>
      <c r="M19" s="531" t="s">
        <v>104</v>
      </c>
      <c r="N19" s="532"/>
      <c r="O19" s="533"/>
    </row>
    <row r="20" spans="1:15" ht="27.6" customHeight="1">
      <c r="A20" s="577"/>
      <c r="B20" s="578"/>
      <c r="C20" s="561"/>
      <c r="D20" s="562"/>
      <c r="E20" s="563"/>
      <c r="G20" s="20"/>
      <c r="H20" s="561"/>
      <c r="I20" s="562"/>
      <c r="J20" s="563"/>
      <c r="L20" s="24"/>
      <c r="M20" s="534"/>
      <c r="N20" s="535"/>
      <c r="O20" s="536"/>
    </row>
    <row r="21" spans="1:15" ht="12.75" customHeight="1">
      <c r="A21" s="555"/>
      <c r="B21" s="556"/>
      <c r="C21" s="534" t="s">
        <v>84</v>
      </c>
      <c r="D21" s="535"/>
      <c r="E21" s="579"/>
      <c r="G21" s="18"/>
      <c r="H21" s="558" t="s">
        <v>92</v>
      </c>
      <c r="I21" s="559"/>
      <c r="J21" s="560"/>
      <c r="L21" s="25"/>
      <c r="M21" s="537"/>
      <c r="N21" s="538"/>
      <c r="O21" s="539"/>
    </row>
    <row r="22" spans="1:15" ht="12.75" customHeight="1">
      <c r="A22" s="555" t="s">
        <v>24</v>
      </c>
      <c r="B22" s="556"/>
      <c r="C22" s="534"/>
      <c r="D22" s="535"/>
      <c r="E22" s="579"/>
      <c r="G22" s="19" t="s">
        <v>44</v>
      </c>
      <c r="H22" s="534"/>
      <c r="I22" s="535"/>
      <c r="J22" s="557"/>
      <c r="L22" s="23" t="s">
        <v>105</v>
      </c>
      <c r="M22" s="531" t="s">
        <v>106</v>
      </c>
      <c r="N22" s="532"/>
      <c r="O22" s="533"/>
    </row>
    <row r="23" spans="1:15" ht="31.2" customHeight="1">
      <c r="A23" s="555"/>
      <c r="B23" s="556"/>
      <c r="C23" s="534"/>
      <c r="D23" s="535"/>
      <c r="E23" s="579"/>
      <c r="G23" s="20"/>
      <c r="H23" s="561"/>
      <c r="I23" s="562"/>
      <c r="J23" s="563"/>
      <c r="L23" s="24"/>
      <c r="M23" s="534"/>
      <c r="N23" s="535"/>
      <c r="O23" s="536"/>
    </row>
    <row r="24" spans="1:15" ht="12.75" customHeight="1">
      <c r="A24" s="574"/>
      <c r="B24" s="575"/>
      <c r="C24" s="558" t="s">
        <v>85</v>
      </c>
      <c r="D24" s="559"/>
      <c r="E24" s="560"/>
      <c r="G24" s="18"/>
      <c r="H24" s="558" t="s">
        <v>93</v>
      </c>
      <c r="I24" s="559"/>
      <c r="J24" s="560"/>
      <c r="L24" s="25"/>
      <c r="M24" s="26"/>
      <c r="N24" s="26"/>
      <c r="O24" s="27"/>
    </row>
    <row r="25" spans="1:15" ht="12.75" customHeight="1">
      <c r="A25" s="576" t="s">
        <v>27</v>
      </c>
      <c r="B25" s="556"/>
      <c r="C25" s="534"/>
      <c r="D25" s="535"/>
      <c r="E25" s="557"/>
      <c r="G25" s="19" t="s">
        <v>46</v>
      </c>
      <c r="H25" s="534"/>
      <c r="I25" s="535"/>
      <c r="J25" s="557"/>
      <c r="L25" s="17"/>
      <c r="O25" s="10"/>
    </row>
    <row r="26" spans="1:15" ht="12.75" customHeight="1">
      <c r="A26" s="577"/>
      <c r="B26" s="578"/>
      <c r="C26" s="561"/>
      <c r="D26" s="562"/>
      <c r="E26" s="563"/>
      <c r="G26" s="20"/>
      <c r="H26" s="561"/>
      <c r="I26" s="562"/>
      <c r="J26" s="563"/>
      <c r="L26" s="28"/>
      <c r="M26" s="528" t="s">
        <v>79</v>
      </c>
      <c r="N26" s="529"/>
      <c r="O26" s="530"/>
    </row>
    <row r="27" spans="1:15" ht="12.75" customHeight="1">
      <c r="A27" s="555"/>
      <c r="B27" s="556"/>
      <c r="C27" s="534" t="s">
        <v>86</v>
      </c>
      <c r="D27" s="535"/>
      <c r="E27" s="579"/>
      <c r="G27" s="18"/>
      <c r="H27" s="558" t="s">
        <v>94</v>
      </c>
      <c r="I27" s="559"/>
      <c r="J27" s="560"/>
      <c r="L27" s="29">
        <v>4</v>
      </c>
      <c r="M27" s="26" t="s">
        <v>107</v>
      </c>
      <c r="N27" s="26"/>
      <c r="O27" s="30"/>
    </row>
    <row r="28" spans="1:15" ht="12.75" customHeight="1">
      <c r="A28" s="555" t="s">
        <v>30</v>
      </c>
      <c r="B28" s="556"/>
      <c r="C28" s="534"/>
      <c r="D28" s="535"/>
      <c r="E28" s="579"/>
      <c r="G28" s="19" t="s">
        <v>95</v>
      </c>
      <c r="H28" s="534"/>
      <c r="I28" s="535"/>
      <c r="J28" s="557"/>
    </row>
    <row r="29" spans="1:15" ht="12.75" customHeight="1">
      <c r="A29" s="555"/>
      <c r="B29" s="556"/>
      <c r="C29" s="534"/>
      <c r="D29" s="535"/>
      <c r="E29" s="579"/>
      <c r="G29" s="19"/>
      <c r="H29" s="534"/>
      <c r="I29" s="535"/>
      <c r="J29" s="557"/>
    </row>
    <row r="30" spans="1:15" ht="12.75" customHeight="1">
      <c r="A30" s="574"/>
      <c r="B30" s="575"/>
      <c r="C30" s="558" t="s">
        <v>87</v>
      </c>
      <c r="D30" s="559"/>
      <c r="E30" s="560"/>
      <c r="G30" s="18"/>
      <c r="H30" s="558" t="s">
        <v>96</v>
      </c>
      <c r="I30" s="559"/>
      <c r="J30" s="560"/>
    </row>
    <row r="31" spans="1:15" ht="12.75" customHeight="1">
      <c r="A31" s="576" t="s">
        <v>33</v>
      </c>
      <c r="B31" s="556"/>
      <c r="C31" s="534"/>
      <c r="D31" s="535"/>
      <c r="E31" s="557"/>
      <c r="G31" s="19" t="s">
        <v>53</v>
      </c>
      <c r="H31" s="534"/>
      <c r="I31" s="535"/>
      <c r="J31" s="557"/>
    </row>
    <row r="32" spans="1:15" ht="12.75" customHeight="1">
      <c r="A32" s="577"/>
      <c r="B32" s="578"/>
      <c r="C32" s="561"/>
      <c r="D32" s="562"/>
      <c r="E32" s="563"/>
      <c r="G32" s="19"/>
      <c r="H32" s="534"/>
      <c r="I32" s="535"/>
      <c r="J32" s="557"/>
    </row>
    <row r="33" spans="1:10">
      <c r="A33" s="6"/>
      <c r="C33" s="7"/>
      <c r="D33" s="7"/>
      <c r="E33" s="7"/>
      <c r="G33" s="19"/>
      <c r="H33" s="534" t="s">
        <v>97</v>
      </c>
      <c r="I33" s="535"/>
      <c r="J33" s="557"/>
    </row>
    <row r="34" spans="1:10" ht="34.200000000000003" customHeight="1">
      <c r="G34" s="19" t="s">
        <v>57</v>
      </c>
      <c r="H34" s="534"/>
      <c r="I34" s="535"/>
      <c r="J34" s="557"/>
    </row>
    <row r="35" spans="1:10" ht="22.5" customHeight="1">
      <c r="G35" s="20"/>
      <c r="H35" s="561"/>
      <c r="I35" s="562"/>
      <c r="J35" s="563"/>
    </row>
    <row r="36" spans="1:10" ht="12.75" customHeight="1">
      <c r="G36" s="18"/>
      <c r="H36" s="558" t="s">
        <v>98</v>
      </c>
      <c r="I36" s="559"/>
      <c r="J36" s="560"/>
    </row>
    <row r="37" spans="1:10" ht="23.25" customHeight="1">
      <c r="G37" s="19" t="s">
        <v>59</v>
      </c>
      <c r="H37" s="534"/>
      <c r="I37" s="535"/>
      <c r="J37" s="557"/>
    </row>
    <row r="38" spans="1:10">
      <c r="G38" s="19"/>
      <c r="H38" s="534"/>
      <c r="I38" s="535"/>
      <c r="J38" s="557"/>
    </row>
    <row r="39" spans="1:10" ht="12.75" customHeight="1">
      <c r="G39" s="18"/>
      <c r="H39" s="558" t="s">
        <v>99</v>
      </c>
      <c r="I39" s="559"/>
      <c r="J39" s="560"/>
    </row>
    <row r="40" spans="1:10" ht="21.75" customHeight="1">
      <c r="G40" s="19" t="s">
        <v>62</v>
      </c>
      <c r="H40" s="534"/>
      <c r="I40" s="535"/>
      <c r="J40" s="557"/>
    </row>
    <row r="41" spans="1:10">
      <c r="G41" s="20"/>
      <c r="H41" s="561"/>
      <c r="I41" s="562"/>
      <c r="J41" s="563"/>
    </row>
    <row r="42" spans="1:10" ht="12.75" customHeight="1">
      <c r="G42" s="2"/>
    </row>
    <row r="43" spans="1:10" ht="14.25" customHeight="1">
      <c r="G43" s="2"/>
    </row>
    <row r="44" spans="1:10">
      <c r="G44" s="2"/>
    </row>
    <row r="45" spans="1:10" ht="12.75" customHeight="1">
      <c r="G45" s="2"/>
    </row>
    <row r="46" spans="1:10" ht="16.5" customHeight="1"/>
    <row r="48" spans="1:10" ht="12.75" customHeight="1"/>
    <row r="49" ht="27" customHeight="1"/>
    <row r="50" ht="14.25" customHeight="1"/>
    <row r="51" ht="12.75" customHeight="1"/>
    <row r="52" ht="15" customHeight="1"/>
    <row r="54" ht="12.75" customHeight="1"/>
    <row r="55" ht="20.25" customHeight="1"/>
    <row r="57" ht="12.75" customHeight="1"/>
    <row r="58" ht="20.25" customHeight="1"/>
    <row r="59" ht="0.75" customHeight="1"/>
    <row r="60" ht="12.75" customHeight="1"/>
    <row r="61" ht="22.5" customHeight="1"/>
    <row r="63" ht="12.75" customHeight="1"/>
    <row r="64" ht="33" customHeight="1"/>
    <row r="65" spans="1:5" ht="13.5" customHeight="1"/>
    <row r="66" spans="1:5" ht="13.5" customHeight="1">
      <c r="A66" s="6"/>
      <c r="C66" s="7"/>
      <c r="D66" s="7"/>
      <c r="E66" s="7"/>
    </row>
    <row r="67" spans="1:5" ht="12.75" customHeight="1">
      <c r="B67" s="9">
        <v>3</v>
      </c>
      <c r="C67" s="564" t="s">
        <v>100</v>
      </c>
      <c r="D67" s="564"/>
      <c r="E67" s="564"/>
    </row>
    <row r="68" spans="1:5" ht="28.5" customHeight="1">
      <c r="A68" s="551"/>
      <c r="B68" s="552"/>
      <c r="C68" s="545" t="s">
        <v>79</v>
      </c>
      <c r="D68" s="546"/>
      <c r="E68" s="547"/>
    </row>
    <row r="69" spans="1:5" ht="12.75" customHeight="1">
      <c r="A69" s="555"/>
      <c r="B69" s="556"/>
      <c r="C69" s="534" t="s">
        <v>101</v>
      </c>
      <c r="D69" s="535"/>
      <c r="E69" s="557"/>
    </row>
    <row r="70" spans="1:5" ht="12.75" customHeight="1">
      <c r="A70" s="555" t="s">
        <v>64</v>
      </c>
      <c r="B70" s="556"/>
      <c r="C70" s="534"/>
      <c r="D70" s="535"/>
      <c r="E70" s="557"/>
    </row>
    <row r="71" spans="1:5" ht="12.75" customHeight="1">
      <c r="A71" s="555"/>
      <c r="B71" s="556"/>
      <c r="C71" s="534"/>
      <c r="D71" s="535"/>
      <c r="E71" s="557"/>
    </row>
    <row r="72" spans="1:5" ht="12.75" customHeight="1">
      <c r="A72" s="555"/>
      <c r="B72" s="556"/>
      <c r="C72" s="534" t="s">
        <v>102</v>
      </c>
      <c r="D72" s="535"/>
      <c r="E72" s="557"/>
    </row>
    <row r="73" spans="1:5" ht="12.75" customHeight="1">
      <c r="A73" s="555" t="s">
        <v>67</v>
      </c>
      <c r="B73" s="556"/>
      <c r="C73" s="534"/>
      <c r="D73" s="535"/>
      <c r="E73" s="557"/>
    </row>
    <row r="74" spans="1:5" ht="12.75" customHeight="1">
      <c r="A74" s="555"/>
      <c r="B74" s="556"/>
      <c r="C74" s="534"/>
      <c r="D74" s="535"/>
      <c r="E74" s="557"/>
    </row>
    <row r="75" spans="1:5" ht="12.75" customHeight="1">
      <c r="A75" s="555"/>
      <c r="B75" s="556"/>
      <c r="C75" s="534"/>
      <c r="D75" s="535"/>
      <c r="E75" s="557"/>
    </row>
    <row r="76" spans="1:5" ht="12.75" customHeight="1">
      <c r="A76" s="555" t="s">
        <v>103</v>
      </c>
      <c r="B76" s="556"/>
      <c r="C76" s="534" t="s">
        <v>104</v>
      </c>
      <c r="D76" s="535"/>
      <c r="E76" s="557"/>
    </row>
    <row r="77" spans="1:5" ht="12.75" customHeight="1">
      <c r="A77" s="555"/>
      <c r="B77" s="556"/>
      <c r="C77" s="534"/>
      <c r="D77" s="535"/>
      <c r="E77" s="557"/>
    </row>
    <row r="78" spans="1:5" ht="12.75" customHeight="1">
      <c r="A78" s="555"/>
      <c r="B78" s="556"/>
      <c r="C78" s="534"/>
      <c r="D78" s="535"/>
      <c r="E78" s="557"/>
    </row>
    <row r="79" spans="1:5" ht="12.75" customHeight="1">
      <c r="A79" s="555" t="s">
        <v>105</v>
      </c>
      <c r="B79" s="556"/>
      <c r="C79" s="534" t="s">
        <v>106</v>
      </c>
      <c r="D79" s="535"/>
      <c r="E79" s="557"/>
    </row>
    <row r="80" spans="1:5">
      <c r="A80" s="555"/>
      <c r="B80" s="556"/>
      <c r="C80" s="534"/>
      <c r="D80" s="535"/>
      <c r="E80" s="557"/>
    </row>
    <row r="81" spans="1:5">
      <c r="A81" s="555"/>
      <c r="B81" s="555"/>
      <c r="E81" s="10"/>
    </row>
    <row r="82" spans="1:5">
      <c r="A82" s="8"/>
      <c r="E82" s="10"/>
    </row>
    <row r="83" spans="1:5" ht="28.5" customHeight="1">
      <c r="A83" s="551"/>
      <c r="B83" s="552"/>
      <c r="C83" s="545" t="s">
        <v>79</v>
      </c>
      <c r="D83" s="546"/>
      <c r="E83" s="547"/>
    </row>
    <row r="84" spans="1:5">
      <c r="C84" s="3" t="s">
        <v>107</v>
      </c>
    </row>
    <row r="87" spans="1:5">
      <c r="A87" s="11"/>
      <c r="B87" s="553"/>
      <c r="C87" s="553"/>
      <c r="D87" s="554"/>
      <c r="E87" s="554"/>
    </row>
    <row r="88" spans="1:5" ht="12.75" customHeight="1">
      <c r="A88" s="11"/>
      <c r="C88" s="545" t="s">
        <v>108</v>
      </c>
      <c r="D88" s="546"/>
      <c r="E88" s="547"/>
    </row>
    <row r="89" spans="1:5" ht="12.75" customHeight="1">
      <c r="A89" s="548"/>
      <c r="C89" s="549" t="s">
        <v>109</v>
      </c>
      <c r="D89" s="549"/>
      <c r="E89" s="550"/>
    </row>
    <row r="90" spans="1:5">
      <c r="A90" s="548"/>
      <c r="B90" s="12"/>
      <c r="C90" s="549"/>
      <c r="D90" s="549"/>
      <c r="E90" s="550"/>
    </row>
    <row r="91" spans="1:5">
      <c r="A91" s="548"/>
      <c r="B91" s="13"/>
      <c r="C91" s="549"/>
      <c r="D91" s="549"/>
      <c r="E91" s="550"/>
    </row>
  </sheetData>
  <sheetProtection selectLockedCells="1" selectUnlockedCells="1"/>
  <mergeCells count="80">
    <mergeCell ref="A17:B17"/>
    <mergeCell ref="A9:B9"/>
    <mergeCell ref="C9:E9"/>
    <mergeCell ref="A10:B10"/>
    <mergeCell ref="C10:E10"/>
    <mergeCell ref="A11:B11"/>
    <mergeCell ref="C11:E11"/>
    <mergeCell ref="H10:J10"/>
    <mergeCell ref="H11:J11"/>
    <mergeCell ref="A24:B24"/>
    <mergeCell ref="C24:E26"/>
    <mergeCell ref="A25:B25"/>
    <mergeCell ref="A26:B26"/>
    <mergeCell ref="A18:B18"/>
    <mergeCell ref="C18:E20"/>
    <mergeCell ref="A19:B19"/>
    <mergeCell ref="A20:B20"/>
    <mergeCell ref="A21:B21"/>
    <mergeCell ref="C21:E23"/>
    <mergeCell ref="A22:B22"/>
    <mergeCell ref="A23:B23"/>
    <mergeCell ref="A12:B12"/>
    <mergeCell ref="C12:E14"/>
    <mergeCell ref="H12:J14"/>
    <mergeCell ref="H15:J17"/>
    <mergeCell ref="H18:J20"/>
    <mergeCell ref="A30:B30"/>
    <mergeCell ref="C30:E32"/>
    <mergeCell ref="A31:B31"/>
    <mergeCell ref="A32:B32"/>
    <mergeCell ref="A27:B27"/>
    <mergeCell ref="C27:E29"/>
    <mergeCell ref="A28:B28"/>
    <mergeCell ref="A29:B29"/>
    <mergeCell ref="A13:B13"/>
    <mergeCell ref="A14:B14"/>
    <mergeCell ref="A15:B15"/>
    <mergeCell ref="C15:E17"/>
    <mergeCell ref="A16:B16"/>
    <mergeCell ref="H30:J32"/>
    <mergeCell ref="H33:J35"/>
    <mergeCell ref="H36:J38"/>
    <mergeCell ref="H21:J23"/>
    <mergeCell ref="H24:J26"/>
    <mergeCell ref="H27:J29"/>
    <mergeCell ref="A70:B70"/>
    <mergeCell ref="A71:B71"/>
    <mergeCell ref="H39:J41"/>
    <mergeCell ref="C67:E67"/>
    <mergeCell ref="A68:B68"/>
    <mergeCell ref="C68:E68"/>
    <mergeCell ref="A69:B69"/>
    <mergeCell ref="C69:E71"/>
    <mergeCell ref="A75:B75"/>
    <mergeCell ref="A76:B76"/>
    <mergeCell ref="C76:E78"/>
    <mergeCell ref="A77:B77"/>
    <mergeCell ref="A72:B72"/>
    <mergeCell ref="C72:E75"/>
    <mergeCell ref="A73:B73"/>
    <mergeCell ref="A74:B74"/>
    <mergeCell ref="A81:B81"/>
    <mergeCell ref="A78:B78"/>
    <mergeCell ref="A79:B79"/>
    <mergeCell ref="C79:E80"/>
    <mergeCell ref="A80:B80"/>
    <mergeCell ref="C88:E88"/>
    <mergeCell ref="A89:A91"/>
    <mergeCell ref="C89:E91"/>
    <mergeCell ref="A83:B83"/>
    <mergeCell ref="C83:E83"/>
    <mergeCell ref="B87:C87"/>
    <mergeCell ref="D87:E87"/>
    <mergeCell ref="M26:O26"/>
    <mergeCell ref="M19:O21"/>
    <mergeCell ref="M22:O23"/>
    <mergeCell ref="M15:O18"/>
    <mergeCell ref="M10:O10"/>
    <mergeCell ref="M11:O11"/>
    <mergeCell ref="M12:O14"/>
  </mergeCells>
  <printOptions horizontalCentered="1" gridLines="1"/>
  <pageMargins left="0.70866141732283472" right="0.70866141732283472" top="0.74803149606299213" bottom="0.74803149606299213" header="0.51181102362204722" footer="0.51181102362204722"/>
  <pageSetup scale="89" firstPageNumber="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KM120"/>
  <sheetViews>
    <sheetView topLeftCell="B1" zoomScaleNormal="100" workbookViewId="0">
      <pane xSplit="5" ySplit="3" topLeftCell="G31" activePane="bottomRight" state="frozen"/>
      <selection activeCell="B1" sqref="B1"/>
      <selection pane="topRight" activeCell="G1" sqref="G1"/>
      <selection pane="bottomLeft" activeCell="B4" sqref="B4"/>
      <selection pane="bottomRight" activeCell="B41" sqref="B41"/>
    </sheetView>
  </sheetViews>
  <sheetFormatPr baseColWidth="10" defaultRowHeight="14.4"/>
  <cols>
    <col min="1" max="1" width="37" style="33" hidden="1" customWidth="1"/>
    <col min="2" max="2" width="20.296875" style="304" customWidth="1"/>
    <col min="3" max="3" width="5" style="305" customWidth="1"/>
    <col min="4" max="4" width="47.796875" style="306" customWidth="1"/>
    <col min="5" max="6" width="18.796875" style="306" customWidth="1"/>
    <col min="7" max="7" width="10.8984375" style="307" customWidth="1"/>
    <col min="8" max="8" width="11.296875" style="102" customWidth="1"/>
    <col min="9" max="10" width="10.69921875" style="102" bestFit="1" customWidth="1"/>
    <col min="11" max="11" width="11" style="102" customWidth="1"/>
    <col min="12" max="12" width="16.296875" style="102" bestFit="1" customWidth="1"/>
    <col min="13" max="13" width="12.8984375" style="102" bestFit="1" customWidth="1"/>
    <col min="14" max="14" width="11.8984375" style="102" customWidth="1"/>
    <col min="15" max="15" width="9" style="38" customWidth="1"/>
    <col min="16" max="16" width="8" style="38" hidden="1" customWidth="1"/>
    <col min="17" max="17" width="8.8984375" style="38" hidden="1" customWidth="1"/>
    <col min="18" max="18" width="8" style="38" hidden="1" customWidth="1"/>
    <col min="19" max="19" width="6.796875" style="38" customWidth="1"/>
    <col min="20" max="20" width="9.796875" style="38" bestFit="1" customWidth="1"/>
    <col min="21" max="206" width="6.796875" style="38" customWidth="1"/>
    <col min="207" max="974" width="8.59765625" style="33" customWidth="1"/>
    <col min="975" max="976" width="8.796875" style="33" customWidth="1"/>
    <col min="977" max="978" width="8.59765625" style="33" customWidth="1"/>
    <col min="979" max="980" width="8.796875" style="33" customWidth="1"/>
    <col min="981" max="981" width="8.59765625" style="33" customWidth="1"/>
    <col min="982" max="983" width="8.796875" style="33" customWidth="1"/>
    <col min="984" max="985" width="8.59765625" style="33" customWidth="1"/>
    <col min="986" max="987" width="8.796875" style="33" customWidth="1"/>
    <col min="988" max="991" width="8.59765625" style="33" customWidth="1"/>
    <col min="992" max="993" width="8.796875" style="33" customWidth="1"/>
    <col min="994" max="995" width="8.59765625" style="33" customWidth="1"/>
    <col min="996" max="997" width="8.796875" style="33" customWidth="1"/>
    <col min="998" max="998" width="8.59765625" style="33" customWidth="1"/>
    <col min="999" max="1000" width="8.796875" style="33" customWidth="1"/>
    <col min="1001" max="1002" width="8.59765625" style="33" customWidth="1"/>
    <col min="1003" max="1004" width="8.796875" style="33" customWidth="1"/>
    <col min="1005" max="16384" width="11.19921875" style="33"/>
  </cols>
  <sheetData>
    <row r="1" spans="1:974" ht="17.399999999999999">
      <c r="B1" s="34" t="s">
        <v>110</v>
      </c>
      <c r="C1" s="35"/>
      <c r="D1" s="35"/>
      <c r="E1" s="35"/>
      <c r="F1" s="35"/>
      <c r="G1" s="35"/>
      <c r="H1" s="35"/>
      <c r="I1" s="35"/>
      <c r="J1" s="35"/>
      <c r="K1" s="35"/>
      <c r="L1" s="35"/>
      <c r="M1" s="36"/>
      <c r="N1" s="37"/>
      <c r="P1" s="38">
        <v>670950</v>
      </c>
      <c r="Q1" s="38">
        <f>0.04375*P1</f>
        <v>29354.062499999996</v>
      </c>
    </row>
    <row r="2" spans="1:974" ht="18" thickBot="1">
      <c r="B2" s="34" t="s">
        <v>111</v>
      </c>
      <c r="C2" s="39"/>
      <c r="D2" s="39"/>
      <c r="E2" s="39"/>
      <c r="F2" s="39"/>
      <c r="G2" s="39"/>
      <c r="H2" s="39"/>
      <c r="I2" s="39"/>
      <c r="J2" s="39"/>
      <c r="K2" s="40">
        <v>45866</v>
      </c>
      <c r="L2" s="39"/>
      <c r="M2" s="41"/>
      <c r="N2" s="42"/>
      <c r="Q2" s="38" t="s">
        <v>112</v>
      </c>
    </row>
    <row r="3" spans="1:974" ht="24">
      <c r="A3" s="43" t="s">
        <v>113</v>
      </c>
      <c r="B3" s="44" t="s">
        <v>74</v>
      </c>
      <c r="C3" s="45" t="s">
        <v>114</v>
      </c>
      <c r="D3" s="46" t="s">
        <v>115</v>
      </c>
      <c r="E3" s="46" t="s">
        <v>116</v>
      </c>
      <c r="F3" s="46" t="s">
        <v>244</v>
      </c>
      <c r="G3" s="47" t="s">
        <v>113</v>
      </c>
      <c r="H3" s="45">
        <v>2022</v>
      </c>
      <c r="I3" s="45">
        <v>2023</v>
      </c>
      <c r="J3" s="45">
        <v>2024</v>
      </c>
      <c r="K3" s="48">
        <v>2025</v>
      </c>
      <c r="L3" s="48" t="s">
        <v>117</v>
      </c>
      <c r="M3" s="49" t="s">
        <v>118</v>
      </c>
      <c r="N3" s="50" t="s">
        <v>119</v>
      </c>
      <c r="O3" s="51" t="e">
        <f>+PEP!I5ç</f>
        <v>#NAME?</v>
      </c>
      <c r="P3" s="51" t="s">
        <v>120</v>
      </c>
      <c r="Q3" s="51" t="s">
        <v>121</v>
      </c>
      <c r="R3" s="51"/>
      <c r="S3" s="51"/>
      <c r="T3" s="51" t="s">
        <v>248</v>
      </c>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c r="EV3" s="51"/>
      <c r="EW3" s="51"/>
      <c r="EX3" s="51"/>
      <c r="EY3" s="51"/>
      <c r="EZ3" s="51"/>
      <c r="FA3" s="51"/>
      <c r="FB3" s="51"/>
      <c r="FC3" s="51"/>
      <c r="FD3" s="51"/>
      <c r="FE3" s="51"/>
      <c r="FF3" s="51"/>
      <c r="FG3" s="51"/>
      <c r="FH3" s="51"/>
      <c r="FI3" s="51"/>
      <c r="FJ3" s="51"/>
      <c r="FK3" s="51"/>
      <c r="FL3" s="51"/>
      <c r="FM3" s="51"/>
      <c r="FN3" s="51"/>
      <c r="FO3" s="51"/>
      <c r="FP3" s="51"/>
      <c r="FQ3" s="51"/>
      <c r="FR3" s="51"/>
      <c r="FS3" s="51"/>
      <c r="FT3" s="51"/>
      <c r="FU3" s="51"/>
      <c r="FV3" s="51"/>
      <c r="FW3" s="51"/>
      <c r="FX3" s="51"/>
      <c r="FY3" s="51"/>
      <c r="FZ3" s="51"/>
      <c r="GA3" s="51"/>
      <c r="GB3" s="51"/>
      <c r="GC3" s="51"/>
      <c r="GD3" s="51"/>
      <c r="GE3" s="51"/>
      <c r="GF3" s="51"/>
      <c r="GG3" s="51"/>
      <c r="GH3" s="51"/>
      <c r="GI3" s="51"/>
      <c r="GJ3" s="51"/>
      <c r="GK3" s="51"/>
      <c r="GL3" s="51"/>
      <c r="GM3" s="51"/>
      <c r="GN3" s="51"/>
      <c r="GO3" s="51"/>
      <c r="GP3" s="51"/>
      <c r="GQ3" s="51"/>
      <c r="GR3" s="51"/>
      <c r="GS3" s="51"/>
      <c r="GT3" s="51"/>
      <c r="GU3" s="51"/>
      <c r="GV3" s="51"/>
      <c r="GW3" s="51"/>
      <c r="GX3" s="51"/>
      <c r="GY3" s="51"/>
      <c r="GZ3" s="51"/>
      <c r="HA3" s="51"/>
      <c r="HB3" s="51"/>
      <c r="HC3" s="51"/>
      <c r="HD3" s="51"/>
      <c r="HE3" s="51"/>
      <c r="HF3" s="51"/>
      <c r="HG3" s="51"/>
      <c r="HH3" s="51"/>
      <c r="HI3" s="51"/>
      <c r="HJ3" s="51"/>
      <c r="HK3" s="51"/>
      <c r="HL3" s="51"/>
      <c r="HM3" s="51"/>
      <c r="HN3" s="51"/>
      <c r="HO3" s="51"/>
      <c r="HP3" s="51"/>
      <c r="HQ3" s="51"/>
      <c r="HR3" s="51"/>
      <c r="HS3" s="51"/>
      <c r="HT3" s="51"/>
      <c r="HU3" s="51"/>
      <c r="HV3" s="51"/>
      <c r="HW3" s="51"/>
      <c r="HX3" s="51"/>
      <c r="HY3" s="51"/>
      <c r="HZ3" s="51"/>
      <c r="IA3" s="51"/>
      <c r="IB3" s="51"/>
      <c r="IC3" s="51"/>
      <c r="ID3" s="51"/>
      <c r="IE3" s="51"/>
      <c r="IF3" s="51"/>
      <c r="IG3" s="51"/>
      <c r="IH3" s="51"/>
      <c r="II3" s="51"/>
      <c r="IJ3" s="51"/>
      <c r="IK3" s="51"/>
      <c r="IL3" s="51"/>
      <c r="IM3" s="51"/>
      <c r="IN3" s="51"/>
      <c r="IO3" s="51"/>
      <c r="IP3" s="51"/>
      <c r="IQ3" s="51"/>
      <c r="IR3" s="51"/>
      <c r="IS3" s="51"/>
      <c r="IT3" s="51"/>
      <c r="IU3" s="51"/>
      <c r="IV3" s="51"/>
      <c r="IW3" s="51"/>
      <c r="IX3" s="51"/>
      <c r="IY3" s="51"/>
      <c r="IZ3" s="51"/>
      <c r="JA3" s="51"/>
      <c r="JB3" s="51"/>
      <c r="JC3" s="51"/>
      <c r="JD3" s="51"/>
      <c r="JE3" s="51"/>
      <c r="JF3" s="51"/>
      <c r="JG3" s="51"/>
      <c r="JH3" s="51"/>
      <c r="JI3" s="51"/>
      <c r="JJ3" s="51"/>
      <c r="JK3" s="51"/>
      <c r="JL3" s="51"/>
      <c r="JM3" s="51"/>
      <c r="JN3" s="51"/>
      <c r="JO3" s="51"/>
      <c r="JP3" s="51"/>
      <c r="JQ3" s="51"/>
      <c r="JR3" s="51"/>
      <c r="JS3" s="51"/>
      <c r="JT3" s="51"/>
      <c r="JU3" s="51"/>
      <c r="JV3" s="51"/>
      <c r="JW3" s="51"/>
      <c r="JX3" s="51"/>
      <c r="JY3" s="51"/>
      <c r="JZ3" s="51"/>
      <c r="KA3" s="51"/>
      <c r="KB3" s="51"/>
      <c r="KC3" s="51"/>
      <c r="KD3" s="51"/>
      <c r="KE3" s="51"/>
      <c r="KF3" s="51"/>
      <c r="KG3" s="51"/>
      <c r="KH3" s="51"/>
      <c r="KI3" s="51"/>
      <c r="KJ3" s="51"/>
      <c r="KK3" s="51"/>
      <c r="KL3" s="51"/>
      <c r="KM3" s="51"/>
      <c r="KN3" s="51"/>
      <c r="KO3" s="51"/>
      <c r="KP3" s="51"/>
      <c r="KQ3" s="51"/>
      <c r="KR3" s="51"/>
      <c r="KS3" s="51"/>
      <c r="KT3" s="51"/>
      <c r="KU3" s="51"/>
      <c r="KV3" s="51"/>
      <c r="KW3" s="51"/>
      <c r="KX3" s="51"/>
      <c r="KY3" s="51"/>
      <c r="KZ3" s="51"/>
      <c r="LA3" s="51"/>
      <c r="LB3" s="51"/>
      <c r="LC3" s="51"/>
      <c r="LD3" s="51"/>
      <c r="LE3" s="51"/>
      <c r="LF3" s="51"/>
      <c r="LG3" s="51"/>
      <c r="LH3" s="51"/>
      <c r="LI3" s="51"/>
      <c r="LJ3" s="51"/>
      <c r="LK3" s="51"/>
      <c r="LL3" s="51"/>
      <c r="LM3" s="51"/>
      <c r="LN3" s="51"/>
      <c r="LO3" s="51"/>
      <c r="LP3" s="51"/>
      <c r="LQ3" s="51"/>
      <c r="LR3" s="51"/>
      <c r="LS3" s="51"/>
      <c r="LT3" s="51"/>
      <c r="LU3" s="51"/>
      <c r="LV3" s="51"/>
      <c r="LW3" s="51"/>
      <c r="LX3" s="51"/>
      <c r="LY3" s="51"/>
      <c r="LZ3" s="51"/>
      <c r="MA3" s="51"/>
      <c r="MB3" s="51"/>
      <c r="MC3" s="51"/>
      <c r="MD3" s="51"/>
      <c r="ME3" s="51"/>
      <c r="MF3" s="51"/>
      <c r="MG3" s="51"/>
      <c r="MH3" s="51"/>
      <c r="MI3" s="51"/>
      <c r="MJ3" s="51"/>
      <c r="MK3" s="51"/>
      <c r="ML3" s="51"/>
      <c r="MM3" s="51"/>
      <c r="MN3" s="51"/>
      <c r="MO3" s="51"/>
      <c r="MP3" s="51"/>
      <c r="MQ3" s="51"/>
      <c r="MR3" s="51"/>
      <c r="MS3" s="51"/>
      <c r="MT3" s="51"/>
      <c r="MU3" s="51"/>
      <c r="MV3" s="51"/>
      <c r="MW3" s="51"/>
      <c r="MX3" s="51"/>
      <c r="MY3" s="51"/>
      <c r="MZ3" s="51"/>
      <c r="NA3" s="51"/>
      <c r="NB3" s="51"/>
      <c r="NC3" s="51"/>
      <c r="ND3" s="51"/>
      <c r="NE3" s="51"/>
      <c r="NF3" s="51"/>
      <c r="NG3" s="51"/>
      <c r="NH3" s="51"/>
      <c r="NI3" s="51"/>
      <c r="NJ3" s="51"/>
      <c r="NK3" s="51"/>
      <c r="NL3" s="51"/>
      <c r="NM3" s="51"/>
      <c r="NN3" s="51"/>
      <c r="NO3" s="51"/>
      <c r="NP3" s="51"/>
      <c r="NQ3" s="51"/>
      <c r="NR3" s="51"/>
      <c r="NS3" s="51"/>
      <c r="NT3" s="51"/>
      <c r="NU3" s="51"/>
      <c r="NV3" s="51"/>
      <c r="NW3" s="51"/>
      <c r="NX3" s="51"/>
      <c r="NY3" s="51"/>
      <c r="NZ3" s="51"/>
      <c r="OA3" s="51"/>
      <c r="OB3" s="51"/>
      <c r="OC3" s="51"/>
      <c r="OD3" s="51"/>
      <c r="OE3" s="51"/>
      <c r="OF3" s="51"/>
      <c r="OG3" s="51"/>
      <c r="OH3" s="51"/>
      <c r="OI3" s="51"/>
      <c r="OJ3" s="51"/>
      <c r="OK3" s="51"/>
      <c r="OL3" s="51"/>
      <c r="OM3" s="51"/>
      <c r="ON3" s="51"/>
      <c r="OO3" s="51"/>
      <c r="OP3" s="51"/>
      <c r="OQ3" s="51"/>
      <c r="OR3" s="51"/>
      <c r="OS3" s="51"/>
      <c r="OT3" s="51"/>
      <c r="OU3" s="51"/>
      <c r="OV3" s="51"/>
      <c r="OW3" s="51"/>
      <c r="OX3" s="51"/>
      <c r="OY3" s="51"/>
      <c r="OZ3" s="51"/>
      <c r="PA3" s="51"/>
      <c r="PB3" s="51"/>
      <c r="PC3" s="51"/>
      <c r="PD3" s="51"/>
      <c r="PE3" s="51"/>
      <c r="PF3" s="51"/>
      <c r="PG3" s="51"/>
      <c r="PH3" s="51"/>
      <c r="PI3" s="51"/>
      <c r="PJ3" s="51"/>
      <c r="PK3" s="51"/>
      <c r="PL3" s="51"/>
      <c r="PM3" s="51"/>
      <c r="PN3" s="51"/>
      <c r="PO3" s="51"/>
      <c r="PP3" s="51"/>
      <c r="PQ3" s="51"/>
      <c r="PR3" s="51"/>
      <c r="PS3" s="51"/>
      <c r="PT3" s="51"/>
      <c r="PU3" s="51"/>
      <c r="PV3" s="51"/>
      <c r="PW3" s="51"/>
      <c r="PX3" s="51"/>
      <c r="PY3" s="51"/>
      <c r="PZ3" s="51"/>
      <c r="QA3" s="51"/>
      <c r="QB3" s="51"/>
      <c r="QC3" s="51"/>
      <c r="QD3" s="51"/>
      <c r="QE3" s="51"/>
      <c r="QF3" s="51"/>
      <c r="QG3" s="51"/>
      <c r="QH3" s="51"/>
      <c r="QI3" s="51"/>
      <c r="QJ3" s="51"/>
      <c r="QK3" s="51"/>
      <c r="QL3" s="51"/>
      <c r="QM3" s="51"/>
      <c r="QN3" s="51"/>
      <c r="QO3" s="51"/>
      <c r="QP3" s="51"/>
      <c r="QQ3" s="51"/>
      <c r="QR3" s="51"/>
      <c r="QS3" s="51"/>
      <c r="QT3" s="51"/>
      <c r="QU3" s="51"/>
      <c r="QV3" s="51"/>
      <c r="QW3" s="51"/>
      <c r="QX3" s="51"/>
      <c r="QY3" s="51"/>
      <c r="QZ3" s="51"/>
      <c r="RA3" s="51"/>
      <c r="RB3" s="51"/>
      <c r="RC3" s="51"/>
      <c r="RD3" s="51"/>
      <c r="RE3" s="51"/>
      <c r="RF3" s="51"/>
      <c r="RG3" s="51"/>
      <c r="RH3" s="51"/>
      <c r="RI3" s="51"/>
      <c r="RJ3" s="51"/>
      <c r="RK3" s="51"/>
      <c r="RL3" s="51"/>
      <c r="RM3" s="51"/>
      <c r="RN3" s="51"/>
      <c r="RO3" s="51"/>
      <c r="RP3" s="51"/>
      <c r="RQ3" s="51"/>
      <c r="RR3" s="51"/>
      <c r="RS3" s="51"/>
      <c r="RT3" s="51"/>
      <c r="RU3" s="51"/>
      <c r="RV3" s="51"/>
      <c r="RW3" s="51"/>
      <c r="RX3" s="51"/>
      <c r="RY3" s="51"/>
      <c r="RZ3" s="51"/>
      <c r="SA3" s="51"/>
      <c r="SB3" s="51"/>
      <c r="SC3" s="51"/>
      <c r="SD3" s="51"/>
      <c r="SE3" s="51"/>
      <c r="SF3" s="51"/>
      <c r="SG3" s="51"/>
      <c r="SH3" s="51"/>
      <c r="SI3" s="51"/>
      <c r="SJ3" s="51"/>
      <c r="SK3" s="51"/>
      <c r="SL3" s="51"/>
      <c r="SM3" s="51"/>
      <c r="SN3" s="51"/>
      <c r="SO3" s="51"/>
      <c r="SP3" s="51"/>
      <c r="SQ3" s="51"/>
      <c r="SR3" s="51"/>
      <c r="SS3" s="51"/>
      <c r="ST3" s="51"/>
      <c r="SU3" s="51"/>
      <c r="SV3" s="51"/>
      <c r="SW3" s="51"/>
      <c r="SX3" s="51"/>
      <c r="SY3" s="51"/>
      <c r="SZ3" s="51"/>
      <c r="TA3" s="51"/>
      <c r="TB3" s="51"/>
      <c r="TC3" s="51"/>
      <c r="TD3" s="51"/>
      <c r="TE3" s="51"/>
      <c r="TF3" s="51"/>
      <c r="TG3" s="51"/>
      <c r="TH3" s="51"/>
      <c r="TI3" s="51"/>
      <c r="TJ3" s="51"/>
      <c r="TK3" s="51"/>
      <c r="TL3" s="51"/>
      <c r="TM3" s="51"/>
      <c r="TN3" s="51"/>
      <c r="TO3" s="51"/>
      <c r="TP3" s="51"/>
      <c r="TQ3" s="51"/>
      <c r="TR3" s="51"/>
      <c r="TS3" s="51"/>
      <c r="TT3" s="51"/>
      <c r="TU3" s="51"/>
      <c r="TV3" s="51"/>
      <c r="TW3" s="51"/>
      <c r="TX3" s="51"/>
      <c r="TY3" s="51"/>
      <c r="TZ3" s="51"/>
      <c r="UA3" s="51"/>
      <c r="UB3" s="51"/>
      <c r="UC3" s="51"/>
      <c r="UD3" s="51"/>
      <c r="UE3" s="51"/>
      <c r="UF3" s="51"/>
      <c r="UG3" s="51"/>
      <c r="UH3" s="51"/>
      <c r="UI3" s="51"/>
      <c r="UJ3" s="51"/>
      <c r="UK3" s="51"/>
      <c r="UL3" s="51"/>
      <c r="UM3" s="51"/>
      <c r="UN3" s="51"/>
      <c r="UO3" s="51"/>
      <c r="UP3" s="51"/>
      <c r="UQ3" s="51"/>
      <c r="UR3" s="51"/>
      <c r="US3" s="51"/>
      <c r="UT3" s="51"/>
      <c r="UU3" s="51"/>
      <c r="UV3" s="51"/>
      <c r="UW3" s="51"/>
      <c r="UX3" s="51"/>
      <c r="UY3" s="51"/>
      <c r="UZ3" s="51"/>
      <c r="VA3" s="51"/>
      <c r="VB3" s="51"/>
      <c r="VC3" s="51"/>
      <c r="VD3" s="51"/>
      <c r="VE3" s="51"/>
      <c r="VF3" s="51"/>
      <c r="VG3" s="51"/>
      <c r="VH3" s="51"/>
      <c r="VI3" s="51"/>
      <c r="VJ3" s="51"/>
      <c r="VK3" s="51"/>
      <c r="VL3" s="51"/>
      <c r="VM3" s="51"/>
      <c r="VN3" s="51"/>
      <c r="VO3" s="51"/>
      <c r="VP3" s="51"/>
      <c r="VQ3" s="51"/>
      <c r="VR3" s="51"/>
      <c r="VS3" s="51"/>
      <c r="VT3" s="51"/>
      <c r="VU3" s="51"/>
      <c r="VV3" s="51"/>
      <c r="VW3" s="51"/>
      <c r="VX3" s="51"/>
      <c r="VY3" s="51"/>
      <c r="VZ3" s="51"/>
      <c r="WA3" s="51"/>
      <c r="WB3" s="51"/>
      <c r="WC3" s="51"/>
      <c r="WD3" s="51"/>
      <c r="WE3" s="51"/>
      <c r="WF3" s="51"/>
      <c r="WG3" s="51"/>
      <c r="WH3" s="51"/>
      <c r="WI3" s="51"/>
      <c r="WJ3" s="51"/>
      <c r="WK3" s="51"/>
      <c r="WL3" s="51"/>
      <c r="WM3" s="51"/>
      <c r="WN3" s="51"/>
      <c r="WO3" s="51"/>
      <c r="WP3" s="51"/>
      <c r="WQ3" s="51"/>
      <c r="WR3" s="51"/>
      <c r="WS3" s="51"/>
      <c r="WT3" s="51"/>
      <c r="WU3" s="51"/>
      <c r="WV3" s="51"/>
      <c r="WW3" s="51"/>
      <c r="WX3" s="51"/>
      <c r="WY3" s="51"/>
      <c r="WZ3" s="51"/>
      <c r="XA3" s="51"/>
      <c r="XB3" s="51"/>
      <c r="XC3" s="51"/>
      <c r="XD3" s="51"/>
      <c r="XE3" s="51"/>
      <c r="XF3" s="51"/>
      <c r="XG3" s="51"/>
      <c r="XH3" s="51"/>
      <c r="XI3" s="51"/>
      <c r="XJ3" s="51"/>
      <c r="XK3" s="51"/>
      <c r="XL3" s="51"/>
      <c r="XM3" s="51"/>
      <c r="XN3" s="51"/>
      <c r="XO3" s="51"/>
      <c r="XP3" s="51"/>
      <c r="XQ3" s="51"/>
      <c r="XR3" s="51"/>
      <c r="XS3" s="51"/>
      <c r="XT3" s="51"/>
      <c r="XU3" s="51"/>
      <c r="XV3" s="51"/>
      <c r="XW3" s="51"/>
      <c r="XX3" s="51"/>
      <c r="XY3" s="51"/>
      <c r="XZ3" s="51"/>
      <c r="YA3" s="51"/>
      <c r="YB3" s="51"/>
      <c r="YC3" s="51"/>
      <c r="YD3" s="51"/>
      <c r="YE3" s="51"/>
      <c r="YF3" s="51"/>
      <c r="YG3" s="51"/>
      <c r="YH3" s="51"/>
      <c r="YI3" s="51"/>
      <c r="YJ3" s="51"/>
      <c r="YK3" s="51"/>
      <c r="YL3" s="51"/>
      <c r="YM3" s="51"/>
      <c r="YN3" s="51"/>
      <c r="YO3" s="51"/>
      <c r="YP3" s="51"/>
      <c r="YQ3" s="51"/>
      <c r="YR3" s="51"/>
      <c r="YS3" s="51"/>
      <c r="YT3" s="51"/>
      <c r="YU3" s="51"/>
      <c r="YV3" s="51"/>
      <c r="YW3" s="51"/>
      <c r="YX3" s="51"/>
      <c r="YY3" s="51"/>
      <c r="YZ3" s="51"/>
      <c r="ZA3" s="51"/>
      <c r="ZB3" s="51"/>
      <c r="ZC3" s="51"/>
      <c r="ZD3" s="51"/>
      <c r="ZE3" s="51"/>
      <c r="ZF3" s="51"/>
      <c r="ZG3" s="51"/>
      <c r="ZH3" s="51"/>
      <c r="ZI3" s="51"/>
      <c r="ZJ3" s="51"/>
      <c r="ZK3" s="51"/>
      <c r="ZL3" s="51"/>
      <c r="ZM3" s="51"/>
      <c r="ZN3" s="51"/>
      <c r="ZO3" s="51"/>
      <c r="ZP3" s="51"/>
      <c r="ZQ3" s="51"/>
      <c r="ZR3" s="51"/>
      <c r="ZS3" s="51"/>
      <c r="ZT3" s="51"/>
      <c r="ZU3" s="51"/>
      <c r="ZV3" s="51"/>
      <c r="ZW3" s="51"/>
      <c r="ZX3" s="51"/>
      <c r="ZY3" s="51"/>
      <c r="ZZ3" s="51"/>
      <c r="AAA3" s="51"/>
      <c r="AAB3" s="51"/>
      <c r="AAC3" s="51"/>
      <c r="AAD3" s="51"/>
      <c r="AAE3" s="51"/>
      <c r="AAF3" s="51"/>
      <c r="AAG3" s="51"/>
      <c r="AAH3" s="51"/>
      <c r="AAI3" s="51"/>
      <c r="AAJ3" s="51"/>
      <c r="AAK3" s="51"/>
      <c r="AAL3" s="51"/>
      <c r="AAM3" s="51"/>
      <c r="AAN3" s="51"/>
      <c r="AAO3" s="51"/>
      <c r="AAP3" s="51"/>
      <c r="AAQ3" s="51"/>
      <c r="AAR3" s="51"/>
      <c r="AAS3" s="51"/>
      <c r="AAT3" s="51"/>
      <c r="AAU3" s="51"/>
      <c r="AAV3" s="51"/>
      <c r="AAW3" s="51"/>
      <c r="AAX3" s="51"/>
      <c r="AAY3" s="51"/>
      <c r="AAZ3" s="51"/>
      <c r="ABA3" s="51"/>
      <c r="ABB3" s="51"/>
      <c r="ABC3" s="51"/>
      <c r="ABD3" s="51"/>
      <c r="ABE3" s="51"/>
      <c r="ABF3" s="51"/>
      <c r="ABG3" s="51"/>
      <c r="ABH3" s="51"/>
      <c r="ABI3" s="51"/>
      <c r="ABJ3" s="51"/>
      <c r="ABK3" s="51"/>
      <c r="ABL3" s="51"/>
      <c r="ABM3" s="51"/>
      <c r="ABN3" s="51"/>
      <c r="ABO3" s="51"/>
      <c r="ABP3" s="51"/>
      <c r="ABQ3" s="51"/>
      <c r="ABR3" s="51"/>
      <c r="ABS3" s="51"/>
      <c r="ABT3" s="51"/>
      <c r="ABU3" s="51"/>
      <c r="ABV3" s="51"/>
      <c r="ABW3" s="51"/>
      <c r="ABX3" s="51"/>
      <c r="ABY3" s="51"/>
      <c r="ABZ3" s="51"/>
      <c r="ACA3" s="51"/>
      <c r="ACB3" s="51"/>
      <c r="ACC3" s="51"/>
      <c r="ACD3" s="51"/>
      <c r="ACE3" s="51"/>
      <c r="ACF3" s="51"/>
      <c r="ACG3" s="51"/>
      <c r="ACH3" s="51"/>
      <c r="ACI3" s="51"/>
      <c r="ACJ3" s="51"/>
      <c r="ACK3" s="51"/>
      <c r="ACL3" s="51"/>
      <c r="ACM3" s="51"/>
      <c r="ACN3" s="51"/>
      <c r="ACO3" s="51"/>
      <c r="ACP3" s="51"/>
      <c r="ACQ3" s="51"/>
      <c r="ACR3" s="51"/>
      <c r="ACS3" s="51"/>
      <c r="ACT3" s="51"/>
      <c r="ACU3" s="51"/>
      <c r="ACV3" s="51"/>
      <c r="ACW3" s="51"/>
      <c r="ACX3" s="51"/>
      <c r="ACY3" s="51"/>
      <c r="ACZ3" s="51"/>
      <c r="ADA3" s="51"/>
      <c r="ADB3" s="51"/>
      <c r="ADC3" s="51"/>
      <c r="ADD3" s="51"/>
      <c r="ADE3" s="51"/>
      <c r="ADF3" s="51"/>
      <c r="ADG3" s="51"/>
      <c r="ADH3" s="51"/>
      <c r="ADI3" s="51"/>
      <c r="ADJ3" s="51"/>
      <c r="ADK3" s="51"/>
      <c r="ADL3" s="51"/>
      <c r="ADM3" s="51"/>
      <c r="ADN3" s="51"/>
      <c r="ADO3" s="51"/>
      <c r="ADP3" s="51"/>
      <c r="ADQ3" s="51"/>
      <c r="ADR3" s="51"/>
      <c r="ADS3" s="51"/>
      <c r="ADT3" s="51"/>
      <c r="ADU3" s="51"/>
      <c r="ADV3" s="51"/>
      <c r="ADW3" s="51"/>
      <c r="ADX3" s="51"/>
      <c r="ADY3" s="51"/>
      <c r="ADZ3" s="51"/>
      <c r="AEA3" s="51"/>
      <c r="AEB3" s="51"/>
      <c r="AEC3" s="51"/>
      <c r="AED3" s="51"/>
      <c r="AEE3" s="51"/>
      <c r="AEF3" s="51"/>
      <c r="AEG3" s="51"/>
      <c r="AEH3" s="51"/>
      <c r="AEI3" s="51"/>
      <c r="AEJ3" s="51"/>
      <c r="AEK3" s="51"/>
      <c r="AEL3" s="51"/>
      <c r="AEM3" s="51"/>
      <c r="AEN3" s="51"/>
      <c r="AEO3" s="51"/>
      <c r="AEP3" s="51"/>
      <c r="AEQ3" s="51"/>
      <c r="AER3" s="51"/>
      <c r="AES3" s="51"/>
      <c r="AET3" s="51"/>
      <c r="AEU3" s="51"/>
      <c r="AEV3" s="51"/>
      <c r="AEW3" s="51"/>
      <c r="AEX3" s="51"/>
      <c r="AEY3" s="51"/>
      <c r="AEZ3" s="51"/>
      <c r="AFA3" s="51"/>
      <c r="AFB3" s="51"/>
      <c r="AFC3" s="51"/>
      <c r="AFD3" s="51"/>
      <c r="AFE3" s="51"/>
      <c r="AFF3" s="51"/>
      <c r="AFG3" s="51"/>
      <c r="AFH3" s="51"/>
      <c r="AFI3" s="51"/>
      <c r="AFJ3" s="51"/>
      <c r="AFK3" s="51"/>
      <c r="AFL3" s="51"/>
      <c r="AFM3" s="51"/>
      <c r="AFN3" s="51"/>
      <c r="AFO3" s="51"/>
      <c r="AFP3" s="51"/>
      <c r="AFQ3" s="51"/>
      <c r="AFR3" s="51"/>
      <c r="AFS3" s="51"/>
      <c r="AFT3" s="51"/>
      <c r="AFU3" s="51"/>
      <c r="AFV3" s="51"/>
      <c r="AFW3" s="51"/>
      <c r="AFX3" s="51"/>
      <c r="AFY3" s="51"/>
      <c r="AFZ3" s="51"/>
      <c r="AGA3" s="51"/>
      <c r="AGB3" s="51"/>
      <c r="AGC3" s="51"/>
      <c r="AGD3" s="51"/>
      <c r="AGE3" s="51"/>
      <c r="AGF3" s="51"/>
      <c r="AGG3" s="51"/>
      <c r="AGH3" s="51"/>
      <c r="AGI3" s="51"/>
      <c r="AGJ3" s="51"/>
      <c r="AGK3" s="51"/>
      <c r="AGL3" s="51"/>
      <c r="AGM3" s="51"/>
      <c r="AGN3" s="51"/>
      <c r="AGO3" s="51"/>
      <c r="AGP3" s="51"/>
      <c r="AGQ3" s="51"/>
      <c r="AGR3" s="51"/>
      <c r="AGS3" s="51"/>
      <c r="AGT3" s="51"/>
      <c r="AGU3" s="51"/>
      <c r="AGV3" s="51"/>
      <c r="AGW3" s="51"/>
      <c r="AGX3" s="51"/>
      <c r="AGY3" s="51"/>
      <c r="AGZ3" s="51"/>
      <c r="AHA3" s="51"/>
      <c r="AHB3" s="51"/>
      <c r="AHC3" s="51"/>
      <c r="AHD3" s="51"/>
      <c r="AHE3" s="51"/>
      <c r="AHF3" s="51"/>
      <c r="AHG3" s="51"/>
      <c r="AHH3" s="51"/>
      <c r="AHI3" s="51"/>
      <c r="AHJ3" s="51"/>
      <c r="AHK3" s="51"/>
      <c r="AHL3" s="51"/>
      <c r="AHM3" s="51"/>
      <c r="AHN3" s="51"/>
      <c r="AHO3" s="51"/>
      <c r="AHP3" s="51"/>
      <c r="AHQ3" s="51"/>
      <c r="AHR3" s="51"/>
      <c r="AHS3" s="51"/>
      <c r="AHT3" s="51"/>
      <c r="AHU3" s="51"/>
      <c r="AHV3" s="51"/>
      <c r="AHW3" s="51"/>
      <c r="AHX3" s="51"/>
      <c r="AHY3" s="51"/>
      <c r="AHZ3" s="51"/>
      <c r="AIA3" s="51"/>
      <c r="AIB3" s="51"/>
      <c r="AIC3" s="51"/>
      <c r="AID3" s="51"/>
      <c r="AIE3" s="51"/>
      <c r="AIF3" s="51"/>
      <c r="AIG3" s="51"/>
      <c r="AIH3" s="51"/>
      <c r="AII3" s="51"/>
      <c r="AIJ3" s="51"/>
      <c r="AIK3" s="51"/>
      <c r="AIL3" s="51"/>
      <c r="AIM3" s="51"/>
      <c r="AIN3" s="51"/>
      <c r="AIO3" s="51"/>
      <c r="AIP3" s="51"/>
      <c r="AIQ3" s="51"/>
      <c r="AIR3" s="51"/>
      <c r="AIS3" s="51"/>
      <c r="AIT3" s="51"/>
      <c r="AIU3" s="51"/>
      <c r="AIV3" s="51"/>
      <c r="AIW3" s="51"/>
      <c r="AIX3" s="51"/>
      <c r="AIY3" s="51"/>
      <c r="AIZ3" s="51"/>
      <c r="AJA3" s="51"/>
      <c r="AJB3" s="51"/>
      <c r="AJC3" s="51"/>
      <c r="AJD3" s="51"/>
      <c r="AJE3" s="51"/>
      <c r="AJF3" s="51"/>
      <c r="AJG3" s="51"/>
      <c r="AJH3" s="51"/>
      <c r="AJI3" s="51"/>
      <c r="AJJ3" s="51"/>
      <c r="AJK3" s="51"/>
      <c r="AJL3" s="51"/>
      <c r="AJM3" s="51"/>
      <c r="AJN3" s="51"/>
      <c r="AJO3" s="51"/>
      <c r="AJP3" s="51"/>
      <c r="AJQ3" s="51"/>
      <c r="AJR3" s="51"/>
      <c r="AJS3" s="51"/>
      <c r="AJT3" s="51"/>
      <c r="AJU3" s="51"/>
      <c r="AJV3" s="51"/>
      <c r="AJW3" s="51"/>
      <c r="AJX3" s="51"/>
      <c r="AJY3" s="51"/>
      <c r="AJZ3" s="51"/>
      <c r="AKA3" s="51"/>
      <c r="AKB3" s="51"/>
      <c r="AKC3" s="51"/>
      <c r="AKD3" s="51"/>
      <c r="AKE3" s="51"/>
      <c r="AKF3" s="51"/>
      <c r="AKG3" s="51"/>
      <c r="AKH3" s="51"/>
      <c r="AKI3" s="51"/>
      <c r="AKJ3" s="51"/>
      <c r="AKK3" s="51"/>
      <c r="AKL3" s="51"/>
    </row>
    <row r="4" spans="1:974">
      <c r="A4" s="52"/>
      <c r="B4" s="53" t="s">
        <v>122</v>
      </c>
      <c r="C4" s="54"/>
      <c r="D4" s="55"/>
      <c r="E4" s="56"/>
      <c r="F4" s="382"/>
      <c r="G4" s="57">
        <v>919000</v>
      </c>
      <c r="H4" s="58" t="s">
        <v>123</v>
      </c>
      <c r="I4" s="59" t="s">
        <v>123</v>
      </c>
      <c r="J4" s="59" t="s">
        <v>123</v>
      </c>
      <c r="K4" s="60" t="s">
        <v>123</v>
      </c>
      <c r="L4" s="60" t="s">
        <v>123</v>
      </c>
      <c r="M4" s="61" t="s">
        <v>123</v>
      </c>
      <c r="N4" s="62" t="s">
        <v>123</v>
      </c>
      <c r="O4" s="63" t="s">
        <v>124</v>
      </c>
      <c r="P4" s="51"/>
      <c r="Q4" s="51" t="s">
        <v>125</v>
      </c>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c r="IW4" s="51"/>
      <c r="IX4" s="51"/>
      <c r="IY4" s="51"/>
      <c r="IZ4" s="51"/>
      <c r="JA4" s="51"/>
      <c r="JB4" s="51"/>
      <c r="JC4" s="51"/>
      <c r="JD4" s="51"/>
      <c r="JE4" s="51"/>
      <c r="JF4" s="51"/>
      <c r="JG4" s="51"/>
      <c r="JH4" s="51"/>
      <c r="JI4" s="51"/>
      <c r="JJ4" s="51"/>
      <c r="JK4" s="51"/>
      <c r="JL4" s="51"/>
      <c r="JM4" s="51"/>
      <c r="JN4" s="51"/>
      <c r="JO4" s="51"/>
      <c r="JP4" s="51"/>
      <c r="JQ4" s="51"/>
      <c r="JR4" s="51"/>
      <c r="JS4" s="51"/>
      <c r="JT4" s="51"/>
      <c r="JU4" s="51"/>
      <c r="JV4" s="51"/>
      <c r="JW4" s="51"/>
      <c r="JX4" s="51"/>
      <c r="JY4" s="51"/>
      <c r="JZ4" s="51"/>
      <c r="KA4" s="51"/>
      <c r="KB4" s="51"/>
      <c r="KC4" s="51"/>
      <c r="KD4" s="51"/>
      <c r="KE4" s="51"/>
      <c r="KF4" s="51"/>
      <c r="KG4" s="51"/>
      <c r="KH4" s="51"/>
      <c r="KI4" s="51"/>
      <c r="KJ4" s="51"/>
      <c r="KK4" s="51"/>
      <c r="KL4" s="51"/>
      <c r="KM4" s="51"/>
      <c r="KN4" s="51"/>
      <c r="KO4" s="51"/>
      <c r="KP4" s="51"/>
      <c r="KQ4" s="51"/>
      <c r="KR4" s="51"/>
      <c r="KS4" s="51"/>
      <c r="KT4" s="51"/>
      <c r="KU4" s="51"/>
      <c r="KV4" s="51"/>
      <c r="KW4" s="51"/>
      <c r="KX4" s="51"/>
      <c r="KY4" s="51"/>
      <c r="KZ4" s="51"/>
      <c r="LA4" s="51"/>
      <c r="LB4" s="51"/>
      <c r="LC4" s="51"/>
      <c r="LD4" s="51"/>
      <c r="LE4" s="51"/>
      <c r="LF4" s="51"/>
      <c r="LG4" s="51"/>
      <c r="LH4" s="51"/>
      <c r="LI4" s="51"/>
      <c r="LJ4" s="51"/>
      <c r="LK4" s="51"/>
      <c r="LL4" s="51"/>
      <c r="LM4" s="51"/>
      <c r="LN4" s="51"/>
      <c r="LO4" s="51"/>
      <c r="LP4" s="51"/>
      <c r="LQ4" s="51"/>
      <c r="LR4" s="51"/>
      <c r="LS4" s="51"/>
      <c r="LT4" s="51"/>
      <c r="LU4" s="51"/>
      <c r="LV4" s="51"/>
      <c r="LW4" s="51"/>
      <c r="LX4" s="51"/>
      <c r="LY4" s="51"/>
      <c r="LZ4" s="51"/>
      <c r="MA4" s="51"/>
      <c r="MB4" s="51"/>
      <c r="MC4" s="51"/>
      <c r="MD4" s="51"/>
      <c r="ME4" s="51"/>
      <c r="MF4" s="51"/>
      <c r="MG4" s="51"/>
      <c r="MH4" s="51"/>
      <c r="MI4" s="51"/>
      <c r="MJ4" s="51"/>
      <c r="MK4" s="51"/>
      <c r="ML4" s="51"/>
      <c r="MM4" s="51"/>
      <c r="MN4" s="51"/>
      <c r="MO4" s="51"/>
      <c r="MP4" s="51"/>
      <c r="MQ4" s="51"/>
      <c r="MR4" s="51"/>
      <c r="MS4" s="51"/>
      <c r="MT4" s="51"/>
      <c r="MU4" s="51"/>
      <c r="MV4" s="51"/>
      <c r="MW4" s="51"/>
      <c r="MX4" s="51"/>
      <c r="MY4" s="51"/>
      <c r="MZ4" s="51"/>
      <c r="NA4" s="51"/>
      <c r="NB4" s="51"/>
      <c r="NC4" s="51"/>
      <c r="ND4" s="51"/>
      <c r="NE4" s="51"/>
      <c r="NF4" s="51"/>
      <c r="NG4" s="51"/>
      <c r="NH4" s="51"/>
      <c r="NI4" s="51"/>
      <c r="NJ4" s="51"/>
      <c r="NK4" s="51"/>
      <c r="NL4" s="51"/>
      <c r="NM4" s="51"/>
      <c r="NN4" s="51"/>
      <c r="NO4" s="51"/>
      <c r="NP4" s="51"/>
      <c r="NQ4" s="51"/>
      <c r="NR4" s="51"/>
      <c r="NS4" s="51"/>
      <c r="NT4" s="51"/>
      <c r="NU4" s="51"/>
      <c r="NV4" s="51"/>
      <c r="NW4" s="51"/>
      <c r="NX4" s="51"/>
      <c r="NY4" s="51"/>
      <c r="NZ4" s="51"/>
      <c r="OA4" s="51"/>
      <c r="OB4" s="51"/>
      <c r="OC4" s="51"/>
      <c r="OD4" s="51"/>
      <c r="OE4" s="51"/>
      <c r="OF4" s="51"/>
      <c r="OG4" s="51"/>
      <c r="OH4" s="51"/>
      <c r="OI4" s="51"/>
      <c r="OJ4" s="51"/>
      <c r="OK4" s="51"/>
      <c r="OL4" s="51"/>
      <c r="OM4" s="51"/>
      <c r="ON4" s="51"/>
      <c r="OO4" s="51"/>
      <c r="OP4" s="51"/>
      <c r="OQ4" s="51"/>
      <c r="OR4" s="51"/>
      <c r="OS4" s="51"/>
      <c r="OT4" s="51"/>
      <c r="OU4" s="51"/>
      <c r="OV4" s="51"/>
      <c r="OW4" s="51"/>
      <c r="OX4" s="51"/>
      <c r="OY4" s="51"/>
      <c r="OZ4" s="51"/>
      <c r="PA4" s="51"/>
      <c r="PB4" s="51"/>
      <c r="PC4" s="51"/>
      <c r="PD4" s="51"/>
      <c r="PE4" s="51"/>
      <c r="PF4" s="51"/>
      <c r="PG4" s="51"/>
      <c r="PH4" s="51"/>
      <c r="PI4" s="51"/>
      <c r="PJ4" s="51"/>
      <c r="PK4" s="51"/>
      <c r="PL4" s="51"/>
      <c r="PM4" s="51"/>
      <c r="PN4" s="51"/>
      <c r="PO4" s="51"/>
      <c r="PP4" s="51"/>
      <c r="PQ4" s="51"/>
      <c r="PR4" s="51"/>
      <c r="PS4" s="51"/>
      <c r="PT4" s="51"/>
      <c r="PU4" s="51"/>
      <c r="PV4" s="51"/>
      <c r="PW4" s="51"/>
      <c r="PX4" s="51"/>
      <c r="PY4" s="51"/>
      <c r="PZ4" s="51"/>
      <c r="QA4" s="51"/>
      <c r="QB4" s="51"/>
      <c r="QC4" s="51"/>
      <c r="QD4" s="51"/>
      <c r="QE4" s="51"/>
      <c r="QF4" s="51"/>
      <c r="QG4" s="51"/>
      <c r="QH4" s="51"/>
      <c r="QI4" s="51"/>
      <c r="QJ4" s="51"/>
      <c r="QK4" s="51"/>
      <c r="QL4" s="51"/>
      <c r="QM4" s="51"/>
      <c r="QN4" s="51"/>
      <c r="QO4" s="51"/>
      <c r="QP4" s="51"/>
      <c r="QQ4" s="51"/>
      <c r="QR4" s="51"/>
      <c r="QS4" s="51"/>
      <c r="QT4" s="51"/>
      <c r="QU4" s="51"/>
      <c r="QV4" s="51"/>
      <c r="QW4" s="51"/>
      <c r="QX4" s="51"/>
      <c r="QY4" s="51"/>
      <c r="QZ4" s="51"/>
      <c r="RA4" s="51"/>
      <c r="RB4" s="51"/>
      <c r="RC4" s="51"/>
      <c r="RD4" s="51"/>
      <c r="RE4" s="51"/>
      <c r="RF4" s="51"/>
      <c r="RG4" s="51"/>
      <c r="RH4" s="51"/>
      <c r="RI4" s="51"/>
      <c r="RJ4" s="51"/>
      <c r="RK4" s="51"/>
      <c r="RL4" s="51"/>
      <c r="RM4" s="51"/>
      <c r="RN4" s="51"/>
      <c r="RO4" s="51"/>
      <c r="RP4" s="51"/>
      <c r="RQ4" s="51"/>
      <c r="RR4" s="51"/>
      <c r="RS4" s="51"/>
      <c r="RT4" s="51"/>
      <c r="RU4" s="51"/>
      <c r="RV4" s="51"/>
      <c r="RW4" s="51"/>
      <c r="RX4" s="51"/>
      <c r="RY4" s="51"/>
      <c r="RZ4" s="51"/>
      <c r="SA4" s="51"/>
      <c r="SB4" s="51"/>
      <c r="SC4" s="51"/>
      <c r="SD4" s="51"/>
      <c r="SE4" s="51"/>
      <c r="SF4" s="51"/>
      <c r="SG4" s="51"/>
      <c r="SH4" s="51"/>
      <c r="SI4" s="51"/>
      <c r="SJ4" s="51"/>
      <c r="SK4" s="51"/>
      <c r="SL4" s="51"/>
      <c r="SM4" s="51"/>
      <c r="SN4" s="51"/>
      <c r="SO4" s="51"/>
      <c r="SP4" s="51"/>
      <c r="SQ4" s="51"/>
      <c r="SR4" s="51"/>
      <c r="SS4" s="51"/>
      <c r="ST4" s="51"/>
      <c r="SU4" s="51"/>
      <c r="SV4" s="51"/>
      <c r="SW4" s="51"/>
      <c r="SX4" s="51"/>
      <c r="SY4" s="51"/>
      <c r="SZ4" s="51"/>
      <c r="TA4" s="51"/>
      <c r="TB4" s="51"/>
      <c r="TC4" s="51"/>
      <c r="TD4" s="51"/>
      <c r="TE4" s="51"/>
      <c r="TF4" s="51"/>
      <c r="TG4" s="51"/>
      <c r="TH4" s="51"/>
      <c r="TI4" s="51"/>
      <c r="TJ4" s="51"/>
      <c r="TK4" s="51"/>
      <c r="TL4" s="51"/>
      <c r="TM4" s="51"/>
      <c r="TN4" s="51"/>
      <c r="TO4" s="51"/>
      <c r="TP4" s="51"/>
      <c r="TQ4" s="51"/>
      <c r="TR4" s="51"/>
      <c r="TS4" s="51"/>
      <c r="TT4" s="51"/>
      <c r="TU4" s="51"/>
      <c r="TV4" s="51"/>
      <c r="TW4" s="51"/>
      <c r="TX4" s="51"/>
      <c r="TY4" s="51"/>
      <c r="TZ4" s="51"/>
      <c r="UA4" s="51"/>
      <c r="UB4" s="51"/>
      <c r="UC4" s="51"/>
      <c r="UD4" s="51"/>
      <c r="UE4" s="51"/>
      <c r="UF4" s="51"/>
      <c r="UG4" s="51"/>
      <c r="UH4" s="51"/>
      <c r="UI4" s="51"/>
      <c r="UJ4" s="51"/>
      <c r="UK4" s="51"/>
      <c r="UL4" s="51"/>
      <c r="UM4" s="51"/>
      <c r="UN4" s="51"/>
      <c r="UO4" s="51"/>
      <c r="UP4" s="51"/>
      <c r="UQ4" s="51"/>
      <c r="UR4" s="51"/>
      <c r="US4" s="51"/>
      <c r="UT4" s="51"/>
      <c r="UU4" s="51"/>
      <c r="UV4" s="51"/>
      <c r="UW4" s="51"/>
      <c r="UX4" s="51"/>
      <c r="UY4" s="51"/>
      <c r="UZ4" s="51"/>
      <c r="VA4" s="51"/>
      <c r="VB4" s="51"/>
      <c r="VC4" s="51"/>
      <c r="VD4" s="51"/>
      <c r="VE4" s="51"/>
      <c r="VF4" s="51"/>
      <c r="VG4" s="51"/>
      <c r="VH4" s="51"/>
      <c r="VI4" s="51"/>
      <c r="VJ4" s="51"/>
      <c r="VK4" s="51"/>
      <c r="VL4" s="51"/>
      <c r="VM4" s="51"/>
      <c r="VN4" s="51"/>
      <c r="VO4" s="51"/>
      <c r="VP4" s="51"/>
      <c r="VQ4" s="51"/>
      <c r="VR4" s="51"/>
      <c r="VS4" s="51"/>
      <c r="VT4" s="51"/>
      <c r="VU4" s="51"/>
      <c r="VV4" s="51"/>
      <c r="VW4" s="51"/>
      <c r="VX4" s="51"/>
      <c r="VY4" s="51"/>
      <c r="VZ4" s="51"/>
      <c r="WA4" s="51"/>
      <c r="WB4" s="51"/>
      <c r="WC4" s="51"/>
      <c r="WD4" s="51"/>
      <c r="WE4" s="51"/>
      <c r="WF4" s="51"/>
      <c r="WG4" s="51"/>
      <c r="WH4" s="51"/>
      <c r="WI4" s="51"/>
      <c r="WJ4" s="51"/>
      <c r="WK4" s="51"/>
      <c r="WL4" s="51"/>
      <c r="WM4" s="51"/>
      <c r="WN4" s="51"/>
      <c r="WO4" s="51"/>
      <c r="WP4" s="51"/>
      <c r="WQ4" s="51"/>
      <c r="WR4" s="51"/>
      <c r="WS4" s="51"/>
      <c r="WT4" s="51"/>
      <c r="WU4" s="51"/>
      <c r="WV4" s="51"/>
      <c r="WW4" s="51"/>
      <c r="WX4" s="51"/>
      <c r="WY4" s="51"/>
      <c r="WZ4" s="51"/>
      <c r="XA4" s="51"/>
      <c r="XB4" s="51"/>
      <c r="XC4" s="51"/>
      <c r="XD4" s="51"/>
      <c r="XE4" s="51"/>
      <c r="XF4" s="51"/>
      <c r="XG4" s="51"/>
      <c r="XH4" s="51"/>
      <c r="XI4" s="51"/>
      <c r="XJ4" s="51"/>
      <c r="XK4" s="51"/>
      <c r="XL4" s="51"/>
      <c r="XM4" s="51"/>
      <c r="XN4" s="51"/>
      <c r="XO4" s="51"/>
      <c r="XP4" s="51"/>
      <c r="XQ4" s="51"/>
      <c r="XR4" s="51"/>
      <c r="XS4" s="51"/>
      <c r="XT4" s="51"/>
      <c r="XU4" s="51"/>
      <c r="XV4" s="51"/>
      <c r="XW4" s="51"/>
      <c r="XX4" s="51"/>
      <c r="XY4" s="51"/>
      <c r="XZ4" s="51"/>
      <c r="YA4" s="51"/>
      <c r="YB4" s="51"/>
      <c r="YC4" s="51"/>
      <c r="YD4" s="51"/>
      <c r="YE4" s="51"/>
      <c r="YF4" s="51"/>
      <c r="YG4" s="51"/>
      <c r="YH4" s="51"/>
      <c r="YI4" s="51"/>
      <c r="YJ4" s="51"/>
      <c r="YK4" s="51"/>
      <c r="YL4" s="51"/>
      <c r="YM4" s="51"/>
      <c r="YN4" s="51"/>
      <c r="YO4" s="51"/>
      <c r="YP4" s="51"/>
      <c r="YQ4" s="51"/>
      <c r="YR4" s="51"/>
      <c r="YS4" s="51"/>
      <c r="YT4" s="51"/>
      <c r="YU4" s="51"/>
      <c r="YV4" s="51"/>
      <c r="YW4" s="51"/>
      <c r="YX4" s="51"/>
      <c r="YY4" s="51"/>
      <c r="YZ4" s="51"/>
      <c r="ZA4" s="51"/>
      <c r="ZB4" s="51"/>
      <c r="ZC4" s="51"/>
      <c r="ZD4" s="51"/>
      <c r="ZE4" s="51"/>
      <c r="ZF4" s="51"/>
      <c r="ZG4" s="51"/>
      <c r="ZH4" s="51"/>
      <c r="ZI4" s="51"/>
      <c r="ZJ4" s="51"/>
      <c r="ZK4" s="51"/>
      <c r="ZL4" s="51"/>
      <c r="ZM4" s="51"/>
      <c r="ZN4" s="51"/>
      <c r="ZO4" s="51"/>
      <c r="ZP4" s="51"/>
      <c r="ZQ4" s="51"/>
      <c r="ZR4" s="51"/>
      <c r="ZS4" s="51"/>
      <c r="ZT4" s="51"/>
      <c r="ZU4" s="51"/>
      <c r="ZV4" s="51"/>
      <c r="ZW4" s="51"/>
      <c r="ZX4" s="51"/>
      <c r="ZY4" s="51"/>
      <c r="ZZ4" s="51"/>
      <c r="AAA4" s="51"/>
      <c r="AAB4" s="51"/>
      <c r="AAC4" s="51"/>
      <c r="AAD4" s="51"/>
      <c r="AAE4" s="51"/>
      <c r="AAF4" s="51"/>
      <c r="AAG4" s="51"/>
      <c r="AAH4" s="51"/>
      <c r="AAI4" s="51"/>
      <c r="AAJ4" s="51"/>
      <c r="AAK4" s="51"/>
      <c r="AAL4" s="51"/>
      <c r="AAM4" s="51"/>
      <c r="AAN4" s="51"/>
      <c r="AAO4" s="51"/>
      <c r="AAP4" s="51"/>
      <c r="AAQ4" s="51"/>
      <c r="AAR4" s="51"/>
      <c r="AAS4" s="51"/>
      <c r="AAT4" s="51"/>
      <c r="AAU4" s="51"/>
      <c r="AAV4" s="51"/>
      <c r="AAW4" s="51"/>
      <c r="AAX4" s="51"/>
      <c r="AAY4" s="51"/>
      <c r="AAZ4" s="51"/>
      <c r="ABA4" s="51"/>
      <c r="ABB4" s="51"/>
      <c r="ABC4" s="51"/>
      <c r="ABD4" s="51"/>
      <c r="ABE4" s="51"/>
      <c r="ABF4" s="51"/>
      <c r="ABG4" s="51"/>
      <c r="ABH4" s="51"/>
      <c r="ABI4" s="51"/>
      <c r="ABJ4" s="51"/>
      <c r="ABK4" s="51"/>
      <c r="ABL4" s="51"/>
      <c r="ABM4" s="51"/>
      <c r="ABN4" s="51"/>
      <c r="ABO4" s="51"/>
      <c r="ABP4" s="51"/>
      <c r="ABQ4" s="51"/>
      <c r="ABR4" s="51"/>
      <c r="ABS4" s="51"/>
      <c r="ABT4" s="51"/>
      <c r="ABU4" s="51"/>
      <c r="ABV4" s="51"/>
      <c r="ABW4" s="51"/>
      <c r="ABX4" s="51"/>
      <c r="ABY4" s="51"/>
      <c r="ABZ4" s="51"/>
      <c r="ACA4" s="51"/>
      <c r="ACB4" s="51"/>
      <c r="ACC4" s="51"/>
      <c r="ACD4" s="51"/>
      <c r="ACE4" s="51"/>
      <c r="ACF4" s="51"/>
      <c r="ACG4" s="51"/>
      <c r="ACH4" s="51"/>
      <c r="ACI4" s="51"/>
      <c r="ACJ4" s="51"/>
      <c r="ACK4" s="51"/>
      <c r="ACL4" s="51"/>
      <c r="ACM4" s="51"/>
      <c r="ACN4" s="51"/>
      <c r="ACO4" s="51"/>
      <c r="ACP4" s="51"/>
      <c r="ACQ4" s="51"/>
      <c r="ACR4" s="51"/>
      <c r="ACS4" s="51"/>
      <c r="ACT4" s="51"/>
      <c r="ACU4" s="51"/>
      <c r="ACV4" s="51"/>
      <c r="ACW4" s="51"/>
      <c r="ACX4" s="51"/>
      <c r="ACY4" s="51"/>
      <c r="ACZ4" s="51"/>
      <c r="ADA4" s="51"/>
      <c r="ADB4" s="51"/>
      <c r="ADC4" s="51"/>
      <c r="ADD4" s="51"/>
      <c r="ADE4" s="51"/>
      <c r="ADF4" s="51"/>
      <c r="ADG4" s="51"/>
      <c r="ADH4" s="51"/>
      <c r="ADI4" s="51"/>
      <c r="ADJ4" s="51"/>
      <c r="ADK4" s="51"/>
      <c r="ADL4" s="51"/>
      <c r="ADM4" s="51"/>
      <c r="ADN4" s="51"/>
      <c r="ADO4" s="51"/>
      <c r="ADP4" s="51"/>
      <c r="ADQ4" s="51"/>
      <c r="ADR4" s="51"/>
      <c r="ADS4" s="51"/>
      <c r="ADT4" s="51"/>
      <c r="ADU4" s="51"/>
      <c r="ADV4" s="51"/>
      <c r="ADW4" s="51"/>
      <c r="ADX4" s="51"/>
      <c r="ADY4" s="51"/>
      <c r="ADZ4" s="51"/>
      <c r="AEA4" s="51"/>
      <c r="AEB4" s="51"/>
      <c r="AEC4" s="51"/>
      <c r="AED4" s="51"/>
      <c r="AEE4" s="51"/>
      <c r="AEF4" s="51"/>
      <c r="AEG4" s="51"/>
      <c r="AEH4" s="51"/>
      <c r="AEI4" s="51"/>
      <c r="AEJ4" s="51"/>
      <c r="AEK4" s="51"/>
      <c r="AEL4" s="51"/>
      <c r="AEM4" s="51"/>
      <c r="AEN4" s="51"/>
      <c r="AEO4" s="51"/>
      <c r="AEP4" s="51"/>
      <c r="AEQ4" s="51"/>
      <c r="AER4" s="51"/>
      <c r="AES4" s="51"/>
      <c r="AET4" s="51"/>
      <c r="AEU4" s="51"/>
      <c r="AEV4" s="51"/>
      <c r="AEW4" s="51"/>
      <c r="AEX4" s="51"/>
      <c r="AEY4" s="51"/>
      <c r="AEZ4" s="51"/>
      <c r="AFA4" s="51"/>
      <c r="AFB4" s="51"/>
      <c r="AFC4" s="51"/>
      <c r="AFD4" s="51"/>
      <c r="AFE4" s="51"/>
      <c r="AFF4" s="51"/>
      <c r="AFG4" s="51"/>
      <c r="AFH4" s="51"/>
      <c r="AFI4" s="51"/>
      <c r="AFJ4" s="51"/>
      <c r="AFK4" s="51"/>
      <c r="AFL4" s="51"/>
      <c r="AFM4" s="51"/>
      <c r="AFN4" s="51"/>
      <c r="AFO4" s="51"/>
      <c r="AFP4" s="51"/>
      <c r="AFQ4" s="51"/>
      <c r="AFR4" s="51"/>
      <c r="AFS4" s="51"/>
      <c r="AFT4" s="51"/>
      <c r="AFU4" s="51"/>
      <c r="AFV4" s="51"/>
      <c r="AFW4" s="51"/>
      <c r="AFX4" s="51"/>
      <c r="AFY4" s="51"/>
      <c r="AFZ4" s="51"/>
      <c r="AGA4" s="51"/>
      <c r="AGB4" s="51"/>
      <c r="AGC4" s="51"/>
      <c r="AGD4" s="51"/>
      <c r="AGE4" s="51"/>
      <c r="AGF4" s="51"/>
      <c r="AGG4" s="51"/>
      <c r="AGH4" s="51"/>
      <c r="AGI4" s="51"/>
      <c r="AGJ4" s="51"/>
      <c r="AGK4" s="51"/>
      <c r="AGL4" s="51"/>
      <c r="AGM4" s="51"/>
      <c r="AGN4" s="51"/>
      <c r="AGO4" s="51"/>
      <c r="AGP4" s="51"/>
      <c r="AGQ4" s="51"/>
      <c r="AGR4" s="51"/>
      <c r="AGS4" s="51"/>
      <c r="AGT4" s="51"/>
      <c r="AGU4" s="51"/>
      <c r="AGV4" s="51"/>
      <c r="AGW4" s="51"/>
      <c r="AGX4" s="51"/>
      <c r="AGY4" s="51"/>
      <c r="AGZ4" s="51"/>
      <c r="AHA4" s="51"/>
      <c r="AHB4" s="51"/>
      <c r="AHC4" s="51"/>
      <c r="AHD4" s="51"/>
      <c r="AHE4" s="51"/>
      <c r="AHF4" s="51"/>
      <c r="AHG4" s="51"/>
      <c r="AHH4" s="51"/>
      <c r="AHI4" s="51"/>
      <c r="AHJ4" s="51"/>
      <c r="AHK4" s="51"/>
      <c r="AHL4" s="51"/>
      <c r="AHM4" s="51"/>
      <c r="AHN4" s="51"/>
      <c r="AHO4" s="51"/>
      <c r="AHP4" s="51"/>
      <c r="AHQ4" s="51"/>
      <c r="AHR4" s="51"/>
      <c r="AHS4" s="51"/>
      <c r="AHT4" s="51"/>
      <c r="AHU4" s="51"/>
      <c r="AHV4" s="51"/>
      <c r="AHW4" s="51"/>
      <c r="AHX4" s="51"/>
      <c r="AHY4" s="51"/>
      <c r="AHZ4" s="51"/>
      <c r="AIA4" s="51"/>
      <c r="AIB4" s="51"/>
      <c r="AIC4" s="51"/>
      <c r="AID4" s="51"/>
      <c r="AIE4" s="51"/>
      <c r="AIF4" s="51"/>
      <c r="AIG4" s="51"/>
      <c r="AIH4" s="51"/>
      <c r="AII4" s="51"/>
      <c r="AIJ4" s="51"/>
      <c r="AIK4" s="51"/>
      <c r="AIL4" s="51"/>
      <c r="AIM4" s="51"/>
      <c r="AIN4" s="51"/>
      <c r="AIO4" s="51"/>
      <c r="AIP4" s="51"/>
      <c r="AIQ4" s="51"/>
      <c r="AIR4" s="51"/>
      <c r="AIS4" s="51"/>
      <c r="AIT4" s="51"/>
      <c r="AIU4" s="51"/>
      <c r="AIV4" s="51"/>
      <c r="AIW4" s="51"/>
      <c r="AIX4" s="51"/>
      <c r="AIY4" s="51"/>
      <c r="AIZ4" s="51"/>
      <c r="AJA4" s="51"/>
      <c r="AJB4" s="51"/>
      <c r="AJC4" s="51"/>
      <c r="AJD4" s="51"/>
      <c r="AJE4" s="51"/>
      <c r="AJF4" s="51"/>
      <c r="AJG4" s="51"/>
      <c r="AJH4" s="51"/>
      <c r="AJI4" s="51"/>
      <c r="AJJ4" s="51"/>
      <c r="AJK4" s="51"/>
      <c r="AJL4" s="51"/>
      <c r="AJM4" s="51"/>
      <c r="AJN4" s="51"/>
      <c r="AJO4" s="51"/>
      <c r="AJP4" s="51"/>
      <c r="AJQ4" s="51"/>
      <c r="AJR4" s="51"/>
      <c r="AJS4" s="51"/>
      <c r="AJT4" s="51"/>
      <c r="AJU4" s="51"/>
      <c r="AJV4" s="51"/>
      <c r="AJW4" s="51"/>
      <c r="AJX4" s="51"/>
      <c r="AJY4" s="51"/>
      <c r="AJZ4" s="51"/>
      <c r="AKA4" s="51"/>
      <c r="AKB4" s="51"/>
      <c r="AKC4" s="51"/>
      <c r="AKD4" s="51"/>
      <c r="AKE4" s="51"/>
      <c r="AKF4" s="51"/>
      <c r="AKG4" s="51"/>
      <c r="AKH4" s="51"/>
      <c r="AKI4" s="51"/>
      <c r="AKJ4" s="51"/>
      <c r="AKK4" s="51"/>
      <c r="AKL4" s="51"/>
    </row>
    <row r="5" spans="1:974" ht="27.6">
      <c r="A5" s="52" t="s">
        <v>126</v>
      </c>
      <c r="B5" s="460" t="s">
        <v>249</v>
      </c>
      <c r="C5" s="64" t="s">
        <v>9</v>
      </c>
      <c r="D5" s="65" t="s">
        <v>10</v>
      </c>
      <c r="E5" s="66" t="s">
        <v>127</v>
      </c>
      <c r="F5" s="383" t="s">
        <v>11</v>
      </c>
      <c r="G5" s="67"/>
      <c r="H5" s="68"/>
      <c r="I5" s="69">
        <v>401000</v>
      </c>
      <c r="J5" s="70">
        <v>401000</v>
      </c>
      <c r="K5" s="70"/>
      <c r="L5" s="71">
        <f t="shared" ref="L5:L27" si="0">SUM(H5:K5)</f>
        <v>802000</v>
      </c>
      <c r="M5" s="72">
        <f>+L5-N5</f>
        <v>572585</v>
      </c>
      <c r="N5" s="73">
        <f>268640-39225</f>
        <v>229415</v>
      </c>
      <c r="O5" s="74">
        <f>+N5+M5-L5</f>
        <v>0</v>
      </c>
      <c r="P5" s="75">
        <f>VLOOKUP($C5,'[1]PEP Aprobado junio 2022'!$B$6:$L$28,10,FALSE)</f>
        <v>802000</v>
      </c>
      <c r="Q5" s="76">
        <f>+L5-P5</f>
        <v>0</v>
      </c>
      <c r="T5" s="415">
        <f>+L5*41</f>
        <v>32882000</v>
      </c>
    </row>
    <row r="6" spans="1:974">
      <c r="A6" s="52" t="s">
        <v>126</v>
      </c>
      <c r="B6" s="460" t="s">
        <v>249</v>
      </c>
      <c r="C6" s="77" t="s">
        <v>3</v>
      </c>
      <c r="D6" s="78" t="s">
        <v>128</v>
      </c>
      <c r="E6" s="79" t="s">
        <v>66</v>
      </c>
      <c r="F6" s="384" t="s">
        <v>245</v>
      </c>
      <c r="G6" s="80"/>
      <c r="H6" s="81"/>
      <c r="I6" s="82">
        <f>35000/2</f>
        <v>17500</v>
      </c>
      <c r="J6" s="70">
        <f>+I6</f>
        <v>17500</v>
      </c>
      <c r="K6" s="70"/>
      <c r="L6" s="71">
        <f t="shared" si="0"/>
        <v>35000</v>
      </c>
      <c r="M6" s="83">
        <f>+L6</f>
        <v>35000</v>
      </c>
      <c r="N6" s="84"/>
      <c r="O6" s="74">
        <f t="shared" ref="O6:O69" si="1">+N6+M6-L6</f>
        <v>0</v>
      </c>
      <c r="P6" s="85">
        <f>VLOOKUP($C6,'[1]PEP Aprobado junio 2022'!$B$6:$L$28,10,FALSE)</f>
        <v>20000</v>
      </c>
      <c r="Q6" s="86">
        <f t="shared" ref="Q6:Q27" si="2">+L6-P6</f>
        <v>15000</v>
      </c>
      <c r="T6" s="415">
        <f t="shared" ref="T6:T69" si="3">+L6*41</f>
        <v>1435000</v>
      </c>
    </row>
    <row r="7" spans="1:974">
      <c r="A7" s="52" t="s">
        <v>126</v>
      </c>
      <c r="B7" s="416" t="s">
        <v>250</v>
      </c>
      <c r="C7" s="77" t="s">
        <v>129</v>
      </c>
      <c r="D7" s="78" t="s">
        <v>130</v>
      </c>
      <c r="E7" s="79" t="s">
        <v>39</v>
      </c>
      <c r="F7" s="384" t="s">
        <v>246</v>
      </c>
      <c r="G7" s="80"/>
      <c r="H7" s="81"/>
      <c r="I7" s="82"/>
      <c r="J7" s="70">
        <f>52893-5940</f>
        <v>46953</v>
      </c>
      <c r="K7" s="70"/>
      <c r="L7" s="71">
        <f t="shared" si="0"/>
        <v>46953</v>
      </c>
      <c r="M7" s="83">
        <f>+L7</f>
        <v>46953</v>
      </c>
      <c r="N7" s="84"/>
      <c r="O7" s="74">
        <f t="shared" si="1"/>
        <v>0</v>
      </c>
      <c r="P7" s="85">
        <f>VLOOKUP($C7,'[1]PEP Aprobado junio 2022'!$B$6:$L$28,10,FALSE)</f>
        <v>52893</v>
      </c>
      <c r="Q7" s="86">
        <f t="shared" si="2"/>
        <v>-5940</v>
      </c>
      <c r="T7" s="415">
        <f t="shared" si="3"/>
        <v>1925073</v>
      </c>
    </row>
    <row r="8" spans="1:974">
      <c r="A8" s="52" t="s">
        <v>126</v>
      </c>
      <c r="B8" s="416" t="s">
        <v>250</v>
      </c>
      <c r="C8" s="77" t="s">
        <v>131</v>
      </c>
      <c r="D8" s="78" t="s">
        <v>132</v>
      </c>
      <c r="E8" s="87" t="s">
        <v>39</v>
      </c>
      <c r="F8" s="385" t="s">
        <v>247</v>
      </c>
      <c r="G8" s="80"/>
      <c r="H8" s="81"/>
      <c r="I8" s="82"/>
      <c r="J8" s="70">
        <v>15000</v>
      </c>
      <c r="K8" s="88"/>
      <c r="L8" s="89">
        <f t="shared" si="0"/>
        <v>15000</v>
      </c>
      <c r="M8" s="83">
        <f>+L8</f>
        <v>15000</v>
      </c>
      <c r="N8" s="84"/>
      <c r="O8" s="74">
        <f t="shared" si="1"/>
        <v>0</v>
      </c>
      <c r="P8" s="85">
        <f>VLOOKUP($C8,'[1]PEP Aprobado junio 2022'!$B$6:$L$28,10,FALSE)</f>
        <v>15000</v>
      </c>
      <c r="Q8" s="86">
        <f t="shared" si="2"/>
        <v>0</v>
      </c>
      <c r="T8" s="415">
        <f t="shared" si="3"/>
        <v>615000</v>
      </c>
    </row>
    <row r="9" spans="1:974">
      <c r="A9" s="52" t="s">
        <v>126</v>
      </c>
      <c r="B9" s="416" t="s">
        <v>252</v>
      </c>
      <c r="C9" s="77" t="s">
        <v>133</v>
      </c>
      <c r="D9" s="78" t="s">
        <v>134</v>
      </c>
      <c r="E9" s="87" t="s">
        <v>135</v>
      </c>
      <c r="F9" s="385" t="s">
        <v>253</v>
      </c>
      <c r="G9" s="80"/>
      <c r="H9" s="90"/>
      <c r="I9" s="82">
        <f>ROUND((15000*2/41*12),0)</f>
        <v>8780</v>
      </c>
      <c r="J9" s="70">
        <f>ROUND((15000*2/41*6),0)</f>
        <v>4390</v>
      </c>
      <c r="K9" s="70"/>
      <c r="L9" s="71">
        <f t="shared" si="0"/>
        <v>13170</v>
      </c>
      <c r="M9" s="83">
        <f>+L9</f>
        <v>13170</v>
      </c>
      <c r="N9" s="84"/>
      <c r="O9" s="74">
        <f t="shared" si="1"/>
        <v>0</v>
      </c>
      <c r="P9" s="85">
        <f>VLOOKUP($C9,'[1]PEP Aprobado junio 2022'!$B$6:$L$28,10,FALSE)</f>
        <v>20000</v>
      </c>
      <c r="Q9" s="86">
        <f t="shared" si="2"/>
        <v>-6830</v>
      </c>
      <c r="T9" s="415">
        <f t="shared" si="3"/>
        <v>539970</v>
      </c>
    </row>
    <row r="10" spans="1:974" ht="26.4">
      <c r="A10" s="52" t="s">
        <v>126</v>
      </c>
      <c r="B10" s="460" t="s">
        <v>249</v>
      </c>
      <c r="C10" s="77" t="s">
        <v>12</v>
      </c>
      <c r="D10" s="91" t="s">
        <v>13</v>
      </c>
      <c r="E10" s="92" t="s">
        <v>66</v>
      </c>
      <c r="F10" s="418" t="s">
        <v>255</v>
      </c>
      <c r="G10" s="80"/>
      <c r="H10" s="90"/>
      <c r="I10" s="93">
        <f>ROUND(86450*9*1.1/41,0)</f>
        <v>20875</v>
      </c>
      <c r="J10" s="94">
        <f>ROUND(86450*12*1.1*1.1/41,0)</f>
        <v>30616</v>
      </c>
      <c r="K10" s="94">
        <f>ROUND(+J10/12*1.1*5,0)</f>
        <v>14032</v>
      </c>
      <c r="L10" s="95">
        <f t="shared" si="0"/>
        <v>65523</v>
      </c>
      <c r="M10" s="463">
        <f>+L10</f>
        <v>65523</v>
      </c>
      <c r="N10" s="96"/>
      <c r="O10" s="74">
        <f t="shared" si="1"/>
        <v>0</v>
      </c>
      <c r="P10" s="85">
        <f>VLOOKUP($C10,'[1]PEP Aprobado junio 2022'!$B$6:$L$28,10,FALSE)</f>
        <v>68027</v>
      </c>
      <c r="Q10" s="86">
        <f t="shared" si="2"/>
        <v>-2504</v>
      </c>
      <c r="T10" s="415">
        <f t="shared" si="3"/>
        <v>2686443</v>
      </c>
    </row>
    <row r="11" spans="1:974" ht="27.6">
      <c r="A11" s="52" t="s">
        <v>126</v>
      </c>
      <c r="B11" s="460" t="s">
        <v>249</v>
      </c>
      <c r="C11" s="77" t="s">
        <v>16</v>
      </c>
      <c r="D11" s="78" t="s">
        <v>17</v>
      </c>
      <c r="E11" s="92" t="s">
        <v>39</v>
      </c>
      <c r="F11" s="385" t="s">
        <v>247</v>
      </c>
      <c r="G11" s="80"/>
      <c r="H11" s="97">
        <v>19000</v>
      </c>
      <c r="I11" s="98"/>
      <c r="J11" s="99"/>
      <c r="K11" s="99"/>
      <c r="L11" s="71">
        <f t="shared" si="0"/>
        <v>19000</v>
      </c>
      <c r="M11" s="83"/>
      <c r="N11" s="100">
        <f>+H11</f>
        <v>19000</v>
      </c>
      <c r="O11" s="74">
        <f t="shared" si="1"/>
        <v>0</v>
      </c>
      <c r="P11" s="85">
        <f>VLOOKUP($C11,'[1]PEP Aprobado junio 2022'!$B$6:$L$28,10,FALSE)</f>
        <v>19000</v>
      </c>
      <c r="Q11" s="86">
        <f t="shared" si="2"/>
        <v>0</v>
      </c>
      <c r="T11" s="415">
        <f t="shared" si="3"/>
        <v>779000</v>
      </c>
    </row>
    <row r="12" spans="1:974">
      <c r="A12" s="52" t="s">
        <v>126</v>
      </c>
      <c r="B12" s="460" t="s">
        <v>249</v>
      </c>
      <c r="C12" s="77" t="s">
        <v>19</v>
      </c>
      <c r="D12" s="91" t="s">
        <v>136</v>
      </c>
      <c r="E12" s="92" t="s">
        <v>39</v>
      </c>
      <c r="F12" s="385" t="s">
        <v>247</v>
      </c>
      <c r="G12" s="101"/>
      <c r="I12" s="103">
        <v>3000</v>
      </c>
      <c r="J12" s="104"/>
      <c r="K12" s="105"/>
      <c r="L12" s="106">
        <f>SUM(I12:K12)</f>
        <v>3000</v>
      </c>
      <c r="M12" s="83"/>
      <c r="N12" s="107">
        <f>+I12</f>
        <v>3000</v>
      </c>
      <c r="O12" s="74">
        <f t="shared" si="1"/>
        <v>0</v>
      </c>
      <c r="P12" s="85">
        <f>VLOOKUP($C12,'[1]PEP Aprobado junio 2022'!$B$6:$L$28,10,FALSE)</f>
        <v>3000</v>
      </c>
      <c r="Q12" s="86">
        <f t="shared" si="2"/>
        <v>0</v>
      </c>
      <c r="T12" s="415">
        <f t="shared" si="3"/>
        <v>123000</v>
      </c>
    </row>
    <row r="13" spans="1:974">
      <c r="A13" s="52"/>
      <c r="B13" s="123" t="s">
        <v>137</v>
      </c>
      <c r="C13" s="419"/>
      <c r="D13" s="419"/>
      <c r="E13" s="420"/>
      <c r="F13" s="421"/>
      <c r="G13" s="108">
        <v>600000</v>
      </c>
      <c r="H13" s="109" t="s">
        <v>123</v>
      </c>
      <c r="I13" s="110" t="s">
        <v>123</v>
      </c>
      <c r="J13" s="110" t="s">
        <v>123</v>
      </c>
      <c r="K13" s="111" t="s">
        <v>123</v>
      </c>
      <c r="L13" s="111" t="s">
        <v>123</v>
      </c>
      <c r="M13" s="112" t="s">
        <v>123</v>
      </c>
      <c r="N13" s="113" t="s">
        <v>123</v>
      </c>
      <c r="O13" s="74"/>
      <c r="P13" s="85"/>
      <c r="Q13" s="86"/>
      <c r="T13" s="415" t="e">
        <f t="shared" si="3"/>
        <v>#VALUE!</v>
      </c>
    </row>
    <row r="14" spans="1:974">
      <c r="A14" s="52" t="s">
        <v>138</v>
      </c>
      <c r="B14" s="460" t="s">
        <v>252</v>
      </c>
      <c r="C14" s="64" t="s">
        <v>139</v>
      </c>
      <c r="D14" s="114" t="s">
        <v>140</v>
      </c>
      <c r="E14" s="115" t="s">
        <v>141</v>
      </c>
      <c r="F14" s="385" t="s">
        <v>253</v>
      </c>
      <c r="G14" s="116"/>
      <c r="H14" s="117">
        <f>ROUND(15381519/41,0)</f>
        <v>375159</v>
      </c>
      <c r="I14" s="118">
        <f>ROUND((5127173+2563586*2)/41,0)</f>
        <v>250106</v>
      </c>
      <c r="J14" s="119"/>
      <c r="K14" s="120"/>
      <c r="L14" s="120">
        <f t="shared" si="0"/>
        <v>625265</v>
      </c>
      <c r="M14" s="121">
        <f>+L14</f>
        <v>625265</v>
      </c>
      <c r="N14" s="122"/>
      <c r="O14" s="74">
        <f t="shared" si="1"/>
        <v>0</v>
      </c>
      <c r="P14" s="85">
        <f>VLOOKUP($C14,'[1]PEP Aprobado junio 2022'!$B$6:$L$28,10,FALSE)</f>
        <v>560000</v>
      </c>
      <c r="Q14" s="86">
        <f t="shared" si="2"/>
        <v>65265</v>
      </c>
      <c r="T14" s="415">
        <f t="shared" si="3"/>
        <v>25635865</v>
      </c>
    </row>
    <row r="15" spans="1:974">
      <c r="A15" s="52"/>
      <c r="B15" s="123" t="s">
        <v>142</v>
      </c>
      <c r="C15" s="54"/>
      <c r="D15" s="124"/>
      <c r="E15" s="56"/>
      <c r="F15" s="382"/>
      <c r="G15" s="57">
        <v>1332000</v>
      </c>
      <c r="H15" s="58" t="s">
        <v>123</v>
      </c>
      <c r="I15" s="59" t="s">
        <v>123</v>
      </c>
      <c r="J15" s="59" t="s">
        <v>123</v>
      </c>
      <c r="K15" s="60" t="s">
        <v>123</v>
      </c>
      <c r="L15" s="60" t="s">
        <v>123</v>
      </c>
      <c r="M15" s="61" t="s">
        <v>123</v>
      </c>
      <c r="N15" s="62" t="s">
        <v>123</v>
      </c>
      <c r="O15" s="74"/>
      <c r="P15" s="85"/>
      <c r="Q15" s="86"/>
      <c r="R15" s="51"/>
      <c r="S15" s="51"/>
      <c r="T15" s="415" t="e">
        <f t="shared" si="3"/>
        <v>#VALUE!</v>
      </c>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c r="IV15" s="51"/>
      <c r="IW15" s="51"/>
      <c r="IX15" s="51"/>
      <c r="IY15" s="51"/>
      <c r="IZ15" s="51"/>
      <c r="JA15" s="51"/>
      <c r="JB15" s="51"/>
      <c r="JC15" s="51"/>
      <c r="JD15" s="51"/>
      <c r="JE15" s="51"/>
      <c r="JF15" s="51"/>
      <c r="JG15" s="51"/>
      <c r="JH15" s="51"/>
      <c r="JI15" s="51"/>
      <c r="JJ15" s="51"/>
      <c r="JK15" s="51"/>
      <c r="JL15" s="51"/>
      <c r="JM15" s="51"/>
      <c r="JN15" s="51"/>
      <c r="JO15" s="51"/>
      <c r="JP15" s="51"/>
      <c r="JQ15" s="51"/>
      <c r="JR15" s="51"/>
      <c r="JS15" s="51"/>
      <c r="JT15" s="51"/>
      <c r="JU15" s="51"/>
      <c r="JV15" s="51"/>
      <c r="JW15" s="51"/>
      <c r="JX15" s="51"/>
      <c r="JY15" s="51"/>
      <c r="JZ15" s="51"/>
      <c r="KA15" s="51"/>
      <c r="KB15" s="51"/>
      <c r="KC15" s="51"/>
      <c r="KD15" s="51"/>
      <c r="KE15" s="51"/>
      <c r="KF15" s="51"/>
      <c r="KG15" s="51"/>
      <c r="KH15" s="51"/>
      <c r="KI15" s="51"/>
      <c r="KJ15" s="51"/>
      <c r="KK15" s="51"/>
      <c r="KL15" s="51"/>
      <c r="KM15" s="51"/>
      <c r="KN15" s="51"/>
      <c r="KO15" s="51"/>
      <c r="KP15" s="51"/>
      <c r="KQ15" s="51"/>
      <c r="KR15" s="51"/>
      <c r="KS15" s="51"/>
      <c r="KT15" s="51"/>
      <c r="KU15" s="51"/>
      <c r="KV15" s="51"/>
      <c r="KW15" s="51"/>
      <c r="KX15" s="51"/>
      <c r="KY15" s="51"/>
      <c r="KZ15" s="51"/>
      <c r="LA15" s="51"/>
      <c r="LB15" s="51"/>
      <c r="LC15" s="51"/>
      <c r="LD15" s="51"/>
      <c r="LE15" s="51"/>
      <c r="LF15" s="51"/>
      <c r="LG15" s="51"/>
      <c r="LH15" s="51"/>
      <c r="LI15" s="51"/>
      <c r="LJ15" s="51"/>
      <c r="LK15" s="51"/>
      <c r="LL15" s="51"/>
      <c r="LM15" s="51"/>
      <c r="LN15" s="51"/>
      <c r="LO15" s="51"/>
      <c r="LP15" s="51"/>
      <c r="LQ15" s="51"/>
      <c r="LR15" s="51"/>
      <c r="LS15" s="51"/>
      <c r="LT15" s="51"/>
      <c r="LU15" s="51"/>
      <c r="LV15" s="51"/>
      <c r="LW15" s="51"/>
      <c r="LX15" s="51"/>
      <c r="LY15" s="51"/>
      <c r="LZ15" s="51"/>
      <c r="MA15" s="51"/>
      <c r="MB15" s="51"/>
      <c r="MC15" s="51"/>
      <c r="MD15" s="51"/>
      <c r="ME15" s="51"/>
      <c r="MF15" s="51"/>
      <c r="MG15" s="51"/>
      <c r="MH15" s="51"/>
      <c r="MI15" s="51"/>
      <c r="MJ15" s="51"/>
      <c r="MK15" s="51"/>
      <c r="ML15" s="51"/>
      <c r="MM15" s="51"/>
      <c r="MN15" s="51"/>
      <c r="MO15" s="51"/>
      <c r="MP15" s="51"/>
      <c r="MQ15" s="51"/>
      <c r="MR15" s="51"/>
      <c r="MS15" s="51"/>
      <c r="MT15" s="51"/>
      <c r="MU15" s="51"/>
      <c r="MV15" s="51"/>
      <c r="MW15" s="51"/>
      <c r="MX15" s="51"/>
      <c r="MY15" s="51"/>
      <c r="MZ15" s="51"/>
      <c r="NA15" s="51"/>
      <c r="NB15" s="51"/>
      <c r="NC15" s="51"/>
      <c r="ND15" s="51"/>
      <c r="NE15" s="51"/>
      <c r="NF15" s="51"/>
      <c r="NG15" s="51"/>
      <c r="NH15" s="51"/>
      <c r="NI15" s="51"/>
      <c r="NJ15" s="51"/>
      <c r="NK15" s="51"/>
      <c r="NL15" s="51"/>
      <c r="NM15" s="51"/>
      <c r="NN15" s="51"/>
      <c r="NO15" s="51"/>
      <c r="NP15" s="51"/>
      <c r="NQ15" s="51"/>
      <c r="NR15" s="51"/>
      <c r="NS15" s="51"/>
      <c r="NT15" s="51"/>
      <c r="NU15" s="51"/>
      <c r="NV15" s="51"/>
      <c r="NW15" s="51"/>
      <c r="NX15" s="51"/>
      <c r="NY15" s="51"/>
      <c r="NZ15" s="51"/>
      <c r="OA15" s="51"/>
      <c r="OB15" s="51"/>
      <c r="OC15" s="51"/>
      <c r="OD15" s="51"/>
      <c r="OE15" s="51"/>
      <c r="OF15" s="51"/>
      <c r="OG15" s="51"/>
      <c r="OH15" s="51"/>
      <c r="OI15" s="51"/>
      <c r="OJ15" s="51"/>
      <c r="OK15" s="51"/>
      <c r="OL15" s="51"/>
      <c r="OM15" s="51"/>
      <c r="ON15" s="51"/>
      <c r="OO15" s="51"/>
      <c r="OP15" s="51"/>
      <c r="OQ15" s="51"/>
      <c r="OR15" s="51"/>
      <c r="OS15" s="51"/>
      <c r="OT15" s="51"/>
      <c r="OU15" s="51"/>
      <c r="OV15" s="51"/>
      <c r="OW15" s="51"/>
      <c r="OX15" s="51"/>
      <c r="OY15" s="51"/>
      <c r="OZ15" s="51"/>
      <c r="PA15" s="51"/>
      <c r="PB15" s="51"/>
      <c r="PC15" s="51"/>
      <c r="PD15" s="51"/>
      <c r="PE15" s="51"/>
      <c r="PF15" s="51"/>
      <c r="PG15" s="51"/>
      <c r="PH15" s="51"/>
      <c r="PI15" s="51"/>
      <c r="PJ15" s="51"/>
      <c r="PK15" s="51"/>
      <c r="PL15" s="51"/>
      <c r="PM15" s="51"/>
      <c r="PN15" s="51"/>
      <c r="PO15" s="51"/>
      <c r="PP15" s="51"/>
      <c r="PQ15" s="51"/>
      <c r="PR15" s="51"/>
      <c r="PS15" s="51"/>
      <c r="PT15" s="51"/>
      <c r="PU15" s="51"/>
      <c r="PV15" s="51"/>
      <c r="PW15" s="51"/>
      <c r="PX15" s="51"/>
      <c r="PY15" s="51"/>
      <c r="PZ15" s="51"/>
      <c r="QA15" s="51"/>
      <c r="QB15" s="51"/>
      <c r="QC15" s="51"/>
      <c r="QD15" s="51"/>
      <c r="QE15" s="51"/>
      <c r="QF15" s="51"/>
      <c r="QG15" s="51"/>
      <c r="QH15" s="51"/>
      <c r="QI15" s="51"/>
      <c r="QJ15" s="51"/>
      <c r="QK15" s="51"/>
      <c r="QL15" s="51"/>
      <c r="QM15" s="51"/>
      <c r="QN15" s="51"/>
      <c r="QO15" s="51"/>
      <c r="QP15" s="51"/>
      <c r="QQ15" s="51"/>
      <c r="QR15" s="51"/>
      <c r="QS15" s="51"/>
      <c r="QT15" s="51"/>
      <c r="QU15" s="51"/>
      <c r="QV15" s="51"/>
      <c r="QW15" s="51"/>
      <c r="QX15" s="51"/>
      <c r="QY15" s="51"/>
      <c r="QZ15" s="51"/>
      <c r="RA15" s="51"/>
      <c r="RB15" s="51"/>
      <c r="RC15" s="51"/>
      <c r="RD15" s="51"/>
      <c r="RE15" s="51"/>
      <c r="RF15" s="51"/>
      <c r="RG15" s="51"/>
      <c r="RH15" s="51"/>
      <c r="RI15" s="51"/>
      <c r="RJ15" s="51"/>
      <c r="RK15" s="51"/>
      <c r="RL15" s="51"/>
      <c r="RM15" s="51"/>
      <c r="RN15" s="51"/>
      <c r="RO15" s="51"/>
      <c r="RP15" s="51"/>
      <c r="RQ15" s="51"/>
      <c r="RR15" s="51"/>
      <c r="RS15" s="51"/>
      <c r="RT15" s="51"/>
      <c r="RU15" s="51"/>
      <c r="RV15" s="51"/>
      <c r="RW15" s="51"/>
      <c r="RX15" s="51"/>
      <c r="RY15" s="51"/>
      <c r="RZ15" s="51"/>
      <c r="SA15" s="51"/>
      <c r="SB15" s="51"/>
      <c r="SC15" s="51"/>
      <c r="SD15" s="51"/>
      <c r="SE15" s="51"/>
      <c r="SF15" s="51"/>
      <c r="SG15" s="51"/>
      <c r="SH15" s="51"/>
      <c r="SI15" s="51"/>
      <c r="SJ15" s="51"/>
      <c r="SK15" s="51"/>
      <c r="SL15" s="51"/>
      <c r="SM15" s="51"/>
      <c r="SN15" s="51"/>
      <c r="SO15" s="51"/>
      <c r="SP15" s="51"/>
      <c r="SQ15" s="51"/>
      <c r="SR15" s="51"/>
      <c r="SS15" s="51"/>
      <c r="ST15" s="51"/>
      <c r="SU15" s="51"/>
      <c r="SV15" s="51"/>
      <c r="SW15" s="51"/>
      <c r="SX15" s="51"/>
      <c r="SY15" s="51"/>
      <c r="SZ15" s="51"/>
      <c r="TA15" s="51"/>
      <c r="TB15" s="51"/>
      <c r="TC15" s="51"/>
      <c r="TD15" s="51"/>
      <c r="TE15" s="51"/>
      <c r="TF15" s="51"/>
      <c r="TG15" s="51"/>
      <c r="TH15" s="51"/>
      <c r="TI15" s="51"/>
      <c r="TJ15" s="51"/>
      <c r="TK15" s="51"/>
      <c r="TL15" s="51"/>
      <c r="TM15" s="51"/>
      <c r="TN15" s="51"/>
      <c r="TO15" s="51"/>
      <c r="TP15" s="51"/>
      <c r="TQ15" s="51"/>
      <c r="TR15" s="51"/>
      <c r="TS15" s="51"/>
      <c r="TT15" s="51"/>
      <c r="TU15" s="51"/>
      <c r="TV15" s="51"/>
      <c r="TW15" s="51"/>
      <c r="TX15" s="51"/>
      <c r="TY15" s="51"/>
      <c r="TZ15" s="51"/>
      <c r="UA15" s="51"/>
      <c r="UB15" s="51"/>
      <c r="UC15" s="51"/>
      <c r="UD15" s="51"/>
      <c r="UE15" s="51"/>
      <c r="UF15" s="51"/>
      <c r="UG15" s="51"/>
      <c r="UH15" s="51"/>
      <c r="UI15" s="51"/>
      <c r="UJ15" s="51"/>
      <c r="UK15" s="51"/>
      <c r="UL15" s="51"/>
      <c r="UM15" s="51"/>
      <c r="UN15" s="51"/>
      <c r="UO15" s="51"/>
      <c r="UP15" s="51"/>
      <c r="UQ15" s="51"/>
      <c r="UR15" s="51"/>
      <c r="US15" s="51"/>
      <c r="UT15" s="51"/>
      <c r="UU15" s="51"/>
      <c r="UV15" s="51"/>
      <c r="UW15" s="51"/>
      <c r="UX15" s="51"/>
      <c r="UY15" s="51"/>
      <c r="UZ15" s="51"/>
      <c r="VA15" s="51"/>
      <c r="VB15" s="51"/>
      <c r="VC15" s="51"/>
      <c r="VD15" s="51"/>
      <c r="VE15" s="51"/>
      <c r="VF15" s="51"/>
      <c r="VG15" s="51"/>
      <c r="VH15" s="51"/>
      <c r="VI15" s="51"/>
      <c r="VJ15" s="51"/>
      <c r="VK15" s="51"/>
      <c r="VL15" s="51"/>
      <c r="VM15" s="51"/>
      <c r="VN15" s="51"/>
      <c r="VO15" s="51"/>
      <c r="VP15" s="51"/>
      <c r="VQ15" s="51"/>
      <c r="VR15" s="51"/>
      <c r="VS15" s="51"/>
      <c r="VT15" s="51"/>
      <c r="VU15" s="51"/>
      <c r="VV15" s="51"/>
      <c r="VW15" s="51"/>
      <c r="VX15" s="51"/>
      <c r="VY15" s="51"/>
      <c r="VZ15" s="51"/>
      <c r="WA15" s="51"/>
      <c r="WB15" s="51"/>
      <c r="WC15" s="51"/>
      <c r="WD15" s="51"/>
      <c r="WE15" s="51"/>
      <c r="WF15" s="51"/>
      <c r="WG15" s="51"/>
      <c r="WH15" s="51"/>
      <c r="WI15" s="51"/>
      <c r="WJ15" s="51"/>
      <c r="WK15" s="51"/>
      <c r="WL15" s="51"/>
      <c r="WM15" s="51"/>
      <c r="WN15" s="51"/>
      <c r="WO15" s="51"/>
      <c r="WP15" s="51"/>
      <c r="WQ15" s="51"/>
      <c r="WR15" s="51"/>
      <c r="WS15" s="51"/>
      <c r="WT15" s="51"/>
      <c r="WU15" s="51"/>
      <c r="WV15" s="51"/>
      <c r="WW15" s="51"/>
      <c r="WX15" s="51"/>
      <c r="WY15" s="51"/>
      <c r="WZ15" s="51"/>
      <c r="XA15" s="51"/>
      <c r="XB15" s="51"/>
      <c r="XC15" s="51"/>
      <c r="XD15" s="51"/>
      <c r="XE15" s="51"/>
      <c r="XF15" s="51"/>
      <c r="XG15" s="51"/>
      <c r="XH15" s="51"/>
      <c r="XI15" s="51"/>
      <c r="XJ15" s="51"/>
      <c r="XK15" s="51"/>
      <c r="XL15" s="51"/>
      <c r="XM15" s="51"/>
      <c r="XN15" s="51"/>
      <c r="XO15" s="51"/>
      <c r="XP15" s="51"/>
      <c r="XQ15" s="51"/>
      <c r="XR15" s="51"/>
      <c r="XS15" s="51"/>
      <c r="XT15" s="51"/>
      <c r="XU15" s="51"/>
      <c r="XV15" s="51"/>
      <c r="XW15" s="51"/>
      <c r="XX15" s="51"/>
      <c r="XY15" s="51"/>
      <c r="XZ15" s="51"/>
      <c r="YA15" s="51"/>
      <c r="YB15" s="51"/>
      <c r="YC15" s="51"/>
      <c r="YD15" s="51"/>
      <c r="YE15" s="51"/>
      <c r="YF15" s="51"/>
      <c r="YG15" s="51"/>
      <c r="YH15" s="51"/>
      <c r="YI15" s="51"/>
      <c r="YJ15" s="51"/>
      <c r="YK15" s="51"/>
      <c r="YL15" s="51"/>
      <c r="YM15" s="51"/>
      <c r="YN15" s="51"/>
      <c r="YO15" s="51"/>
      <c r="YP15" s="51"/>
      <c r="YQ15" s="51"/>
      <c r="YR15" s="51"/>
      <c r="YS15" s="51"/>
      <c r="YT15" s="51"/>
      <c r="YU15" s="51"/>
      <c r="YV15" s="51"/>
      <c r="YW15" s="51"/>
      <c r="YX15" s="51"/>
      <c r="YY15" s="51"/>
      <c r="YZ15" s="51"/>
      <c r="ZA15" s="51"/>
      <c r="ZB15" s="51"/>
      <c r="ZC15" s="51"/>
      <c r="ZD15" s="51"/>
      <c r="ZE15" s="51"/>
      <c r="ZF15" s="51"/>
      <c r="ZG15" s="51"/>
      <c r="ZH15" s="51"/>
      <c r="ZI15" s="51"/>
      <c r="ZJ15" s="51"/>
      <c r="ZK15" s="51"/>
      <c r="ZL15" s="51"/>
      <c r="ZM15" s="51"/>
      <c r="ZN15" s="51"/>
      <c r="ZO15" s="51"/>
      <c r="ZP15" s="51"/>
      <c r="ZQ15" s="51"/>
      <c r="ZR15" s="51"/>
      <c r="ZS15" s="51"/>
      <c r="ZT15" s="51"/>
      <c r="ZU15" s="51"/>
      <c r="ZV15" s="51"/>
      <c r="ZW15" s="51"/>
      <c r="ZX15" s="51"/>
      <c r="ZY15" s="51"/>
      <c r="ZZ15" s="51"/>
      <c r="AAA15" s="51"/>
      <c r="AAB15" s="51"/>
      <c r="AAC15" s="51"/>
      <c r="AAD15" s="51"/>
      <c r="AAE15" s="51"/>
      <c r="AAF15" s="51"/>
      <c r="AAG15" s="51"/>
      <c r="AAH15" s="51"/>
      <c r="AAI15" s="51"/>
      <c r="AAJ15" s="51"/>
      <c r="AAK15" s="51"/>
      <c r="AAL15" s="51"/>
      <c r="AAM15" s="51"/>
      <c r="AAN15" s="51"/>
      <c r="AAO15" s="51"/>
      <c r="AAP15" s="51"/>
      <c r="AAQ15" s="51"/>
      <c r="AAR15" s="51"/>
      <c r="AAS15" s="51"/>
      <c r="AAT15" s="51"/>
      <c r="AAU15" s="51"/>
      <c r="AAV15" s="51"/>
      <c r="AAW15" s="51"/>
      <c r="AAX15" s="51"/>
      <c r="AAY15" s="51"/>
      <c r="AAZ15" s="51"/>
      <c r="ABA15" s="51"/>
      <c r="ABB15" s="51"/>
      <c r="ABC15" s="51"/>
      <c r="ABD15" s="51"/>
      <c r="ABE15" s="51"/>
      <c r="ABF15" s="51"/>
      <c r="ABG15" s="51"/>
      <c r="ABH15" s="51"/>
      <c r="ABI15" s="51"/>
      <c r="ABJ15" s="51"/>
      <c r="ABK15" s="51"/>
      <c r="ABL15" s="51"/>
      <c r="ABM15" s="51"/>
      <c r="ABN15" s="51"/>
      <c r="ABO15" s="51"/>
      <c r="ABP15" s="51"/>
      <c r="ABQ15" s="51"/>
      <c r="ABR15" s="51"/>
      <c r="ABS15" s="51"/>
      <c r="ABT15" s="51"/>
      <c r="ABU15" s="51"/>
      <c r="ABV15" s="51"/>
      <c r="ABW15" s="51"/>
      <c r="ABX15" s="51"/>
      <c r="ABY15" s="51"/>
      <c r="ABZ15" s="51"/>
      <c r="ACA15" s="51"/>
      <c r="ACB15" s="51"/>
      <c r="ACC15" s="51"/>
      <c r="ACD15" s="51"/>
      <c r="ACE15" s="51"/>
      <c r="ACF15" s="51"/>
      <c r="ACG15" s="51"/>
      <c r="ACH15" s="51"/>
      <c r="ACI15" s="51"/>
      <c r="ACJ15" s="51"/>
      <c r="ACK15" s="51"/>
      <c r="ACL15" s="51"/>
      <c r="ACM15" s="51"/>
      <c r="ACN15" s="51"/>
      <c r="ACO15" s="51"/>
      <c r="ACP15" s="51"/>
      <c r="ACQ15" s="51"/>
      <c r="ACR15" s="51"/>
      <c r="ACS15" s="51"/>
      <c r="ACT15" s="51"/>
      <c r="ACU15" s="51"/>
      <c r="ACV15" s="51"/>
      <c r="ACW15" s="51"/>
      <c r="ACX15" s="51"/>
      <c r="ACY15" s="51"/>
      <c r="ACZ15" s="51"/>
      <c r="ADA15" s="51"/>
      <c r="ADB15" s="51"/>
      <c r="ADC15" s="51"/>
      <c r="ADD15" s="51"/>
      <c r="ADE15" s="51"/>
      <c r="ADF15" s="51"/>
      <c r="ADG15" s="51"/>
      <c r="ADH15" s="51"/>
      <c r="ADI15" s="51"/>
      <c r="ADJ15" s="51"/>
      <c r="ADK15" s="51"/>
      <c r="ADL15" s="51"/>
      <c r="ADM15" s="51"/>
      <c r="ADN15" s="51"/>
      <c r="ADO15" s="51"/>
      <c r="ADP15" s="51"/>
      <c r="ADQ15" s="51"/>
      <c r="ADR15" s="51"/>
      <c r="ADS15" s="51"/>
      <c r="ADT15" s="51"/>
      <c r="ADU15" s="51"/>
      <c r="ADV15" s="51"/>
      <c r="ADW15" s="51"/>
      <c r="ADX15" s="51"/>
      <c r="ADY15" s="51"/>
      <c r="ADZ15" s="51"/>
      <c r="AEA15" s="51"/>
      <c r="AEB15" s="51"/>
      <c r="AEC15" s="51"/>
      <c r="AED15" s="51"/>
      <c r="AEE15" s="51"/>
      <c r="AEF15" s="51"/>
      <c r="AEG15" s="51"/>
      <c r="AEH15" s="51"/>
      <c r="AEI15" s="51"/>
      <c r="AEJ15" s="51"/>
      <c r="AEK15" s="51"/>
      <c r="AEL15" s="51"/>
      <c r="AEM15" s="51"/>
      <c r="AEN15" s="51"/>
      <c r="AEO15" s="51"/>
      <c r="AEP15" s="51"/>
      <c r="AEQ15" s="51"/>
      <c r="AER15" s="51"/>
      <c r="AES15" s="51"/>
      <c r="AET15" s="51"/>
      <c r="AEU15" s="51"/>
      <c r="AEV15" s="51"/>
      <c r="AEW15" s="51"/>
      <c r="AEX15" s="51"/>
      <c r="AEY15" s="51"/>
      <c r="AEZ15" s="51"/>
      <c r="AFA15" s="51"/>
      <c r="AFB15" s="51"/>
      <c r="AFC15" s="51"/>
      <c r="AFD15" s="51"/>
      <c r="AFE15" s="51"/>
      <c r="AFF15" s="51"/>
      <c r="AFG15" s="51"/>
      <c r="AFH15" s="51"/>
      <c r="AFI15" s="51"/>
      <c r="AFJ15" s="51"/>
      <c r="AFK15" s="51"/>
      <c r="AFL15" s="51"/>
      <c r="AFM15" s="51"/>
      <c r="AFN15" s="51"/>
      <c r="AFO15" s="51"/>
      <c r="AFP15" s="51"/>
      <c r="AFQ15" s="51"/>
      <c r="AFR15" s="51"/>
      <c r="AFS15" s="51"/>
      <c r="AFT15" s="51"/>
      <c r="AFU15" s="51"/>
      <c r="AFV15" s="51"/>
      <c r="AFW15" s="51"/>
      <c r="AFX15" s="51"/>
      <c r="AFY15" s="51"/>
      <c r="AFZ15" s="51"/>
      <c r="AGA15" s="51"/>
      <c r="AGB15" s="51"/>
      <c r="AGC15" s="51"/>
      <c r="AGD15" s="51"/>
      <c r="AGE15" s="51"/>
      <c r="AGF15" s="51"/>
      <c r="AGG15" s="51"/>
      <c r="AGH15" s="51"/>
      <c r="AGI15" s="51"/>
      <c r="AGJ15" s="51"/>
      <c r="AGK15" s="51"/>
      <c r="AGL15" s="51"/>
      <c r="AGM15" s="51"/>
      <c r="AGN15" s="51"/>
      <c r="AGO15" s="51"/>
      <c r="AGP15" s="51"/>
      <c r="AGQ15" s="51"/>
      <c r="AGR15" s="51"/>
      <c r="AGS15" s="51"/>
      <c r="AGT15" s="51"/>
      <c r="AGU15" s="51"/>
      <c r="AGV15" s="51"/>
      <c r="AGW15" s="51"/>
      <c r="AGX15" s="51"/>
      <c r="AGY15" s="51"/>
      <c r="AGZ15" s="51"/>
      <c r="AHA15" s="51"/>
      <c r="AHB15" s="51"/>
      <c r="AHC15" s="51"/>
      <c r="AHD15" s="51"/>
      <c r="AHE15" s="51"/>
      <c r="AHF15" s="51"/>
      <c r="AHG15" s="51"/>
      <c r="AHH15" s="51"/>
      <c r="AHI15" s="51"/>
      <c r="AHJ15" s="51"/>
      <c r="AHK15" s="51"/>
      <c r="AHL15" s="51"/>
      <c r="AHM15" s="51"/>
      <c r="AHN15" s="51"/>
      <c r="AHO15" s="51"/>
      <c r="AHP15" s="51"/>
      <c r="AHQ15" s="51"/>
      <c r="AHR15" s="51"/>
      <c r="AHS15" s="51"/>
      <c r="AHT15" s="51"/>
      <c r="AHU15" s="51"/>
      <c r="AHV15" s="51"/>
      <c r="AHW15" s="51"/>
      <c r="AHX15" s="51"/>
      <c r="AHY15" s="51"/>
      <c r="AHZ15" s="51"/>
      <c r="AIA15" s="51"/>
      <c r="AIB15" s="51"/>
      <c r="AIC15" s="51"/>
      <c r="AID15" s="51"/>
      <c r="AIE15" s="51"/>
      <c r="AIF15" s="51"/>
      <c r="AIG15" s="51"/>
      <c r="AIH15" s="51"/>
      <c r="AII15" s="51"/>
      <c r="AIJ15" s="51"/>
      <c r="AIK15" s="51"/>
      <c r="AIL15" s="51"/>
      <c r="AIM15" s="51"/>
      <c r="AIN15" s="51"/>
      <c r="AIO15" s="51"/>
      <c r="AIP15" s="51"/>
      <c r="AIQ15" s="51"/>
      <c r="AIR15" s="51"/>
      <c r="AIS15" s="51"/>
      <c r="AIT15" s="51"/>
      <c r="AIU15" s="51"/>
      <c r="AIV15" s="51"/>
      <c r="AIW15" s="51"/>
      <c r="AIX15" s="51"/>
      <c r="AIY15" s="51"/>
      <c r="AIZ15" s="51"/>
      <c r="AJA15" s="51"/>
      <c r="AJB15" s="51"/>
      <c r="AJC15" s="51"/>
      <c r="AJD15" s="51"/>
      <c r="AJE15" s="51"/>
      <c r="AJF15" s="51"/>
      <c r="AJG15" s="51"/>
      <c r="AJH15" s="51"/>
      <c r="AJI15" s="51"/>
      <c r="AJJ15" s="51"/>
      <c r="AJK15" s="51"/>
      <c r="AJL15" s="51"/>
      <c r="AJM15" s="51"/>
      <c r="AJN15" s="51"/>
      <c r="AJO15" s="51"/>
      <c r="AJP15" s="51"/>
      <c r="AJQ15" s="51"/>
      <c r="AJR15" s="51"/>
      <c r="AJS15" s="51"/>
      <c r="AJT15" s="51"/>
      <c r="AJU15" s="51"/>
      <c r="AJV15" s="51"/>
      <c r="AJW15" s="51"/>
      <c r="AJX15" s="51"/>
      <c r="AJY15" s="51"/>
      <c r="AJZ15" s="51"/>
      <c r="AKA15" s="51"/>
      <c r="AKB15" s="51"/>
      <c r="AKC15" s="51"/>
      <c r="AKD15" s="51"/>
      <c r="AKE15" s="51"/>
      <c r="AKF15" s="51"/>
      <c r="AKG15" s="51"/>
      <c r="AKH15" s="51"/>
      <c r="AKI15" s="51"/>
      <c r="AKJ15" s="51"/>
      <c r="AKK15" s="51"/>
      <c r="AKL15" s="51"/>
    </row>
    <row r="16" spans="1:974" ht="27.6">
      <c r="A16" s="52" t="s">
        <v>143</v>
      </c>
      <c r="B16" s="460" t="s">
        <v>263</v>
      </c>
      <c r="C16" s="125" t="s">
        <v>20</v>
      </c>
      <c r="D16" s="126" t="s">
        <v>144</v>
      </c>
      <c r="E16" s="127" t="s">
        <v>141</v>
      </c>
      <c r="F16" s="385" t="s">
        <v>262</v>
      </c>
      <c r="G16" s="128"/>
      <c r="H16" s="129">
        <v>180000</v>
      </c>
      <c r="I16" s="70">
        <f>ROUND(1820070*2/41+318996,0)</f>
        <v>407780</v>
      </c>
      <c r="J16" s="70">
        <f>13000000*1.1/41</f>
        <v>348780.4878048781</v>
      </c>
      <c r="K16" s="130">
        <f>ROUND(+J16*1.1/12*5+33237,0)+4</f>
        <v>193099</v>
      </c>
      <c r="L16" s="131">
        <f t="shared" si="0"/>
        <v>1129659.487804878</v>
      </c>
      <c r="M16" s="132">
        <f>+L16-N16</f>
        <v>1096124.487804878</v>
      </c>
      <c r="N16" s="133">
        <f>33531+4</f>
        <v>33535</v>
      </c>
      <c r="O16" s="74">
        <f t="shared" si="1"/>
        <v>0</v>
      </c>
      <c r="P16" s="85">
        <f>VLOOKUP($C16,'[1]PEP Aprobado junio 2022'!$B$6:$L$28,10,FALSE)</f>
        <v>1323400</v>
      </c>
      <c r="Q16" s="86">
        <f t="shared" si="2"/>
        <v>-193740.51219512196</v>
      </c>
      <c r="T16" s="415">
        <f t="shared" si="3"/>
        <v>46316039</v>
      </c>
    </row>
    <row r="17" spans="1:974">
      <c r="A17" s="52" t="s">
        <v>143</v>
      </c>
      <c r="B17" s="460" t="s">
        <v>249</v>
      </c>
      <c r="C17" s="134" t="s">
        <v>21</v>
      </c>
      <c r="D17" s="135" t="s">
        <v>14</v>
      </c>
      <c r="E17" s="115" t="s">
        <v>66</v>
      </c>
      <c r="F17" s="386"/>
      <c r="G17" s="116"/>
      <c r="H17" s="136"/>
      <c r="I17" s="93">
        <f>ROUND(86450*8*1.1/41,0)</f>
        <v>18555</v>
      </c>
      <c r="J17" s="93">
        <f>ROUND(86450*12*1.1*1.1/41,0)</f>
        <v>30616</v>
      </c>
      <c r="K17" s="93">
        <f>ROUND(+J17/12*1.1*5,0)</f>
        <v>14032</v>
      </c>
      <c r="L17" s="131">
        <f>SUM(H17:K17)</f>
        <v>63203</v>
      </c>
      <c r="M17" s="121">
        <f>+L17</f>
        <v>63203</v>
      </c>
      <c r="N17" s="137"/>
      <c r="O17" s="74">
        <f t="shared" si="1"/>
        <v>0</v>
      </c>
      <c r="P17" s="85">
        <f>VLOOKUP($C17,'[1]PEP Aprobado junio 2022'!$B$6:$L$28,10,FALSE)</f>
        <v>68027</v>
      </c>
      <c r="Q17" s="86">
        <f t="shared" si="2"/>
        <v>-4824</v>
      </c>
      <c r="T17" s="415">
        <f t="shared" si="3"/>
        <v>2591323</v>
      </c>
    </row>
    <row r="18" spans="1:974">
      <c r="A18" s="52"/>
      <c r="B18" s="123" t="s">
        <v>270</v>
      </c>
      <c r="C18" s="54"/>
      <c r="D18" s="124"/>
      <c r="E18" s="56"/>
      <c r="F18" s="382"/>
      <c r="G18" s="57">
        <v>432000</v>
      </c>
      <c r="H18" s="58" t="s">
        <v>123</v>
      </c>
      <c r="I18" s="59" t="s">
        <v>123</v>
      </c>
      <c r="J18" s="59" t="s">
        <v>123</v>
      </c>
      <c r="K18" s="60" t="s">
        <v>123</v>
      </c>
      <c r="L18" s="60" t="s">
        <v>123</v>
      </c>
      <c r="M18" s="61" t="s">
        <v>123</v>
      </c>
      <c r="N18" s="62" t="s">
        <v>123</v>
      </c>
      <c r="O18" s="74"/>
      <c r="P18" s="85"/>
      <c r="Q18" s="86"/>
      <c r="R18" s="51"/>
      <c r="S18" s="51"/>
      <c r="T18" s="415" t="e">
        <f t="shared" si="3"/>
        <v>#VALUE!</v>
      </c>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c r="IW18" s="51"/>
      <c r="IX18" s="51"/>
      <c r="IY18" s="51"/>
      <c r="IZ18" s="51"/>
      <c r="JA18" s="51"/>
      <c r="JB18" s="51"/>
      <c r="JC18" s="51"/>
      <c r="JD18" s="51"/>
      <c r="JE18" s="51"/>
      <c r="JF18" s="51"/>
      <c r="JG18" s="51"/>
      <c r="JH18" s="51"/>
      <c r="JI18" s="51"/>
      <c r="JJ18" s="51"/>
      <c r="JK18" s="51"/>
      <c r="JL18" s="51"/>
      <c r="JM18" s="51"/>
      <c r="JN18" s="51"/>
      <c r="JO18" s="51"/>
      <c r="JP18" s="51"/>
      <c r="JQ18" s="51"/>
      <c r="JR18" s="51"/>
      <c r="JS18" s="51"/>
      <c r="JT18" s="51"/>
      <c r="JU18" s="51"/>
      <c r="JV18" s="51"/>
      <c r="JW18" s="51"/>
      <c r="JX18" s="51"/>
      <c r="JY18" s="51"/>
      <c r="JZ18" s="51"/>
      <c r="KA18" s="51"/>
      <c r="KB18" s="51"/>
      <c r="KC18" s="51"/>
      <c r="KD18" s="51"/>
      <c r="KE18" s="51"/>
      <c r="KF18" s="51"/>
      <c r="KG18" s="51"/>
      <c r="KH18" s="51"/>
      <c r="KI18" s="51"/>
      <c r="KJ18" s="51"/>
      <c r="KK18" s="51"/>
      <c r="KL18" s="51"/>
      <c r="KM18" s="51"/>
      <c r="KN18" s="51"/>
      <c r="KO18" s="51"/>
      <c r="KP18" s="51"/>
      <c r="KQ18" s="51"/>
      <c r="KR18" s="51"/>
      <c r="KS18" s="51"/>
      <c r="KT18" s="51"/>
      <c r="KU18" s="51"/>
      <c r="KV18" s="51"/>
      <c r="KW18" s="51"/>
      <c r="KX18" s="51"/>
      <c r="KY18" s="51"/>
      <c r="KZ18" s="51"/>
      <c r="LA18" s="51"/>
      <c r="LB18" s="51"/>
      <c r="LC18" s="51"/>
      <c r="LD18" s="51"/>
      <c r="LE18" s="51"/>
      <c r="LF18" s="51"/>
      <c r="LG18" s="51"/>
      <c r="LH18" s="51"/>
      <c r="LI18" s="51"/>
      <c r="LJ18" s="51"/>
      <c r="LK18" s="51"/>
      <c r="LL18" s="51"/>
      <c r="LM18" s="51"/>
      <c r="LN18" s="51"/>
      <c r="LO18" s="51"/>
      <c r="LP18" s="51"/>
      <c r="LQ18" s="51"/>
      <c r="LR18" s="51"/>
      <c r="LS18" s="51"/>
      <c r="LT18" s="51"/>
      <c r="LU18" s="51"/>
      <c r="LV18" s="51"/>
      <c r="LW18" s="51"/>
      <c r="LX18" s="51"/>
      <c r="LY18" s="51"/>
      <c r="LZ18" s="51"/>
      <c r="MA18" s="51"/>
      <c r="MB18" s="51"/>
      <c r="MC18" s="51"/>
      <c r="MD18" s="51"/>
      <c r="ME18" s="51"/>
      <c r="MF18" s="51"/>
      <c r="MG18" s="51"/>
      <c r="MH18" s="51"/>
      <c r="MI18" s="51"/>
      <c r="MJ18" s="51"/>
      <c r="MK18" s="51"/>
      <c r="ML18" s="51"/>
      <c r="MM18" s="51"/>
      <c r="MN18" s="51"/>
      <c r="MO18" s="51"/>
      <c r="MP18" s="51"/>
      <c r="MQ18" s="51"/>
      <c r="MR18" s="51"/>
      <c r="MS18" s="51"/>
      <c r="MT18" s="51"/>
      <c r="MU18" s="51"/>
      <c r="MV18" s="51"/>
      <c r="MW18" s="51"/>
      <c r="MX18" s="51"/>
      <c r="MY18" s="51"/>
      <c r="MZ18" s="51"/>
      <c r="NA18" s="51"/>
      <c r="NB18" s="51"/>
      <c r="NC18" s="51"/>
      <c r="ND18" s="51"/>
      <c r="NE18" s="51"/>
      <c r="NF18" s="51"/>
      <c r="NG18" s="51"/>
      <c r="NH18" s="51"/>
      <c r="NI18" s="51"/>
      <c r="NJ18" s="51"/>
      <c r="NK18" s="51"/>
      <c r="NL18" s="51"/>
      <c r="NM18" s="51"/>
      <c r="NN18" s="51"/>
      <c r="NO18" s="51"/>
      <c r="NP18" s="51"/>
      <c r="NQ18" s="51"/>
      <c r="NR18" s="51"/>
      <c r="NS18" s="51"/>
      <c r="NT18" s="51"/>
      <c r="NU18" s="51"/>
      <c r="NV18" s="51"/>
      <c r="NW18" s="51"/>
      <c r="NX18" s="51"/>
      <c r="NY18" s="51"/>
      <c r="NZ18" s="51"/>
      <c r="OA18" s="51"/>
      <c r="OB18" s="51"/>
      <c r="OC18" s="51"/>
      <c r="OD18" s="51"/>
      <c r="OE18" s="51"/>
      <c r="OF18" s="51"/>
      <c r="OG18" s="51"/>
      <c r="OH18" s="51"/>
      <c r="OI18" s="51"/>
      <c r="OJ18" s="51"/>
      <c r="OK18" s="51"/>
      <c r="OL18" s="51"/>
      <c r="OM18" s="51"/>
      <c r="ON18" s="51"/>
      <c r="OO18" s="51"/>
      <c r="OP18" s="51"/>
      <c r="OQ18" s="51"/>
      <c r="OR18" s="51"/>
      <c r="OS18" s="51"/>
      <c r="OT18" s="51"/>
      <c r="OU18" s="51"/>
      <c r="OV18" s="51"/>
      <c r="OW18" s="51"/>
      <c r="OX18" s="51"/>
      <c r="OY18" s="51"/>
      <c r="OZ18" s="51"/>
      <c r="PA18" s="51"/>
      <c r="PB18" s="51"/>
      <c r="PC18" s="51"/>
      <c r="PD18" s="51"/>
      <c r="PE18" s="51"/>
      <c r="PF18" s="51"/>
      <c r="PG18" s="51"/>
      <c r="PH18" s="51"/>
      <c r="PI18" s="51"/>
      <c r="PJ18" s="51"/>
      <c r="PK18" s="51"/>
      <c r="PL18" s="51"/>
      <c r="PM18" s="51"/>
      <c r="PN18" s="51"/>
      <c r="PO18" s="51"/>
      <c r="PP18" s="51"/>
      <c r="PQ18" s="51"/>
      <c r="PR18" s="51"/>
      <c r="PS18" s="51"/>
      <c r="PT18" s="51"/>
      <c r="PU18" s="51"/>
      <c r="PV18" s="51"/>
      <c r="PW18" s="51"/>
      <c r="PX18" s="51"/>
      <c r="PY18" s="51"/>
      <c r="PZ18" s="51"/>
      <c r="QA18" s="51"/>
      <c r="QB18" s="51"/>
      <c r="QC18" s="51"/>
      <c r="QD18" s="51"/>
      <c r="QE18" s="51"/>
      <c r="QF18" s="51"/>
      <c r="QG18" s="51"/>
      <c r="QH18" s="51"/>
      <c r="QI18" s="51"/>
      <c r="QJ18" s="51"/>
      <c r="QK18" s="51"/>
      <c r="QL18" s="51"/>
      <c r="QM18" s="51"/>
      <c r="QN18" s="51"/>
      <c r="QO18" s="51"/>
      <c r="QP18" s="51"/>
      <c r="QQ18" s="51"/>
      <c r="QR18" s="51"/>
      <c r="QS18" s="51"/>
      <c r="QT18" s="51"/>
      <c r="QU18" s="51"/>
      <c r="QV18" s="51"/>
      <c r="QW18" s="51"/>
      <c r="QX18" s="51"/>
      <c r="QY18" s="51"/>
      <c r="QZ18" s="51"/>
      <c r="RA18" s="51"/>
      <c r="RB18" s="51"/>
      <c r="RC18" s="51"/>
      <c r="RD18" s="51"/>
      <c r="RE18" s="51"/>
      <c r="RF18" s="51"/>
      <c r="RG18" s="51"/>
      <c r="RH18" s="51"/>
      <c r="RI18" s="51"/>
      <c r="RJ18" s="51"/>
      <c r="RK18" s="51"/>
      <c r="RL18" s="51"/>
      <c r="RM18" s="51"/>
      <c r="RN18" s="51"/>
      <c r="RO18" s="51"/>
      <c r="RP18" s="51"/>
      <c r="RQ18" s="51"/>
      <c r="RR18" s="51"/>
      <c r="RS18" s="51"/>
      <c r="RT18" s="51"/>
      <c r="RU18" s="51"/>
      <c r="RV18" s="51"/>
      <c r="RW18" s="51"/>
      <c r="RX18" s="51"/>
      <c r="RY18" s="51"/>
      <c r="RZ18" s="51"/>
      <c r="SA18" s="51"/>
      <c r="SB18" s="51"/>
      <c r="SC18" s="51"/>
      <c r="SD18" s="51"/>
      <c r="SE18" s="51"/>
      <c r="SF18" s="51"/>
      <c r="SG18" s="51"/>
      <c r="SH18" s="51"/>
      <c r="SI18" s="51"/>
      <c r="SJ18" s="51"/>
      <c r="SK18" s="51"/>
      <c r="SL18" s="51"/>
      <c r="SM18" s="51"/>
      <c r="SN18" s="51"/>
      <c r="SO18" s="51"/>
      <c r="SP18" s="51"/>
      <c r="SQ18" s="51"/>
      <c r="SR18" s="51"/>
      <c r="SS18" s="51"/>
      <c r="ST18" s="51"/>
      <c r="SU18" s="51"/>
      <c r="SV18" s="51"/>
      <c r="SW18" s="51"/>
      <c r="SX18" s="51"/>
      <c r="SY18" s="51"/>
      <c r="SZ18" s="51"/>
      <c r="TA18" s="51"/>
      <c r="TB18" s="51"/>
      <c r="TC18" s="51"/>
      <c r="TD18" s="51"/>
      <c r="TE18" s="51"/>
      <c r="TF18" s="51"/>
      <c r="TG18" s="51"/>
      <c r="TH18" s="51"/>
      <c r="TI18" s="51"/>
      <c r="TJ18" s="51"/>
      <c r="TK18" s="51"/>
      <c r="TL18" s="51"/>
      <c r="TM18" s="51"/>
      <c r="TN18" s="51"/>
      <c r="TO18" s="51"/>
      <c r="TP18" s="51"/>
      <c r="TQ18" s="51"/>
      <c r="TR18" s="51"/>
      <c r="TS18" s="51"/>
      <c r="TT18" s="51"/>
      <c r="TU18" s="51"/>
      <c r="TV18" s="51"/>
      <c r="TW18" s="51"/>
      <c r="TX18" s="51"/>
      <c r="TY18" s="51"/>
      <c r="TZ18" s="51"/>
      <c r="UA18" s="51"/>
      <c r="UB18" s="51"/>
      <c r="UC18" s="51"/>
      <c r="UD18" s="51"/>
      <c r="UE18" s="51"/>
      <c r="UF18" s="51"/>
      <c r="UG18" s="51"/>
      <c r="UH18" s="51"/>
      <c r="UI18" s="51"/>
      <c r="UJ18" s="51"/>
      <c r="UK18" s="51"/>
      <c r="UL18" s="51"/>
      <c r="UM18" s="51"/>
      <c r="UN18" s="51"/>
      <c r="UO18" s="51"/>
      <c r="UP18" s="51"/>
      <c r="UQ18" s="51"/>
      <c r="UR18" s="51"/>
      <c r="US18" s="51"/>
      <c r="UT18" s="51"/>
      <c r="UU18" s="51"/>
      <c r="UV18" s="51"/>
      <c r="UW18" s="51"/>
      <c r="UX18" s="51"/>
      <c r="UY18" s="51"/>
      <c r="UZ18" s="51"/>
      <c r="VA18" s="51"/>
      <c r="VB18" s="51"/>
      <c r="VC18" s="51"/>
      <c r="VD18" s="51"/>
      <c r="VE18" s="51"/>
      <c r="VF18" s="51"/>
      <c r="VG18" s="51"/>
      <c r="VH18" s="51"/>
      <c r="VI18" s="51"/>
      <c r="VJ18" s="51"/>
      <c r="VK18" s="51"/>
      <c r="VL18" s="51"/>
      <c r="VM18" s="51"/>
      <c r="VN18" s="51"/>
      <c r="VO18" s="51"/>
      <c r="VP18" s="51"/>
      <c r="VQ18" s="51"/>
      <c r="VR18" s="51"/>
      <c r="VS18" s="51"/>
      <c r="VT18" s="51"/>
      <c r="VU18" s="51"/>
      <c r="VV18" s="51"/>
      <c r="VW18" s="51"/>
      <c r="VX18" s="51"/>
      <c r="VY18" s="51"/>
      <c r="VZ18" s="51"/>
      <c r="WA18" s="51"/>
      <c r="WB18" s="51"/>
      <c r="WC18" s="51"/>
      <c r="WD18" s="51"/>
      <c r="WE18" s="51"/>
      <c r="WF18" s="51"/>
      <c r="WG18" s="51"/>
      <c r="WH18" s="51"/>
      <c r="WI18" s="51"/>
      <c r="WJ18" s="51"/>
      <c r="WK18" s="51"/>
      <c r="WL18" s="51"/>
      <c r="WM18" s="51"/>
      <c r="WN18" s="51"/>
      <c r="WO18" s="51"/>
      <c r="WP18" s="51"/>
      <c r="WQ18" s="51"/>
      <c r="WR18" s="51"/>
      <c r="WS18" s="51"/>
      <c r="WT18" s="51"/>
      <c r="WU18" s="51"/>
      <c r="WV18" s="51"/>
      <c r="WW18" s="51"/>
      <c r="WX18" s="51"/>
      <c r="WY18" s="51"/>
      <c r="WZ18" s="51"/>
      <c r="XA18" s="51"/>
      <c r="XB18" s="51"/>
      <c r="XC18" s="51"/>
      <c r="XD18" s="51"/>
      <c r="XE18" s="51"/>
      <c r="XF18" s="51"/>
      <c r="XG18" s="51"/>
      <c r="XH18" s="51"/>
      <c r="XI18" s="51"/>
      <c r="XJ18" s="51"/>
      <c r="XK18" s="51"/>
      <c r="XL18" s="51"/>
      <c r="XM18" s="51"/>
      <c r="XN18" s="51"/>
      <c r="XO18" s="51"/>
      <c r="XP18" s="51"/>
      <c r="XQ18" s="51"/>
      <c r="XR18" s="51"/>
      <c r="XS18" s="51"/>
      <c r="XT18" s="51"/>
      <c r="XU18" s="51"/>
      <c r="XV18" s="51"/>
      <c r="XW18" s="51"/>
      <c r="XX18" s="51"/>
      <c r="XY18" s="51"/>
      <c r="XZ18" s="51"/>
      <c r="YA18" s="51"/>
      <c r="YB18" s="51"/>
      <c r="YC18" s="51"/>
      <c r="YD18" s="51"/>
      <c r="YE18" s="51"/>
      <c r="YF18" s="51"/>
      <c r="YG18" s="51"/>
      <c r="YH18" s="51"/>
      <c r="YI18" s="51"/>
      <c r="YJ18" s="51"/>
      <c r="YK18" s="51"/>
      <c r="YL18" s="51"/>
      <c r="YM18" s="51"/>
      <c r="YN18" s="51"/>
      <c r="YO18" s="51"/>
      <c r="YP18" s="51"/>
      <c r="YQ18" s="51"/>
      <c r="YR18" s="51"/>
      <c r="YS18" s="51"/>
      <c r="YT18" s="51"/>
      <c r="YU18" s="51"/>
      <c r="YV18" s="51"/>
      <c r="YW18" s="51"/>
      <c r="YX18" s="51"/>
      <c r="YY18" s="51"/>
      <c r="YZ18" s="51"/>
      <c r="ZA18" s="51"/>
      <c r="ZB18" s="51"/>
      <c r="ZC18" s="51"/>
      <c r="ZD18" s="51"/>
      <c r="ZE18" s="51"/>
      <c r="ZF18" s="51"/>
      <c r="ZG18" s="51"/>
      <c r="ZH18" s="51"/>
      <c r="ZI18" s="51"/>
      <c r="ZJ18" s="51"/>
      <c r="ZK18" s="51"/>
      <c r="ZL18" s="51"/>
      <c r="ZM18" s="51"/>
      <c r="ZN18" s="51"/>
      <c r="ZO18" s="51"/>
      <c r="ZP18" s="51"/>
      <c r="ZQ18" s="51"/>
      <c r="ZR18" s="51"/>
      <c r="ZS18" s="51"/>
      <c r="ZT18" s="51"/>
      <c r="ZU18" s="51"/>
      <c r="ZV18" s="51"/>
      <c r="ZW18" s="51"/>
      <c r="ZX18" s="51"/>
      <c r="ZY18" s="51"/>
      <c r="ZZ18" s="51"/>
      <c r="AAA18" s="51"/>
      <c r="AAB18" s="51"/>
      <c r="AAC18" s="51"/>
      <c r="AAD18" s="51"/>
      <c r="AAE18" s="51"/>
      <c r="AAF18" s="51"/>
      <c r="AAG18" s="51"/>
      <c r="AAH18" s="51"/>
      <c r="AAI18" s="51"/>
      <c r="AAJ18" s="51"/>
      <c r="AAK18" s="51"/>
      <c r="AAL18" s="51"/>
      <c r="AAM18" s="51"/>
      <c r="AAN18" s="51"/>
      <c r="AAO18" s="51"/>
      <c r="AAP18" s="51"/>
      <c r="AAQ18" s="51"/>
      <c r="AAR18" s="51"/>
      <c r="AAS18" s="51"/>
      <c r="AAT18" s="51"/>
      <c r="AAU18" s="51"/>
      <c r="AAV18" s="51"/>
      <c r="AAW18" s="51"/>
      <c r="AAX18" s="51"/>
      <c r="AAY18" s="51"/>
      <c r="AAZ18" s="51"/>
      <c r="ABA18" s="51"/>
      <c r="ABB18" s="51"/>
      <c r="ABC18" s="51"/>
      <c r="ABD18" s="51"/>
      <c r="ABE18" s="51"/>
      <c r="ABF18" s="51"/>
      <c r="ABG18" s="51"/>
      <c r="ABH18" s="51"/>
      <c r="ABI18" s="51"/>
      <c r="ABJ18" s="51"/>
      <c r="ABK18" s="51"/>
      <c r="ABL18" s="51"/>
      <c r="ABM18" s="51"/>
      <c r="ABN18" s="51"/>
      <c r="ABO18" s="51"/>
      <c r="ABP18" s="51"/>
      <c r="ABQ18" s="51"/>
      <c r="ABR18" s="51"/>
      <c r="ABS18" s="51"/>
      <c r="ABT18" s="51"/>
      <c r="ABU18" s="51"/>
      <c r="ABV18" s="51"/>
      <c r="ABW18" s="51"/>
      <c r="ABX18" s="51"/>
      <c r="ABY18" s="51"/>
      <c r="ABZ18" s="51"/>
      <c r="ACA18" s="51"/>
      <c r="ACB18" s="51"/>
      <c r="ACC18" s="51"/>
      <c r="ACD18" s="51"/>
      <c r="ACE18" s="51"/>
      <c r="ACF18" s="51"/>
      <c r="ACG18" s="51"/>
      <c r="ACH18" s="51"/>
      <c r="ACI18" s="51"/>
      <c r="ACJ18" s="51"/>
      <c r="ACK18" s="51"/>
      <c r="ACL18" s="51"/>
      <c r="ACM18" s="51"/>
      <c r="ACN18" s="51"/>
      <c r="ACO18" s="51"/>
      <c r="ACP18" s="51"/>
      <c r="ACQ18" s="51"/>
      <c r="ACR18" s="51"/>
      <c r="ACS18" s="51"/>
      <c r="ACT18" s="51"/>
      <c r="ACU18" s="51"/>
      <c r="ACV18" s="51"/>
      <c r="ACW18" s="51"/>
      <c r="ACX18" s="51"/>
      <c r="ACY18" s="51"/>
      <c r="ACZ18" s="51"/>
      <c r="ADA18" s="51"/>
      <c r="ADB18" s="51"/>
      <c r="ADC18" s="51"/>
      <c r="ADD18" s="51"/>
      <c r="ADE18" s="51"/>
      <c r="ADF18" s="51"/>
      <c r="ADG18" s="51"/>
      <c r="ADH18" s="51"/>
      <c r="ADI18" s="51"/>
      <c r="ADJ18" s="51"/>
      <c r="ADK18" s="51"/>
      <c r="ADL18" s="51"/>
      <c r="ADM18" s="51"/>
      <c r="ADN18" s="51"/>
      <c r="ADO18" s="51"/>
      <c r="ADP18" s="51"/>
      <c r="ADQ18" s="51"/>
      <c r="ADR18" s="51"/>
      <c r="ADS18" s="51"/>
      <c r="ADT18" s="51"/>
      <c r="ADU18" s="51"/>
      <c r="ADV18" s="51"/>
      <c r="ADW18" s="51"/>
      <c r="ADX18" s="51"/>
      <c r="ADY18" s="51"/>
      <c r="ADZ18" s="51"/>
      <c r="AEA18" s="51"/>
      <c r="AEB18" s="51"/>
      <c r="AEC18" s="51"/>
      <c r="AED18" s="51"/>
      <c r="AEE18" s="51"/>
      <c r="AEF18" s="51"/>
      <c r="AEG18" s="51"/>
      <c r="AEH18" s="51"/>
      <c r="AEI18" s="51"/>
      <c r="AEJ18" s="51"/>
      <c r="AEK18" s="51"/>
      <c r="AEL18" s="51"/>
      <c r="AEM18" s="51"/>
      <c r="AEN18" s="51"/>
      <c r="AEO18" s="51"/>
      <c r="AEP18" s="51"/>
      <c r="AEQ18" s="51"/>
      <c r="AER18" s="51"/>
      <c r="AES18" s="51"/>
      <c r="AET18" s="51"/>
      <c r="AEU18" s="51"/>
      <c r="AEV18" s="51"/>
      <c r="AEW18" s="51"/>
      <c r="AEX18" s="51"/>
      <c r="AEY18" s="51"/>
      <c r="AEZ18" s="51"/>
      <c r="AFA18" s="51"/>
      <c r="AFB18" s="51"/>
      <c r="AFC18" s="51"/>
      <c r="AFD18" s="51"/>
      <c r="AFE18" s="51"/>
      <c r="AFF18" s="51"/>
      <c r="AFG18" s="51"/>
      <c r="AFH18" s="51"/>
      <c r="AFI18" s="51"/>
      <c r="AFJ18" s="51"/>
      <c r="AFK18" s="51"/>
      <c r="AFL18" s="51"/>
      <c r="AFM18" s="51"/>
      <c r="AFN18" s="51"/>
      <c r="AFO18" s="51"/>
      <c r="AFP18" s="51"/>
      <c r="AFQ18" s="51"/>
      <c r="AFR18" s="51"/>
      <c r="AFS18" s="51"/>
      <c r="AFT18" s="51"/>
      <c r="AFU18" s="51"/>
      <c r="AFV18" s="51"/>
      <c r="AFW18" s="51"/>
      <c r="AFX18" s="51"/>
      <c r="AFY18" s="51"/>
      <c r="AFZ18" s="51"/>
      <c r="AGA18" s="51"/>
      <c r="AGB18" s="51"/>
      <c r="AGC18" s="51"/>
      <c r="AGD18" s="51"/>
      <c r="AGE18" s="51"/>
      <c r="AGF18" s="51"/>
      <c r="AGG18" s="51"/>
      <c r="AGH18" s="51"/>
      <c r="AGI18" s="51"/>
      <c r="AGJ18" s="51"/>
      <c r="AGK18" s="51"/>
      <c r="AGL18" s="51"/>
      <c r="AGM18" s="51"/>
      <c r="AGN18" s="51"/>
      <c r="AGO18" s="51"/>
      <c r="AGP18" s="51"/>
      <c r="AGQ18" s="51"/>
      <c r="AGR18" s="51"/>
      <c r="AGS18" s="51"/>
      <c r="AGT18" s="51"/>
      <c r="AGU18" s="51"/>
      <c r="AGV18" s="51"/>
      <c r="AGW18" s="51"/>
      <c r="AGX18" s="51"/>
      <c r="AGY18" s="51"/>
      <c r="AGZ18" s="51"/>
      <c r="AHA18" s="51"/>
      <c r="AHB18" s="51"/>
      <c r="AHC18" s="51"/>
      <c r="AHD18" s="51"/>
      <c r="AHE18" s="51"/>
      <c r="AHF18" s="51"/>
      <c r="AHG18" s="51"/>
      <c r="AHH18" s="51"/>
      <c r="AHI18" s="51"/>
      <c r="AHJ18" s="51"/>
      <c r="AHK18" s="51"/>
      <c r="AHL18" s="51"/>
      <c r="AHM18" s="51"/>
      <c r="AHN18" s="51"/>
      <c r="AHO18" s="51"/>
      <c r="AHP18" s="51"/>
      <c r="AHQ18" s="51"/>
      <c r="AHR18" s="51"/>
      <c r="AHS18" s="51"/>
      <c r="AHT18" s="51"/>
      <c r="AHU18" s="51"/>
      <c r="AHV18" s="51"/>
      <c r="AHW18" s="51"/>
      <c r="AHX18" s="51"/>
      <c r="AHY18" s="51"/>
      <c r="AHZ18" s="51"/>
      <c r="AIA18" s="51"/>
      <c r="AIB18" s="51"/>
      <c r="AIC18" s="51"/>
      <c r="AID18" s="51"/>
      <c r="AIE18" s="51"/>
      <c r="AIF18" s="51"/>
      <c r="AIG18" s="51"/>
      <c r="AIH18" s="51"/>
      <c r="AII18" s="51"/>
      <c r="AIJ18" s="51"/>
      <c r="AIK18" s="51"/>
      <c r="AIL18" s="51"/>
      <c r="AIM18" s="51"/>
      <c r="AIN18" s="51"/>
      <c r="AIO18" s="51"/>
      <c r="AIP18" s="51"/>
      <c r="AIQ18" s="51"/>
      <c r="AIR18" s="51"/>
      <c r="AIS18" s="51"/>
      <c r="AIT18" s="51"/>
      <c r="AIU18" s="51"/>
      <c r="AIV18" s="51"/>
      <c r="AIW18" s="51"/>
      <c r="AIX18" s="51"/>
      <c r="AIY18" s="51"/>
      <c r="AIZ18" s="51"/>
      <c r="AJA18" s="51"/>
      <c r="AJB18" s="51"/>
      <c r="AJC18" s="51"/>
      <c r="AJD18" s="51"/>
      <c r="AJE18" s="51"/>
      <c r="AJF18" s="51"/>
      <c r="AJG18" s="51"/>
      <c r="AJH18" s="51"/>
      <c r="AJI18" s="51"/>
      <c r="AJJ18" s="51"/>
      <c r="AJK18" s="51"/>
      <c r="AJL18" s="51"/>
      <c r="AJM18" s="51"/>
      <c r="AJN18" s="51"/>
      <c r="AJO18" s="51"/>
      <c r="AJP18" s="51"/>
      <c r="AJQ18" s="51"/>
      <c r="AJR18" s="51"/>
      <c r="AJS18" s="51"/>
      <c r="AJT18" s="51"/>
      <c r="AJU18" s="51"/>
      <c r="AJV18" s="51"/>
      <c r="AJW18" s="51"/>
      <c r="AJX18" s="51"/>
      <c r="AJY18" s="51"/>
      <c r="AJZ18" s="51"/>
      <c r="AKA18" s="51"/>
      <c r="AKB18" s="51"/>
      <c r="AKC18" s="51"/>
      <c r="AKD18" s="51"/>
      <c r="AKE18" s="51"/>
      <c r="AKF18" s="51"/>
      <c r="AKG18" s="51"/>
      <c r="AKH18" s="51"/>
      <c r="AKI18" s="51"/>
      <c r="AKJ18" s="51"/>
      <c r="AKK18" s="51"/>
      <c r="AKL18" s="51"/>
    </row>
    <row r="19" spans="1:974">
      <c r="A19" s="52" t="s">
        <v>145</v>
      </c>
      <c r="B19" s="460" t="s">
        <v>271</v>
      </c>
      <c r="C19" s="139" t="s">
        <v>23</v>
      </c>
      <c r="D19" s="126" t="s">
        <v>146</v>
      </c>
      <c r="E19" s="127" t="s">
        <v>141</v>
      </c>
      <c r="F19" s="387"/>
      <c r="G19" s="140"/>
      <c r="H19" s="141">
        <f>ROUND(1379650/41,0)</f>
        <v>33650</v>
      </c>
      <c r="I19" s="129">
        <f>ROUND(1379650/41,0)*6</f>
        <v>201900</v>
      </c>
      <c r="J19" s="70">
        <v>210000</v>
      </c>
      <c r="K19" s="130">
        <f>ROUND(+J19/12*5,0)</f>
        <v>87500</v>
      </c>
      <c r="L19" s="71">
        <f t="shared" si="0"/>
        <v>533050</v>
      </c>
      <c r="M19" s="132"/>
      <c r="N19" s="142">
        <f>+L19</f>
        <v>533050</v>
      </c>
      <c r="O19" s="74">
        <f t="shared" si="1"/>
        <v>0</v>
      </c>
      <c r="P19" s="85">
        <f>VLOOKUP($C19,'[1]PEP Aprobado junio 2022'!$B$6:$L$28,10,FALSE)</f>
        <v>452000</v>
      </c>
      <c r="Q19" s="86">
        <f t="shared" si="2"/>
        <v>81050</v>
      </c>
      <c r="R19" s="85">
        <f>+Q19*41</f>
        <v>3323050</v>
      </c>
      <c r="T19" s="415">
        <f t="shared" si="3"/>
        <v>21855050</v>
      </c>
    </row>
    <row r="20" spans="1:974">
      <c r="A20" s="52" t="s">
        <v>145</v>
      </c>
      <c r="B20" s="460" t="s">
        <v>249</v>
      </c>
      <c r="C20" s="134" t="s">
        <v>25</v>
      </c>
      <c r="D20" s="135" t="s">
        <v>14</v>
      </c>
      <c r="E20" s="115" t="s">
        <v>66</v>
      </c>
      <c r="F20" s="386"/>
      <c r="G20" s="143"/>
      <c r="H20" s="144"/>
      <c r="I20" s="93">
        <f>ROUND(86450*8*1.1/41,0)</f>
        <v>18555</v>
      </c>
      <c r="J20" s="93">
        <f>ROUND(86450*12*1.1*1.1/41,0)</f>
        <v>30616</v>
      </c>
      <c r="K20" s="93">
        <f>ROUND(+J20/12*1.1*5,0)</f>
        <v>14032</v>
      </c>
      <c r="L20" s="131">
        <f t="shared" si="0"/>
        <v>63203</v>
      </c>
      <c r="M20" s="121">
        <f>+L20</f>
        <v>63203</v>
      </c>
      <c r="N20" s="137"/>
      <c r="O20" s="74">
        <f t="shared" si="1"/>
        <v>0</v>
      </c>
      <c r="P20" s="85">
        <f>VLOOKUP($C20,'[1]PEP Aprobado junio 2022'!$B$6:$L$28,10,FALSE)</f>
        <v>68027</v>
      </c>
      <c r="Q20" s="86">
        <f t="shared" si="2"/>
        <v>-4824</v>
      </c>
      <c r="R20" s="85">
        <f>+R19/41</f>
        <v>81050</v>
      </c>
      <c r="T20" s="415">
        <f t="shared" si="3"/>
        <v>2591323</v>
      </c>
    </row>
    <row r="21" spans="1:974" ht="33" customHeight="1">
      <c r="A21" s="52"/>
      <c r="B21" s="123" t="s">
        <v>147</v>
      </c>
      <c r="C21" s="123"/>
      <c r="D21" s="123"/>
      <c r="E21" s="123"/>
      <c r="F21" s="388"/>
      <c r="G21" s="57">
        <v>782000</v>
      </c>
      <c r="H21" s="58" t="s">
        <v>123</v>
      </c>
      <c r="I21" s="59" t="s">
        <v>123</v>
      </c>
      <c r="J21" s="59" t="s">
        <v>123</v>
      </c>
      <c r="K21" s="60" t="s">
        <v>123</v>
      </c>
      <c r="L21" s="60" t="s">
        <v>123</v>
      </c>
      <c r="M21" s="61" t="s">
        <v>123</v>
      </c>
      <c r="N21" s="62" t="s">
        <v>123</v>
      </c>
      <c r="O21" s="74"/>
      <c r="P21" s="85"/>
      <c r="Q21" s="86"/>
      <c r="R21" s="51"/>
      <c r="S21" s="51"/>
      <c r="T21" s="415" t="e">
        <f t="shared" si="3"/>
        <v>#VALUE!</v>
      </c>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c r="IV21" s="51"/>
      <c r="IW21" s="51"/>
      <c r="IX21" s="51"/>
      <c r="IY21" s="51"/>
      <c r="IZ21" s="51"/>
      <c r="JA21" s="51"/>
      <c r="JB21" s="51"/>
      <c r="JC21" s="51"/>
      <c r="JD21" s="51"/>
      <c r="JE21" s="51"/>
      <c r="JF21" s="51"/>
      <c r="JG21" s="51"/>
      <c r="JH21" s="51"/>
      <c r="JI21" s="51"/>
      <c r="JJ21" s="51"/>
      <c r="JK21" s="51"/>
      <c r="JL21" s="51"/>
      <c r="JM21" s="51"/>
      <c r="JN21" s="51"/>
      <c r="JO21" s="51"/>
      <c r="JP21" s="51"/>
      <c r="JQ21" s="51"/>
      <c r="JR21" s="51"/>
      <c r="JS21" s="51"/>
      <c r="JT21" s="51"/>
      <c r="JU21" s="51"/>
      <c r="JV21" s="51"/>
      <c r="JW21" s="51"/>
      <c r="JX21" s="51"/>
      <c r="JY21" s="51"/>
      <c r="JZ21" s="51"/>
      <c r="KA21" s="51"/>
      <c r="KB21" s="51"/>
      <c r="KC21" s="51"/>
      <c r="KD21" s="51"/>
      <c r="KE21" s="51"/>
      <c r="KF21" s="51"/>
      <c r="KG21" s="51"/>
      <c r="KH21" s="51"/>
      <c r="KI21" s="51"/>
      <c r="KJ21" s="51"/>
      <c r="KK21" s="51"/>
      <c r="KL21" s="51"/>
      <c r="KM21" s="51"/>
      <c r="KN21" s="51"/>
      <c r="KO21" s="51"/>
      <c r="KP21" s="51"/>
      <c r="KQ21" s="51"/>
      <c r="KR21" s="51"/>
      <c r="KS21" s="51"/>
      <c r="KT21" s="51"/>
      <c r="KU21" s="51"/>
      <c r="KV21" s="51"/>
      <c r="KW21" s="51"/>
      <c r="KX21" s="51"/>
      <c r="KY21" s="51"/>
      <c r="KZ21" s="51"/>
      <c r="LA21" s="51"/>
      <c r="LB21" s="51"/>
      <c r="LC21" s="51"/>
      <c r="LD21" s="51"/>
      <c r="LE21" s="51"/>
      <c r="LF21" s="51"/>
      <c r="LG21" s="51"/>
      <c r="LH21" s="51"/>
      <c r="LI21" s="51"/>
      <c r="LJ21" s="51"/>
      <c r="LK21" s="51"/>
      <c r="LL21" s="51"/>
      <c r="LM21" s="51"/>
      <c r="LN21" s="51"/>
      <c r="LO21" s="51"/>
      <c r="LP21" s="51"/>
      <c r="LQ21" s="51"/>
      <c r="LR21" s="51"/>
      <c r="LS21" s="51"/>
      <c r="LT21" s="51"/>
      <c r="LU21" s="51"/>
      <c r="LV21" s="51"/>
      <c r="LW21" s="51"/>
      <c r="LX21" s="51"/>
      <c r="LY21" s="51"/>
      <c r="LZ21" s="51"/>
      <c r="MA21" s="51"/>
      <c r="MB21" s="51"/>
      <c r="MC21" s="51"/>
      <c r="MD21" s="51"/>
      <c r="ME21" s="51"/>
      <c r="MF21" s="51"/>
      <c r="MG21" s="51"/>
      <c r="MH21" s="51"/>
      <c r="MI21" s="51"/>
      <c r="MJ21" s="51"/>
      <c r="MK21" s="51"/>
      <c r="ML21" s="51"/>
      <c r="MM21" s="51"/>
      <c r="MN21" s="51"/>
      <c r="MO21" s="51"/>
      <c r="MP21" s="51"/>
      <c r="MQ21" s="51"/>
      <c r="MR21" s="51"/>
      <c r="MS21" s="51"/>
      <c r="MT21" s="51"/>
      <c r="MU21" s="51"/>
      <c r="MV21" s="51"/>
      <c r="MW21" s="51"/>
      <c r="MX21" s="51"/>
      <c r="MY21" s="51"/>
      <c r="MZ21" s="51"/>
      <c r="NA21" s="51"/>
      <c r="NB21" s="51"/>
      <c r="NC21" s="51"/>
      <c r="ND21" s="51"/>
      <c r="NE21" s="51"/>
      <c r="NF21" s="51"/>
      <c r="NG21" s="51"/>
      <c r="NH21" s="51"/>
      <c r="NI21" s="51"/>
      <c r="NJ21" s="51"/>
      <c r="NK21" s="51"/>
      <c r="NL21" s="51"/>
      <c r="NM21" s="51"/>
      <c r="NN21" s="51"/>
      <c r="NO21" s="51"/>
      <c r="NP21" s="51"/>
      <c r="NQ21" s="51"/>
      <c r="NR21" s="51"/>
      <c r="NS21" s="51"/>
      <c r="NT21" s="51"/>
      <c r="NU21" s="51"/>
      <c r="NV21" s="51"/>
      <c r="NW21" s="51"/>
      <c r="NX21" s="51"/>
      <c r="NY21" s="51"/>
      <c r="NZ21" s="51"/>
      <c r="OA21" s="51"/>
      <c r="OB21" s="51"/>
      <c r="OC21" s="51"/>
      <c r="OD21" s="51"/>
      <c r="OE21" s="51"/>
      <c r="OF21" s="51"/>
      <c r="OG21" s="51"/>
      <c r="OH21" s="51"/>
      <c r="OI21" s="51"/>
      <c r="OJ21" s="51"/>
      <c r="OK21" s="51"/>
      <c r="OL21" s="51"/>
      <c r="OM21" s="51"/>
      <c r="ON21" s="51"/>
      <c r="OO21" s="51"/>
      <c r="OP21" s="51"/>
      <c r="OQ21" s="51"/>
      <c r="OR21" s="51"/>
      <c r="OS21" s="51"/>
      <c r="OT21" s="51"/>
      <c r="OU21" s="51"/>
      <c r="OV21" s="51"/>
      <c r="OW21" s="51"/>
      <c r="OX21" s="51"/>
      <c r="OY21" s="51"/>
      <c r="OZ21" s="51"/>
      <c r="PA21" s="51"/>
      <c r="PB21" s="51"/>
      <c r="PC21" s="51"/>
      <c r="PD21" s="51"/>
      <c r="PE21" s="51"/>
      <c r="PF21" s="51"/>
      <c r="PG21" s="51"/>
      <c r="PH21" s="51"/>
      <c r="PI21" s="51"/>
      <c r="PJ21" s="51"/>
      <c r="PK21" s="51"/>
      <c r="PL21" s="51"/>
      <c r="PM21" s="51"/>
      <c r="PN21" s="51"/>
      <c r="PO21" s="51"/>
      <c r="PP21" s="51"/>
      <c r="PQ21" s="51"/>
      <c r="PR21" s="51"/>
      <c r="PS21" s="51"/>
      <c r="PT21" s="51"/>
      <c r="PU21" s="51"/>
      <c r="PV21" s="51"/>
      <c r="PW21" s="51"/>
      <c r="PX21" s="51"/>
      <c r="PY21" s="51"/>
      <c r="PZ21" s="51"/>
      <c r="QA21" s="51"/>
      <c r="QB21" s="51"/>
      <c r="QC21" s="51"/>
      <c r="QD21" s="51"/>
      <c r="QE21" s="51"/>
      <c r="QF21" s="51"/>
      <c r="QG21" s="51"/>
      <c r="QH21" s="51"/>
      <c r="QI21" s="51"/>
      <c r="QJ21" s="51"/>
      <c r="QK21" s="51"/>
      <c r="QL21" s="51"/>
      <c r="QM21" s="51"/>
      <c r="QN21" s="51"/>
      <c r="QO21" s="51"/>
      <c r="QP21" s="51"/>
      <c r="QQ21" s="51"/>
      <c r="QR21" s="51"/>
      <c r="QS21" s="51"/>
      <c r="QT21" s="51"/>
      <c r="QU21" s="51"/>
      <c r="QV21" s="51"/>
      <c r="QW21" s="51"/>
      <c r="QX21" s="51"/>
      <c r="QY21" s="51"/>
      <c r="QZ21" s="51"/>
      <c r="RA21" s="51"/>
      <c r="RB21" s="51"/>
      <c r="RC21" s="51"/>
      <c r="RD21" s="51"/>
      <c r="RE21" s="51"/>
      <c r="RF21" s="51"/>
      <c r="RG21" s="51"/>
      <c r="RH21" s="51"/>
      <c r="RI21" s="51"/>
      <c r="RJ21" s="51"/>
      <c r="RK21" s="51"/>
      <c r="RL21" s="51"/>
      <c r="RM21" s="51"/>
      <c r="RN21" s="51"/>
      <c r="RO21" s="51"/>
      <c r="RP21" s="51"/>
      <c r="RQ21" s="51"/>
      <c r="RR21" s="51"/>
      <c r="RS21" s="51"/>
      <c r="RT21" s="51"/>
      <c r="RU21" s="51"/>
      <c r="RV21" s="51"/>
      <c r="RW21" s="51"/>
      <c r="RX21" s="51"/>
      <c r="RY21" s="51"/>
      <c r="RZ21" s="51"/>
      <c r="SA21" s="51"/>
      <c r="SB21" s="51"/>
      <c r="SC21" s="51"/>
      <c r="SD21" s="51"/>
      <c r="SE21" s="51"/>
      <c r="SF21" s="51"/>
      <c r="SG21" s="51"/>
      <c r="SH21" s="51"/>
      <c r="SI21" s="51"/>
      <c r="SJ21" s="51"/>
      <c r="SK21" s="51"/>
      <c r="SL21" s="51"/>
      <c r="SM21" s="51"/>
      <c r="SN21" s="51"/>
      <c r="SO21" s="51"/>
      <c r="SP21" s="51"/>
      <c r="SQ21" s="51"/>
      <c r="SR21" s="51"/>
      <c r="SS21" s="51"/>
      <c r="ST21" s="51"/>
      <c r="SU21" s="51"/>
      <c r="SV21" s="51"/>
      <c r="SW21" s="51"/>
      <c r="SX21" s="51"/>
      <c r="SY21" s="51"/>
      <c r="SZ21" s="51"/>
      <c r="TA21" s="51"/>
      <c r="TB21" s="51"/>
      <c r="TC21" s="51"/>
      <c r="TD21" s="51"/>
      <c r="TE21" s="51"/>
      <c r="TF21" s="51"/>
      <c r="TG21" s="51"/>
      <c r="TH21" s="51"/>
      <c r="TI21" s="51"/>
      <c r="TJ21" s="51"/>
      <c r="TK21" s="51"/>
      <c r="TL21" s="51"/>
      <c r="TM21" s="51"/>
      <c r="TN21" s="51"/>
      <c r="TO21" s="51"/>
      <c r="TP21" s="51"/>
      <c r="TQ21" s="51"/>
      <c r="TR21" s="51"/>
      <c r="TS21" s="51"/>
      <c r="TT21" s="51"/>
      <c r="TU21" s="51"/>
      <c r="TV21" s="51"/>
      <c r="TW21" s="51"/>
      <c r="TX21" s="51"/>
      <c r="TY21" s="51"/>
      <c r="TZ21" s="51"/>
      <c r="UA21" s="51"/>
      <c r="UB21" s="51"/>
      <c r="UC21" s="51"/>
      <c r="UD21" s="51"/>
      <c r="UE21" s="51"/>
      <c r="UF21" s="51"/>
      <c r="UG21" s="51"/>
      <c r="UH21" s="51"/>
      <c r="UI21" s="51"/>
      <c r="UJ21" s="51"/>
      <c r="UK21" s="51"/>
      <c r="UL21" s="51"/>
      <c r="UM21" s="51"/>
      <c r="UN21" s="51"/>
      <c r="UO21" s="51"/>
      <c r="UP21" s="51"/>
      <c r="UQ21" s="51"/>
      <c r="UR21" s="51"/>
      <c r="US21" s="51"/>
      <c r="UT21" s="51"/>
      <c r="UU21" s="51"/>
      <c r="UV21" s="51"/>
      <c r="UW21" s="51"/>
      <c r="UX21" s="51"/>
      <c r="UY21" s="51"/>
      <c r="UZ21" s="51"/>
      <c r="VA21" s="51"/>
      <c r="VB21" s="51"/>
      <c r="VC21" s="51"/>
      <c r="VD21" s="51"/>
      <c r="VE21" s="51"/>
      <c r="VF21" s="51"/>
      <c r="VG21" s="51"/>
      <c r="VH21" s="51"/>
      <c r="VI21" s="51"/>
      <c r="VJ21" s="51"/>
      <c r="VK21" s="51"/>
      <c r="VL21" s="51"/>
      <c r="VM21" s="51"/>
      <c r="VN21" s="51"/>
      <c r="VO21" s="51"/>
      <c r="VP21" s="51"/>
      <c r="VQ21" s="51"/>
      <c r="VR21" s="51"/>
      <c r="VS21" s="51"/>
      <c r="VT21" s="51"/>
      <c r="VU21" s="51"/>
      <c r="VV21" s="51"/>
      <c r="VW21" s="51"/>
      <c r="VX21" s="51"/>
      <c r="VY21" s="51"/>
      <c r="VZ21" s="51"/>
      <c r="WA21" s="51"/>
      <c r="WB21" s="51"/>
      <c r="WC21" s="51"/>
      <c r="WD21" s="51"/>
      <c r="WE21" s="51"/>
      <c r="WF21" s="51"/>
      <c r="WG21" s="51"/>
      <c r="WH21" s="51"/>
      <c r="WI21" s="51"/>
      <c r="WJ21" s="51"/>
      <c r="WK21" s="51"/>
      <c r="WL21" s="51"/>
      <c r="WM21" s="51"/>
      <c r="WN21" s="51"/>
      <c r="WO21" s="51"/>
      <c r="WP21" s="51"/>
      <c r="WQ21" s="51"/>
      <c r="WR21" s="51"/>
      <c r="WS21" s="51"/>
      <c r="WT21" s="51"/>
      <c r="WU21" s="51"/>
      <c r="WV21" s="51"/>
      <c r="WW21" s="51"/>
      <c r="WX21" s="51"/>
      <c r="WY21" s="51"/>
      <c r="WZ21" s="51"/>
      <c r="XA21" s="51"/>
      <c r="XB21" s="51"/>
      <c r="XC21" s="51"/>
      <c r="XD21" s="51"/>
      <c r="XE21" s="51"/>
      <c r="XF21" s="51"/>
      <c r="XG21" s="51"/>
      <c r="XH21" s="51"/>
      <c r="XI21" s="51"/>
      <c r="XJ21" s="51"/>
      <c r="XK21" s="51"/>
      <c r="XL21" s="51"/>
      <c r="XM21" s="51"/>
      <c r="XN21" s="51"/>
      <c r="XO21" s="51"/>
      <c r="XP21" s="51"/>
      <c r="XQ21" s="51"/>
      <c r="XR21" s="51"/>
      <c r="XS21" s="51"/>
      <c r="XT21" s="51"/>
      <c r="XU21" s="51"/>
      <c r="XV21" s="51"/>
      <c r="XW21" s="51"/>
      <c r="XX21" s="51"/>
      <c r="XY21" s="51"/>
      <c r="XZ21" s="51"/>
      <c r="YA21" s="51"/>
      <c r="YB21" s="51"/>
      <c r="YC21" s="51"/>
      <c r="YD21" s="51"/>
      <c r="YE21" s="51"/>
      <c r="YF21" s="51"/>
      <c r="YG21" s="51"/>
      <c r="YH21" s="51"/>
      <c r="YI21" s="51"/>
      <c r="YJ21" s="51"/>
      <c r="YK21" s="51"/>
      <c r="YL21" s="51"/>
      <c r="YM21" s="51"/>
      <c r="YN21" s="51"/>
      <c r="YO21" s="51"/>
      <c r="YP21" s="51"/>
      <c r="YQ21" s="51"/>
      <c r="YR21" s="51"/>
      <c r="YS21" s="51"/>
      <c r="YT21" s="51"/>
      <c r="YU21" s="51"/>
      <c r="YV21" s="51"/>
      <c r="YW21" s="51"/>
      <c r="YX21" s="51"/>
      <c r="YY21" s="51"/>
      <c r="YZ21" s="51"/>
      <c r="ZA21" s="51"/>
      <c r="ZB21" s="51"/>
      <c r="ZC21" s="51"/>
      <c r="ZD21" s="51"/>
      <c r="ZE21" s="51"/>
      <c r="ZF21" s="51"/>
      <c r="ZG21" s="51"/>
      <c r="ZH21" s="51"/>
      <c r="ZI21" s="51"/>
      <c r="ZJ21" s="51"/>
      <c r="ZK21" s="51"/>
      <c r="ZL21" s="51"/>
      <c r="ZM21" s="51"/>
      <c r="ZN21" s="51"/>
      <c r="ZO21" s="51"/>
      <c r="ZP21" s="51"/>
      <c r="ZQ21" s="51"/>
      <c r="ZR21" s="51"/>
      <c r="ZS21" s="51"/>
      <c r="ZT21" s="51"/>
      <c r="ZU21" s="51"/>
      <c r="ZV21" s="51"/>
      <c r="ZW21" s="51"/>
      <c r="ZX21" s="51"/>
      <c r="ZY21" s="51"/>
      <c r="ZZ21" s="51"/>
      <c r="AAA21" s="51"/>
      <c r="AAB21" s="51"/>
      <c r="AAC21" s="51"/>
      <c r="AAD21" s="51"/>
      <c r="AAE21" s="51"/>
      <c r="AAF21" s="51"/>
      <c r="AAG21" s="51"/>
      <c r="AAH21" s="51"/>
      <c r="AAI21" s="51"/>
      <c r="AAJ21" s="51"/>
      <c r="AAK21" s="51"/>
      <c r="AAL21" s="51"/>
      <c r="AAM21" s="51"/>
      <c r="AAN21" s="51"/>
      <c r="AAO21" s="51"/>
      <c r="AAP21" s="51"/>
      <c r="AAQ21" s="51"/>
      <c r="AAR21" s="51"/>
      <c r="AAS21" s="51"/>
      <c r="AAT21" s="51"/>
      <c r="AAU21" s="51"/>
      <c r="AAV21" s="51"/>
      <c r="AAW21" s="51"/>
      <c r="AAX21" s="51"/>
      <c r="AAY21" s="51"/>
      <c r="AAZ21" s="51"/>
      <c r="ABA21" s="51"/>
      <c r="ABB21" s="51"/>
      <c r="ABC21" s="51"/>
      <c r="ABD21" s="51"/>
      <c r="ABE21" s="51"/>
      <c r="ABF21" s="51"/>
      <c r="ABG21" s="51"/>
      <c r="ABH21" s="51"/>
      <c r="ABI21" s="51"/>
      <c r="ABJ21" s="51"/>
      <c r="ABK21" s="51"/>
      <c r="ABL21" s="51"/>
      <c r="ABM21" s="51"/>
      <c r="ABN21" s="51"/>
      <c r="ABO21" s="51"/>
      <c r="ABP21" s="51"/>
      <c r="ABQ21" s="51"/>
      <c r="ABR21" s="51"/>
      <c r="ABS21" s="51"/>
      <c r="ABT21" s="51"/>
      <c r="ABU21" s="51"/>
      <c r="ABV21" s="51"/>
      <c r="ABW21" s="51"/>
      <c r="ABX21" s="51"/>
      <c r="ABY21" s="51"/>
      <c r="ABZ21" s="51"/>
      <c r="ACA21" s="51"/>
      <c r="ACB21" s="51"/>
      <c r="ACC21" s="51"/>
      <c r="ACD21" s="51"/>
      <c r="ACE21" s="51"/>
      <c r="ACF21" s="51"/>
      <c r="ACG21" s="51"/>
      <c r="ACH21" s="51"/>
      <c r="ACI21" s="51"/>
      <c r="ACJ21" s="51"/>
      <c r="ACK21" s="51"/>
      <c r="ACL21" s="51"/>
      <c r="ACM21" s="51"/>
      <c r="ACN21" s="51"/>
      <c r="ACO21" s="51"/>
      <c r="ACP21" s="51"/>
      <c r="ACQ21" s="51"/>
      <c r="ACR21" s="51"/>
      <c r="ACS21" s="51"/>
      <c r="ACT21" s="51"/>
      <c r="ACU21" s="51"/>
      <c r="ACV21" s="51"/>
      <c r="ACW21" s="51"/>
      <c r="ACX21" s="51"/>
      <c r="ACY21" s="51"/>
      <c r="ACZ21" s="51"/>
      <c r="ADA21" s="51"/>
      <c r="ADB21" s="51"/>
      <c r="ADC21" s="51"/>
      <c r="ADD21" s="51"/>
      <c r="ADE21" s="51"/>
      <c r="ADF21" s="51"/>
      <c r="ADG21" s="51"/>
      <c r="ADH21" s="51"/>
      <c r="ADI21" s="51"/>
      <c r="ADJ21" s="51"/>
      <c r="ADK21" s="51"/>
      <c r="ADL21" s="51"/>
      <c r="ADM21" s="51"/>
      <c r="ADN21" s="51"/>
      <c r="ADO21" s="51"/>
      <c r="ADP21" s="51"/>
      <c r="ADQ21" s="51"/>
      <c r="ADR21" s="51"/>
      <c r="ADS21" s="51"/>
      <c r="ADT21" s="51"/>
      <c r="ADU21" s="51"/>
      <c r="ADV21" s="51"/>
      <c r="ADW21" s="51"/>
      <c r="ADX21" s="51"/>
      <c r="ADY21" s="51"/>
      <c r="ADZ21" s="51"/>
      <c r="AEA21" s="51"/>
      <c r="AEB21" s="51"/>
      <c r="AEC21" s="51"/>
      <c r="AED21" s="51"/>
      <c r="AEE21" s="51"/>
      <c r="AEF21" s="51"/>
      <c r="AEG21" s="51"/>
      <c r="AEH21" s="51"/>
      <c r="AEI21" s="51"/>
      <c r="AEJ21" s="51"/>
      <c r="AEK21" s="51"/>
      <c r="AEL21" s="51"/>
      <c r="AEM21" s="51"/>
      <c r="AEN21" s="51"/>
      <c r="AEO21" s="51"/>
      <c r="AEP21" s="51"/>
      <c r="AEQ21" s="51"/>
      <c r="AER21" s="51"/>
      <c r="AES21" s="51"/>
      <c r="AET21" s="51"/>
      <c r="AEU21" s="51"/>
      <c r="AEV21" s="51"/>
      <c r="AEW21" s="51"/>
      <c r="AEX21" s="51"/>
      <c r="AEY21" s="51"/>
      <c r="AEZ21" s="51"/>
      <c r="AFA21" s="51"/>
      <c r="AFB21" s="51"/>
      <c r="AFC21" s="51"/>
      <c r="AFD21" s="51"/>
      <c r="AFE21" s="51"/>
      <c r="AFF21" s="51"/>
      <c r="AFG21" s="51"/>
      <c r="AFH21" s="51"/>
      <c r="AFI21" s="51"/>
      <c r="AFJ21" s="51"/>
      <c r="AFK21" s="51"/>
      <c r="AFL21" s="51"/>
      <c r="AFM21" s="51"/>
      <c r="AFN21" s="51"/>
      <c r="AFO21" s="51"/>
      <c r="AFP21" s="51"/>
      <c r="AFQ21" s="51"/>
      <c r="AFR21" s="51"/>
      <c r="AFS21" s="51"/>
      <c r="AFT21" s="51"/>
      <c r="AFU21" s="51"/>
      <c r="AFV21" s="51"/>
      <c r="AFW21" s="51"/>
      <c r="AFX21" s="51"/>
      <c r="AFY21" s="51"/>
      <c r="AFZ21" s="51"/>
      <c r="AGA21" s="51"/>
      <c r="AGB21" s="51"/>
      <c r="AGC21" s="51"/>
      <c r="AGD21" s="51"/>
      <c r="AGE21" s="51"/>
      <c r="AGF21" s="51"/>
      <c r="AGG21" s="51"/>
      <c r="AGH21" s="51"/>
      <c r="AGI21" s="51"/>
      <c r="AGJ21" s="51"/>
      <c r="AGK21" s="51"/>
      <c r="AGL21" s="51"/>
      <c r="AGM21" s="51"/>
      <c r="AGN21" s="51"/>
      <c r="AGO21" s="51"/>
      <c r="AGP21" s="51"/>
      <c r="AGQ21" s="51"/>
      <c r="AGR21" s="51"/>
      <c r="AGS21" s="51"/>
      <c r="AGT21" s="51"/>
      <c r="AGU21" s="51"/>
      <c r="AGV21" s="51"/>
      <c r="AGW21" s="51"/>
      <c r="AGX21" s="51"/>
      <c r="AGY21" s="51"/>
      <c r="AGZ21" s="51"/>
      <c r="AHA21" s="51"/>
      <c r="AHB21" s="51"/>
      <c r="AHC21" s="51"/>
      <c r="AHD21" s="51"/>
      <c r="AHE21" s="51"/>
      <c r="AHF21" s="51"/>
      <c r="AHG21" s="51"/>
      <c r="AHH21" s="51"/>
      <c r="AHI21" s="51"/>
      <c r="AHJ21" s="51"/>
      <c r="AHK21" s="51"/>
      <c r="AHL21" s="51"/>
      <c r="AHM21" s="51"/>
      <c r="AHN21" s="51"/>
      <c r="AHO21" s="51"/>
      <c r="AHP21" s="51"/>
      <c r="AHQ21" s="51"/>
      <c r="AHR21" s="51"/>
      <c r="AHS21" s="51"/>
      <c r="AHT21" s="51"/>
      <c r="AHU21" s="51"/>
      <c r="AHV21" s="51"/>
      <c r="AHW21" s="51"/>
      <c r="AHX21" s="51"/>
      <c r="AHY21" s="51"/>
      <c r="AHZ21" s="51"/>
      <c r="AIA21" s="51"/>
      <c r="AIB21" s="51"/>
      <c r="AIC21" s="51"/>
      <c r="AID21" s="51"/>
      <c r="AIE21" s="51"/>
      <c r="AIF21" s="51"/>
      <c r="AIG21" s="51"/>
      <c r="AIH21" s="51"/>
      <c r="AII21" s="51"/>
      <c r="AIJ21" s="51"/>
      <c r="AIK21" s="51"/>
      <c r="AIL21" s="51"/>
      <c r="AIM21" s="51"/>
      <c r="AIN21" s="51"/>
      <c r="AIO21" s="51"/>
      <c r="AIP21" s="51"/>
      <c r="AIQ21" s="51"/>
      <c r="AIR21" s="51"/>
      <c r="AIS21" s="51"/>
      <c r="AIT21" s="51"/>
      <c r="AIU21" s="51"/>
      <c r="AIV21" s="51"/>
      <c r="AIW21" s="51"/>
      <c r="AIX21" s="51"/>
      <c r="AIY21" s="51"/>
      <c r="AIZ21" s="51"/>
      <c r="AJA21" s="51"/>
      <c r="AJB21" s="51"/>
      <c r="AJC21" s="51"/>
      <c r="AJD21" s="51"/>
      <c r="AJE21" s="51"/>
      <c r="AJF21" s="51"/>
      <c r="AJG21" s="51"/>
      <c r="AJH21" s="51"/>
      <c r="AJI21" s="51"/>
      <c r="AJJ21" s="51"/>
      <c r="AJK21" s="51"/>
      <c r="AJL21" s="51"/>
      <c r="AJM21" s="51"/>
      <c r="AJN21" s="51"/>
      <c r="AJO21" s="51"/>
      <c r="AJP21" s="51"/>
      <c r="AJQ21" s="51"/>
      <c r="AJR21" s="51"/>
      <c r="AJS21" s="51"/>
      <c r="AJT21" s="51"/>
      <c r="AJU21" s="51"/>
      <c r="AJV21" s="51"/>
      <c r="AJW21" s="51"/>
      <c r="AJX21" s="51"/>
      <c r="AJY21" s="51"/>
      <c r="AJZ21" s="51"/>
      <c r="AKA21" s="51"/>
      <c r="AKB21" s="51"/>
      <c r="AKC21" s="51"/>
      <c r="AKD21" s="51"/>
      <c r="AKE21" s="51"/>
      <c r="AKF21" s="51"/>
      <c r="AKG21" s="51"/>
      <c r="AKH21" s="51"/>
      <c r="AKI21" s="51"/>
      <c r="AKJ21" s="51"/>
      <c r="AKK21" s="51"/>
      <c r="AKL21" s="51"/>
    </row>
    <row r="22" spans="1:974">
      <c r="A22" s="52" t="s">
        <v>148</v>
      </c>
      <c r="B22" s="460" t="s">
        <v>252</v>
      </c>
      <c r="C22" s="125" t="s">
        <v>149</v>
      </c>
      <c r="D22" s="126" t="s">
        <v>150</v>
      </c>
      <c r="E22" s="127" t="s">
        <v>141</v>
      </c>
      <c r="F22" s="387"/>
      <c r="G22" s="128"/>
      <c r="H22" s="129">
        <f>1549800*2/41</f>
        <v>75600</v>
      </c>
      <c r="I22" s="70">
        <f>ROUND(8208084/41,0)</f>
        <v>200197</v>
      </c>
      <c r="J22" s="70">
        <f>+I22*1.1</f>
        <v>220216.7</v>
      </c>
      <c r="K22" s="130">
        <f>+J22/12*5</f>
        <v>91756.958333333328</v>
      </c>
      <c r="L22" s="131">
        <f t="shared" si="0"/>
        <v>587770.65833333333</v>
      </c>
      <c r="M22" s="132">
        <f>+L22</f>
        <v>587770.65833333333</v>
      </c>
      <c r="N22" s="133"/>
      <c r="O22" s="74">
        <f t="shared" si="1"/>
        <v>0</v>
      </c>
      <c r="P22" s="85">
        <f>VLOOKUP($C22,'[1]PEP Aprobado junio 2022'!$B$6:$L$28,10,FALSE)</f>
        <v>525600</v>
      </c>
      <c r="Q22" s="86">
        <f t="shared" si="2"/>
        <v>62170.658333333326</v>
      </c>
      <c r="T22" s="415">
        <f t="shared" si="3"/>
        <v>24098596.991666667</v>
      </c>
    </row>
    <row r="23" spans="1:974">
      <c r="A23" s="52" t="s">
        <v>148</v>
      </c>
      <c r="B23" s="460" t="s">
        <v>249</v>
      </c>
      <c r="C23" s="134" t="s">
        <v>26</v>
      </c>
      <c r="D23" s="135" t="s">
        <v>14</v>
      </c>
      <c r="E23" s="115" t="s">
        <v>66</v>
      </c>
      <c r="F23" s="386"/>
      <c r="G23" s="116"/>
      <c r="H23" s="136"/>
      <c r="I23" s="93">
        <f>ROUND(86450*8*1.1/41,0)</f>
        <v>18555</v>
      </c>
      <c r="J23" s="93">
        <f>ROUND(86450*12*1.1*1.1/41,0)</f>
        <v>30616</v>
      </c>
      <c r="K23" s="93">
        <f>ROUND(+J23/12*1.1*5,0)</f>
        <v>14032</v>
      </c>
      <c r="L23" s="131">
        <f>SUM(H23:K23)</f>
        <v>63203</v>
      </c>
      <c r="M23" s="121">
        <f>+L23</f>
        <v>63203</v>
      </c>
      <c r="N23" s="137"/>
      <c r="O23" s="74">
        <f t="shared" si="1"/>
        <v>0</v>
      </c>
      <c r="P23" s="85">
        <f>VLOOKUP($C23,'[1]PEP Aprobado junio 2022'!$B$6:$L$28,10,FALSE)</f>
        <v>68026</v>
      </c>
      <c r="Q23" s="86">
        <f t="shared" si="2"/>
        <v>-4823</v>
      </c>
      <c r="T23" s="415">
        <f t="shared" si="3"/>
        <v>2591323</v>
      </c>
    </row>
    <row r="24" spans="1:974" ht="30.6" customHeight="1">
      <c r="A24" s="52"/>
      <c r="B24" s="123" t="s">
        <v>151</v>
      </c>
      <c r="C24" s="123"/>
      <c r="D24" s="123"/>
      <c r="E24" s="123"/>
      <c r="F24" s="389"/>
      <c r="G24" s="145">
        <v>25000</v>
      </c>
      <c r="H24" s="58" t="s">
        <v>123</v>
      </c>
      <c r="I24" s="59" t="s">
        <v>123</v>
      </c>
      <c r="J24" s="59" t="s">
        <v>123</v>
      </c>
      <c r="K24" s="60" t="s">
        <v>123</v>
      </c>
      <c r="L24" s="60" t="s">
        <v>123</v>
      </c>
      <c r="M24" s="61" t="s">
        <v>123</v>
      </c>
      <c r="N24" s="62" t="s">
        <v>123</v>
      </c>
      <c r="O24" s="74"/>
      <c r="P24" s="85"/>
      <c r="Q24" s="86"/>
      <c r="R24" s="51"/>
      <c r="S24" s="51"/>
      <c r="T24" s="415" t="e">
        <f t="shared" si="3"/>
        <v>#VALUE!</v>
      </c>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c r="IV24" s="51"/>
      <c r="IW24" s="51"/>
      <c r="IX24" s="51"/>
      <c r="IY24" s="51"/>
      <c r="IZ24" s="51"/>
      <c r="JA24" s="51"/>
      <c r="JB24" s="51"/>
      <c r="JC24" s="51"/>
      <c r="JD24" s="51"/>
      <c r="JE24" s="51"/>
      <c r="JF24" s="51"/>
      <c r="JG24" s="51"/>
      <c r="JH24" s="51"/>
      <c r="JI24" s="51"/>
      <c r="JJ24" s="51"/>
      <c r="JK24" s="51"/>
      <c r="JL24" s="51"/>
      <c r="JM24" s="51"/>
      <c r="JN24" s="51"/>
      <c r="JO24" s="51"/>
      <c r="JP24" s="51"/>
      <c r="JQ24" s="51"/>
      <c r="JR24" s="51"/>
      <c r="JS24" s="51"/>
      <c r="JT24" s="51"/>
      <c r="JU24" s="51"/>
      <c r="JV24" s="51"/>
      <c r="JW24" s="51"/>
      <c r="JX24" s="51"/>
      <c r="JY24" s="51"/>
      <c r="JZ24" s="51"/>
      <c r="KA24" s="51"/>
      <c r="KB24" s="51"/>
      <c r="KC24" s="51"/>
      <c r="KD24" s="51"/>
      <c r="KE24" s="51"/>
      <c r="KF24" s="51"/>
      <c r="KG24" s="51"/>
      <c r="KH24" s="51"/>
      <c r="KI24" s="51"/>
      <c r="KJ24" s="51"/>
      <c r="KK24" s="51"/>
      <c r="KL24" s="51"/>
      <c r="KM24" s="51"/>
      <c r="KN24" s="51"/>
      <c r="KO24" s="51"/>
      <c r="KP24" s="51"/>
      <c r="KQ24" s="51"/>
      <c r="KR24" s="51"/>
      <c r="KS24" s="51"/>
      <c r="KT24" s="51"/>
      <c r="KU24" s="51"/>
      <c r="KV24" s="51"/>
      <c r="KW24" s="51"/>
      <c r="KX24" s="51"/>
      <c r="KY24" s="51"/>
      <c r="KZ24" s="51"/>
      <c r="LA24" s="51"/>
      <c r="LB24" s="51"/>
      <c r="LC24" s="51"/>
      <c r="LD24" s="51"/>
      <c r="LE24" s="51"/>
      <c r="LF24" s="51"/>
      <c r="LG24" s="51"/>
      <c r="LH24" s="51"/>
      <c r="LI24" s="51"/>
      <c r="LJ24" s="51"/>
      <c r="LK24" s="51"/>
      <c r="LL24" s="51"/>
      <c r="LM24" s="51"/>
      <c r="LN24" s="51"/>
      <c r="LO24" s="51"/>
      <c r="LP24" s="51"/>
      <c r="LQ24" s="51"/>
      <c r="LR24" s="51"/>
      <c r="LS24" s="51"/>
      <c r="LT24" s="51"/>
      <c r="LU24" s="51"/>
      <c r="LV24" s="51"/>
      <c r="LW24" s="51"/>
      <c r="LX24" s="51"/>
      <c r="LY24" s="51"/>
      <c r="LZ24" s="51"/>
      <c r="MA24" s="51"/>
      <c r="MB24" s="51"/>
      <c r="MC24" s="51"/>
      <c r="MD24" s="51"/>
      <c r="ME24" s="51"/>
      <c r="MF24" s="51"/>
      <c r="MG24" s="51"/>
      <c r="MH24" s="51"/>
      <c r="MI24" s="51"/>
      <c r="MJ24" s="51"/>
      <c r="MK24" s="51"/>
      <c r="ML24" s="51"/>
      <c r="MM24" s="51"/>
      <c r="MN24" s="51"/>
      <c r="MO24" s="51"/>
      <c r="MP24" s="51"/>
      <c r="MQ24" s="51"/>
      <c r="MR24" s="51"/>
      <c r="MS24" s="51"/>
      <c r="MT24" s="51"/>
      <c r="MU24" s="51"/>
      <c r="MV24" s="51"/>
      <c r="MW24" s="51"/>
      <c r="MX24" s="51"/>
      <c r="MY24" s="51"/>
      <c r="MZ24" s="51"/>
      <c r="NA24" s="51"/>
      <c r="NB24" s="51"/>
      <c r="NC24" s="51"/>
      <c r="ND24" s="51"/>
      <c r="NE24" s="51"/>
      <c r="NF24" s="51"/>
      <c r="NG24" s="51"/>
      <c r="NH24" s="51"/>
      <c r="NI24" s="51"/>
      <c r="NJ24" s="51"/>
      <c r="NK24" s="51"/>
      <c r="NL24" s="51"/>
      <c r="NM24" s="51"/>
      <c r="NN24" s="51"/>
      <c r="NO24" s="51"/>
      <c r="NP24" s="51"/>
      <c r="NQ24" s="51"/>
      <c r="NR24" s="51"/>
      <c r="NS24" s="51"/>
      <c r="NT24" s="51"/>
      <c r="NU24" s="51"/>
      <c r="NV24" s="51"/>
      <c r="NW24" s="51"/>
      <c r="NX24" s="51"/>
      <c r="NY24" s="51"/>
      <c r="NZ24" s="51"/>
      <c r="OA24" s="51"/>
      <c r="OB24" s="51"/>
      <c r="OC24" s="51"/>
      <c r="OD24" s="51"/>
      <c r="OE24" s="51"/>
      <c r="OF24" s="51"/>
      <c r="OG24" s="51"/>
      <c r="OH24" s="51"/>
      <c r="OI24" s="51"/>
      <c r="OJ24" s="51"/>
      <c r="OK24" s="51"/>
      <c r="OL24" s="51"/>
      <c r="OM24" s="51"/>
      <c r="ON24" s="51"/>
      <c r="OO24" s="51"/>
      <c r="OP24" s="51"/>
      <c r="OQ24" s="51"/>
      <c r="OR24" s="51"/>
      <c r="OS24" s="51"/>
      <c r="OT24" s="51"/>
      <c r="OU24" s="51"/>
      <c r="OV24" s="51"/>
      <c r="OW24" s="51"/>
      <c r="OX24" s="51"/>
      <c r="OY24" s="51"/>
      <c r="OZ24" s="51"/>
      <c r="PA24" s="51"/>
      <c r="PB24" s="51"/>
      <c r="PC24" s="51"/>
      <c r="PD24" s="51"/>
      <c r="PE24" s="51"/>
      <c r="PF24" s="51"/>
      <c r="PG24" s="51"/>
      <c r="PH24" s="51"/>
      <c r="PI24" s="51"/>
      <c r="PJ24" s="51"/>
      <c r="PK24" s="51"/>
      <c r="PL24" s="51"/>
      <c r="PM24" s="51"/>
      <c r="PN24" s="51"/>
      <c r="PO24" s="51"/>
      <c r="PP24" s="51"/>
      <c r="PQ24" s="51"/>
      <c r="PR24" s="51"/>
      <c r="PS24" s="51"/>
      <c r="PT24" s="51"/>
      <c r="PU24" s="51"/>
      <c r="PV24" s="51"/>
      <c r="PW24" s="51"/>
      <c r="PX24" s="51"/>
      <c r="PY24" s="51"/>
      <c r="PZ24" s="51"/>
      <c r="QA24" s="51"/>
      <c r="QB24" s="51"/>
      <c r="QC24" s="51"/>
      <c r="QD24" s="51"/>
      <c r="QE24" s="51"/>
      <c r="QF24" s="51"/>
      <c r="QG24" s="51"/>
      <c r="QH24" s="51"/>
      <c r="QI24" s="51"/>
      <c r="QJ24" s="51"/>
      <c r="QK24" s="51"/>
      <c r="QL24" s="51"/>
      <c r="QM24" s="51"/>
      <c r="QN24" s="51"/>
      <c r="QO24" s="51"/>
      <c r="QP24" s="51"/>
      <c r="QQ24" s="51"/>
      <c r="QR24" s="51"/>
      <c r="QS24" s="51"/>
      <c r="QT24" s="51"/>
      <c r="QU24" s="51"/>
      <c r="QV24" s="51"/>
      <c r="QW24" s="51"/>
      <c r="QX24" s="51"/>
      <c r="QY24" s="51"/>
      <c r="QZ24" s="51"/>
      <c r="RA24" s="51"/>
      <c r="RB24" s="51"/>
      <c r="RC24" s="51"/>
      <c r="RD24" s="51"/>
      <c r="RE24" s="51"/>
      <c r="RF24" s="51"/>
      <c r="RG24" s="51"/>
      <c r="RH24" s="51"/>
      <c r="RI24" s="51"/>
      <c r="RJ24" s="51"/>
      <c r="RK24" s="51"/>
      <c r="RL24" s="51"/>
      <c r="RM24" s="51"/>
      <c r="RN24" s="51"/>
      <c r="RO24" s="51"/>
      <c r="RP24" s="51"/>
      <c r="RQ24" s="51"/>
      <c r="RR24" s="51"/>
      <c r="RS24" s="51"/>
      <c r="RT24" s="51"/>
      <c r="RU24" s="51"/>
      <c r="RV24" s="51"/>
      <c r="RW24" s="51"/>
      <c r="RX24" s="51"/>
      <c r="RY24" s="51"/>
      <c r="RZ24" s="51"/>
      <c r="SA24" s="51"/>
      <c r="SB24" s="51"/>
      <c r="SC24" s="51"/>
      <c r="SD24" s="51"/>
      <c r="SE24" s="51"/>
      <c r="SF24" s="51"/>
      <c r="SG24" s="51"/>
      <c r="SH24" s="51"/>
      <c r="SI24" s="51"/>
      <c r="SJ24" s="51"/>
      <c r="SK24" s="51"/>
      <c r="SL24" s="51"/>
      <c r="SM24" s="51"/>
      <c r="SN24" s="51"/>
      <c r="SO24" s="51"/>
      <c r="SP24" s="51"/>
      <c r="SQ24" s="51"/>
      <c r="SR24" s="51"/>
      <c r="SS24" s="51"/>
      <c r="ST24" s="51"/>
      <c r="SU24" s="51"/>
      <c r="SV24" s="51"/>
      <c r="SW24" s="51"/>
      <c r="SX24" s="51"/>
      <c r="SY24" s="51"/>
      <c r="SZ24" s="51"/>
      <c r="TA24" s="51"/>
      <c r="TB24" s="51"/>
      <c r="TC24" s="51"/>
      <c r="TD24" s="51"/>
      <c r="TE24" s="51"/>
      <c r="TF24" s="51"/>
      <c r="TG24" s="51"/>
      <c r="TH24" s="51"/>
      <c r="TI24" s="51"/>
      <c r="TJ24" s="51"/>
      <c r="TK24" s="51"/>
      <c r="TL24" s="51"/>
      <c r="TM24" s="51"/>
      <c r="TN24" s="51"/>
      <c r="TO24" s="51"/>
      <c r="TP24" s="51"/>
      <c r="TQ24" s="51"/>
      <c r="TR24" s="51"/>
      <c r="TS24" s="51"/>
      <c r="TT24" s="51"/>
      <c r="TU24" s="51"/>
      <c r="TV24" s="51"/>
      <c r="TW24" s="51"/>
      <c r="TX24" s="51"/>
      <c r="TY24" s="51"/>
      <c r="TZ24" s="51"/>
      <c r="UA24" s="51"/>
      <c r="UB24" s="51"/>
      <c r="UC24" s="51"/>
      <c r="UD24" s="51"/>
      <c r="UE24" s="51"/>
      <c r="UF24" s="51"/>
      <c r="UG24" s="51"/>
      <c r="UH24" s="51"/>
      <c r="UI24" s="51"/>
      <c r="UJ24" s="51"/>
      <c r="UK24" s="51"/>
      <c r="UL24" s="51"/>
      <c r="UM24" s="51"/>
      <c r="UN24" s="51"/>
      <c r="UO24" s="51"/>
      <c r="UP24" s="51"/>
      <c r="UQ24" s="51"/>
      <c r="UR24" s="51"/>
      <c r="US24" s="51"/>
      <c r="UT24" s="51"/>
      <c r="UU24" s="51"/>
      <c r="UV24" s="51"/>
      <c r="UW24" s="51"/>
      <c r="UX24" s="51"/>
      <c r="UY24" s="51"/>
      <c r="UZ24" s="51"/>
      <c r="VA24" s="51"/>
      <c r="VB24" s="51"/>
      <c r="VC24" s="51"/>
      <c r="VD24" s="51"/>
      <c r="VE24" s="51"/>
      <c r="VF24" s="51"/>
      <c r="VG24" s="51"/>
      <c r="VH24" s="51"/>
      <c r="VI24" s="51"/>
      <c r="VJ24" s="51"/>
      <c r="VK24" s="51"/>
      <c r="VL24" s="51"/>
      <c r="VM24" s="51"/>
      <c r="VN24" s="51"/>
      <c r="VO24" s="51"/>
      <c r="VP24" s="51"/>
      <c r="VQ24" s="51"/>
      <c r="VR24" s="51"/>
      <c r="VS24" s="51"/>
      <c r="VT24" s="51"/>
      <c r="VU24" s="51"/>
      <c r="VV24" s="51"/>
      <c r="VW24" s="51"/>
      <c r="VX24" s="51"/>
      <c r="VY24" s="51"/>
      <c r="VZ24" s="51"/>
      <c r="WA24" s="51"/>
      <c r="WB24" s="51"/>
      <c r="WC24" s="51"/>
      <c r="WD24" s="51"/>
      <c r="WE24" s="51"/>
      <c r="WF24" s="51"/>
      <c r="WG24" s="51"/>
      <c r="WH24" s="51"/>
      <c r="WI24" s="51"/>
      <c r="WJ24" s="51"/>
      <c r="WK24" s="51"/>
      <c r="WL24" s="51"/>
      <c r="WM24" s="51"/>
      <c r="WN24" s="51"/>
      <c r="WO24" s="51"/>
      <c r="WP24" s="51"/>
      <c r="WQ24" s="51"/>
      <c r="WR24" s="51"/>
      <c r="WS24" s="51"/>
      <c r="WT24" s="51"/>
      <c r="WU24" s="51"/>
      <c r="WV24" s="51"/>
      <c r="WW24" s="51"/>
      <c r="WX24" s="51"/>
      <c r="WY24" s="51"/>
      <c r="WZ24" s="51"/>
      <c r="XA24" s="51"/>
      <c r="XB24" s="51"/>
      <c r="XC24" s="51"/>
      <c r="XD24" s="51"/>
      <c r="XE24" s="51"/>
      <c r="XF24" s="51"/>
      <c r="XG24" s="51"/>
      <c r="XH24" s="51"/>
      <c r="XI24" s="51"/>
      <c r="XJ24" s="51"/>
      <c r="XK24" s="51"/>
      <c r="XL24" s="51"/>
      <c r="XM24" s="51"/>
      <c r="XN24" s="51"/>
      <c r="XO24" s="51"/>
      <c r="XP24" s="51"/>
      <c r="XQ24" s="51"/>
      <c r="XR24" s="51"/>
      <c r="XS24" s="51"/>
      <c r="XT24" s="51"/>
      <c r="XU24" s="51"/>
      <c r="XV24" s="51"/>
      <c r="XW24" s="51"/>
      <c r="XX24" s="51"/>
      <c r="XY24" s="51"/>
      <c r="XZ24" s="51"/>
      <c r="YA24" s="51"/>
      <c r="YB24" s="51"/>
      <c r="YC24" s="51"/>
      <c r="YD24" s="51"/>
      <c r="YE24" s="51"/>
      <c r="YF24" s="51"/>
      <c r="YG24" s="51"/>
      <c r="YH24" s="51"/>
      <c r="YI24" s="51"/>
      <c r="YJ24" s="51"/>
      <c r="YK24" s="51"/>
      <c r="YL24" s="51"/>
      <c r="YM24" s="51"/>
      <c r="YN24" s="51"/>
      <c r="YO24" s="51"/>
      <c r="YP24" s="51"/>
      <c r="YQ24" s="51"/>
      <c r="YR24" s="51"/>
      <c r="YS24" s="51"/>
      <c r="YT24" s="51"/>
      <c r="YU24" s="51"/>
      <c r="YV24" s="51"/>
      <c r="YW24" s="51"/>
      <c r="YX24" s="51"/>
      <c r="YY24" s="51"/>
      <c r="YZ24" s="51"/>
      <c r="ZA24" s="51"/>
      <c r="ZB24" s="51"/>
      <c r="ZC24" s="51"/>
      <c r="ZD24" s="51"/>
      <c r="ZE24" s="51"/>
      <c r="ZF24" s="51"/>
      <c r="ZG24" s="51"/>
      <c r="ZH24" s="51"/>
      <c r="ZI24" s="51"/>
      <c r="ZJ24" s="51"/>
      <c r="ZK24" s="51"/>
      <c r="ZL24" s="51"/>
      <c r="ZM24" s="51"/>
      <c r="ZN24" s="51"/>
      <c r="ZO24" s="51"/>
      <c r="ZP24" s="51"/>
      <c r="ZQ24" s="51"/>
      <c r="ZR24" s="51"/>
      <c r="ZS24" s="51"/>
      <c r="ZT24" s="51"/>
      <c r="ZU24" s="51"/>
      <c r="ZV24" s="51"/>
      <c r="ZW24" s="51"/>
      <c r="ZX24" s="51"/>
      <c r="ZY24" s="51"/>
      <c r="ZZ24" s="51"/>
      <c r="AAA24" s="51"/>
      <c r="AAB24" s="51"/>
      <c r="AAC24" s="51"/>
      <c r="AAD24" s="51"/>
      <c r="AAE24" s="51"/>
      <c r="AAF24" s="51"/>
      <c r="AAG24" s="51"/>
      <c r="AAH24" s="51"/>
      <c r="AAI24" s="51"/>
      <c r="AAJ24" s="51"/>
      <c r="AAK24" s="51"/>
      <c r="AAL24" s="51"/>
      <c r="AAM24" s="51"/>
      <c r="AAN24" s="51"/>
      <c r="AAO24" s="51"/>
      <c r="AAP24" s="51"/>
      <c r="AAQ24" s="51"/>
      <c r="AAR24" s="51"/>
      <c r="AAS24" s="51"/>
      <c r="AAT24" s="51"/>
      <c r="AAU24" s="51"/>
      <c r="AAV24" s="51"/>
      <c r="AAW24" s="51"/>
      <c r="AAX24" s="51"/>
      <c r="AAY24" s="51"/>
      <c r="AAZ24" s="51"/>
      <c r="ABA24" s="51"/>
      <c r="ABB24" s="51"/>
      <c r="ABC24" s="51"/>
      <c r="ABD24" s="51"/>
      <c r="ABE24" s="51"/>
      <c r="ABF24" s="51"/>
      <c r="ABG24" s="51"/>
      <c r="ABH24" s="51"/>
      <c r="ABI24" s="51"/>
      <c r="ABJ24" s="51"/>
      <c r="ABK24" s="51"/>
      <c r="ABL24" s="51"/>
      <c r="ABM24" s="51"/>
      <c r="ABN24" s="51"/>
      <c r="ABO24" s="51"/>
      <c r="ABP24" s="51"/>
      <c r="ABQ24" s="51"/>
      <c r="ABR24" s="51"/>
      <c r="ABS24" s="51"/>
      <c r="ABT24" s="51"/>
      <c r="ABU24" s="51"/>
      <c r="ABV24" s="51"/>
      <c r="ABW24" s="51"/>
      <c r="ABX24" s="51"/>
      <c r="ABY24" s="51"/>
      <c r="ABZ24" s="51"/>
      <c r="ACA24" s="51"/>
      <c r="ACB24" s="51"/>
      <c r="ACC24" s="51"/>
      <c r="ACD24" s="51"/>
      <c r="ACE24" s="51"/>
      <c r="ACF24" s="51"/>
      <c r="ACG24" s="51"/>
      <c r="ACH24" s="51"/>
      <c r="ACI24" s="51"/>
      <c r="ACJ24" s="51"/>
      <c r="ACK24" s="51"/>
      <c r="ACL24" s="51"/>
      <c r="ACM24" s="51"/>
      <c r="ACN24" s="51"/>
      <c r="ACO24" s="51"/>
      <c r="ACP24" s="51"/>
      <c r="ACQ24" s="51"/>
      <c r="ACR24" s="51"/>
      <c r="ACS24" s="51"/>
      <c r="ACT24" s="51"/>
      <c r="ACU24" s="51"/>
      <c r="ACV24" s="51"/>
      <c r="ACW24" s="51"/>
      <c r="ACX24" s="51"/>
      <c r="ACY24" s="51"/>
      <c r="ACZ24" s="51"/>
      <c r="ADA24" s="51"/>
      <c r="ADB24" s="51"/>
      <c r="ADC24" s="51"/>
      <c r="ADD24" s="51"/>
      <c r="ADE24" s="51"/>
      <c r="ADF24" s="51"/>
      <c r="ADG24" s="51"/>
      <c r="ADH24" s="51"/>
      <c r="ADI24" s="51"/>
      <c r="ADJ24" s="51"/>
      <c r="ADK24" s="51"/>
      <c r="ADL24" s="51"/>
      <c r="ADM24" s="51"/>
      <c r="ADN24" s="51"/>
      <c r="ADO24" s="51"/>
      <c r="ADP24" s="51"/>
      <c r="ADQ24" s="51"/>
      <c r="ADR24" s="51"/>
      <c r="ADS24" s="51"/>
      <c r="ADT24" s="51"/>
      <c r="ADU24" s="51"/>
      <c r="ADV24" s="51"/>
      <c r="ADW24" s="51"/>
      <c r="ADX24" s="51"/>
      <c r="ADY24" s="51"/>
      <c r="ADZ24" s="51"/>
      <c r="AEA24" s="51"/>
      <c r="AEB24" s="51"/>
      <c r="AEC24" s="51"/>
      <c r="AED24" s="51"/>
      <c r="AEE24" s="51"/>
      <c r="AEF24" s="51"/>
      <c r="AEG24" s="51"/>
      <c r="AEH24" s="51"/>
      <c r="AEI24" s="51"/>
      <c r="AEJ24" s="51"/>
      <c r="AEK24" s="51"/>
      <c r="AEL24" s="51"/>
      <c r="AEM24" s="51"/>
      <c r="AEN24" s="51"/>
      <c r="AEO24" s="51"/>
      <c r="AEP24" s="51"/>
      <c r="AEQ24" s="51"/>
      <c r="AER24" s="51"/>
      <c r="AES24" s="51"/>
      <c r="AET24" s="51"/>
      <c r="AEU24" s="51"/>
      <c r="AEV24" s="51"/>
      <c r="AEW24" s="51"/>
      <c r="AEX24" s="51"/>
      <c r="AEY24" s="51"/>
      <c r="AEZ24" s="51"/>
      <c r="AFA24" s="51"/>
      <c r="AFB24" s="51"/>
      <c r="AFC24" s="51"/>
      <c r="AFD24" s="51"/>
      <c r="AFE24" s="51"/>
      <c r="AFF24" s="51"/>
      <c r="AFG24" s="51"/>
      <c r="AFH24" s="51"/>
      <c r="AFI24" s="51"/>
      <c r="AFJ24" s="51"/>
      <c r="AFK24" s="51"/>
      <c r="AFL24" s="51"/>
      <c r="AFM24" s="51"/>
      <c r="AFN24" s="51"/>
      <c r="AFO24" s="51"/>
      <c r="AFP24" s="51"/>
      <c r="AFQ24" s="51"/>
      <c r="AFR24" s="51"/>
      <c r="AFS24" s="51"/>
      <c r="AFT24" s="51"/>
      <c r="AFU24" s="51"/>
      <c r="AFV24" s="51"/>
      <c r="AFW24" s="51"/>
      <c r="AFX24" s="51"/>
      <c r="AFY24" s="51"/>
      <c r="AFZ24" s="51"/>
      <c r="AGA24" s="51"/>
      <c r="AGB24" s="51"/>
      <c r="AGC24" s="51"/>
      <c r="AGD24" s="51"/>
      <c r="AGE24" s="51"/>
      <c r="AGF24" s="51"/>
      <c r="AGG24" s="51"/>
      <c r="AGH24" s="51"/>
      <c r="AGI24" s="51"/>
      <c r="AGJ24" s="51"/>
      <c r="AGK24" s="51"/>
      <c r="AGL24" s="51"/>
      <c r="AGM24" s="51"/>
      <c r="AGN24" s="51"/>
      <c r="AGO24" s="51"/>
      <c r="AGP24" s="51"/>
      <c r="AGQ24" s="51"/>
      <c r="AGR24" s="51"/>
      <c r="AGS24" s="51"/>
      <c r="AGT24" s="51"/>
      <c r="AGU24" s="51"/>
      <c r="AGV24" s="51"/>
      <c r="AGW24" s="51"/>
      <c r="AGX24" s="51"/>
      <c r="AGY24" s="51"/>
      <c r="AGZ24" s="51"/>
      <c r="AHA24" s="51"/>
      <c r="AHB24" s="51"/>
      <c r="AHC24" s="51"/>
      <c r="AHD24" s="51"/>
      <c r="AHE24" s="51"/>
      <c r="AHF24" s="51"/>
      <c r="AHG24" s="51"/>
      <c r="AHH24" s="51"/>
      <c r="AHI24" s="51"/>
      <c r="AHJ24" s="51"/>
      <c r="AHK24" s="51"/>
      <c r="AHL24" s="51"/>
      <c r="AHM24" s="51"/>
      <c r="AHN24" s="51"/>
      <c r="AHO24" s="51"/>
      <c r="AHP24" s="51"/>
      <c r="AHQ24" s="51"/>
      <c r="AHR24" s="51"/>
      <c r="AHS24" s="51"/>
      <c r="AHT24" s="51"/>
      <c r="AHU24" s="51"/>
      <c r="AHV24" s="51"/>
      <c r="AHW24" s="51"/>
      <c r="AHX24" s="51"/>
      <c r="AHY24" s="51"/>
      <c r="AHZ24" s="51"/>
      <c r="AIA24" s="51"/>
      <c r="AIB24" s="51"/>
      <c r="AIC24" s="51"/>
      <c r="AID24" s="51"/>
      <c r="AIE24" s="51"/>
      <c r="AIF24" s="51"/>
      <c r="AIG24" s="51"/>
      <c r="AIH24" s="51"/>
      <c r="AII24" s="51"/>
      <c r="AIJ24" s="51"/>
      <c r="AIK24" s="51"/>
      <c r="AIL24" s="51"/>
      <c r="AIM24" s="51"/>
      <c r="AIN24" s="51"/>
      <c r="AIO24" s="51"/>
      <c r="AIP24" s="51"/>
      <c r="AIQ24" s="51"/>
      <c r="AIR24" s="51"/>
      <c r="AIS24" s="51"/>
      <c r="AIT24" s="51"/>
      <c r="AIU24" s="51"/>
      <c r="AIV24" s="51"/>
      <c r="AIW24" s="51"/>
      <c r="AIX24" s="51"/>
      <c r="AIY24" s="51"/>
      <c r="AIZ24" s="51"/>
      <c r="AJA24" s="51"/>
      <c r="AJB24" s="51"/>
      <c r="AJC24" s="51"/>
      <c r="AJD24" s="51"/>
      <c r="AJE24" s="51"/>
      <c r="AJF24" s="51"/>
      <c r="AJG24" s="51"/>
      <c r="AJH24" s="51"/>
      <c r="AJI24" s="51"/>
      <c r="AJJ24" s="51"/>
      <c r="AJK24" s="51"/>
      <c r="AJL24" s="51"/>
      <c r="AJM24" s="51"/>
      <c r="AJN24" s="51"/>
      <c r="AJO24" s="51"/>
      <c r="AJP24" s="51"/>
      <c r="AJQ24" s="51"/>
      <c r="AJR24" s="51"/>
      <c r="AJS24" s="51"/>
      <c r="AJT24" s="51"/>
      <c r="AJU24" s="51"/>
      <c r="AJV24" s="51"/>
      <c r="AJW24" s="51"/>
      <c r="AJX24" s="51"/>
      <c r="AJY24" s="51"/>
      <c r="AJZ24" s="51"/>
      <c r="AKA24" s="51"/>
      <c r="AKB24" s="51"/>
      <c r="AKC24" s="51"/>
      <c r="AKD24" s="51"/>
      <c r="AKE24" s="51"/>
      <c r="AKF24" s="51"/>
      <c r="AKG24" s="51"/>
      <c r="AKH24" s="51"/>
      <c r="AKI24" s="51"/>
      <c r="AKJ24" s="51"/>
      <c r="AKK24" s="51"/>
      <c r="AKL24" s="51"/>
    </row>
    <row r="25" spans="1:974">
      <c r="A25" s="52" t="s">
        <v>152</v>
      </c>
      <c r="B25" s="416" t="s">
        <v>250</v>
      </c>
      <c r="C25" s="146" t="s">
        <v>28</v>
      </c>
      <c r="D25" s="147" t="s">
        <v>29</v>
      </c>
      <c r="E25" s="148" t="s">
        <v>153</v>
      </c>
      <c r="F25" s="390"/>
      <c r="G25" s="149"/>
      <c r="H25" s="150"/>
      <c r="J25" s="151">
        <v>10000</v>
      </c>
      <c r="K25" s="152"/>
      <c r="L25" s="152">
        <f t="shared" si="0"/>
        <v>10000</v>
      </c>
      <c r="M25" s="153">
        <f>+L25</f>
        <v>10000</v>
      </c>
      <c r="N25" s="154"/>
      <c r="O25" s="74">
        <f t="shared" si="1"/>
        <v>0</v>
      </c>
      <c r="P25" s="85">
        <f>VLOOKUP($C25,'[1]PEP Aprobado junio 2022'!$B$6:$L$28,10,FALSE)</f>
        <v>10000</v>
      </c>
      <c r="Q25" s="86">
        <f t="shared" si="2"/>
        <v>0</v>
      </c>
      <c r="R25" s="155"/>
      <c r="S25" s="155"/>
      <c r="T25" s="415">
        <f t="shared" si="3"/>
        <v>410000</v>
      </c>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55"/>
      <c r="BS25" s="155"/>
      <c r="BT25" s="155"/>
      <c r="BU25" s="155"/>
      <c r="BV25" s="155"/>
      <c r="BW25" s="155"/>
      <c r="BX25" s="155"/>
      <c r="BY25" s="155"/>
      <c r="BZ25" s="155"/>
      <c r="CA25" s="155"/>
      <c r="CB25" s="155"/>
      <c r="CC25" s="155"/>
      <c r="CD25" s="155"/>
      <c r="CE25" s="155"/>
      <c r="CF25" s="155"/>
      <c r="CG25" s="155"/>
      <c r="CH25" s="155"/>
      <c r="CI25" s="155"/>
      <c r="CJ25" s="155"/>
      <c r="CK25" s="155"/>
      <c r="CL25" s="155"/>
      <c r="CM25" s="155"/>
      <c r="CN25" s="155"/>
      <c r="CO25" s="155"/>
      <c r="CP25" s="155"/>
      <c r="CQ25" s="155"/>
      <c r="CR25" s="155"/>
      <c r="CS25" s="155"/>
      <c r="CT25" s="155"/>
      <c r="CU25" s="155"/>
      <c r="CV25" s="155"/>
      <c r="CW25" s="155"/>
      <c r="CX25" s="155"/>
      <c r="CY25" s="155"/>
      <c r="CZ25" s="155"/>
      <c r="DA25" s="155"/>
      <c r="DB25" s="155"/>
      <c r="DC25" s="155"/>
      <c r="DD25" s="155"/>
      <c r="DE25" s="155"/>
      <c r="DF25" s="155"/>
      <c r="DG25" s="155"/>
      <c r="DH25" s="155"/>
      <c r="DI25" s="155"/>
      <c r="DJ25" s="155"/>
      <c r="DK25" s="155"/>
      <c r="DL25" s="155"/>
      <c r="DM25" s="155"/>
      <c r="DN25" s="155"/>
      <c r="DO25" s="155"/>
      <c r="DP25" s="155"/>
      <c r="DQ25" s="155"/>
      <c r="DR25" s="155"/>
      <c r="DS25" s="155"/>
      <c r="DT25" s="155"/>
      <c r="DU25" s="155"/>
      <c r="DV25" s="155"/>
      <c r="DW25" s="155"/>
      <c r="DX25" s="155"/>
      <c r="DY25" s="155"/>
      <c r="DZ25" s="155"/>
      <c r="EA25" s="155"/>
      <c r="EB25" s="155"/>
      <c r="EC25" s="155"/>
      <c r="ED25" s="155"/>
      <c r="EE25" s="155"/>
      <c r="EF25" s="155"/>
      <c r="EG25" s="155"/>
      <c r="EH25" s="155"/>
      <c r="EI25" s="155"/>
      <c r="EJ25" s="155"/>
      <c r="EK25" s="155"/>
      <c r="EL25" s="155"/>
      <c r="EM25" s="155"/>
      <c r="EN25" s="155"/>
      <c r="EO25" s="155"/>
      <c r="EP25" s="155"/>
      <c r="EQ25" s="155"/>
      <c r="ER25" s="155"/>
      <c r="ES25" s="155"/>
      <c r="ET25" s="155"/>
      <c r="EU25" s="155"/>
      <c r="EV25" s="155"/>
      <c r="EW25" s="155"/>
      <c r="EX25" s="155"/>
      <c r="EY25" s="155"/>
      <c r="EZ25" s="155"/>
      <c r="FA25" s="155"/>
      <c r="FB25" s="155"/>
      <c r="FC25" s="155"/>
      <c r="FD25" s="155"/>
      <c r="FE25" s="155"/>
      <c r="FF25" s="155"/>
      <c r="FG25" s="155"/>
      <c r="FH25" s="155"/>
      <c r="FI25" s="155"/>
      <c r="FJ25" s="155"/>
      <c r="FK25" s="155"/>
      <c r="FL25" s="155"/>
      <c r="FM25" s="155"/>
      <c r="FN25" s="155"/>
      <c r="FO25" s="155"/>
      <c r="FP25" s="155"/>
      <c r="FQ25" s="155"/>
      <c r="FR25" s="155"/>
      <c r="FS25" s="155"/>
      <c r="FT25" s="155"/>
      <c r="FU25" s="155"/>
      <c r="FV25" s="155"/>
      <c r="FW25" s="155"/>
      <c r="FX25" s="155"/>
      <c r="FY25" s="155"/>
      <c r="FZ25" s="155"/>
      <c r="GA25" s="155"/>
      <c r="GB25" s="155"/>
      <c r="GC25" s="155"/>
      <c r="GD25" s="155"/>
      <c r="GE25" s="155"/>
      <c r="GF25" s="155"/>
      <c r="GG25" s="155"/>
      <c r="GH25" s="155"/>
      <c r="GI25" s="155"/>
      <c r="GJ25" s="155"/>
      <c r="GK25" s="155"/>
      <c r="GL25" s="155"/>
      <c r="GM25" s="155"/>
      <c r="GN25" s="155"/>
      <c r="GO25" s="155"/>
      <c r="GP25" s="155"/>
      <c r="GQ25" s="155"/>
      <c r="GR25" s="155"/>
      <c r="GS25" s="155"/>
      <c r="GT25" s="155"/>
      <c r="GU25" s="155"/>
      <c r="GV25" s="155"/>
      <c r="GW25" s="155"/>
      <c r="GX25" s="155"/>
      <c r="GY25" s="155"/>
      <c r="GZ25" s="155"/>
      <c r="HA25" s="155"/>
      <c r="HB25" s="155"/>
      <c r="HC25" s="155"/>
      <c r="HD25" s="155"/>
      <c r="HE25" s="155"/>
      <c r="HF25" s="155"/>
      <c r="HG25" s="155"/>
      <c r="HH25" s="155"/>
      <c r="HI25" s="155"/>
      <c r="HJ25" s="155"/>
      <c r="HK25" s="155"/>
      <c r="HL25" s="155"/>
      <c r="HM25" s="155"/>
      <c r="HN25" s="155"/>
      <c r="HO25" s="155"/>
      <c r="HP25" s="155"/>
      <c r="HQ25" s="155"/>
      <c r="HR25" s="155"/>
      <c r="HS25" s="155"/>
      <c r="HT25" s="155"/>
      <c r="HU25" s="155"/>
      <c r="HV25" s="155"/>
      <c r="HW25" s="155"/>
      <c r="HX25" s="155"/>
      <c r="HY25" s="155"/>
      <c r="HZ25" s="155"/>
      <c r="IA25" s="155"/>
      <c r="IB25" s="155"/>
      <c r="IC25" s="155"/>
      <c r="ID25" s="155"/>
      <c r="IE25" s="155"/>
      <c r="IF25" s="155"/>
      <c r="IG25" s="155"/>
      <c r="IH25" s="155"/>
      <c r="II25" s="155"/>
      <c r="IJ25" s="155"/>
      <c r="IK25" s="155"/>
      <c r="IL25" s="155"/>
      <c r="IM25" s="155"/>
      <c r="IN25" s="155"/>
      <c r="IO25" s="155"/>
      <c r="IP25" s="155"/>
      <c r="IQ25" s="155"/>
      <c r="IR25" s="155"/>
      <c r="IS25" s="155"/>
      <c r="IT25" s="155"/>
      <c r="IU25" s="155"/>
      <c r="IV25" s="155"/>
      <c r="IW25" s="155"/>
      <c r="IX25" s="155"/>
      <c r="IY25" s="155"/>
      <c r="IZ25" s="155"/>
      <c r="JA25" s="155"/>
      <c r="JB25" s="155"/>
      <c r="JC25" s="155"/>
      <c r="JD25" s="155"/>
      <c r="JE25" s="155"/>
      <c r="JF25" s="155"/>
      <c r="JG25" s="155"/>
      <c r="JH25" s="155"/>
      <c r="JI25" s="155"/>
      <c r="JJ25" s="155"/>
      <c r="JK25" s="155"/>
      <c r="JL25" s="155"/>
      <c r="JM25" s="155"/>
      <c r="JN25" s="155"/>
      <c r="JO25" s="155"/>
      <c r="JP25" s="155"/>
      <c r="JQ25" s="155"/>
      <c r="JR25" s="155"/>
      <c r="JS25" s="155"/>
      <c r="JT25" s="155"/>
      <c r="JU25" s="155"/>
      <c r="JV25" s="155"/>
      <c r="JW25" s="155"/>
      <c r="JX25" s="155"/>
      <c r="JY25" s="155"/>
      <c r="JZ25" s="155"/>
      <c r="KA25" s="155"/>
      <c r="KB25" s="155"/>
      <c r="KC25" s="155"/>
      <c r="KD25" s="155"/>
      <c r="KE25" s="155"/>
      <c r="KF25" s="155"/>
      <c r="KG25" s="155"/>
      <c r="KH25" s="155"/>
      <c r="KI25" s="155"/>
      <c r="KJ25" s="155"/>
      <c r="KK25" s="155"/>
      <c r="KL25" s="155"/>
      <c r="KM25" s="155"/>
      <c r="KN25" s="155"/>
      <c r="KO25" s="155"/>
      <c r="KP25" s="155"/>
      <c r="KQ25" s="155"/>
      <c r="KR25" s="155"/>
      <c r="KS25" s="155"/>
      <c r="KT25" s="155"/>
      <c r="KU25" s="155"/>
      <c r="KV25" s="155"/>
      <c r="KW25" s="155"/>
      <c r="KX25" s="155"/>
      <c r="KY25" s="155"/>
      <c r="KZ25" s="155"/>
      <c r="LA25" s="155"/>
      <c r="LB25" s="155"/>
      <c r="LC25" s="155"/>
      <c r="LD25" s="155"/>
      <c r="LE25" s="155"/>
      <c r="LF25" s="155"/>
      <c r="LG25" s="155"/>
      <c r="LH25" s="155"/>
      <c r="LI25" s="155"/>
      <c r="LJ25" s="155"/>
      <c r="LK25" s="155"/>
      <c r="LL25" s="155"/>
      <c r="LM25" s="155"/>
      <c r="LN25" s="155"/>
      <c r="LO25" s="155"/>
      <c r="LP25" s="155"/>
      <c r="LQ25" s="155"/>
      <c r="LR25" s="155"/>
      <c r="LS25" s="155"/>
      <c r="LT25" s="155"/>
      <c r="LU25" s="155"/>
      <c r="LV25" s="155"/>
      <c r="LW25" s="155"/>
      <c r="LX25" s="155"/>
      <c r="LY25" s="155"/>
      <c r="LZ25" s="155"/>
      <c r="MA25" s="155"/>
      <c r="MB25" s="155"/>
      <c r="MC25" s="155"/>
      <c r="MD25" s="155"/>
      <c r="ME25" s="155"/>
      <c r="MF25" s="155"/>
      <c r="MG25" s="155"/>
      <c r="MH25" s="155"/>
      <c r="MI25" s="155"/>
      <c r="MJ25" s="155"/>
      <c r="MK25" s="155"/>
      <c r="ML25" s="155"/>
      <c r="MM25" s="155"/>
      <c r="MN25" s="155"/>
      <c r="MO25" s="155"/>
      <c r="MP25" s="155"/>
      <c r="MQ25" s="155"/>
      <c r="MR25" s="155"/>
      <c r="MS25" s="155"/>
      <c r="MT25" s="155"/>
      <c r="MU25" s="155"/>
      <c r="MV25" s="155"/>
      <c r="MW25" s="155"/>
      <c r="MX25" s="155"/>
      <c r="MY25" s="155"/>
      <c r="MZ25" s="155"/>
      <c r="NA25" s="155"/>
      <c r="NB25" s="155"/>
      <c r="NC25" s="155"/>
      <c r="ND25" s="155"/>
      <c r="NE25" s="155"/>
      <c r="NF25" s="155"/>
      <c r="NG25" s="155"/>
      <c r="NH25" s="155"/>
      <c r="NI25" s="155"/>
      <c r="NJ25" s="155"/>
      <c r="NK25" s="155"/>
      <c r="NL25" s="155"/>
      <c r="NM25" s="155"/>
      <c r="NN25" s="155"/>
      <c r="NO25" s="155"/>
      <c r="NP25" s="155"/>
      <c r="NQ25" s="155"/>
      <c r="NR25" s="155"/>
      <c r="NS25" s="155"/>
      <c r="NT25" s="155"/>
      <c r="NU25" s="155"/>
      <c r="NV25" s="155"/>
      <c r="NW25" s="155"/>
      <c r="NX25" s="155"/>
      <c r="NY25" s="155"/>
      <c r="NZ25" s="155"/>
      <c r="OA25" s="155"/>
      <c r="OB25" s="155"/>
      <c r="OC25" s="155"/>
      <c r="OD25" s="155"/>
      <c r="OE25" s="155"/>
      <c r="OF25" s="155"/>
      <c r="OG25" s="155"/>
      <c r="OH25" s="155"/>
      <c r="OI25" s="155"/>
      <c r="OJ25" s="155"/>
      <c r="OK25" s="155"/>
      <c r="OL25" s="155"/>
      <c r="OM25" s="155"/>
      <c r="ON25" s="155"/>
      <c r="OO25" s="155"/>
      <c r="OP25" s="155"/>
      <c r="OQ25" s="155"/>
      <c r="OR25" s="155"/>
      <c r="OS25" s="155"/>
      <c r="OT25" s="155"/>
      <c r="OU25" s="155"/>
      <c r="OV25" s="155"/>
      <c r="OW25" s="155"/>
      <c r="OX25" s="155"/>
      <c r="OY25" s="155"/>
      <c r="OZ25" s="155"/>
      <c r="PA25" s="155"/>
      <c r="PB25" s="155"/>
      <c r="PC25" s="155"/>
      <c r="PD25" s="155"/>
      <c r="PE25" s="155"/>
      <c r="PF25" s="155"/>
      <c r="PG25" s="155"/>
      <c r="PH25" s="155"/>
      <c r="PI25" s="155"/>
      <c r="PJ25" s="155"/>
      <c r="PK25" s="155"/>
      <c r="PL25" s="155"/>
      <c r="PM25" s="155"/>
      <c r="PN25" s="155"/>
      <c r="PO25" s="155"/>
      <c r="PP25" s="155"/>
      <c r="PQ25" s="155"/>
      <c r="PR25" s="155"/>
      <c r="PS25" s="155"/>
      <c r="PT25" s="155"/>
      <c r="PU25" s="155"/>
      <c r="PV25" s="155"/>
      <c r="PW25" s="155"/>
      <c r="PX25" s="155"/>
      <c r="PY25" s="155"/>
      <c r="PZ25" s="155"/>
      <c r="QA25" s="155"/>
      <c r="QB25" s="155"/>
      <c r="QC25" s="155"/>
      <c r="QD25" s="155"/>
      <c r="QE25" s="155"/>
      <c r="QF25" s="155"/>
      <c r="QG25" s="155"/>
      <c r="QH25" s="155"/>
      <c r="QI25" s="155"/>
      <c r="QJ25" s="155"/>
      <c r="QK25" s="155"/>
      <c r="QL25" s="155"/>
      <c r="QM25" s="155"/>
      <c r="QN25" s="155"/>
      <c r="QO25" s="155"/>
      <c r="QP25" s="155"/>
      <c r="QQ25" s="155"/>
      <c r="QR25" s="155"/>
      <c r="QS25" s="155"/>
      <c r="QT25" s="155"/>
      <c r="QU25" s="155"/>
      <c r="QV25" s="155"/>
      <c r="QW25" s="155"/>
      <c r="QX25" s="155"/>
      <c r="QY25" s="155"/>
      <c r="QZ25" s="155"/>
      <c r="RA25" s="155"/>
      <c r="RB25" s="155"/>
      <c r="RC25" s="155"/>
      <c r="RD25" s="155"/>
      <c r="RE25" s="155"/>
      <c r="RF25" s="155"/>
      <c r="RG25" s="155"/>
      <c r="RH25" s="155"/>
      <c r="RI25" s="155"/>
      <c r="RJ25" s="155"/>
      <c r="RK25" s="155"/>
      <c r="RL25" s="155"/>
      <c r="RM25" s="155"/>
      <c r="RN25" s="155"/>
      <c r="RO25" s="155"/>
      <c r="RP25" s="155"/>
      <c r="RQ25" s="155"/>
      <c r="RR25" s="155"/>
      <c r="RS25" s="155"/>
      <c r="RT25" s="155"/>
      <c r="RU25" s="155"/>
      <c r="RV25" s="155"/>
      <c r="RW25" s="155"/>
      <c r="RX25" s="155"/>
      <c r="RY25" s="155"/>
      <c r="RZ25" s="155"/>
      <c r="SA25" s="155"/>
      <c r="SB25" s="155"/>
      <c r="SC25" s="155"/>
      <c r="SD25" s="155"/>
      <c r="SE25" s="155"/>
      <c r="SF25" s="155"/>
      <c r="SG25" s="155"/>
      <c r="SH25" s="155"/>
      <c r="SI25" s="155"/>
      <c r="SJ25" s="155"/>
      <c r="SK25" s="155"/>
      <c r="SL25" s="155"/>
      <c r="SM25" s="155"/>
      <c r="SN25" s="155"/>
      <c r="SO25" s="155"/>
      <c r="SP25" s="155"/>
      <c r="SQ25" s="155"/>
      <c r="SR25" s="155"/>
      <c r="SS25" s="155"/>
      <c r="ST25" s="155"/>
      <c r="SU25" s="155"/>
      <c r="SV25" s="155"/>
      <c r="SW25" s="155"/>
      <c r="SX25" s="155"/>
      <c r="SY25" s="155"/>
      <c r="SZ25" s="155"/>
      <c r="TA25" s="155"/>
      <c r="TB25" s="155"/>
      <c r="TC25" s="155"/>
      <c r="TD25" s="155"/>
      <c r="TE25" s="155"/>
      <c r="TF25" s="155"/>
      <c r="TG25" s="155"/>
      <c r="TH25" s="155"/>
      <c r="TI25" s="155"/>
      <c r="TJ25" s="155"/>
      <c r="TK25" s="155"/>
      <c r="TL25" s="155"/>
      <c r="TM25" s="155"/>
      <c r="TN25" s="155"/>
      <c r="TO25" s="155"/>
      <c r="TP25" s="155"/>
      <c r="TQ25" s="155"/>
      <c r="TR25" s="155"/>
      <c r="TS25" s="155"/>
      <c r="TT25" s="155"/>
      <c r="TU25" s="155"/>
      <c r="TV25" s="155"/>
      <c r="TW25" s="155"/>
      <c r="TX25" s="155"/>
      <c r="TY25" s="155"/>
      <c r="TZ25" s="155"/>
      <c r="UA25" s="155"/>
      <c r="UB25" s="155"/>
      <c r="UC25" s="155"/>
      <c r="UD25" s="155"/>
      <c r="UE25" s="155"/>
      <c r="UF25" s="155"/>
      <c r="UG25" s="155"/>
      <c r="UH25" s="155"/>
      <c r="UI25" s="155"/>
      <c r="UJ25" s="155"/>
      <c r="UK25" s="155"/>
      <c r="UL25" s="155"/>
      <c r="UM25" s="155"/>
      <c r="UN25" s="155"/>
      <c r="UO25" s="155"/>
      <c r="UP25" s="155"/>
      <c r="UQ25" s="155"/>
      <c r="UR25" s="155"/>
      <c r="US25" s="155"/>
      <c r="UT25" s="155"/>
      <c r="UU25" s="155"/>
      <c r="UV25" s="155"/>
      <c r="UW25" s="155"/>
      <c r="UX25" s="155"/>
      <c r="UY25" s="155"/>
      <c r="UZ25" s="155"/>
      <c r="VA25" s="155"/>
      <c r="VB25" s="155"/>
      <c r="VC25" s="155"/>
      <c r="VD25" s="155"/>
      <c r="VE25" s="155"/>
      <c r="VF25" s="155"/>
      <c r="VG25" s="155"/>
      <c r="VH25" s="155"/>
      <c r="VI25" s="155"/>
      <c r="VJ25" s="155"/>
      <c r="VK25" s="155"/>
      <c r="VL25" s="155"/>
      <c r="VM25" s="155"/>
      <c r="VN25" s="155"/>
      <c r="VO25" s="155"/>
      <c r="VP25" s="155"/>
      <c r="VQ25" s="155"/>
      <c r="VR25" s="155"/>
      <c r="VS25" s="155"/>
      <c r="VT25" s="155"/>
      <c r="VU25" s="155"/>
      <c r="VV25" s="155"/>
      <c r="VW25" s="155"/>
      <c r="VX25" s="155"/>
      <c r="VY25" s="155"/>
      <c r="VZ25" s="155"/>
      <c r="WA25" s="155"/>
      <c r="WB25" s="155"/>
      <c r="WC25" s="155"/>
      <c r="WD25" s="155"/>
      <c r="WE25" s="155"/>
      <c r="WF25" s="155"/>
      <c r="WG25" s="155"/>
      <c r="WH25" s="155"/>
      <c r="WI25" s="155"/>
      <c r="WJ25" s="155"/>
      <c r="WK25" s="155"/>
      <c r="WL25" s="155"/>
      <c r="WM25" s="155"/>
      <c r="WN25" s="155"/>
      <c r="WO25" s="155"/>
      <c r="WP25" s="155"/>
      <c r="WQ25" s="155"/>
      <c r="WR25" s="155"/>
      <c r="WS25" s="155"/>
      <c r="WT25" s="155"/>
      <c r="WU25" s="155"/>
      <c r="WV25" s="155"/>
      <c r="WW25" s="155"/>
      <c r="WX25" s="155"/>
      <c r="WY25" s="155"/>
      <c r="WZ25" s="155"/>
      <c r="XA25" s="155"/>
      <c r="XB25" s="155"/>
      <c r="XC25" s="155"/>
      <c r="XD25" s="155"/>
      <c r="XE25" s="155"/>
      <c r="XF25" s="155"/>
      <c r="XG25" s="155"/>
      <c r="XH25" s="155"/>
      <c r="XI25" s="155"/>
      <c r="XJ25" s="155"/>
      <c r="XK25" s="155"/>
      <c r="XL25" s="155"/>
      <c r="XM25" s="155"/>
      <c r="XN25" s="155"/>
      <c r="XO25" s="155"/>
      <c r="XP25" s="155"/>
      <c r="XQ25" s="155"/>
      <c r="XR25" s="155"/>
      <c r="XS25" s="155"/>
      <c r="XT25" s="155"/>
      <c r="XU25" s="155"/>
      <c r="XV25" s="155"/>
      <c r="XW25" s="155"/>
      <c r="XX25" s="155"/>
      <c r="XY25" s="155"/>
      <c r="XZ25" s="155"/>
      <c r="YA25" s="155"/>
      <c r="YB25" s="155"/>
      <c r="YC25" s="155"/>
      <c r="YD25" s="155"/>
      <c r="YE25" s="155"/>
      <c r="YF25" s="155"/>
      <c r="YG25" s="155"/>
      <c r="YH25" s="155"/>
      <c r="YI25" s="155"/>
      <c r="YJ25" s="155"/>
      <c r="YK25" s="155"/>
      <c r="YL25" s="155"/>
      <c r="YM25" s="155"/>
      <c r="YN25" s="155"/>
      <c r="YO25" s="155"/>
      <c r="YP25" s="155"/>
      <c r="YQ25" s="155"/>
      <c r="YR25" s="155"/>
      <c r="YS25" s="155"/>
      <c r="YT25" s="155"/>
      <c r="YU25" s="155"/>
      <c r="YV25" s="155"/>
      <c r="YW25" s="155"/>
      <c r="YX25" s="155"/>
      <c r="YY25" s="155"/>
      <c r="YZ25" s="155"/>
      <c r="ZA25" s="155"/>
      <c r="ZB25" s="155"/>
      <c r="ZC25" s="155"/>
      <c r="ZD25" s="155"/>
      <c r="ZE25" s="155"/>
      <c r="ZF25" s="155"/>
      <c r="ZG25" s="155"/>
      <c r="ZH25" s="155"/>
      <c r="ZI25" s="155"/>
      <c r="ZJ25" s="155"/>
      <c r="ZK25" s="155"/>
      <c r="ZL25" s="155"/>
      <c r="ZM25" s="155"/>
      <c r="ZN25" s="155"/>
      <c r="ZO25" s="155"/>
      <c r="ZP25" s="155"/>
      <c r="ZQ25" s="155"/>
      <c r="ZR25" s="155"/>
      <c r="ZS25" s="155"/>
      <c r="ZT25" s="155"/>
      <c r="ZU25" s="155"/>
      <c r="ZV25" s="155"/>
      <c r="ZW25" s="155"/>
      <c r="ZX25" s="155"/>
      <c r="ZY25" s="155"/>
      <c r="ZZ25" s="155"/>
      <c r="AAA25" s="155"/>
      <c r="AAB25" s="155"/>
      <c r="AAC25" s="155"/>
      <c r="AAD25" s="155"/>
      <c r="AAE25" s="155"/>
      <c r="AAF25" s="155"/>
      <c r="AAG25" s="155"/>
      <c r="AAH25" s="155"/>
      <c r="AAI25" s="155"/>
      <c r="AAJ25" s="155"/>
      <c r="AAK25" s="155"/>
      <c r="AAL25" s="155"/>
      <c r="AAM25" s="155"/>
      <c r="AAN25" s="155"/>
      <c r="AAO25" s="155"/>
      <c r="AAP25" s="155"/>
      <c r="AAQ25" s="155"/>
      <c r="AAR25" s="155"/>
      <c r="AAS25" s="155"/>
      <c r="AAT25" s="155"/>
      <c r="AAU25" s="155"/>
      <c r="AAV25" s="155"/>
      <c r="AAW25" s="155"/>
      <c r="AAX25" s="155"/>
      <c r="AAY25" s="155"/>
      <c r="AAZ25" s="155"/>
      <c r="ABA25" s="155"/>
      <c r="ABB25" s="155"/>
      <c r="ABC25" s="155"/>
      <c r="ABD25" s="155"/>
      <c r="ABE25" s="155"/>
      <c r="ABF25" s="155"/>
      <c r="ABG25" s="155"/>
      <c r="ABH25" s="155"/>
      <c r="ABI25" s="155"/>
      <c r="ABJ25" s="155"/>
      <c r="ABK25" s="155"/>
      <c r="ABL25" s="155"/>
      <c r="ABM25" s="155"/>
      <c r="ABN25" s="155"/>
      <c r="ABO25" s="155"/>
      <c r="ABP25" s="155"/>
      <c r="ABQ25" s="155"/>
      <c r="ABR25" s="155"/>
      <c r="ABS25" s="155"/>
      <c r="ABT25" s="155"/>
      <c r="ABU25" s="155"/>
      <c r="ABV25" s="155"/>
      <c r="ABW25" s="155"/>
      <c r="ABX25" s="155"/>
      <c r="ABY25" s="155"/>
      <c r="ABZ25" s="155"/>
      <c r="ACA25" s="155"/>
      <c r="ACB25" s="155"/>
      <c r="ACC25" s="155"/>
      <c r="ACD25" s="155"/>
      <c r="ACE25" s="155"/>
      <c r="ACF25" s="155"/>
      <c r="ACG25" s="155"/>
      <c r="ACH25" s="155"/>
      <c r="ACI25" s="155"/>
      <c r="ACJ25" s="155"/>
      <c r="ACK25" s="155"/>
      <c r="ACL25" s="155"/>
      <c r="ACM25" s="155"/>
      <c r="ACN25" s="155"/>
      <c r="ACO25" s="155"/>
      <c r="ACP25" s="155"/>
      <c r="ACQ25" s="155"/>
      <c r="ACR25" s="155"/>
      <c r="ACS25" s="155"/>
      <c r="ACT25" s="155"/>
      <c r="ACU25" s="155"/>
      <c r="ACV25" s="155"/>
      <c r="ACW25" s="155"/>
      <c r="ACX25" s="155"/>
      <c r="ACY25" s="155"/>
      <c r="ACZ25" s="155"/>
      <c r="ADA25" s="155"/>
      <c r="ADB25" s="155"/>
      <c r="ADC25" s="155"/>
      <c r="ADD25" s="155"/>
      <c r="ADE25" s="155"/>
      <c r="ADF25" s="155"/>
      <c r="ADG25" s="155"/>
      <c r="ADH25" s="155"/>
      <c r="ADI25" s="155"/>
      <c r="ADJ25" s="155"/>
      <c r="ADK25" s="155"/>
      <c r="ADL25" s="155"/>
      <c r="ADM25" s="155"/>
      <c r="ADN25" s="155"/>
      <c r="ADO25" s="155"/>
      <c r="ADP25" s="155"/>
      <c r="ADQ25" s="155"/>
      <c r="ADR25" s="155"/>
      <c r="ADS25" s="155"/>
      <c r="ADT25" s="155"/>
      <c r="ADU25" s="155"/>
      <c r="ADV25" s="155"/>
      <c r="ADW25" s="155"/>
      <c r="ADX25" s="155"/>
      <c r="ADY25" s="155"/>
      <c r="ADZ25" s="155"/>
      <c r="AEA25" s="155"/>
      <c r="AEB25" s="155"/>
      <c r="AEC25" s="155"/>
      <c r="AED25" s="155"/>
      <c r="AEE25" s="155"/>
      <c r="AEF25" s="155"/>
      <c r="AEG25" s="155"/>
      <c r="AEH25" s="155"/>
      <c r="AEI25" s="155"/>
      <c r="AEJ25" s="155"/>
      <c r="AEK25" s="155"/>
      <c r="AEL25" s="155"/>
      <c r="AEM25" s="155"/>
      <c r="AEN25" s="155"/>
      <c r="AEO25" s="155"/>
      <c r="AEP25" s="155"/>
      <c r="AEQ25" s="155"/>
      <c r="AER25" s="155"/>
      <c r="AES25" s="155"/>
      <c r="AET25" s="155"/>
      <c r="AEU25" s="155"/>
      <c r="AEV25" s="155"/>
      <c r="AEW25" s="155"/>
      <c r="AEX25" s="155"/>
      <c r="AEY25" s="155"/>
      <c r="AEZ25" s="155"/>
      <c r="AFA25" s="155"/>
      <c r="AFB25" s="155"/>
      <c r="AFC25" s="155"/>
      <c r="AFD25" s="155"/>
      <c r="AFE25" s="155"/>
      <c r="AFF25" s="155"/>
      <c r="AFG25" s="155"/>
      <c r="AFH25" s="155"/>
      <c r="AFI25" s="155"/>
      <c r="AFJ25" s="155"/>
      <c r="AFK25" s="155"/>
      <c r="AFL25" s="155"/>
      <c r="AFM25" s="155"/>
      <c r="AFN25" s="155"/>
      <c r="AFO25" s="155"/>
      <c r="AFP25" s="155"/>
      <c r="AFQ25" s="155"/>
      <c r="AFR25" s="155"/>
      <c r="AFS25" s="155"/>
      <c r="AFT25" s="155"/>
      <c r="AFU25" s="155"/>
      <c r="AFV25" s="155"/>
      <c r="AFW25" s="155"/>
      <c r="AFX25" s="155"/>
      <c r="AFY25" s="155"/>
      <c r="AFZ25" s="155"/>
      <c r="AGA25" s="155"/>
      <c r="AGB25" s="155"/>
      <c r="AGC25" s="155"/>
      <c r="AGD25" s="155"/>
      <c r="AGE25" s="155"/>
      <c r="AGF25" s="155"/>
      <c r="AGG25" s="155"/>
      <c r="AGH25" s="155"/>
      <c r="AGI25" s="155"/>
      <c r="AGJ25" s="155"/>
      <c r="AGK25" s="155"/>
      <c r="AGL25" s="155"/>
      <c r="AGM25" s="155"/>
      <c r="AGN25" s="155"/>
      <c r="AGO25" s="155"/>
      <c r="AGP25" s="155"/>
      <c r="AGQ25" s="155"/>
      <c r="AGR25" s="155"/>
      <c r="AGS25" s="155"/>
      <c r="AGT25" s="155"/>
      <c r="AGU25" s="155"/>
      <c r="AGV25" s="155"/>
      <c r="AGW25" s="155"/>
      <c r="AGX25" s="155"/>
      <c r="AGY25" s="155"/>
      <c r="AGZ25" s="155"/>
      <c r="AHA25" s="155"/>
      <c r="AHB25" s="155"/>
      <c r="AHC25" s="155"/>
      <c r="AHD25" s="155"/>
      <c r="AHE25" s="155"/>
      <c r="AHF25" s="155"/>
      <c r="AHG25" s="155"/>
      <c r="AHH25" s="155"/>
      <c r="AHI25" s="155"/>
      <c r="AHJ25" s="155"/>
      <c r="AHK25" s="155"/>
      <c r="AHL25" s="155"/>
      <c r="AHM25" s="155"/>
      <c r="AHN25" s="155"/>
      <c r="AHO25" s="155"/>
      <c r="AHP25" s="155"/>
      <c r="AHQ25" s="155"/>
      <c r="AHR25" s="155"/>
      <c r="AHS25" s="155"/>
      <c r="AHT25" s="155"/>
      <c r="AHU25" s="155"/>
      <c r="AHV25" s="155"/>
      <c r="AHW25" s="155"/>
      <c r="AHX25" s="155"/>
      <c r="AHY25" s="155"/>
      <c r="AHZ25" s="155"/>
      <c r="AIA25" s="155"/>
      <c r="AIB25" s="155"/>
      <c r="AIC25" s="155"/>
      <c r="AID25" s="155"/>
      <c r="AIE25" s="155"/>
      <c r="AIF25" s="155"/>
      <c r="AIG25" s="155"/>
      <c r="AIH25" s="155"/>
      <c r="AII25" s="155"/>
      <c r="AIJ25" s="155"/>
      <c r="AIK25" s="155"/>
      <c r="AIL25" s="155"/>
      <c r="AIM25" s="155"/>
      <c r="AIN25" s="155"/>
      <c r="AIO25" s="155"/>
      <c r="AIP25" s="155"/>
      <c r="AIQ25" s="155"/>
      <c r="AIR25" s="155"/>
      <c r="AIS25" s="155"/>
      <c r="AIT25" s="155"/>
      <c r="AIU25" s="155"/>
      <c r="AIV25" s="155"/>
      <c r="AIW25" s="155"/>
      <c r="AIX25" s="155"/>
      <c r="AIY25" s="155"/>
      <c r="AIZ25" s="155"/>
      <c r="AJA25" s="155"/>
      <c r="AJB25" s="155"/>
      <c r="AJC25" s="155"/>
      <c r="AJD25" s="155"/>
      <c r="AJE25" s="155"/>
      <c r="AJF25" s="155"/>
      <c r="AJG25" s="155"/>
      <c r="AJH25" s="155"/>
      <c r="AJI25" s="155"/>
      <c r="AJJ25" s="155"/>
      <c r="AJK25" s="155"/>
      <c r="AJL25" s="155"/>
      <c r="AJM25" s="155"/>
      <c r="AJN25" s="155"/>
      <c r="AJO25" s="155"/>
      <c r="AJP25" s="155"/>
      <c r="AJQ25" s="155"/>
      <c r="AJR25" s="155"/>
      <c r="AJS25" s="155"/>
      <c r="AJT25" s="155"/>
      <c r="AJU25" s="155"/>
      <c r="AJV25" s="155"/>
      <c r="AJW25" s="155"/>
      <c r="AJX25" s="155"/>
      <c r="AJY25" s="155"/>
      <c r="AJZ25" s="155"/>
      <c r="AKA25" s="155"/>
      <c r="AKB25" s="155"/>
      <c r="AKC25" s="155"/>
      <c r="AKD25" s="155"/>
      <c r="AKE25" s="155"/>
      <c r="AKF25" s="155"/>
      <c r="AKG25" s="155"/>
      <c r="AKH25" s="155"/>
      <c r="AKI25" s="155"/>
      <c r="AKJ25" s="155"/>
      <c r="AKK25" s="155"/>
      <c r="AKL25" s="155"/>
    </row>
    <row r="26" spans="1:974" ht="27.6" customHeight="1">
      <c r="A26" s="52"/>
      <c r="B26" s="123" t="s">
        <v>154</v>
      </c>
      <c r="C26" s="123"/>
      <c r="D26" s="123"/>
      <c r="E26" s="123"/>
      <c r="F26" s="391"/>
      <c r="G26" s="156"/>
      <c r="H26" s="157" t="s">
        <v>123</v>
      </c>
      <c r="I26" s="110" t="s">
        <v>123</v>
      </c>
      <c r="J26" s="110" t="s">
        <v>123</v>
      </c>
      <c r="K26" s="111" t="s">
        <v>123</v>
      </c>
      <c r="L26" s="111" t="s">
        <v>123</v>
      </c>
      <c r="M26" s="158" t="s">
        <v>123</v>
      </c>
      <c r="N26" s="159" t="s">
        <v>123</v>
      </c>
      <c r="O26" s="74"/>
      <c r="P26" s="85"/>
      <c r="Q26" s="86"/>
      <c r="R26" s="51"/>
      <c r="S26" s="51"/>
      <c r="T26" s="415" t="e">
        <f t="shared" si="3"/>
        <v>#VALUE!</v>
      </c>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c r="IV26" s="51"/>
      <c r="IW26" s="51"/>
      <c r="IX26" s="51"/>
      <c r="IY26" s="51"/>
      <c r="IZ26" s="51"/>
      <c r="JA26" s="51"/>
      <c r="JB26" s="51"/>
      <c r="JC26" s="51"/>
      <c r="JD26" s="51"/>
      <c r="JE26" s="51"/>
      <c r="JF26" s="51"/>
      <c r="JG26" s="51"/>
      <c r="JH26" s="51"/>
      <c r="JI26" s="51"/>
      <c r="JJ26" s="51"/>
      <c r="JK26" s="51"/>
      <c r="JL26" s="51"/>
      <c r="JM26" s="51"/>
      <c r="JN26" s="51"/>
      <c r="JO26" s="51"/>
      <c r="JP26" s="51"/>
      <c r="JQ26" s="51"/>
      <c r="JR26" s="51"/>
      <c r="JS26" s="51"/>
      <c r="JT26" s="51"/>
      <c r="JU26" s="51"/>
      <c r="JV26" s="51"/>
      <c r="JW26" s="51"/>
      <c r="JX26" s="51"/>
      <c r="JY26" s="51"/>
      <c r="JZ26" s="51"/>
      <c r="KA26" s="51"/>
      <c r="KB26" s="51"/>
      <c r="KC26" s="51"/>
      <c r="KD26" s="51"/>
      <c r="KE26" s="51"/>
      <c r="KF26" s="51"/>
      <c r="KG26" s="51"/>
      <c r="KH26" s="51"/>
      <c r="KI26" s="51"/>
      <c r="KJ26" s="51"/>
      <c r="KK26" s="51"/>
      <c r="KL26" s="51"/>
      <c r="KM26" s="51"/>
      <c r="KN26" s="51"/>
      <c r="KO26" s="51"/>
      <c r="KP26" s="51"/>
      <c r="KQ26" s="51"/>
      <c r="KR26" s="51"/>
      <c r="KS26" s="51"/>
      <c r="KT26" s="51"/>
      <c r="KU26" s="51"/>
      <c r="KV26" s="51"/>
      <c r="KW26" s="51"/>
      <c r="KX26" s="51"/>
      <c r="KY26" s="51"/>
      <c r="KZ26" s="51"/>
      <c r="LA26" s="51"/>
      <c r="LB26" s="51"/>
      <c r="LC26" s="51"/>
      <c r="LD26" s="51"/>
      <c r="LE26" s="51"/>
      <c r="LF26" s="51"/>
      <c r="LG26" s="51"/>
      <c r="LH26" s="51"/>
      <c r="LI26" s="51"/>
      <c r="LJ26" s="51"/>
      <c r="LK26" s="51"/>
      <c r="LL26" s="51"/>
      <c r="LM26" s="51"/>
      <c r="LN26" s="51"/>
      <c r="LO26" s="51"/>
      <c r="LP26" s="51"/>
      <c r="LQ26" s="51"/>
      <c r="LR26" s="51"/>
      <c r="LS26" s="51"/>
      <c r="LT26" s="51"/>
      <c r="LU26" s="51"/>
      <c r="LV26" s="51"/>
      <c r="LW26" s="51"/>
      <c r="LX26" s="51"/>
      <c r="LY26" s="51"/>
      <c r="LZ26" s="51"/>
      <c r="MA26" s="51"/>
      <c r="MB26" s="51"/>
      <c r="MC26" s="51"/>
      <c r="MD26" s="51"/>
      <c r="ME26" s="51"/>
      <c r="MF26" s="51"/>
      <c r="MG26" s="51"/>
      <c r="MH26" s="51"/>
      <c r="MI26" s="51"/>
      <c r="MJ26" s="51"/>
      <c r="MK26" s="51"/>
      <c r="ML26" s="51"/>
      <c r="MM26" s="51"/>
      <c r="MN26" s="51"/>
      <c r="MO26" s="51"/>
      <c r="MP26" s="51"/>
      <c r="MQ26" s="51"/>
      <c r="MR26" s="51"/>
      <c r="MS26" s="51"/>
      <c r="MT26" s="51"/>
      <c r="MU26" s="51"/>
      <c r="MV26" s="51"/>
      <c r="MW26" s="51"/>
      <c r="MX26" s="51"/>
      <c r="MY26" s="51"/>
      <c r="MZ26" s="51"/>
      <c r="NA26" s="51"/>
      <c r="NB26" s="51"/>
      <c r="NC26" s="51"/>
      <c r="ND26" s="51"/>
      <c r="NE26" s="51"/>
      <c r="NF26" s="51"/>
      <c r="NG26" s="51"/>
      <c r="NH26" s="51"/>
      <c r="NI26" s="51"/>
      <c r="NJ26" s="51"/>
      <c r="NK26" s="51"/>
      <c r="NL26" s="51"/>
      <c r="NM26" s="51"/>
      <c r="NN26" s="51"/>
      <c r="NO26" s="51"/>
      <c r="NP26" s="51"/>
      <c r="NQ26" s="51"/>
      <c r="NR26" s="51"/>
      <c r="NS26" s="51"/>
      <c r="NT26" s="51"/>
      <c r="NU26" s="51"/>
      <c r="NV26" s="51"/>
      <c r="NW26" s="51"/>
      <c r="NX26" s="51"/>
      <c r="NY26" s="51"/>
      <c r="NZ26" s="51"/>
      <c r="OA26" s="51"/>
      <c r="OB26" s="51"/>
      <c r="OC26" s="51"/>
      <c r="OD26" s="51"/>
      <c r="OE26" s="51"/>
      <c r="OF26" s="51"/>
      <c r="OG26" s="51"/>
      <c r="OH26" s="51"/>
      <c r="OI26" s="51"/>
      <c r="OJ26" s="51"/>
      <c r="OK26" s="51"/>
      <c r="OL26" s="51"/>
      <c r="OM26" s="51"/>
      <c r="ON26" s="51"/>
      <c r="OO26" s="51"/>
      <c r="OP26" s="51"/>
      <c r="OQ26" s="51"/>
      <c r="OR26" s="51"/>
      <c r="OS26" s="51"/>
      <c r="OT26" s="51"/>
      <c r="OU26" s="51"/>
      <c r="OV26" s="51"/>
      <c r="OW26" s="51"/>
      <c r="OX26" s="51"/>
      <c r="OY26" s="51"/>
      <c r="OZ26" s="51"/>
      <c r="PA26" s="51"/>
      <c r="PB26" s="51"/>
      <c r="PC26" s="51"/>
      <c r="PD26" s="51"/>
      <c r="PE26" s="51"/>
      <c r="PF26" s="51"/>
      <c r="PG26" s="51"/>
      <c r="PH26" s="51"/>
      <c r="PI26" s="51"/>
      <c r="PJ26" s="51"/>
      <c r="PK26" s="51"/>
      <c r="PL26" s="51"/>
      <c r="PM26" s="51"/>
      <c r="PN26" s="51"/>
      <c r="PO26" s="51"/>
      <c r="PP26" s="51"/>
      <c r="PQ26" s="51"/>
      <c r="PR26" s="51"/>
      <c r="PS26" s="51"/>
      <c r="PT26" s="51"/>
      <c r="PU26" s="51"/>
      <c r="PV26" s="51"/>
      <c r="PW26" s="51"/>
      <c r="PX26" s="51"/>
      <c r="PY26" s="51"/>
      <c r="PZ26" s="51"/>
      <c r="QA26" s="51"/>
      <c r="QB26" s="51"/>
      <c r="QC26" s="51"/>
      <c r="QD26" s="51"/>
      <c r="QE26" s="51"/>
      <c r="QF26" s="51"/>
      <c r="QG26" s="51"/>
      <c r="QH26" s="51"/>
      <c r="QI26" s="51"/>
      <c r="QJ26" s="51"/>
      <c r="QK26" s="51"/>
      <c r="QL26" s="51"/>
      <c r="QM26" s="51"/>
      <c r="QN26" s="51"/>
      <c r="QO26" s="51"/>
      <c r="QP26" s="51"/>
      <c r="QQ26" s="51"/>
      <c r="QR26" s="51"/>
      <c r="QS26" s="51"/>
      <c r="QT26" s="51"/>
      <c r="QU26" s="51"/>
      <c r="QV26" s="51"/>
      <c r="QW26" s="51"/>
      <c r="QX26" s="51"/>
      <c r="QY26" s="51"/>
      <c r="QZ26" s="51"/>
      <c r="RA26" s="51"/>
      <c r="RB26" s="51"/>
      <c r="RC26" s="51"/>
      <c r="RD26" s="51"/>
      <c r="RE26" s="51"/>
      <c r="RF26" s="51"/>
      <c r="RG26" s="51"/>
      <c r="RH26" s="51"/>
      <c r="RI26" s="51"/>
      <c r="RJ26" s="51"/>
      <c r="RK26" s="51"/>
      <c r="RL26" s="51"/>
      <c r="RM26" s="51"/>
      <c r="RN26" s="51"/>
      <c r="RO26" s="51"/>
      <c r="RP26" s="51"/>
      <c r="RQ26" s="51"/>
      <c r="RR26" s="51"/>
      <c r="RS26" s="51"/>
      <c r="RT26" s="51"/>
      <c r="RU26" s="51"/>
      <c r="RV26" s="51"/>
      <c r="RW26" s="51"/>
      <c r="RX26" s="51"/>
      <c r="RY26" s="51"/>
      <c r="RZ26" s="51"/>
      <c r="SA26" s="51"/>
      <c r="SB26" s="51"/>
      <c r="SC26" s="51"/>
      <c r="SD26" s="51"/>
      <c r="SE26" s="51"/>
      <c r="SF26" s="51"/>
      <c r="SG26" s="51"/>
      <c r="SH26" s="51"/>
      <c r="SI26" s="51"/>
      <c r="SJ26" s="51"/>
      <c r="SK26" s="51"/>
      <c r="SL26" s="51"/>
      <c r="SM26" s="51"/>
      <c r="SN26" s="51"/>
      <c r="SO26" s="51"/>
      <c r="SP26" s="51"/>
      <c r="SQ26" s="51"/>
      <c r="SR26" s="51"/>
      <c r="SS26" s="51"/>
      <c r="ST26" s="51"/>
      <c r="SU26" s="51"/>
      <c r="SV26" s="51"/>
      <c r="SW26" s="51"/>
      <c r="SX26" s="51"/>
      <c r="SY26" s="51"/>
      <c r="SZ26" s="51"/>
      <c r="TA26" s="51"/>
      <c r="TB26" s="51"/>
      <c r="TC26" s="51"/>
      <c r="TD26" s="51"/>
      <c r="TE26" s="51"/>
      <c r="TF26" s="51"/>
      <c r="TG26" s="51"/>
      <c r="TH26" s="51"/>
      <c r="TI26" s="51"/>
      <c r="TJ26" s="51"/>
      <c r="TK26" s="51"/>
      <c r="TL26" s="51"/>
      <c r="TM26" s="51"/>
      <c r="TN26" s="51"/>
      <c r="TO26" s="51"/>
      <c r="TP26" s="51"/>
      <c r="TQ26" s="51"/>
      <c r="TR26" s="51"/>
      <c r="TS26" s="51"/>
      <c r="TT26" s="51"/>
      <c r="TU26" s="51"/>
      <c r="TV26" s="51"/>
      <c r="TW26" s="51"/>
      <c r="TX26" s="51"/>
      <c r="TY26" s="51"/>
      <c r="TZ26" s="51"/>
      <c r="UA26" s="51"/>
      <c r="UB26" s="51"/>
      <c r="UC26" s="51"/>
      <c r="UD26" s="51"/>
      <c r="UE26" s="51"/>
      <c r="UF26" s="51"/>
      <c r="UG26" s="51"/>
      <c r="UH26" s="51"/>
      <c r="UI26" s="51"/>
      <c r="UJ26" s="51"/>
      <c r="UK26" s="51"/>
      <c r="UL26" s="51"/>
      <c r="UM26" s="51"/>
      <c r="UN26" s="51"/>
      <c r="UO26" s="51"/>
      <c r="UP26" s="51"/>
      <c r="UQ26" s="51"/>
      <c r="UR26" s="51"/>
      <c r="US26" s="51"/>
      <c r="UT26" s="51"/>
      <c r="UU26" s="51"/>
      <c r="UV26" s="51"/>
      <c r="UW26" s="51"/>
      <c r="UX26" s="51"/>
      <c r="UY26" s="51"/>
      <c r="UZ26" s="51"/>
      <c r="VA26" s="51"/>
      <c r="VB26" s="51"/>
      <c r="VC26" s="51"/>
      <c r="VD26" s="51"/>
      <c r="VE26" s="51"/>
      <c r="VF26" s="51"/>
      <c r="VG26" s="51"/>
      <c r="VH26" s="51"/>
      <c r="VI26" s="51"/>
      <c r="VJ26" s="51"/>
      <c r="VK26" s="51"/>
      <c r="VL26" s="51"/>
      <c r="VM26" s="51"/>
      <c r="VN26" s="51"/>
      <c r="VO26" s="51"/>
      <c r="VP26" s="51"/>
      <c r="VQ26" s="51"/>
      <c r="VR26" s="51"/>
      <c r="VS26" s="51"/>
      <c r="VT26" s="51"/>
      <c r="VU26" s="51"/>
      <c r="VV26" s="51"/>
      <c r="VW26" s="51"/>
      <c r="VX26" s="51"/>
      <c r="VY26" s="51"/>
      <c r="VZ26" s="51"/>
      <c r="WA26" s="51"/>
      <c r="WB26" s="51"/>
      <c r="WC26" s="51"/>
      <c r="WD26" s="51"/>
      <c r="WE26" s="51"/>
      <c r="WF26" s="51"/>
      <c r="WG26" s="51"/>
      <c r="WH26" s="51"/>
      <c r="WI26" s="51"/>
      <c r="WJ26" s="51"/>
      <c r="WK26" s="51"/>
      <c r="WL26" s="51"/>
      <c r="WM26" s="51"/>
      <c r="WN26" s="51"/>
      <c r="WO26" s="51"/>
      <c r="WP26" s="51"/>
      <c r="WQ26" s="51"/>
      <c r="WR26" s="51"/>
      <c r="WS26" s="51"/>
      <c r="WT26" s="51"/>
      <c r="WU26" s="51"/>
      <c r="WV26" s="51"/>
      <c r="WW26" s="51"/>
      <c r="WX26" s="51"/>
      <c r="WY26" s="51"/>
      <c r="WZ26" s="51"/>
      <c r="XA26" s="51"/>
      <c r="XB26" s="51"/>
      <c r="XC26" s="51"/>
      <c r="XD26" s="51"/>
      <c r="XE26" s="51"/>
      <c r="XF26" s="51"/>
      <c r="XG26" s="51"/>
      <c r="XH26" s="51"/>
      <c r="XI26" s="51"/>
      <c r="XJ26" s="51"/>
      <c r="XK26" s="51"/>
      <c r="XL26" s="51"/>
      <c r="XM26" s="51"/>
      <c r="XN26" s="51"/>
      <c r="XO26" s="51"/>
      <c r="XP26" s="51"/>
      <c r="XQ26" s="51"/>
      <c r="XR26" s="51"/>
      <c r="XS26" s="51"/>
      <c r="XT26" s="51"/>
      <c r="XU26" s="51"/>
      <c r="XV26" s="51"/>
      <c r="XW26" s="51"/>
      <c r="XX26" s="51"/>
      <c r="XY26" s="51"/>
      <c r="XZ26" s="51"/>
      <c r="YA26" s="51"/>
      <c r="YB26" s="51"/>
      <c r="YC26" s="51"/>
      <c r="YD26" s="51"/>
      <c r="YE26" s="51"/>
      <c r="YF26" s="51"/>
      <c r="YG26" s="51"/>
      <c r="YH26" s="51"/>
      <c r="YI26" s="51"/>
      <c r="YJ26" s="51"/>
      <c r="YK26" s="51"/>
      <c r="YL26" s="51"/>
      <c r="YM26" s="51"/>
      <c r="YN26" s="51"/>
      <c r="YO26" s="51"/>
      <c r="YP26" s="51"/>
      <c r="YQ26" s="51"/>
      <c r="YR26" s="51"/>
      <c r="YS26" s="51"/>
      <c r="YT26" s="51"/>
      <c r="YU26" s="51"/>
      <c r="YV26" s="51"/>
      <c r="YW26" s="51"/>
      <c r="YX26" s="51"/>
      <c r="YY26" s="51"/>
      <c r="YZ26" s="51"/>
      <c r="ZA26" s="51"/>
      <c r="ZB26" s="51"/>
      <c r="ZC26" s="51"/>
      <c r="ZD26" s="51"/>
      <c r="ZE26" s="51"/>
      <c r="ZF26" s="51"/>
      <c r="ZG26" s="51"/>
      <c r="ZH26" s="51"/>
      <c r="ZI26" s="51"/>
      <c r="ZJ26" s="51"/>
      <c r="ZK26" s="51"/>
      <c r="ZL26" s="51"/>
      <c r="ZM26" s="51"/>
      <c r="ZN26" s="51"/>
      <c r="ZO26" s="51"/>
      <c r="ZP26" s="51"/>
      <c r="ZQ26" s="51"/>
      <c r="ZR26" s="51"/>
      <c r="ZS26" s="51"/>
      <c r="ZT26" s="51"/>
      <c r="ZU26" s="51"/>
      <c r="ZV26" s="51"/>
      <c r="ZW26" s="51"/>
      <c r="ZX26" s="51"/>
      <c r="ZY26" s="51"/>
      <c r="ZZ26" s="51"/>
      <c r="AAA26" s="51"/>
      <c r="AAB26" s="51"/>
      <c r="AAC26" s="51"/>
      <c r="AAD26" s="51"/>
      <c r="AAE26" s="51"/>
      <c r="AAF26" s="51"/>
      <c r="AAG26" s="51"/>
      <c r="AAH26" s="51"/>
      <c r="AAI26" s="51"/>
      <c r="AAJ26" s="51"/>
      <c r="AAK26" s="51"/>
      <c r="AAL26" s="51"/>
      <c r="AAM26" s="51"/>
      <c r="AAN26" s="51"/>
      <c r="AAO26" s="51"/>
      <c r="AAP26" s="51"/>
      <c r="AAQ26" s="51"/>
      <c r="AAR26" s="51"/>
      <c r="AAS26" s="51"/>
      <c r="AAT26" s="51"/>
      <c r="AAU26" s="51"/>
      <c r="AAV26" s="51"/>
      <c r="AAW26" s="51"/>
      <c r="AAX26" s="51"/>
      <c r="AAY26" s="51"/>
      <c r="AAZ26" s="51"/>
      <c r="ABA26" s="51"/>
      <c r="ABB26" s="51"/>
      <c r="ABC26" s="51"/>
      <c r="ABD26" s="51"/>
      <c r="ABE26" s="51"/>
      <c r="ABF26" s="51"/>
      <c r="ABG26" s="51"/>
      <c r="ABH26" s="51"/>
      <c r="ABI26" s="51"/>
      <c r="ABJ26" s="51"/>
      <c r="ABK26" s="51"/>
      <c r="ABL26" s="51"/>
      <c r="ABM26" s="51"/>
      <c r="ABN26" s="51"/>
      <c r="ABO26" s="51"/>
      <c r="ABP26" s="51"/>
      <c r="ABQ26" s="51"/>
      <c r="ABR26" s="51"/>
      <c r="ABS26" s="51"/>
      <c r="ABT26" s="51"/>
      <c r="ABU26" s="51"/>
      <c r="ABV26" s="51"/>
      <c r="ABW26" s="51"/>
      <c r="ABX26" s="51"/>
      <c r="ABY26" s="51"/>
      <c r="ABZ26" s="51"/>
      <c r="ACA26" s="51"/>
      <c r="ACB26" s="51"/>
      <c r="ACC26" s="51"/>
      <c r="ACD26" s="51"/>
      <c r="ACE26" s="51"/>
      <c r="ACF26" s="51"/>
      <c r="ACG26" s="51"/>
      <c r="ACH26" s="51"/>
      <c r="ACI26" s="51"/>
      <c r="ACJ26" s="51"/>
      <c r="ACK26" s="51"/>
      <c r="ACL26" s="51"/>
      <c r="ACM26" s="51"/>
      <c r="ACN26" s="51"/>
      <c r="ACO26" s="51"/>
      <c r="ACP26" s="51"/>
      <c r="ACQ26" s="51"/>
      <c r="ACR26" s="51"/>
      <c r="ACS26" s="51"/>
      <c r="ACT26" s="51"/>
      <c r="ACU26" s="51"/>
      <c r="ACV26" s="51"/>
      <c r="ACW26" s="51"/>
      <c r="ACX26" s="51"/>
      <c r="ACY26" s="51"/>
      <c r="ACZ26" s="51"/>
      <c r="ADA26" s="51"/>
      <c r="ADB26" s="51"/>
      <c r="ADC26" s="51"/>
      <c r="ADD26" s="51"/>
      <c r="ADE26" s="51"/>
      <c r="ADF26" s="51"/>
      <c r="ADG26" s="51"/>
      <c r="ADH26" s="51"/>
      <c r="ADI26" s="51"/>
      <c r="ADJ26" s="51"/>
      <c r="ADK26" s="51"/>
      <c r="ADL26" s="51"/>
      <c r="ADM26" s="51"/>
      <c r="ADN26" s="51"/>
      <c r="ADO26" s="51"/>
      <c r="ADP26" s="51"/>
      <c r="ADQ26" s="51"/>
      <c r="ADR26" s="51"/>
      <c r="ADS26" s="51"/>
      <c r="ADT26" s="51"/>
      <c r="ADU26" s="51"/>
      <c r="ADV26" s="51"/>
      <c r="ADW26" s="51"/>
      <c r="ADX26" s="51"/>
      <c r="ADY26" s="51"/>
      <c r="ADZ26" s="51"/>
      <c r="AEA26" s="51"/>
      <c r="AEB26" s="51"/>
      <c r="AEC26" s="51"/>
      <c r="AED26" s="51"/>
      <c r="AEE26" s="51"/>
      <c r="AEF26" s="51"/>
      <c r="AEG26" s="51"/>
      <c r="AEH26" s="51"/>
      <c r="AEI26" s="51"/>
      <c r="AEJ26" s="51"/>
      <c r="AEK26" s="51"/>
      <c r="AEL26" s="51"/>
      <c r="AEM26" s="51"/>
      <c r="AEN26" s="51"/>
      <c r="AEO26" s="51"/>
      <c r="AEP26" s="51"/>
      <c r="AEQ26" s="51"/>
      <c r="AER26" s="51"/>
      <c r="AES26" s="51"/>
      <c r="AET26" s="51"/>
      <c r="AEU26" s="51"/>
      <c r="AEV26" s="51"/>
      <c r="AEW26" s="51"/>
      <c r="AEX26" s="51"/>
      <c r="AEY26" s="51"/>
      <c r="AEZ26" s="51"/>
      <c r="AFA26" s="51"/>
      <c r="AFB26" s="51"/>
      <c r="AFC26" s="51"/>
      <c r="AFD26" s="51"/>
      <c r="AFE26" s="51"/>
      <c r="AFF26" s="51"/>
      <c r="AFG26" s="51"/>
      <c r="AFH26" s="51"/>
      <c r="AFI26" s="51"/>
      <c r="AFJ26" s="51"/>
      <c r="AFK26" s="51"/>
      <c r="AFL26" s="51"/>
      <c r="AFM26" s="51"/>
      <c r="AFN26" s="51"/>
      <c r="AFO26" s="51"/>
      <c r="AFP26" s="51"/>
      <c r="AFQ26" s="51"/>
      <c r="AFR26" s="51"/>
      <c r="AFS26" s="51"/>
      <c r="AFT26" s="51"/>
      <c r="AFU26" s="51"/>
      <c r="AFV26" s="51"/>
      <c r="AFW26" s="51"/>
      <c r="AFX26" s="51"/>
      <c r="AFY26" s="51"/>
      <c r="AFZ26" s="51"/>
      <c r="AGA26" s="51"/>
      <c r="AGB26" s="51"/>
      <c r="AGC26" s="51"/>
      <c r="AGD26" s="51"/>
      <c r="AGE26" s="51"/>
      <c r="AGF26" s="51"/>
      <c r="AGG26" s="51"/>
      <c r="AGH26" s="51"/>
      <c r="AGI26" s="51"/>
      <c r="AGJ26" s="51"/>
      <c r="AGK26" s="51"/>
      <c r="AGL26" s="51"/>
      <c r="AGM26" s="51"/>
      <c r="AGN26" s="51"/>
      <c r="AGO26" s="51"/>
      <c r="AGP26" s="51"/>
      <c r="AGQ26" s="51"/>
      <c r="AGR26" s="51"/>
      <c r="AGS26" s="51"/>
      <c r="AGT26" s="51"/>
      <c r="AGU26" s="51"/>
      <c r="AGV26" s="51"/>
      <c r="AGW26" s="51"/>
      <c r="AGX26" s="51"/>
      <c r="AGY26" s="51"/>
      <c r="AGZ26" s="51"/>
      <c r="AHA26" s="51"/>
      <c r="AHB26" s="51"/>
      <c r="AHC26" s="51"/>
      <c r="AHD26" s="51"/>
      <c r="AHE26" s="51"/>
      <c r="AHF26" s="51"/>
      <c r="AHG26" s="51"/>
      <c r="AHH26" s="51"/>
      <c r="AHI26" s="51"/>
      <c r="AHJ26" s="51"/>
      <c r="AHK26" s="51"/>
      <c r="AHL26" s="51"/>
      <c r="AHM26" s="51"/>
      <c r="AHN26" s="51"/>
      <c r="AHO26" s="51"/>
      <c r="AHP26" s="51"/>
      <c r="AHQ26" s="51"/>
      <c r="AHR26" s="51"/>
      <c r="AHS26" s="51"/>
      <c r="AHT26" s="51"/>
      <c r="AHU26" s="51"/>
      <c r="AHV26" s="51"/>
      <c r="AHW26" s="51"/>
      <c r="AHX26" s="51"/>
      <c r="AHY26" s="51"/>
      <c r="AHZ26" s="51"/>
      <c r="AIA26" s="51"/>
      <c r="AIB26" s="51"/>
      <c r="AIC26" s="51"/>
      <c r="AID26" s="51"/>
      <c r="AIE26" s="51"/>
      <c r="AIF26" s="51"/>
      <c r="AIG26" s="51"/>
      <c r="AIH26" s="51"/>
      <c r="AII26" s="51"/>
      <c r="AIJ26" s="51"/>
      <c r="AIK26" s="51"/>
      <c r="AIL26" s="51"/>
      <c r="AIM26" s="51"/>
      <c r="AIN26" s="51"/>
      <c r="AIO26" s="51"/>
      <c r="AIP26" s="51"/>
      <c r="AIQ26" s="51"/>
      <c r="AIR26" s="51"/>
      <c r="AIS26" s="51"/>
      <c r="AIT26" s="51"/>
      <c r="AIU26" s="51"/>
      <c r="AIV26" s="51"/>
      <c r="AIW26" s="51"/>
      <c r="AIX26" s="51"/>
      <c r="AIY26" s="51"/>
      <c r="AIZ26" s="51"/>
      <c r="AJA26" s="51"/>
      <c r="AJB26" s="51"/>
      <c r="AJC26" s="51"/>
      <c r="AJD26" s="51"/>
      <c r="AJE26" s="51"/>
      <c r="AJF26" s="51"/>
      <c r="AJG26" s="51"/>
      <c r="AJH26" s="51"/>
      <c r="AJI26" s="51"/>
      <c r="AJJ26" s="51"/>
      <c r="AJK26" s="51"/>
      <c r="AJL26" s="51"/>
      <c r="AJM26" s="51"/>
      <c r="AJN26" s="51"/>
      <c r="AJO26" s="51"/>
      <c r="AJP26" s="51"/>
      <c r="AJQ26" s="51"/>
      <c r="AJR26" s="51"/>
      <c r="AJS26" s="51"/>
      <c r="AJT26" s="51"/>
      <c r="AJU26" s="51"/>
      <c r="AJV26" s="51"/>
      <c r="AJW26" s="51"/>
      <c r="AJX26" s="51"/>
      <c r="AJY26" s="51"/>
      <c r="AJZ26" s="51"/>
      <c r="AKA26" s="51"/>
      <c r="AKB26" s="51"/>
      <c r="AKC26" s="51"/>
      <c r="AKD26" s="51"/>
      <c r="AKE26" s="51"/>
      <c r="AKF26" s="51"/>
      <c r="AKG26" s="51"/>
      <c r="AKH26" s="51"/>
      <c r="AKI26" s="51"/>
      <c r="AKJ26" s="51"/>
      <c r="AKK26" s="51"/>
      <c r="AKL26" s="51"/>
    </row>
    <row r="27" spans="1:974" ht="15" thickBot="1">
      <c r="A27" s="52" t="s">
        <v>152</v>
      </c>
      <c r="B27" s="460" t="s">
        <v>249</v>
      </c>
      <c r="C27" s="160" t="s">
        <v>31</v>
      </c>
      <c r="D27" s="161" t="s">
        <v>29</v>
      </c>
      <c r="E27" s="162" t="s">
        <v>66</v>
      </c>
      <c r="F27" s="392"/>
      <c r="G27" s="163"/>
      <c r="H27" s="164"/>
      <c r="I27" s="165">
        <v>15000</v>
      </c>
      <c r="J27" s="165"/>
      <c r="K27" s="166"/>
      <c r="L27" s="166">
        <f t="shared" si="0"/>
        <v>15000</v>
      </c>
      <c r="M27" s="167">
        <f>+L27</f>
        <v>15000</v>
      </c>
      <c r="N27" s="168"/>
      <c r="O27" s="74">
        <f t="shared" si="1"/>
        <v>0</v>
      </c>
      <c r="P27" s="85">
        <f>VLOOKUP($C27,'[1]PEP Aprobado junio 2022'!$B$6:$L$28,10,FALSE)</f>
        <v>15000</v>
      </c>
      <c r="Q27" s="86">
        <f t="shared" si="2"/>
        <v>0</v>
      </c>
      <c r="R27" s="155"/>
      <c r="S27" s="155"/>
      <c r="T27" s="415">
        <f t="shared" si="3"/>
        <v>615000</v>
      </c>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c r="BE27" s="155"/>
      <c r="BF27" s="155"/>
      <c r="BG27" s="155"/>
      <c r="BH27" s="155"/>
      <c r="BI27" s="155"/>
      <c r="BJ27" s="155"/>
      <c r="BK27" s="155"/>
      <c r="BL27" s="155"/>
      <c r="BM27" s="155"/>
      <c r="BN27" s="155"/>
      <c r="BO27" s="155"/>
      <c r="BP27" s="155"/>
      <c r="BQ27" s="155"/>
      <c r="BR27" s="155"/>
      <c r="BS27" s="155"/>
      <c r="BT27" s="155"/>
      <c r="BU27" s="155"/>
      <c r="BV27" s="155"/>
      <c r="BW27" s="155"/>
      <c r="BX27" s="155"/>
      <c r="BY27" s="155"/>
      <c r="BZ27" s="155"/>
      <c r="CA27" s="155"/>
      <c r="CB27" s="155"/>
      <c r="CC27" s="155"/>
      <c r="CD27" s="155"/>
      <c r="CE27" s="155"/>
      <c r="CF27" s="155"/>
      <c r="CG27" s="155"/>
      <c r="CH27" s="155"/>
      <c r="CI27" s="155"/>
      <c r="CJ27" s="155"/>
      <c r="CK27" s="155"/>
      <c r="CL27" s="155"/>
      <c r="CM27" s="155"/>
      <c r="CN27" s="155"/>
      <c r="CO27" s="155"/>
      <c r="CP27" s="155"/>
      <c r="CQ27" s="155"/>
      <c r="CR27" s="155"/>
      <c r="CS27" s="155"/>
      <c r="CT27" s="155"/>
      <c r="CU27" s="155"/>
      <c r="CV27" s="155"/>
      <c r="CW27" s="155"/>
      <c r="CX27" s="155"/>
      <c r="CY27" s="155"/>
      <c r="CZ27" s="155"/>
      <c r="DA27" s="155"/>
      <c r="DB27" s="155"/>
      <c r="DC27" s="155"/>
      <c r="DD27" s="155"/>
      <c r="DE27" s="155"/>
      <c r="DF27" s="155"/>
      <c r="DG27" s="155"/>
      <c r="DH27" s="155"/>
      <c r="DI27" s="155"/>
      <c r="DJ27" s="155"/>
      <c r="DK27" s="155"/>
      <c r="DL27" s="155"/>
      <c r="DM27" s="155"/>
      <c r="DN27" s="155"/>
      <c r="DO27" s="155"/>
      <c r="DP27" s="155"/>
      <c r="DQ27" s="155"/>
      <c r="DR27" s="155"/>
      <c r="DS27" s="155"/>
      <c r="DT27" s="155"/>
      <c r="DU27" s="155"/>
      <c r="DV27" s="155"/>
      <c r="DW27" s="155"/>
      <c r="DX27" s="155"/>
      <c r="DY27" s="155"/>
      <c r="DZ27" s="155"/>
      <c r="EA27" s="155"/>
      <c r="EB27" s="155"/>
      <c r="EC27" s="155"/>
      <c r="ED27" s="155"/>
      <c r="EE27" s="155"/>
      <c r="EF27" s="155"/>
      <c r="EG27" s="155"/>
      <c r="EH27" s="155"/>
      <c r="EI27" s="155"/>
      <c r="EJ27" s="155"/>
      <c r="EK27" s="155"/>
      <c r="EL27" s="155"/>
      <c r="EM27" s="155"/>
      <c r="EN27" s="155"/>
      <c r="EO27" s="155"/>
      <c r="EP27" s="155"/>
      <c r="EQ27" s="155"/>
      <c r="ER27" s="155"/>
      <c r="ES27" s="155"/>
      <c r="ET27" s="155"/>
      <c r="EU27" s="155"/>
      <c r="EV27" s="155"/>
      <c r="EW27" s="155"/>
      <c r="EX27" s="155"/>
      <c r="EY27" s="155"/>
      <c r="EZ27" s="155"/>
      <c r="FA27" s="155"/>
      <c r="FB27" s="155"/>
      <c r="FC27" s="155"/>
      <c r="FD27" s="155"/>
      <c r="FE27" s="155"/>
      <c r="FF27" s="155"/>
      <c r="FG27" s="155"/>
      <c r="FH27" s="155"/>
      <c r="FI27" s="155"/>
      <c r="FJ27" s="155"/>
      <c r="FK27" s="155"/>
      <c r="FL27" s="155"/>
      <c r="FM27" s="155"/>
      <c r="FN27" s="155"/>
      <c r="FO27" s="155"/>
      <c r="FP27" s="155"/>
      <c r="FQ27" s="155"/>
      <c r="FR27" s="155"/>
      <c r="FS27" s="155"/>
      <c r="FT27" s="155"/>
      <c r="FU27" s="155"/>
      <c r="FV27" s="155"/>
      <c r="FW27" s="155"/>
      <c r="FX27" s="155"/>
      <c r="FY27" s="155"/>
      <c r="FZ27" s="155"/>
      <c r="GA27" s="155"/>
      <c r="GB27" s="155"/>
      <c r="GC27" s="155"/>
      <c r="GD27" s="155"/>
      <c r="GE27" s="155"/>
      <c r="GF27" s="155"/>
      <c r="GG27" s="155"/>
      <c r="GH27" s="155"/>
      <c r="GI27" s="155"/>
      <c r="GJ27" s="155"/>
      <c r="GK27" s="155"/>
      <c r="GL27" s="155"/>
      <c r="GM27" s="155"/>
      <c r="GN27" s="155"/>
      <c r="GO27" s="155"/>
      <c r="GP27" s="155"/>
      <c r="GQ27" s="155"/>
      <c r="GR27" s="155"/>
      <c r="GS27" s="155"/>
      <c r="GT27" s="155"/>
      <c r="GU27" s="155"/>
      <c r="GV27" s="155"/>
      <c r="GW27" s="155"/>
      <c r="GX27" s="155"/>
      <c r="GY27" s="155"/>
      <c r="GZ27" s="155"/>
      <c r="HA27" s="155"/>
      <c r="HB27" s="155"/>
      <c r="HC27" s="155"/>
      <c r="HD27" s="155"/>
      <c r="HE27" s="155"/>
      <c r="HF27" s="155"/>
      <c r="HG27" s="155"/>
      <c r="HH27" s="155"/>
      <c r="HI27" s="155"/>
      <c r="HJ27" s="155"/>
      <c r="HK27" s="155"/>
      <c r="HL27" s="155"/>
      <c r="HM27" s="155"/>
      <c r="HN27" s="155"/>
      <c r="HO27" s="155"/>
      <c r="HP27" s="155"/>
      <c r="HQ27" s="155"/>
      <c r="HR27" s="155"/>
      <c r="HS27" s="155"/>
      <c r="HT27" s="155"/>
      <c r="HU27" s="155"/>
      <c r="HV27" s="155"/>
      <c r="HW27" s="155"/>
      <c r="HX27" s="155"/>
      <c r="HY27" s="155"/>
      <c r="HZ27" s="155"/>
      <c r="IA27" s="155"/>
      <c r="IB27" s="155"/>
      <c r="IC27" s="155"/>
      <c r="ID27" s="155"/>
      <c r="IE27" s="155"/>
      <c r="IF27" s="155"/>
      <c r="IG27" s="155"/>
      <c r="IH27" s="155"/>
      <c r="II27" s="155"/>
      <c r="IJ27" s="155"/>
      <c r="IK27" s="155"/>
      <c r="IL27" s="155"/>
      <c r="IM27" s="155"/>
      <c r="IN27" s="155"/>
      <c r="IO27" s="155"/>
      <c r="IP27" s="155"/>
      <c r="IQ27" s="155"/>
      <c r="IR27" s="155"/>
      <c r="IS27" s="155"/>
      <c r="IT27" s="155"/>
      <c r="IU27" s="155"/>
      <c r="IV27" s="155"/>
      <c r="IW27" s="155"/>
      <c r="IX27" s="155"/>
      <c r="IY27" s="155"/>
      <c r="IZ27" s="155"/>
      <c r="JA27" s="155"/>
      <c r="JB27" s="155"/>
      <c r="JC27" s="155"/>
      <c r="JD27" s="155"/>
      <c r="JE27" s="155"/>
      <c r="JF27" s="155"/>
      <c r="JG27" s="155"/>
      <c r="JH27" s="155"/>
      <c r="JI27" s="155"/>
      <c r="JJ27" s="155"/>
      <c r="JK27" s="155"/>
      <c r="JL27" s="155"/>
      <c r="JM27" s="155"/>
      <c r="JN27" s="155"/>
      <c r="JO27" s="155"/>
      <c r="JP27" s="155"/>
      <c r="JQ27" s="155"/>
      <c r="JR27" s="155"/>
      <c r="JS27" s="155"/>
      <c r="JT27" s="155"/>
      <c r="JU27" s="155"/>
      <c r="JV27" s="155"/>
      <c r="JW27" s="155"/>
      <c r="JX27" s="155"/>
      <c r="JY27" s="155"/>
      <c r="JZ27" s="155"/>
      <c r="KA27" s="155"/>
      <c r="KB27" s="155"/>
      <c r="KC27" s="155"/>
      <c r="KD27" s="155"/>
      <c r="KE27" s="155"/>
      <c r="KF27" s="155"/>
      <c r="KG27" s="155"/>
      <c r="KH27" s="155"/>
      <c r="KI27" s="155"/>
      <c r="KJ27" s="155"/>
      <c r="KK27" s="155"/>
      <c r="KL27" s="155"/>
      <c r="KM27" s="155"/>
      <c r="KN27" s="155"/>
      <c r="KO27" s="155"/>
      <c r="KP27" s="155"/>
      <c r="KQ27" s="155"/>
      <c r="KR27" s="155"/>
      <c r="KS27" s="155"/>
      <c r="KT27" s="155"/>
      <c r="KU27" s="155"/>
      <c r="KV27" s="155"/>
      <c r="KW27" s="155"/>
      <c r="KX27" s="155"/>
      <c r="KY27" s="155"/>
      <c r="KZ27" s="155"/>
      <c r="LA27" s="155"/>
      <c r="LB27" s="155"/>
      <c r="LC27" s="155"/>
      <c r="LD27" s="155"/>
      <c r="LE27" s="155"/>
      <c r="LF27" s="155"/>
      <c r="LG27" s="155"/>
      <c r="LH27" s="155"/>
      <c r="LI27" s="155"/>
      <c r="LJ27" s="155"/>
      <c r="LK27" s="155"/>
      <c r="LL27" s="155"/>
      <c r="LM27" s="155"/>
      <c r="LN27" s="155"/>
      <c r="LO27" s="155"/>
      <c r="LP27" s="155"/>
      <c r="LQ27" s="155"/>
      <c r="LR27" s="155"/>
      <c r="LS27" s="155"/>
      <c r="LT27" s="155"/>
      <c r="LU27" s="155"/>
      <c r="LV27" s="155"/>
      <c r="LW27" s="155"/>
      <c r="LX27" s="155"/>
      <c r="LY27" s="155"/>
      <c r="LZ27" s="155"/>
      <c r="MA27" s="155"/>
      <c r="MB27" s="155"/>
      <c r="MC27" s="155"/>
      <c r="MD27" s="155"/>
      <c r="ME27" s="155"/>
      <c r="MF27" s="155"/>
      <c r="MG27" s="155"/>
      <c r="MH27" s="155"/>
      <c r="MI27" s="155"/>
      <c r="MJ27" s="155"/>
      <c r="MK27" s="155"/>
      <c r="ML27" s="155"/>
      <c r="MM27" s="155"/>
      <c r="MN27" s="155"/>
      <c r="MO27" s="155"/>
      <c r="MP27" s="155"/>
      <c r="MQ27" s="155"/>
      <c r="MR27" s="155"/>
      <c r="MS27" s="155"/>
      <c r="MT27" s="155"/>
      <c r="MU27" s="155"/>
      <c r="MV27" s="155"/>
      <c r="MW27" s="155"/>
      <c r="MX27" s="155"/>
      <c r="MY27" s="155"/>
      <c r="MZ27" s="155"/>
      <c r="NA27" s="155"/>
      <c r="NB27" s="155"/>
      <c r="NC27" s="155"/>
      <c r="ND27" s="155"/>
      <c r="NE27" s="155"/>
      <c r="NF27" s="155"/>
      <c r="NG27" s="155"/>
      <c r="NH27" s="155"/>
      <c r="NI27" s="155"/>
      <c r="NJ27" s="155"/>
      <c r="NK27" s="155"/>
      <c r="NL27" s="155"/>
      <c r="NM27" s="155"/>
      <c r="NN27" s="155"/>
      <c r="NO27" s="155"/>
      <c r="NP27" s="155"/>
      <c r="NQ27" s="155"/>
      <c r="NR27" s="155"/>
      <c r="NS27" s="155"/>
      <c r="NT27" s="155"/>
      <c r="NU27" s="155"/>
      <c r="NV27" s="155"/>
      <c r="NW27" s="155"/>
      <c r="NX27" s="155"/>
      <c r="NY27" s="155"/>
      <c r="NZ27" s="155"/>
      <c r="OA27" s="155"/>
      <c r="OB27" s="155"/>
      <c r="OC27" s="155"/>
      <c r="OD27" s="155"/>
      <c r="OE27" s="155"/>
      <c r="OF27" s="155"/>
      <c r="OG27" s="155"/>
      <c r="OH27" s="155"/>
      <c r="OI27" s="155"/>
      <c r="OJ27" s="155"/>
      <c r="OK27" s="155"/>
      <c r="OL27" s="155"/>
      <c r="OM27" s="155"/>
      <c r="ON27" s="155"/>
      <c r="OO27" s="155"/>
      <c r="OP27" s="155"/>
      <c r="OQ27" s="155"/>
      <c r="OR27" s="155"/>
      <c r="OS27" s="155"/>
      <c r="OT27" s="155"/>
      <c r="OU27" s="155"/>
      <c r="OV27" s="155"/>
      <c r="OW27" s="155"/>
      <c r="OX27" s="155"/>
      <c r="OY27" s="155"/>
      <c r="OZ27" s="155"/>
      <c r="PA27" s="155"/>
      <c r="PB27" s="155"/>
      <c r="PC27" s="155"/>
      <c r="PD27" s="155"/>
      <c r="PE27" s="155"/>
      <c r="PF27" s="155"/>
      <c r="PG27" s="155"/>
      <c r="PH27" s="155"/>
      <c r="PI27" s="155"/>
      <c r="PJ27" s="155"/>
      <c r="PK27" s="155"/>
      <c r="PL27" s="155"/>
      <c r="PM27" s="155"/>
      <c r="PN27" s="155"/>
      <c r="PO27" s="155"/>
      <c r="PP27" s="155"/>
      <c r="PQ27" s="155"/>
      <c r="PR27" s="155"/>
      <c r="PS27" s="155"/>
      <c r="PT27" s="155"/>
      <c r="PU27" s="155"/>
      <c r="PV27" s="155"/>
      <c r="PW27" s="155"/>
      <c r="PX27" s="155"/>
      <c r="PY27" s="155"/>
      <c r="PZ27" s="155"/>
      <c r="QA27" s="155"/>
      <c r="QB27" s="155"/>
      <c r="QC27" s="155"/>
      <c r="QD27" s="155"/>
      <c r="QE27" s="155"/>
      <c r="QF27" s="155"/>
      <c r="QG27" s="155"/>
      <c r="QH27" s="155"/>
      <c r="QI27" s="155"/>
      <c r="QJ27" s="155"/>
      <c r="QK27" s="155"/>
      <c r="QL27" s="155"/>
      <c r="QM27" s="155"/>
      <c r="QN27" s="155"/>
      <c r="QO27" s="155"/>
      <c r="QP27" s="155"/>
      <c r="QQ27" s="155"/>
      <c r="QR27" s="155"/>
      <c r="QS27" s="155"/>
      <c r="QT27" s="155"/>
      <c r="QU27" s="155"/>
      <c r="QV27" s="155"/>
      <c r="QW27" s="155"/>
      <c r="QX27" s="155"/>
      <c r="QY27" s="155"/>
      <c r="QZ27" s="155"/>
      <c r="RA27" s="155"/>
      <c r="RB27" s="155"/>
      <c r="RC27" s="155"/>
      <c r="RD27" s="155"/>
      <c r="RE27" s="155"/>
      <c r="RF27" s="155"/>
      <c r="RG27" s="155"/>
      <c r="RH27" s="155"/>
      <c r="RI27" s="155"/>
      <c r="RJ27" s="155"/>
      <c r="RK27" s="155"/>
      <c r="RL27" s="155"/>
      <c r="RM27" s="155"/>
      <c r="RN27" s="155"/>
      <c r="RO27" s="155"/>
      <c r="RP27" s="155"/>
      <c r="RQ27" s="155"/>
      <c r="RR27" s="155"/>
      <c r="RS27" s="155"/>
      <c r="RT27" s="155"/>
      <c r="RU27" s="155"/>
      <c r="RV27" s="155"/>
      <c r="RW27" s="155"/>
      <c r="RX27" s="155"/>
      <c r="RY27" s="155"/>
      <c r="RZ27" s="155"/>
      <c r="SA27" s="155"/>
      <c r="SB27" s="155"/>
      <c r="SC27" s="155"/>
      <c r="SD27" s="155"/>
      <c r="SE27" s="155"/>
      <c r="SF27" s="155"/>
      <c r="SG27" s="155"/>
      <c r="SH27" s="155"/>
      <c r="SI27" s="155"/>
      <c r="SJ27" s="155"/>
      <c r="SK27" s="155"/>
      <c r="SL27" s="155"/>
      <c r="SM27" s="155"/>
      <c r="SN27" s="155"/>
      <c r="SO27" s="155"/>
      <c r="SP27" s="155"/>
      <c r="SQ27" s="155"/>
      <c r="SR27" s="155"/>
      <c r="SS27" s="155"/>
      <c r="ST27" s="155"/>
      <c r="SU27" s="155"/>
      <c r="SV27" s="155"/>
      <c r="SW27" s="155"/>
      <c r="SX27" s="155"/>
      <c r="SY27" s="155"/>
      <c r="SZ27" s="155"/>
      <c r="TA27" s="155"/>
      <c r="TB27" s="155"/>
      <c r="TC27" s="155"/>
      <c r="TD27" s="155"/>
      <c r="TE27" s="155"/>
      <c r="TF27" s="155"/>
      <c r="TG27" s="155"/>
      <c r="TH27" s="155"/>
      <c r="TI27" s="155"/>
      <c r="TJ27" s="155"/>
      <c r="TK27" s="155"/>
      <c r="TL27" s="155"/>
      <c r="TM27" s="155"/>
      <c r="TN27" s="155"/>
      <c r="TO27" s="155"/>
      <c r="TP27" s="155"/>
      <c r="TQ27" s="155"/>
      <c r="TR27" s="155"/>
      <c r="TS27" s="155"/>
      <c r="TT27" s="155"/>
      <c r="TU27" s="155"/>
      <c r="TV27" s="155"/>
      <c r="TW27" s="155"/>
      <c r="TX27" s="155"/>
      <c r="TY27" s="155"/>
      <c r="TZ27" s="155"/>
      <c r="UA27" s="155"/>
      <c r="UB27" s="155"/>
      <c r="UC27" s="155"/>
      <c r="UD27" s="155"/>
      <c r="UE27" s="155"/>
      <c r="UF27" s="155"/>
      <c r="UG27" s="155"/>
      <c r="UH27" s="155"/>
      <c r="UI27" s="155"/>
      <c r="UJ27" s="155"/>
      <c r="UK27" s="155"/>
      <c r="UL27" s="155"/>
      <c r="UM27" s="155"/>
      <c r="UN27" s="155"/>
      <c r="UO27" s="155"/>
      <c r="UP27" s="155"/>
      <c r="UQ27" s="155"/>
      <c r="UR27" s="155"/>
      <c r="US27" s="155"/>
      <c r="UT27" s="155"/>
      <c r="UU27" s="155"/>
      <c r="UV27" s="155"/>
      <c r="UW27" s="155"/>
      <c r="UX27" s="155"/>
      <c r="UY27" s="155"/>
      <c r="UZ27" s="155"/>
      <c r="VA27" s="155"/>
      <c r="VB27" s="155"/>
      <c r="VC27" s="155"/>
      <c r="VD27" s="155"/>
      <c r="VE27" s="155"/>
      <c r="VF27" s="155"/>
      <c r="VG27" s="155"/>
      <c r="VH27" s="155"/>
      <c r="VI27" s="155"/>
      <c r="VJ27" s="155"/>
      <c r="VK27" s="155"/>
      <c r="VL27" s="155"/>
      <c r="VM27" s="155"/>
      <c r="VN27" s="155"/>
      <c r="VO27" s="155"/>
      <c r="VP27" s="155"/>
      <c r="VQ27" s="155"/>
      <c r="VR27" s="155"/>
      <c r="VS27" s="155"/>
      <c r="VT27" s="155"/>
      <c r="VU27" s="155"/>
      <c r="VV27" s="155"/>
      <c r="VW27" s="155"/>
      <c r="VX27" s="155"/>
      <c r="VY27" s="155"/>
      <c r="VZ27" s="155"/>
      <c r="WA27" s="155"/>
      <c r="WB27" s="155"/>
      <c r="WC27" s="155"/>
      <c r="WD27" s="155"/>
      <c r="WE27" s="155"/>
      <c r="WF27" s="155"/>
      <c r="WG27" s="155"/>
      <c r="WH27" s="155"/>
      <c r="WI27" s="155"/>
      <c r="WJ27" s="155"/>
      <c r="WK27" s="155"/>
      <c r="WL27" s="155"/>
      <c r="WM27" s="155"/>
      <c r="WN27" s="155"/>
      <c r="WO27" s="155"/>
      <c r="WP27" s="155"/>
      <c r="WQ27" s="155"/>
      <c r="WR27" s="155"/>
      <c r="WS27" s="155"/>
      <c r="WT27" s="155"/>
      <c r="WU27" s="155"/>
      <c r="WV27" s="155"/>
      <c r="WW27" s="155"/>
      <c r="WX27" s="155"/>
      <c r="WY27" s="155"/>
      <c r="WZ27" s="155"/>
      <c r="XA27" s="155"/>
      <c r="XB27" s="155"/>
      <c r="XC27" s="155"/>
      <c r="XD27" s="155"/>
      <c r="XE27" s="155"/>
      <c r="XF27" s="155"/>
      <c r="XG27" s="155"/>
      <c r="XH27" s="155"/>
      <c r="XI27" s="155"/>
      <c r="XJ27" s="155"/>
      <c r="XK27" s="155"/>
      <c r="XL27" s="155"/>
      <c r="XM27" s="155"/>
      <c r="XN27" s="155"/>
      <c r="XO27" s="155"/>
      <c r="XP27" s="155"/>
      <c r="XQ27" s="155"/>
      <c r="XR27" s="155"/>
      <c r="XS27" s="155"/>
      <c r="XT27" s="155"/>
      <c r="XU27" s="155"/>
      <c r="XV27" s="155"/>
      <c r="XW27" s="155"/>
      <c r="XX27" s="155"/>
      <c r="XY27" s="155"/>
      <c r="XZ27" s="155"/>
      <c r="YA27" s="155"/>
      <c r="YB27" s="155"/>
      <c r="YC27" s="155"/>
      <c r="YD27" s="155"/>
      <c r="YE27" s="155"/>
      <c r="YF27" s="155"/>
      <c r="YG27" s="155"/>
      <c r="YH27" s="155"/>
      <c r="YI27" s="155"/>
      <c r="YJ27" s="155"/>
      <c r="YK27" s="155"/>
      <c r="YL27" s="155"/>
      <c r="YM27" s="155"/>
      <c r="YN27" s="155"/>
      <c r="YO27" s="155"/>
      <c r="YP27" s="155"/>
      <c r="YQ27" s="155"/>
      <c r="YR27" s="155"/>
      <c r="YS27" s="155"/>
      <c r="YT27" s="155"/>
      <c r="YU27" s="155"/>
      <c r="YV27" s="155"/>
      <c r="YW27" s="155"/>
      <c r="YX27" s="155"/>
      <c r="YY27" s="155"/>
      <c r="YZ27" s="155"/>
      <c r="ZA27" s="155"/>
      <c r="ZB27" s="155"/>
      <c r="ZC27" s="155"/>
      <c r="ZD27" s="155"/>
      <c r="ZE27" s="155"/>
      <c r="ZF27" s="155"/>
      <c r="ZG27" s="155"/>
      <c r="ZH27" s="155"/>
      <c r="ZI27" s="155"/>
      <c r="ZJ27" s="155"/>
      <c r="ZK27" s="155"/>
      <c r="ZL27" s="155"/>
      <c r="ZM27" s="155"/>
      <c r="ZN27" s="155"/>
      <c r="ZO27" s="155"/>
      <c r="ZP27" s="155"/>
      <c r="ZQ27" s="155"/>
      <c r="ZR27" s="155"/>
      <c r="ZS27" s="155"/>
      <c r="ZT27" s="155"/>
      <c r="ZU27" s="155"/>
      <c r="ZV27" s="155"/>
      <c r="ZW27" s="155"/>
      <c r="ZX27" s="155"/>
      <c r="ZY27" s="155"/>
      <c r="ZZ27" s="155"/>
      <c r="AAA27" s="155"/>
      <c r="AAB27" s="155"/>
      <c r="AAC27" s="155"/>
      <c r="AAD27" s="155"/>
      <c r="AAE27" s="155"/>
      <c r="AAF27" s="155"/>
      <c r="AAG27" s="155"/>
      <c r="AAH27" s="155"/>
      <c r="AAI27" s="155"/>
      <c r="AAJ27" s="155"/>
      <c r="AAK27" s="155"/>
      <c r="AAL27" s="155"/>
      <c r="AAM27" s="155"/>
      <c r="AAN27" s="155"/>
      <c r="AAO27" s="155"/>
      <c r="AAP27" s="155"/>
      <c r="AAQ27" s="155"/>
      <c r="AAR27" s="155"/>
      <c r="AAS27" s="155"/>
      <c r="AAT27" s="155"/>
      <c r="AAU27" s="155"/>
      <c r="AAV27" s="155"/>
      <c r="AAW27" s="155"/>
      <c r="AAX27" s="155"/>
      <c r="AAY27" s="155"/>
      <c r="AAZ27" s="155"/>
      <c r="ABA27" s="155"/>
      <c r="ABB27" s="155"/>
      <c r="ABC27" s="155"/>
      <c r="ABD27" s="155"/>
      <c r="ABE27" s="155"/>
      <c r="ABF27" s="155"/>
      <c r="ABG27" s="155"/>
      <c r="ABH27" s="155"/>
      <c r="ABI27" s="155"/>
      <c r="ABJ27" s="155"/>
      <c r="ABK27" s="155"/>
      <c r="ABL27" s="155"/>
      <c r="ABM27" s="155"/>
      <c r="ABN27" s="155"/>
      <c r="ABO27" s="155"/>
      <c r="ABP27" s="155"/>
      <c r="ABQ27" s="155"/>
      <c r="ABR27" s="155"/>
      <c r="ABS27" s="155"/>
      <c r="ABT27" s="155"/>
      <c r="ABU27" s="155"/>
      <c r="ABV27" s="155"/>
      <c r="ABW27" s="155"/>
      <c r="ABX27" s="155"/>
      <c r="ABY27" s="155"/>
      <c r="ABZ27" s="155"/>
      <c r="ACA27" s="155"/>
      <c r="ACB27" s="155"/>
      <c r="ACC27" s="155"/>
      <c r="ACD27" s="155"/>
      <c r="ACE27" s="155"/>
      <c r="ACF27" s="155"/>
      <c r="ACG27" s="155"/>
      <c r="ACH27" s="155"/>
      <c r="ACI27" s="155"/>
      <c r="ACJ27" s="155"/>
      <c r="ACK27" s="155"/>
      <c r="ACL27" s="155"/>
      <c r="ACM27" s="155"/>
      <c r="ACN27" s="155"/>
      <c r="ACO27" s="155"/>
      <c r="ACP27" s="155"/>
      <c r="ACQ27" s="155"/>
      <c r="ACR27" s="155"/>
      <c r="ACS27" s="155"/>
      <c r="ACT27" s="155"/>
      <c r="ACU27" s="155"/>
      <c r="ACV27" s="155"/>
      <c r="ACW27" s="155"/>
      <c r="ACX27" s="155"/>
      <c r="ACY27" s="155"/>
      <c r="ACZ27" s="155"/>
      <c r="ADA27" s="155"/>
      <c r="ADB27" s="155"/>
      <c r="ADC27" s="155"/>
      <c r="ADD27" s="155"/>
      <c r="ADE27" s="155"/>
      <c r="ADF27" s="155"/>
      <c r="ADG27" s="155"/>
      <c r="ADH27" s="155"/>
      <c r="ADI27" s="155"/>
      <c r="ADJ27" s="155"/>
      <c r="ADK27" s="155"/>
      <c r="ADL27" s="155"/>
      <c r="ADM27" s="155"/>
      <c r="ADN27" s="155"/>
      <c r="ADO27" s="155"/>
      <c r="ADP27" s="155"/>
      <c r="ADQ27" s="155"/>
      <c r="ADR27" s="155"/>
      <c r="ADS27" s="155"/>
      <c r="ADT27" s="155"/>
      <c r="ADU27" s="155"/>
      <c r="ADV27" s="155"/>
      <c r="ADW27" s="155"/>
      <c r="ADX27" s="155"/>
      <c r="ADY27" s="155"/>
      <c r="ADZ27" s="155"/>
      <c r="AEA27" s="155"/>
      <c r="AEB27" s="155"/>
      <c r="AEC27" s="155"/>
      <c r="AED27" s="155"/>
      <c r="AEE27" s="155"/>
      <c r="AEF27" s="155"/>
      <c r="AEG27" s="155"/>
      <c r="AEH27" s="155"/>
      <c r="AEI27" s="155"/>
      <c r="AEJ27" s="155"/>
      <c r="AEK27" s="155"/>
      <c r="AEL27" s="155"/>
      <c r="AEM27" s="155"/>
      <c r="AEN27" s="155"/>
      <c r="AEO27" s="155"/>
      <c r="AEP27" s="155"/>
      <c r="AEQ27" s="155"/>
      <c r="AER27" s="155"/>
      <c r="AES27" s="155"/>
      <c r="AET27" s="155"/>
      <c r="AEU27" s="155"/>
      <c r="AEV27" s="155"/>
      <c r="AEW27" s="155"/>
      <c r="AEX27" s="155"/>
      <c r="AEY27" s="155"/>
      <c r="AEZ27" s="155"/>
      <c r="AFA27" s="155"/>
      <c r="AFB27" s="155"/>
      <c r="AFC27" s="155"/>
      <c r="AFD27" s="155"/>
      <c r="AFE27" s="155"/>
      <c r="AFF27" s="155"/>
      <c r="AFG27" s="155"/>
      <c r="AFH27" s="155"/>
      <c r="AFI27" s="155"/>
      <c r="AFJ27" s="155"/>
      <c r="AFK27" s="155"/>
      <c r="AFL27" s="155"/>
      <c r="AFM27" s="155"/>
      <c r="AFN27" s="155"/>
      <c r="AFO27" s="155"/>
      <c r="AFP27" s="155"/>
      <c r="AFQ27" s="155"/>
      <c r="AFR27" s="155"/>
      <c r="AFS27" s="155"/>
      <c r="AFT27" s="155"/>
      <c r="AFU27" s="155"/>
      <c r="AFV27" s="155"/>
      <c r="AFW27" s="155"/>
      <c r="AFX27" s="155"/>
      <c r="AFY27" s="155"/>
      <c r="AFZ27" s="155"/>
      <c r="AGA27" s="155"/>
      <c r="AGB27" s="155"/>
      <c r="AGC27" s="155"/>
      <c r="AGD27" s="155"/>
      <c r="AGE27" s="155"/>
      <c r="AGF27" s="155"/>
      <c r="AGG27" s="155"/>
      <c r="AGH27" s="155"/>
      <c r="AGI27" s="155"/>
      <c r="AGJ27" s="155"/>
      <c r="AGK27" s="155"/>
      <c r="AGL27" s="155"/>
      <c r="AGM27" s="155"/>
      <c r="AGN27" s="155"/>
      <c r="AGO27" s="155"/>
      <c r="AGP27" s="155"/>
      <c r="AGQ27" s="155"/>
      <c r="AGR27" s="155"/>
      <c r="AGS27" s="155"/>
      <c r="AGT27" s="155"/>
      <c r="AGU27" s="155"/>
      <c r="AGV27" s="155"/>
      <c r="AGW27" s="155"/>
      <c r="AGX27" s="155"/>
      <c r="AGY27" s="155"/>
      <c r="AGZ27" s="155"/>
      <c r="AHA27" s="155"/>
      <c r="AHB27" s="155"/>
      <c r="AHC27" s="155"/>
      <c r="AHD27" s="155"/>
      <c r="AHE27" s="155"/>
      <c r="AHF27" s="155"/>
      <c r="AHG27" s="155"/>
      <c r="AHH27" s="155"/>
      <c r="AHI27" s="155"/>
      <c r="AHJ27" s="155"/>
      <c r="AHK27" s="155"/>
      <c r="AHL27" s="155"/>
      <c r="AHM27" s="155"/>
      <c r="AHN27" s="155"/>
      <c r="AHO27" s="155"/>
      <c r="AHP27" s="155"/>
      <c r="AHQ27" s="155"/>
      <c r="AHR27" s="155"/>
      <c r="AHS27" s="155"/>
      <c r="AHT27" s="155"/>
      <c r="AHU27" s="155"/>
      <c r="AHV27" s="155"/>
      <c r="AHW27" s="155"/>
      <c r="AHX27" s="155"/>
      <c r="AHY27" s="155"/>
      <c r="AHZ27" s="155"/>
      <c r="AIA27" s="155"/>
      <c r="AIB27" s="155"/>
      <c r="AIC27" s="155"/>
      <c r="AID27" s="155"/>
      <c r="AIE27" s="155"/>
      <c r="AIF27" s="155"/>
      <c r="AIG27" s="155"/>
      <c r="AIH27" s="155"/>
      <c r="AII27" s="155"/>
      <c r="AIJ27" s="155"/>
      <c r="AIK27" s="155"/>
      <c r="AIL27" s="155"/>
      <c r="AIM27" s="155"/>
      <c r="AIN27" s="155"/>
      <c r="AIO27" s="155"/>
      <c r="AIP27" s="155"/>
      <c r="AIQ27" s="155"/>
      <c r="AIR27" s="155"/>
      <c r="AIS27" s="155"/>
      <c r="AIT27" s="155"/>
      <c r="AIU27" s="155"/>
      <c r="AIV27" s="155"/>
      <c r="AIW27" s="155"/>
      <c r="AIX27" s="155"/>
      <c r="AIY27" s="155"/>
      <c r="AIZ27" s="155"/>
      <c r="AJA27" s="155"/>
      <c r="AJB27" s="155"/>
      <c r="AJC27" s="155"/>
      <c r="AJD27" s="155"/>
      <c r="AJE27" s="155"/>
      <c r="AJF27" s="155"/>
      <c r="AJG27" s="155"/>
      <c r="AJH27" s="155"/>
      <c r="AJI27" s="155"/>
      <c r="AJJ27" s="155"/>
      <c r="AJK27" s="155"/>
      <c r="AJL27" s="155"/>
      <c r="AJM27" s="155"/>
      <c r="AJN27" s="155"/>
      <c r="AJO27" s="155"/>
      <c r="AJP27" s="155"/>
      <c r="AJQ27" s="155"/>
      <c r="AJR27" s="155"/>
      <c r="AJS27" s="155"/>
      <c r="AJT27" s="155"/>
      <c r="AJU27" s="155"/>
      <c r="AJV27" s="155"/>
      <c r="AJW27" s="155"/>
      <c r="AJX27" s="155"/>
      <c r="AJY27" s="155"/>
      <c r="AJZ27" s="155"/>
      <c r="AKA27" s="155"/>
      <c r="AKB27" s="155"/>
      <c r="AKC27" s="155"/>
      <c r="AKD27" s="155"/>
      <c r="AKE27" s="155"/>
      <c r="AKF27" s="155"/>
      <c r="AKG27" s="155"/>
      <c r="AKH27" s="155"/>
      <c r="AKI27" s="155"/>
      <c r="AKJ27" s="155"/>
      <c r="AKK27" s="155"/>
      <c r="AKL27" s="155"/>
    </row>
    <row r="28" spans="1:974" ht="15" thickBot="1">
      <c r="A28" s="52"/>
      <c r="B28" s="503" t="s">
        <v>155</v>
      </c>
      <c r="C28" s="504"/>
      <c r="D28" s="504"/>
      <c r="E28" s="505"/>
      <c r="F28" s="393"/>
      <c r="G28" s="169">
        <f>SUM(G3:G27)</f>
        <v>4090000</v>
      </c>
      <c r="H28" s="170">
        <f t="shared" ref="H28:Q28" si="4">SUM(H5:H27)</f>
        <v>683409</v>
      </c>
      <c r="I28" s="170">
        <f t="shared" si="4"/>
        <v>1581803</v>
      </c>
      <c r="J28" s="170">
        <f t="shared" si="4"/>
        <v>1396304.187804878</v>
      </c>
      <c r="K28" s="170">
        <f t="shared" si="4"/>
        <v>428483.95833333331</v>
      </c>
      <c r="L28" s="170">
        <f t="shared" si="4"/>
        <v>4090000.1461382112</v>
      </c>
      <c r="M28" s="170">
        <f t="shared" si="4"/>
        <v>3272000.1461382112</v>
      </c>
      <c r="N28" s="170">
        <f t="shared" si="4"/>
        <v>818000</v>
      </c>
      <c r="O28" s="74"/>
      <c r="P28" s="171">
        <f t="shared" si="4"/>
        <v>4090000</v>
      </c>
      <c r="Q28" s="172">
        <f t="shared" si="4"/>
        <v>0.14613821136299521</v>
      </c>
      <c r="R28" s="38" t="s">
        <v>156</v>
      </c>
      <c r="T28" s="415">
        <f t="shared" si="3"/>
        <v>167690005.99166667</v>
      </c>
    </row>
    <row r="29" spans="1:974" s="180" customFormat="1" ht="15" thickBot="1">
      <c r="A29" s="52"/>
      <c r="B29" s="173" t="s">
        <v>157</v>
      </c>
      <c r="C29" s="174"/>
      <c r="D29" s="174"/>
      <c r="E29" s="175"/>
      <c r="F29" s="175"/>
      <c r="G29" s="176"/>
      <c r="H29" s="176"/>
      <c r="I29" s="176"/>
      <c r="J29" s="176"/>
      <c r="K29" s="177" t="s">
        <v>158</v>
      </c>
      <c r="L29" s="169">
        <f>SUM(M29:N29)</f>
        <v>4090000</v>
      </c>
      <c r="M29" s="169">
        <v>3272000</v>
      </c>
      <c r="N29" s="169">
        <v>818000</v>
      </c>
      <c r="O29" s="74"/>
      <c r="P29" s="178"/>
      <c r="Q29" s="179"/>
      <c r="R29" s="179"/>
      <c r="S29" s="179"/>
      <c r="T29" s="415">
        <f t="shared" si="3"/>
        <v>167690000</v>
      </c>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c r="BF29" s="179"/>
      <c r="BG29" s="179"/>
      <c r="BH29" s="179"/>
      <c r="BI29" s="179"/>
      <c r="BJ29" s="179"/>
      <c r="BK29" s="179"/>
      <c r="BL29" s="179"/>
      <c r="BM29" s="179"/>
      <c r="BN29" s="179"/>
      <c r="BO29" s="179"/>
      <c r="BP29" s="179"/>
      <c r="BQ29" s="179"/>
      <c r="BR29" s="179"/>
      <c r="BS29" s="179"/>
      <c r="BT29" s="179"/>
      <c r="BU29" s="179"/>
      <c r="BV29" s="179"/>
      <c r="BW29" s="179"/>
      <c r="BX29" s="179"/>
      <c r="BY29" s="179"/>
      <c r="BZ29" s="179"/>
      <c r="CA29" s="179"/>
      <c r="CB29" s="179"/>
      <c r="CC29" s="179"/>
      <c r="CD29" s="179"/>
      <c r="CE29" s="179"/>
      <c r="CF29" s="179"/>
      <c r="CG29" s="179"/>
      <c r="CH29" s="179"/>
      <c r="CI29" s="179"/>
      <c r="CJ29" s="179"/>
      <c r="CK29" s="179"/>
      <c r="CL29" s="179"/>
      <c r="CM29" s="179"/>
      <c r="CN29" s="179"/>
      <c r="CO29" s="179"/>
      <c r="CP29" s="179"/>
      <c r="CQ29" s="179"/>
      <c r="CR29" s="179"/>
      <c r="CS29" s="179"/>
      <c r="CT29" s="179"/>
      <c r="CU29" s="179"/>
      <c r="CV29" s="179"/>
      <c r="CW29" s="179"/>
      <c r="CX29" s="179"/>
      <c r="CY29" s="179"/>
      <c r="CZ29" s="179"/>
      <c r="DA29" s="179"/>
      <c r="DB29" s="179"/>
      <c r="DC29" s="179"/>
      <c r="DD29" s="179"/>
      <c r="DE29" s="179"/>
      <c r="DF29" s="179"/>
      <c r="DG29" s="179"/>
      <c r="DH29" s="179"/>
      <c r="DI29" s="179"/>
      <c r="DJ29" s="179"/>
      <c r="DK29" s="179"/>
      <c r="DL29" s="179"/>
      <c r="DM29" s="179"/>
      <c r="DN29" s="179"/>
      <c r="DO29" s="179"/>
      <c r="DP29" s="179"/>
      <c r="DQ29" s="179"/>
      <c r="DR29" s="179"/>
      <c r="DS29" s="179"/>
      <c r="DT29" s="179"/>
      <c r="DU29" s="179"/>
      <c r="DV29" s="179"/>
      <c r="DW29" s="179"/>
      <c r="DX29" s="179"/>
      <c r="DY29" s="179"/>
      <c r="DZ29" s="179"/>
      <c r="EA29" s="179"/>
      <c r="EB29" s="179"/>
      <c r="EC29" s="179"/>
      <c r="ED29" s="179"/>
      <c r="EE29" s="179"/>
      <c r="EF29" s="179"/>
      <c r="EG29" s="179"/>
      <c r="EH29" s="179"/>
      <c r="EI29" s="179"/>
      <c r="EJ29" s="179"/>
      <c r="EK29" s="179"/>
      <c r="EL29" s="179"/>
      <c r="EM29" s="179"/>
      <c r="EN29" s="179"/>
      <c r="EO29" s="179"/>
      <c r="EP29" s="179"/>
      <c r="EQ29" s="179"/>
      <c r="ER29" s="179"/>
      <c r="ES29" s="179"/>
      <c r="ET29" s="179"/>
      <c r="EU29" s="179"/>
      <c r="EV29" s="179"/>
      <c r="EW29" s="179"/>
      <c r="EX29" s="179"/>
      <c r="EY29" s="179"/>
      <c r="EZ29" s="179"/>
      <c r="FA29" s="179"/>
      <c r="FB29" s="179"/>
      <c r="FC29" s="179"/>
      <c r="FD29" s="179"/>
      <c r="FE29" s="179"/>
      <c r="FF29" s="179"/>
      <c r="FG29" s="179"/>
      <c r="FH29" s="179"/>
      <c r="FI29" s="179"/>
      <c r="FJ29" s="179"/>
      <c r="FK29" s="179"/>
      <c r="FL29" s="179"/>
      <c r="FM29" s="179"/>
      <c r="FN29" s="179"/>
      <c r="FO29" s="179"/>
      <c r="FP29" s="179"/>
      <c r="FQ29" s="179"/>
      <c r="FR29" s="179"/>
      <c r="FS29" s="179"/>
      <c r="FT29" s="179"/>
      <c r="FU29" s="179"/>
      <c r="FV29" s="179"/>
      <c r="FW29" s="179"/>
      <c r="FX29" s="179"/>
      <c r="FY29" s="179"/>
      <c r="FZ29" s="179"/>
      <c r="GA29" s="179"/>
      <c r="GB29" s="179"/>
      <c r="GC29" s="179"/>
      <c r="GD29" s="179"/>
      <c r="GE29" s="179"/>
      <c r="GF29" s="179"/>
      <c r="GG29" s="179"/>
      <c r="GH29" s="179"/>
      <c r="GI29" s="179"/>
      <c r="GJ29" s="179"/>
      <c r="GK29" s="179"/>
      <c r="GL29" s="179"/>
      <c r="GM29" s="179"/>
      <c r="GN29" s="179"/>
      <c r="GO29" s="179"/>
      <c r="GP29" s="179"/>
      <c r="GQ29" s="179"/>
      <c r="GR29" s="179"/>
      <c r="GS29" s="179"/>
      <c r="GT29" s="179"/>
      <c r="GU29" s="179"/>
      <c r="GV29" s="179"/>
      <c r="GW29" s="179"/>
      <c r="GX29" s="179"/>
    </row>
    <row r="30" spans="1:974" ht="24">
      <c r="A30" s="52"/>
      <c r="B30" s="44" t="s">
        <v>74</v>
      </c>
      <c r="C30" s="45" t="s">
        <v>114</v>
      </c>
      <c r="D30" s="46" t="s">
        <v>115</v>
      </c>
      <c r="E30" s="181" t="s">
        <v>116</v>
      </c>
      <c r="F30" s="394"/>
      <c r="G30" s="182" t="s">
        <v>113</v>
      </c>
      <c r="H30" s="183">
        <v>2022</v>
      </c>
      <c r="I30" s="47">
        <v>2023</v>
      </c>
      <c r="J30" s="47">
        <v>2024</v>
      </c>
      <c r="K30" s="184">
        <v>2025</v>
      </c>
      <c r="L30" s="185" t="s">
        <v>117</v>
      </c>
      <c r="M30" s="49" t="s">
        <v>118</v>
      </c>
      <c r="N30" s="50" t="s">
        <v>119</v>
      </c>
      <c r="O30" s="74">
        <f>+N29-N28</f>
        <v>0</v>
      </c>
      <c r="P30" s="51"/>
      <c r="Q30" s="51"/>
      <c r="R30" s="51"/>
      <c r="S30" s="51"/>
      <c r="T30" s="415" t="e">
        <f t="shared" si="3"/>
        <v>#VALUE!</v>
      </c>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c r="IW30" s="51"/>
      <c r="IX30" s="51"/>
      <c r="IY30" s="51"/>
      <c r="IZ30" s="51"/>
      <c r="JA30" s="51"/>
      <c r="JB30" s="51"/>
      <c r="JC30" s="51"/>
      <c r="JD30" s="51"/>
      <c r="JE30" s="51"/>
      <c r="JF30" s="51"/>
      <c r="JG30" s="51"/>
      <c r="JH30" s="51"/>
      <c r="JI30" s="51"/>
      <c r="JJ30" s="51"/>
      <c r="JK30" s="51"/>
      <c r="JL30" s="51"/>
      <c r="JM30" s="51"/>
      <c r="JN30" s="51"/>
      <c r="JO30" s="51"/>
      <c r="JP30" s="51"/>
      <c r="JQ30" s="51"/>
      <c r="JR30" s="51"/>
      <c r="JS30" s="51"/>
      <c r="JT30" s="51"/>
      <c r="JU30" s="51"/>
      <c r="JV30" s="51"/>
      <c r="JW30" s="51"/>
      <c r="JX30" s="51"/>
      <c r="JY30" s="51"/>
      <c r="JZ30" s="51"/>
      <c r="KA30" s="51"/>
      <c r="KB30" s="51"/>
      <c r="KC30" s="51"/>
      <c r="KD30" s="51"/>
      <c r="KE30" s="51"/>
      <c r="KF30" s="51"/>
      <c r="KG30" s="51"/>
      <c r="KH30" s="51"/>
      <c r="KI30" s="51"/>
      <c r="KJ30" s="51"/>
      <c r="KK30" s="51"/>
      <c r="KL30" s="51"/>
      <c r="KM30" s="51"/>
      <c r="KN30" s="51"/>
      <c r="KO30" s="51"/>
      <c r="KP30" s="51"/>
      <c r="KQ30" s="51"/>
      <c r="KR30" s="51"/>
      <c r="KS30" s="51"/>
      <c r="KT30" s="51"/>
      <c r="KU30" s="51"/>
      <c r="KV30" s="51"/>
      <c r="KW30" s="51"/>
      <c r="KX30" s="51"/>
      <c r="KY30" s="51"/>
      <c r="KZ30" s="51"/>
      <c r="LA30" s="51"/>
      <c r="LB30" s="51"/>
      <c r="LC30" s="51"/>
      <c r="LD30" s="51"/>
      <c r="LE30" s="51"/>
      <c r="LF30" s="51"/>
      <c r="LG30" s="51"/>
      <c r="LH30" s="51"/>
      <c r="LI30" s="51"/>
      <c r="LJ30" s="51"/>
      <c r="LK30" s="51"/>
      <c r="LL30" s="51"/>
      <c r="LM30" s="51"/>
      <c r="LN30" s="51"/>
      <c r="LO30" s="51"/>
      <c r="LP30" s="51"/>
      <c r="LQ30" s="51"/>
      <c r="LR30" s="51"/>
      <c r="LS30" s="51"/>
      <c r="LT30" s="51"/>
      <c r="LU30" s="51"/>
      <c r="LV30" s="51"/>
      <c r="LW30" s="51"/>
      <c r="LX30" s="51"/>
      <c r="LY30" s="51"/>
      <c r="LZ30" s="51"/>
      <c r="MA30" s="51"/>
      <c r="MB30" s="51"/>
      <c r="MC30" s="51"/>
      <c r="MD30" s="51"/>
      <c r="ME30" s="51"/>
      <c r="MF30" s="51"/>
      <c r="MG30" s="51"/>
      <c r="MH30" s="51"/>
      <c r="MI30" s="51"/>
      <c r="MJ30" s="51"/>
      <c r="MK30" s="51"/>
      <c r="ML30" s="51"/>
      <c r="MM30" s="51"/>
      <c r="MN30" s="51"/>
      <c r="MO30" s="51"/>
      <c r="MP30" s="51"/>
      <c r="MQ30" s="51"/>
      <c r="MR30" s="51"/>
      <c r="MS30" s="51"/>
      <c r="MT30" s="51"/>
      <c r="MU30" s="51"/>
      <c r="MV30" s="51"/>
      <c r="MW30" s="51"/>
      <c r="MX30" s="51"/>
      <c r="MY30" s="51"/>
      <c r="MZ30" s="51"/>
      <c r="NA30" s="51"/>
      <c r="NB30" s="51"/>
      <c r="NC30" s="51"/>
      <c r="ND30" s="51"/>
      <c r="NE30" s="51"/>
      <c r="NF30" s="51"/>
      <c r="NG30" s="51"/>
      <c r="NH30" s="51"/>
      <c r="NI30" s="51"/>
      <c r="NJ30" s="51"/>
      <c r="NK30" s="51"/>
      <c r="NL30" s="51"/>
      <c r="NM30" s="51"/>
      <c r="NN30" s="51"/>
      <c r="NO30" s="51"/>
      <c r="NP30" s="51"/>
      <c r="NQ30" s="51"/>
      <c r="NR30" s="51"/>
      <c r="NS30" s="51"/>
      <c r="NT30" s="51"/>
      <c r="NU30" s="51"/>
      <c r="NV30" s="51"/>
      <c r="NW30" s="51"/>
      <c r="NX30" s="51"/>
      <c r="NY30" s="51"/>
      <c r="NZ30" s="51"/>
      <c r="OA30" s="51"/>
      <c r="OB30" s="51"/>
      <c r="OC30" s="51"/>
      <c r="OD30" s="51"/>
      <c r="OE30" s="51"/>
      <c r="OF30" s="51"/>
      <c r="OG30" s="51"/>
      <c r="OH30" s="51"/>
      <c r="OI30" s="51"/>
      <c r="OJ30" s="51"/>
      <c r="OK30" s="51"/>
      <c r="OL30" s="51"/>
      <c r="OM30" s="51"/>
      <c r="ON30" s="51"/>
      <c r="OO30" s="51"/>
      <c r="OP30" s="51"/>
      <c r="OQ30" s="51"/>
      <c r="OR30" s="51"/>
      <c r="OS30" s="51"/>
      <c r="OT30" s="51"/>
      <c r="OU30" s="51"/>
      <c r="OV30" s="51"/>
      <c r="OW30" s="51"/>
      <c r="OX30" s="51"/>
      <c r="OY30" s="51"/>
      <c r="OZ30" s="51"/>
      <c r="PA30" s="51"/>
      <c r="PB30" s="51"/>
      <c r="PC30" s="51"/>
      <c r="PD30" s="51"/>
      <c r="PE30" s="51"/>
      <c r="PF30" s="51"/>
      <c r="PG30" s="51"/>
      <c r="PH30" s="51"/>
      <c r="PI30" s="51"/>
      <c r="PJ30" s="51"/>
      <c r="PK30" s="51"/>
      <c r="PL30" s="51"/>
      <c r="PM30" s="51"/>
      <c r="PN30" s="51"/>
      <c r="PO30" s="51"/>
      <c r="PP30" s="51"/>
      <c r="PQ30" s="51"/>
      <c r="PR30" s="51"/>
      <c r="PS30" s="51"/>
      <c r="PT30" s="51"/>
      <c r="PU30" s="51"/>
      <c r="PV30" s="51"/>
      <c r="PW30" s="51"/>
      <c r="PX30" s="51"/>
      <c r="PY30" s="51"/>
      <c r="PZ30" s="51"/>
      <c r="QA30" s="51"/>
      <c r="QB30" s="51"/>
      <c r="QC30" s="51"/>
      <c r="QD30" s="51"/>
      <c r="QE30" s="51"/>
      <c r="QF30" s="51"/>
      <c r="QG30" s="51"/>
      <c r="QH30" s="51"/>
      <c r="QI30" s="51"/>
      <c r="QJ30" s="51"/>
      <c r="QK30" s="51"/>
      <c r="QL30" s="51"/>
      <c r="QM30" s="51"/>
      <c r="QN30" s="51"/>
      <c r="QO30" s="51"/>
      <c r="QP30" s="51"/>
      <c r="QQ30" s="51"/>
      <c r="QR30" s="51"/>
      <c r="QS30" s="51"/>
      <c r="QT30" s="51"/>
      <c r="QU30" s="51"/>
      <c r="QV30" s="51"/>
      <c r="QW30" s="51"/>
      <c r="QX30" s="51"/>
      <c r="QY30" s="51"/>
      <c r="QZ30" s="51"/>
      <c r="RA30" s="51"/>
      <c r="RB30" s="51"/>
      <c r="RC30" s="51"/>
      <c r="RD30" s="51"/>
      <c r="RE30" s="51"/>
      <c r="RF30" s="51"/>
      <c r="RG30" s="51"/>
      <c r="RH30" s="51"/>
      <c r="RI30" s="51"/>
      <c r="RJ30" s="51"/>
      <c r="RK30" s="51"/>
      <c r="RL30" s="51"/>
      <c r="RM30" s="51"/>
      <c r="RN30" s="51"/>
      <c r="RO30" s="51"/>
      <c r="RP30" s="51"/>
      <c r="RQ30" s="51"/>
      <c r="RR30" s="51"/>
      <c r="RS30" s="51"/>
      <c r="RT30" s="51"/>
      <c r="RU30" s="51"/>
      <c r="RV30" s="51"/>
      <c r="RW30" s="51"/>
      <c r="RX30" s="51"/>
      <c r="RY30" s="51"/>
      <c r="RZ30" s="51"/>
      <c r="SA30" s="51"/>
      <c r="SB30" s="51"/>
      <c r="SC30" s="51"/>
      <c r="SD30" s="51"/>
      <c r="SE30" s="51"/>
      <c r="SF30" s="51"/>
      <c r="SG30" s="51"/>
      <c r="SH30" s="51"/>
      <c r="SI30" s="51"/>
      <c r="SJ30" s="51"/>
      <c r="SK30" s="51"/>
      <c r="SL30" s="51"/>
      <c r="SM30" s="51"/>
      <c r="SN30" s="51"/>
      <c r="SO30" s="51"/>
      <c r="SP30" s="51"/>
      <c r="SQ30" s="51"/>
      <c r="SR30" s="51"/>
      <c r="SS30" s="51"/>
      <c r="ST30" s="51"/>
      <c r="SU30" s="51"/>
      <c r="SV30" s="51"/>
      <c r="SW30" s="51"/>
      <c r="SX30" s="51"/>
      <c r="SY30" s="51"/>
      <c r="SZ30" s="51"/>
      <c r="TA30" s="51"/>
      <c r="TB30" s="51"/>
      <c r="TC30" s="51"/>
      <c r="TD30" s="51"/>
      <c r="TE30" s="51"/>
      <c r="TF30" s="51"/>
      <c r="TG30" s="51"/>
      <c r="TH30" s="51"/>
      <c r="TI30" s="51"/>
      <c r="TJ30" s="51"/>
      <c r="TK30" s="51"/>
      <c r="TL30" s="51"/>
      <c r="TM30" s="51"/>
      <c r="TN30" s="51"/>
      <c r="TO30" s="51"/>
      <c r="TP30" s="51"/>
      <c r="TQ30" s="51"/>
      <c r="TR30" s="51"/>
      <c r="TS30" s="51"/>
      <c r="TT30" s="51"/>
      <c r="TU30" s="51"/>
      <c r="TV30" s="51"/>
      <c r="TW30" s="51"/>
      <c r="TX30" s="51"/>
      <c r="TY30" s="51"/>
      <c r="TZ30" s="51"/>
      <c r="UA30" s="51"/>
      <c r="UB30" s="51"/>
      <c r="UC30" s="51"/>
      <c r="UD30" s="51"/>
      <c r="UE30" s="51"/>
      <c r="UF30" s="51"/>
      <c r="UG30" s="51"/>
      <c r="UH30" s="51"/>
      <c r="UI30" s="51"/>
      <c r="UJ30" s="51"/>
      <c r="UK30" s="51"/>
      <c r="UL30" s="51"/>
      <c r="UM30" s="51"/>
      <c r="UN30" s="51"/>
      <c r="UO30" s="51"/>
      <c r="UP30" s="51"/>
      <c r="UQ30" s="51"/>
      <c r="UR30" s="51"/>
      <c r="US30" s="51"/>
      <c r="UT30" s="51"/>
      <c r="UU30" s="51"/>
      <c r="UV30" s="51"/>
      <c r="UW30" s="51"/>
      <c r="UX30" s="51"/>
      <c r="UY30" s="51"/>
      <c r="UZ30" s="51"/>
      <c r="VA30" s="51"/>
      <c r="VB30" s="51"/>
      <c r="VC30" s="51"/>
      <c r="VD30" s="51"/>
      <c r="VE30" s="51"/>
      <c r="VF30" s="51"/>
      <c r="VG30" s="51"/>
      <c r="VH30" s="51"/>
      <c r="VI30" s="51"/>
      <c r="VJ30" s="51"/>
      <c r="VK30" s="51"/>
      <c r="VL30" s="51"/>
      <c r="VM30" s="51"/>
      <c r="VN30" s="51"/>
      <c r="VO30" s="51"/>
      <c r="VP30" s="51"/>
      <c r="VQ30" s="51"/>
      <c r="VR30" s="51"/>
      <c r="VS30" s="51"/>
      <c r="VT30" s="51"/>
      <c r="VU30" s="51"/>
      <c r="VV30" s="51"/>
      <c r="VW30" s="51"/>
      <c r="VX30" s="51"/>
      <c r="VY30" s="51"/>
      <c r="VZ30" s="51"/>
      <c r="WA30" s="51"/>
      <c r="WB30" s="51"/>
      <c r="WC30" s="51"/>
      <c r="WD30" s="51"/>
      <c r="WE30" s="51"/>
      <c r="WF30" s="51"/>
      <c r="WG30" s="51"/>
      <c r="WH30" s="51"/>
      <c r="WI30" s="51"/>
      <c r="WJ30" s="51"/>
      <c r="WK30" s="51"/>
      <c r="WL30" s="51"/>
      <c r="WM30" s="51"/>
      <c r="WN30" s="51"/>
      <c r="WO30" s="51"/>
      <c r="WP30" s="51"/>
      <c r="WQ30" s="51"/>
      <c r="WR30" s="51"/>
      <c r="WS30" s="51"/>
      <c r="WT30" s="51"/>
      <c r="WU30" s="51"/>
      <c r="WV30" s="51"/>
      <c r="WW30" s="51"/>
      <c r="WX30" s="51"/>
      <c r="WY30" s="51"/>
      <c r="WZ30" s="51"/>
      <c r="XA30" s="51"/>
      <c r="XB30" s="51"/>
      <c r="XC30" s="51"/>
      <c r="XD30" s="51"/>
      <c r="XE30" s="51"/>
      <c r="XF30" s="51"/>
      <c r="XG30" s="51"/>
      <c r="XH30" s="51"/>
      <c r="XI30" s="51"/>
      <c r="XJ30" s="51"/>
      <c r="XK30" s="51"/>
      <c r="XL30" s="51"/>
      <c r="XM30" s="51"/>
      <c r="XN30" s="51"/>
      <c r="XO30" s="51"/>
      <c r="XP30" s="51"/>
      <c r="XQ30" s="51"/>
      <c r="XR30" s="51"/>
      <c r="XS30" s="51"/>
      <c r="XT30" s="51"/>
      <c r="XU30" s="51"/>
      <c r="XV30" s="51"/>
      <c r="XW30" s="51"/>
      <c r="XX30" s="51"/>
      <c r="XY30" s="51"/>
      <c r="XZ30" s="51"/>
      <c r="YA30" s="51"/>
      <c r="YB30" s="51"/>
      <c r="YC30" s="51"/>
      <c r="YD30" s="51"/>
      <c r="YE30" s="51"/>
      <c r="YF30" s="51"/>
      <c r="YG30" s="51"/>
      <c r="YH30" s="51"/>
      <c r="YI30" s="51"/>
      <c r="YJ30" s="51"/>
      <c r="YK30" s="51"/>
      <c r="YL30" s="51"/>
      <c r="YM30" s="51"/>
      <c r="YN30" s="51"/>
      <c r="YO30" s="51"/>
      <c r="YP30" s="51"/>
      <c r="YQ30" s="51"/>
      <c r="YR30" s="51"/>
      <c r="YS30" s="51"/>
      <c r="YT30" s="51"/>
      <c r="YU30" s="51"/>
      <c r="YV30" s="51"/>
      <c r="YW30" s="51"/>
      <c r="YX30" s="51"/>
      <c r="YY30" s="51"/>
      <c r="YZ30" s="51"/>
      <c r="ZA30" s="51"/>
      <c r="ZB30" s="51"/>
      <c r="ZC30" s="51"/>
      <c r="ZD30" s="51"/>
      <c r="ZE30" s="51"/>
      <c r="ZF30" s="51"/>
      <c r="ZG30" s="51"/>
      <c r="ZH30" s="51"/>
      <c r="ZI30" s="51"/>
      <c r="ZJ30" s="51"/>
      <c r="ZK30" s="51"/>
      <c r="ZL30" s="51"/>
      <c r="ZM30" s="51"/>
      <c r="ZN30" s="51"/>
      <c r="ZO30" s="51"/>
      <c r="ZP30" s="51"/>
      <c r="ZQ30" s="51"/>
      <c r="ZR30" s="51"/>
      <c r="ZS30" s="51"/>
      <c r="ZT30" s="51"/>
      <c r="ZU30" s="51"/>
      <c r="ZV30" s="51"/>
      <c r="ZW30" s="51"/>
      <c r="ZX30" s="51"/>
      <c r="ZY30" s="51"/>
      <c r="ZZ30" s="51"/>
      <c r="AAA30" s="51"/>
      <c r="AAB30" s="51"/>
      <c r="AAC30" s="51"/>
      <c r="AAD30" s="51"/>
      <c r="AAE30" s="51"/>
      <c r="AAF30" s="51"/>
      <c r="AAG30" s="51"/>
      <c r="AAH30" s="51"/>
      <c r="AAI30" s="51"/>
      <c r="AAJ30" s="51"/>
      <c r="AAK30" s="51"/>
      <c r="AAL30" s="51"/>
      <c r="AAM30" s="51"/>
      <c r="AAN30" s="51"/>
      <c r="AAO30" s="51"/>
      <c r="AAP30" s="51"/>
      <c r="AAQ30" s="51"/>
      <c r="AAR30" s="51"/>
      <c r="AAS30" s="51"/>
      <c r="AAT30" s="51"/>
      <c r="AAU30" s="51"/>
      <c r="AAV30" s="51"/>
      <c r="AAW30" s="51"/>
      <c r="AAX30" s="51"/>
      <c r="AAY30" s="51"/>
      <c r="AAZ30" s="51"/>
      <c r="ABA30" s="51"/>
      <c r="ABB30" s="51"/>
      <c r="ABC30" s="51"/>
      <c r="ABD30" s="51"/>
      <c r="ABE30" s="51"/>
      <c r="ABF30" s="51"/>
      <c r="ABG30" s="51"/>
      <c r="ABH30" s="51"/>
      <c r="ABI30" s="51"/>
      <c r="ABJ30" s="51"/>
      <c r="ABK30" s="51"/>
      <c r="ABL30" s="51"/>
      <c r="ABM30" s="51"/>
      <c r="ABN30" s="51"/>
      <c r="ABO30" s="51"/>
      <c r="ABP30" s="51"/>
      <c r="ABQ30" s="51"/>
      <c r="ABR30" s="51"/>
      <c r="ABS30" s="51"/>
      <c r="ABT30" s="51"/>
      <c r="ABU30" s="51"/>
      <c r="ABV30" s="51"/>
      <c r="ABW30" s="51"/>
      <c r="ABX30" s="51"/>
      <c r="ABY30" s="51"/>
      <c r="ABZ30" s="51"/>
      <c r="ACA30" s="51"/>
      <c r="ACB30" s="51"/>
      <c r="ACC30" s="51"/>
      <c r="ACD30" s="51"/>
      <c r="ACE30" s="51"/>
      <c r="ACF30" s="51"/>
      <c r="ACG30" s="51"/>
      <c r="ACH30" s="51"/>
      <c r="ACI30" s="51"/>
      <c r="ACJ30" s="51"/>
      <c r="ACK30" s="51"/>
      <c r="ACL30" s="51"/>
      <c r="ACM30" s="51"/>
      <c r="ACN30" s="51"/>
      <c r="ACO30" s="51"/>
      <c r="ACP30" s="51"/>
      <c r="ACQ30" s="51"/>
      <c r="ACR30" s="51"/>
      <c r="ACS30" s="51"/>
      <c r="ACT30" s="51"/>
      <c r="ACU30" s="51"/>
      <c r="ACV30" s="51"/>
      <c r="ACW30" s="51"/>
      <c r="ACX30" s="51"/>
      <c r="ACY30" s="51"/>
      <c r="ACZ30" s="51"/>
      <c r="ADA30" s="51"/>
      <c r="ADB30" s="51"/>
      <c r="ADC30" s="51"/>
      <c r="ADD30" s="51"/>
      <c r="ADE30" s="51"/>
      <c r="ADF30" s="51"/>
      <c r="ADG30" s="51"/>
      <c r="ADH30" s="51"/>
      <c r="ADI30" s="51"/>
      <c r="ADJ30" s="51"/>
      <c r="ADK30" s="51"/>
      <c r="ADL30" s="51"/>
      <c r="ADM30" s="51"/>
      <c r="ADN30" s="51"/>
      <c r="ADO30" s="51"/>
      <c r="ADP30" s="51"/>
      <c r="ADQ30" s="51"/>
      <c r="ADR30" s="51"/>
      <c r="ADS30" s="51"/>
      <c r="ADT30" s="51"/>
      <c r="ADU30" s="51"/>
      <c r="ADV30" s="51"/>
      <c r="ADW30" s="51"/>
      <c r="ADX30" s="51"/>
      <c r="ADY30" s="51"/>
      <c r="ADZ30" s="51"/>
      <c r="AEA30" s="51"/>
      <c r="AEB30" s="51"/>
      <c r="AEC30" s="51"/>
      <c r="AED30" s="51"/>
      <c r="AEE30" s="51"/>
      <c r="AEF30" s="51"/>
      <c r="AEG30" s="51"/>
      <c r="AEH30" s="51"/>
      <c r="AEI30" s="51"/>
      <c r="AEJ30" s="51"/>
      <c r="AEK30" s="51"/>
      <c r="AEL30" s="51"/>
      <c r="AEM30" s="51"/>
      <c r="AEN30" s="51"/>
      <c r="AEO30" s="51"/>
      <c r="AEP30" s="51"/>
      <c r="AEQ30" s="51"/>
      <c r="AER30" s="51"/>
      <c r="AES30" s="51"/>
      <c r="AET30" s="51"/>
      <c r="AEU30" s="51"/>
      <c r="AEV30" s="51"/>
      <c r="AEW30" s="51"/>
      <c r="AEX30" s="51"/>
      <c r="AEY30" s="51"/>
      <c r="AEZ30" s="51"/>
      <c r="AFA30" s="51"/>
      <c r="AFB30" s="51"/>
      <c r="AFC30" s="51"/>
      <c r="AFD30" s="51"/>
      <c r="AFE30" s="51"/>
      <c r="AFF30" s="51"/>
      <c r="AFG30" s="51"/>
      <c r="AFH30" s="51"/>
      <c r="AFI30" s="51"/>
      <c r="AFJ30" s="51"/>
      <c r="AFK30" s="51"/>
      <c r="AFL30" s="51"/>
      <c r="AFM30" s="51"/>
      <c r="AFN30" s="51"/>
      <c r="AFO30" s="51"/>
      <c r="AFP30" s="51"/>
      <c r="AFQ30" s="51"/>
      <c r="AFR30" s="51"/>
      <c r="AFS30" s="51"/>
      <c r="AFT30" s="51"/>
      <c r="AFU30" s="51"/>
      <c r="AFV30" s="51"/>
      <c r="AFW30" s="51"/>
      <c r="AFX30" s="51"/>
      <c r="AFY30" s="51"/>
      <c r="AFZ30" s="51"/>
      <c r="AGA30" s="51"/>
      <c r="AGB30" s="51"/>
      <c r="AGC30" s="51"/>
      <c r="AGD30" s="51"/>
      <c r="AGE30" s="51"/>
      <c r="AGF30" s="51"/>
      <c r="AGG30" s="51"/>
      <c r="AGH30" s="51"/>
      <c r="AGI30" s="51"/>
      <c r="AGJ30" s="51"/>
      <c r="AGK30" s="51"/>
      <c r="AGL30" s="51"/>
      <c r="AGM30" s="51"/>
      <c r="AGN30" s="51"/>
      <c r="AGO30" s="51"/>
      <c r="AGP30" s="51"/>
      <c r="AGQ30" s="51"/>
      <c r="AGR30" s="51"/>
      <c r="AGS30" s="51"/>
      <c r="AGT30" s="51"/>
      <c r="AGU30" s="51"/>
      <c r="AGV30" s="51"/>
      <c r="AGW30" s="51"/>
      <c r="AGX30" s="51"/>
      <c r="AGY30" s="51"/>
      <c r="AGZ30" s="51"/>
      <c r="AHA30" s="51"/>
      <c r="AHB30" s="51"/>
      <c r="AHC30" s="51"/>
      <c r="AHD30" s="51"/>
      <c r="AHE30" s="51"/>
      <c r="AHF30" s="51"/>
      <c r="AHG30" s="51"/>
      <c r="AHH30" s="51"/>
      <c r="AHI30" s="51"/>
      <c r="AHJ30" s="51"/>
      <c r="AHK30" s="51"/>
      <c r="AHL30" s="51"/>
      <c r="AHM30" s="51"/>
      <c r="AHN30" s="51"/>
      <c r="AHO30" s="51"/>
      <c r="AHP30" s="51"/>
      <c r="AHQ30" s="51"/>
      <c r="AHR30" s="51"/>
      <c r="AHS30" s="51"/>
      <c r="AHT30" s="51"/>
      <c r="AHU30" s="51"/>
      <c r="AHV30" s="51"/>
      <c r="AHW30" s="51"/>
      <c r="AHX30" s="51"/>
      <c r="AHY30" s="51"/>
      <c r="AHZ30" s="51"/>
      <c r="AIA30" s="51"/>
      <c r="AIB30" s="51"/>
      <c r="AIC30" s="51"/>
      <c r="AID30" s="51"/>
      <c r="AIE30" s="51"/>
      <c r="AIF30" s="51"/>
      <c r="AIG30" s="51"/>
      <c r="AIH30" s="51"/>
      <c r="AII30" s="51"/>
      <c r="AIJ30" s="51"/>
      <c r="AIK30" s="51"/>
      <c r="AIL30" s="51"/>
      <c r="AIM30" s="51"/>
      <c r="AIN30" s="51"/>
      <c r="AIO30" s="51"/>
      <c r="AIP30" s="51"/>
      <c r="AIQ30" s="51"/>
      <c r="AIR30" s="51"/>
      <c r="AIS30" s="51"/>
      <c r="AIT30" s="51"/>
      <c r="AIU30" s="51"/>
      <c r="AIV30" s="51"/>
      <c r="AIW30" s="51"/>
      <c r="AIX30" s="51"/>
      <c r="AIY30" s="51"/>
      <c r="AIZ30" s="51"/>
      <c r="AJA30" s="51"/>
      <c r="AJB30" s="51"/>
      <c r="AJC30" s="51"/>
      <c r="AJD30" s="51"/>
      <c r="AJE30" s="51"/>
      <c r="AJF30" s="51"/>
      <c r="AJG30" s="51"/>
      <c r="AJH30" s="51"/>
      <c r="AJI30" s="51"/>
      <c r="AJJ30" s="51"/>
      <c r="AJK30" s="51"/>
      <c r="AJL30" s="51"/>
      <c r="AJM30" s="51"/>
      <c r="AJN30" s="51"/>
      <c r="AJO30" s="51"/>
      <c r="AJP30" s="51"/>
      <c r="AJQ30" s="51"/>
      <c r="AJR30" s="51"/>
      <c r="AJS30" s="51"/>
      <c r="AJT30" s="51"/>
      <c r="AJU30" s="51"/>
      <c r="AJV30" s="51"/>
      <c r="AJW30" s="51"/>
      <c r="AJX30" s="51"/>
      <c r="AJY30" s="51"/>
      <c r="AJZ30" s="51"/>
      <c r="AKA30" s="51"/>
      <c r="AKB30" s="51"/>
      <c r="AKC30" s="51"/>
      <c r="AKD30" s="51"/>
      <c r="AKE30" s="51"/>
      <c r="AKF30" s="51"/>
      <c r="AKG30" s="51"/>
      <c r="AKH30" s="51"/>
      <c r="AKI30" s="51"/>
      <c r="AKJ30" s="51"/>
      <c r="AKK30" s="51"/>
      <c r="AKL30" s="51"/>
    </row>
    <row r="31" spans="1:974">
      <c r="A31" s="52"/>
      <c r="B31" s="186" t="s">
        <v>159</v>
      </c>
      <c r="C31" s="54"/>
      <c r="D31" s="187"/>
      <c r="E31" s="56"/>
      <c r="F31" s="382"/>
      <c r="G31" s="57">
        <v>72000</v>
      </c>
      <c r="H31" s="58" t="s">
        <v>123</v>
      </c>
      <c r="I31" s="59" t="s">
        <v>123</v>
      </c>
      <c r="J31" s="59" t="s">
        <v>123</v>
      </c>
      <c r="K31" s="60" t="s">
        <v>123</v>
      </c>
      <c r="L31" s="61" t="s">
        <v>123</v>
      </c>
      <c r="M31" s="61" t="s">
        <v>123</v>
      </c>
      <c r="N31" s="62" t="s">
        <v>123</v>
      </c>
      <c r="O31" s="74"/>
      <c r="P31" s="51"/>
      <c r="Q31" s="51"/>
      <c r="R31" s="51"/>
      <c r="S31" s="51"/>
      <c r="T31" s="415" t="e">
        <f t="shared" si="3"/>
        <v>#VALUE!</v>
      </c>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c r="IW31" s="51"/>
      <c r="IX31" s="51"/>
      <c r="IY31" s="51"/>
      <c r="IZ31" s="51"/>
      <c r="JA31" s="51"/>
      <c r="JB31" s="51"/>
      <c r="JC31" s="51"/>
      <c r="JD31" s="51"/>
      <c r="JE31" s="51"/>
      <c r="JF31" s="51"/>
      <c r="JG31" s="51"/>
      <c r="JH31" s="51"/>
      <c r="JI31" s="51"/>
      <c r="JJ31" s="51"/>
      <c r="JK31" s="51"/>
      <c r="JL31" s="51"/>
      <c r="JM31" s="51"/>
      <c r="JN31" s="51"/>
      <c r="JO31" s="51"/>
      <c r="JP31" s="51"/>
      <c r="JQ31" s="51"/>
      <c r="JR31" s="51"/>
      <c r="JS31" s="51"/>
      <c r="JT31" s="51"/>
      <c r="JU31" s="51"/>
      <c r="JV31" s="51"/>
      <c r="JW31" s="51"/>
      <c r="JX31" s="51"/>
      <c r="JY31" s="51"/>
      <c r="JZ31" s="51"/>
      <c r="KA31" s="51"/>
      <c r="KB31" s="51"/>
      <c r="KC31" s="51"/>
      <c r="KD31" s="51"/>
      <c r="KE31" s="51"/>
      <c r="KF31" s="51"/>
      <c r="KG31" s="51"/>
      <c r="KH31" s="51"/>
      <c r="KI31" s="51"/>
      <c r="KJ31" s="51"/>
      <c r="KK31" s="51"/>
      <c r="KL31" s="51"/>
      <c r="KM31" s="51"/>
      <c r="KN31" s="51"/>
      <c r="KO31" s="51"/>
      <c r="KP31" s="51"/>
      <c r="KQ31" s="51"/>
      <c r="KR31" s="51"/>
      <c r="KS31" s="51"/>
      <c r="KT31" s="51"/>
      <c r="KU31" s="51"/>
      <c r="KV31" s="51"/>
      <c r="KW31" s="51"/>
      <c r="KX31" s="51"/>
      <c r="KY31" s="51"/>
      <c r="KZ31" s="51"/>
      <c r="LA31" s="51"/>
      <c r="LB31" s="51"/>
      <c r="LC31" s="51"/>
      <c r="LD31" s="51"/>
      <c r="LE31" s="51"/>
      <c r="LF31" s="51"/>
      <c r="LG31" s="51"/>
      <c r="LH31" s="51"/>
      <c r="LI31" s="51"/>
      <c r="LJ31" s="51"/>
      <c r="LK31" s="51"/>
      <c r="LL31" s="51"/>
      <c r="LM31" s="51"/>
      <c r="LN31" s="51"/>
      <c r="LO31" s="51"/>
      <c r="LP31" s="51"/>
      <c r="LQ31" s="51"/>
      <c r="LR31" s="51"/>
      <c r="LS31" s="51"/>
      <c r="LT31" s="51"/>
      <c r="LU31" s="51"/>
      <c r="LV31" s="51"/>
      <c r="LW31" s="51"/>
      <c r="LX31" s="51"/>
      <c r="LY31" s="51"/>
      <c r="LZ31" s="51"/>
      <c r="MA31" s="51"/>
      <c r="MB31" s="51"/>
      <c r="MC31" s="51"/>
      <c r="MD31" s="51"/>
      <c r="ME31" s="51"/>
      <c r="MF31" s="51"/>
      <c r="MG31" s="51"/>
      <c r="MH31" s="51"/>
      <c r="MI31" s="51"/>
      <c r="MJ31" s="51"/>
      <c r="MK31" s="51"/>
      <c r="ML31" s="51"/>
      <c r="MM31" s="51"/>
      <c r="MN31" s="51"/>
      <c r="MO31" s="51"/>
      <c r="MP31" s="51"/>
      <c r="MQ31" s="51"/>
      <c r="MR31" s="51"/>
      <c r="MS31" s="51"/>
      <c r="MT31" s="51"/>
      <c r="MU31" s="51"/>
      <c r="MV31" s="51"/>
      <c r="MW31" s="51"/>
      <c r="MX31" s="51"/>
      <c r="MY31" s="51"/>
      <c r="MZ31" s="51"/>
      <c r="NA31" s="51"/>
      <c r="NB31" s="51"/>
      <c r="NC31" s="51"/>
      <c r="ND31" s="51"/>
      <c r="NE31" s="51"/>
      <c r="NF31" s="51"/>
      <c r="NG31" s="51"/>
      <c r="NH31" s="51"/>
      <c r="NI31" s="51"/>
      <c r="NJ31" s="51"/>
      <c r="NK31" s="51"/>
      <c r="NL31" s="51"/>
      <c r="NM31" s="51"/>
      <c r="NN31" s="51"/>
      <c r="NO31" s="51"/>
      <c r="NP31" s="51"/>
      <c r="NQ31" s="51"/>
      <c r="NR31" s="51"/>
      <c r="NS31" s="51"/>
      <c r="NT31" s="51"/>
      <c r="NU31" s="51"/>
      <c r="NV31" s="51"/>
      <c r="NW31" s="51"/>
      <c r="NX31" s="51"/>
      <c r="NY31" s="51"/>
      <c r="NZ31" s="51"/>
      <c r="OA31" s="51"/>
      <c r="OB31" s="51"/>
      <c r="OC31" s="51"/>
      <c r="OD31" s="51"/>
      <c r="OE31" s="51"/>
      <c r="OF31" s="51"/>
      <c r="OG31" s="51"/>
      <c r="OH31" s="51"/>
      <c r="OI31" s="51"/>
      <c r="OJ31" s="51"/>
      <c r="OK31" s="51"/>
      <c r="OL31" s="51"/>
      <c r="OM31" s="51"/>
      <c r="ON31" s="51"/>
      <c r="OO31" s="51"/>
      <c r="OP31" s="51"/>
      <c r="OQ31" s="51"/>
      <c r="OR31" s="51"/>
      <c r="OS31" s="51"/>
      <c r="OT31" s="51"/>
      <c r="OU31" s="51"/>
      <c r="OV31" s="51"/>
      <c r="OW31" s="51"/>
      <c r="OX31" s="51"/>
      <c r="OY31" s="51"/>
      <c r="OZ31" s="51"/>
      <c r="PA31" s="51"/>
      <c r="PB31" s="51"/>
      <c r="PC31" s="51"/>
      <c r="PD31" s="51"/>
      <c r="PE31" s="51"/>
      <c r="PF31" s="51"/>
      <c r="PG31" s="51"/>
      <c r="PH31" s="51"/>
      <c r="PI31" s="51"/>
      <c r="PJ31" s="51"/>
      <c r="PK31" s="51"/>
      <c r="PL31" s="51"/>
      <c r="PM31" s="51"/>
      <c r="PN31" s="51"/>
      <c r="PO31" s="51"/>
      <c r="PP31" s="51"/>
      <c r="PQ31" s="51"/>
      <c r="PR31" s="51"/>
      <c r="PS31" s="51"/>
      <c r="PT31" s="51"/>
      <c r="PU31" s="51"/>
      <c r="PV31" s="51"/>
      <c r="PW31" s="51"/>
      <c r="PX31" s="51"/>
      <c r="PY31" s="51"/>
      <c r="PZ31" s="51"/>
      <c r="QA31" s="51"/>
      <c r="QB31" s="51"/>
      <c r="QC31" s="51"/>
      <c r="QD31" s="51"/>
      <c r="QE31" s="51"/>
      <c r="QF31" s="51"/>
      <c r="QG31" s="51"/>
      <c r="QH31" s="51"/>
      <c r="QI31" s="51"/>
      <c r="QJ31" s="51"/>
      <c r="QK31" s="51"/>
      <c r="QL31" s="51"/>
      <c r="QM31" s="51"/>
      <c r="QN31" s="51"/>
      <c r="QO31" s="51"/>
      <c r="QP31" s="51"/>
      <c r="QQ31" s="51"/>
      <c r="QR31" s="51"/>
      <c r="QS31" s="51"/>
      <c r="QT31" s="51"/>
      <c r="QU31" s="51"/>
      <c r="QV31" s="51"/>
      <c r="QW31" s="51"/>
      <c r="QX31" s="51"/>
      <c r="QY31" s="51"/>
      <c r="QZ31" s="51"/>
      <c r="RA31" s="51"/>
      <c r="RB31" s="51"/>
      <c r="RC31" s="51"/>
      <c r="RD31" s="51"/>
      <c r="RE31" s="51"/>
      <c r="RF31" s="51"/>
      <c r="RG31" s="51"/>
      <c r="RH31" s="51"/>
      <c r="RI31" s="51"/>
      <c r="RJ31" s="51"/>
      <c r="RK31" s="51"/>
      <c r="RL31" s="51"/>
      <c r="RM31" s="51"/>
      <c r="RN31" s="51"/>
      <c r="RO31" s="51"/>
      <c r="RP31" s="51"/>
      <c r="RQ31" s="51"/>
      <c r="RR31" s="51"/>
      <c r="RS31" s="51"/>
      <c r="RT31" s="51"/>
      <c r="RU31" s="51"/>
      <c r="RV31" s="51"/>
      <c r="RW31" s="51"/>
      <c r="RX31" s="51"/>
      <c r="RY31" s="51"/>
      <c r="RZ31" s="51"/>
      <c r="SA31" s="51"/>
      <c r="SB31" s="51"/>
      <c r="SC31" s="51"/>
      <c r="SD31" s="51"/>
      <c r="SE31" s="51"/>
      <c r="SF31" s="51"/>
      <c r="SG31" s="51"/>
      <c r="SH31" s="51"/>
      <c r="SI31" s="51"/>
      <c r="SJ31" s="51"/>
      <c r="SK31" s="51"/>
      <c r="SL31" s="51"/>
      <c r="SM31" s="51"/>
      <c r="SN31" s="51"/>
      <c r="SO31" s="51"/>
      <c r="SP31" s="51"/>
      <c r="SQ31" s="51"/>
      <c r="SR31" s="51"/>
      <c r="SS31" s="51"/>
      <c r="ST31" s="51"/>
      <c r="SU31" s="51"/>
      <c r="SV31" s="51"/>
      <c r="SW31" s="51"/>
      <c r="SX31" s="51"/>
      <c r="SY31" s="51"/>
      <c r="SZ31" s="51"/>
      <c r="TA31" s="51"/>
      <c r="TB31" s="51"/>
      <c r="TC31" s="51"/>
      <c r="TD31" s="51"/>
      <c r="TE31" s="51"/>
      <c r="TF31" s="51"/>
      <c r="TG31" s="51"/>
      <c r="TH31" s="51"/>
      <c r="TI31" s="51"/>
      <c r="TJ31" s="51"/>
      <c r="TK31" s="51"/>
      <c r="TL31" s="51"/>
      <c r="TM31" s="51"/>
      <c r="TN31" s="51"/>
      <c r="TO31" s="51"/>
      <c r="TP31" s="51"/>
      <c r="TQ31" s="51"/>
      <c r="TR31" s="51"/>
      <c r="TS31" s="51"/>
      <c r="TT31" s="51"/>
      <c r="TU31" s="51"/>
      <c r="TV31" s="51"/>
      <c r="TW31" s="51"/>
      <c r="TX31" s="51"/>
      <c r="TY31" s="51"/>
      <c r="TZ31" s="51"/>
      <c r="UA31" s="51"/>
      <c r="UB31" s="51"/>
      <c r="UC31" s="51"/>
      <c r="UD31" s="51"/>
      <c r="UE31" s="51"/>
      <c r="UF31" s="51"/>
      <c r="UG31" s="51"/>
      <c r="UH31" s="51"/>
      <c r="UI31" s="51"/>
      <c r="UJ31" s="51"/>
      <c r="UK31" s="51"/>
      <c r="UL31" s="51"/>
      <c r="UM31" s="51"/>
      <c r="UN31" s="51"/>
      <c r="UO31" s="51"/>
      <c r="UP31" s="51"/>
      <c r="UQ31" s="51"/>
      <c r="UR31" s="51"/>
      <c r="US31" s="51"/>
      <c r="UT31" s="51"/>
      <c r="UU31" s="51"/>
      <c r="UV31" s="51"/>
      <c r="UW31" s="51"/>
      <c r="UX31" s="51"/>
      <c r="UY31" s="51"/>
      <c r="UZ31" s="51"/>
      <c r="VA31" s="51"/>
      <c r="VB31" s="51"/>
      <c r="VC31" s="51"/>
      <c r="VD31" s="51"/>
      <c r="VE31" s="51"/>
      <c r="VF31" s="51"/>
      <c r="VG31" s="51"/>
      <c r="VH31" s="51"/>
      <c r="VI31" s="51"/>
      <c r="VJ31" s="51"/>
      <c r="VK31" s="51"/>
      <c r="VL31" s="51"/>
      <c r="VM31" s="51"/>
      <c r="VN31" s="51"/>
      <c r="VO31" s="51"/>
      <c r="VP31" s="51"/>
      <c r="VQ31" s="51"/>
      <c r="VR31" s="51"/>
      <c r="VS31" s="51"/>
      <c r="VT31" s="51"/>
      <c r="VU31" s="51"/>
      <c r="VV31" s="51"/>
      <c r="VW31" s="51"/>
      <c r="VX31" s="51"/>
      <c r="VY31" s="51"/>
      <c r="VZ31" s="51"/>
      <c r="WA31" s="51"/>
      <c r="WB31" s="51"/>
      <c r="WC31" s="51"/>
      <c r="WD31" s="51"/>
      <c r="WE31" s="51"/>
      <c r="WF31" s="51"/>
      <c r="WG31" s="51"/>
      <c r="WH31" s="51"/>
      <c r="WI31" s="51"/>
      <c r="WJ31" s="51"/>
      <c r="WK31" s="51"/>
      <c r="WL31" s="51"/>
      <c r="WM31" s="51"/>
      <c r="WN31" s="51"/>
      <c r="WO31" s="51"/>
      <c r="WP31" s="51"/>
      <c r="WQ31" s="51"/>
      <c r="WR31" s="51"/>
      <c r="WS31" s="51"/>
      <c r="WT31" s="51"/>
      <c r="WU31" s="51"/>
      <c r="WV31" s="51"/>
      <c r="WW31" s="51"/>
      <c r="WX31" s="51"/>
      <c r="WY31" s="51"/>
      <c r="WZ31" s="51"/>
      <c r="XA31" s="51"/>
      <c r="XB31" s="51"/>
      <c r="XC31" s="51"/>
      <c r="XD31" s="51"/>
      <c r="XE31" s="51"/>
      <c r="XF31" s="51"/>
      <c r="XG31" s="51"/>
      <c r="XH31" s="51"/>
      <c r="XI31" s="51"/>
      <c r="XJ31" s="51"/>
      <c r="XK31" s="51"/>
      <c r="XL31" s="51"/>
      <c r="XM31" s="51"/>
      <c r="XN31" s="51"/>
      <c r="XO31" s="51"/>
      <c r="XP31" s="51"/>
      <c r="XQ31" s="51"/>
      <c r="XR31" s="51"/>
      <c r="XS31" s="51"/>
      <c r="XT31" s="51"/>
      <c r="XU31" s="51"/>
      <c r="XV31" s="51"/>
      <c r="XW31" s="51"/>
      <c r="XX31" s="51"/>
      <c r="XY31" s="51"/>
      <c r="XZ31" s="51"/>
      <c r="YA31" s="51"/>
      <c r="YB31" s="51"/>
      <c r="YC31" s="51"/>
      <c r="YD31" s="51"/>
      <c r="YE31" s="51"/>
      <c r="YF31" s="51"/>
      <c r="YG31" s="51"/>
      <c r="YH31" s="51"/>
      <c r="YI31" s="51"/>
      <c r="YJ31" s="51"/>
      <c r="YK31" s="51"/>
      <c r="YL31" s="51"/>
      <c r="YM31" s="51"/>
      <c r="YN31" s="51"/>
      <c r="YO31" s="51"/>
      <c r="YP31" s="51"/>
      <c r="YQ31" s="51"/>
      <c r="YR31" s="51"/>
      <c r="YS31" s="51"/>
      <c r="YT31" s="51"/>
      <c r="YU31" s="51"/>
      <c r="YV31" s="51"/>
      <c r="YW31" s="51"/>
      <c r="YX31" s="51"/>
      <c r="YY31" s="51"/>
      <c r="YZ31" s="51"/>
      <c r="ZA31" s="51"/>
      <c r="ZB31" s="51"/>
      <c r="ZC31" s="51"/>
      <c r="ZD31" s="51"/>
      <c r="ZE31" s="51"/>
      <c r="ZF31" s="51"/>
      <c r="ZG31" s="51"/>
      <c r="ZH31" s="51"/>
      <c r="ZI31" s="51"/>
      <c r="ZJ31" s="51"/>
      <c r="ZK31" s="51"/>
      <c r="ZL31" s="51"/>
      <c r="ZM31" s="51"/>
      <c r="ZN31" s="51"/>
      <c r="ZO31" s="51"/>
      <c r="ZP31" s="51"/>
      <c r="ZQ31" s="51"/>
      <c r="ZR31" s="51"/>
      <c r="ZS31" s="51"/>
      <c r="ZT31" s="51"/>
      <c r="ZU31" s="51"/>
      <c r="ZV31" s="51"/>
      <c r="ZW31" s="51"/>
      <c r="ZX31" s="51"/>
      <c r="ZY31" s="51"/>
      <c r="ZZ31" s="51"/>
      <c r="AAA31" s="51"/>
      <c r="AAB31" s="51"/>
      <c r="AAC31" s="51"/>
      <c r="AAD31" s="51"/>
      <c r="AAE31" s="51"/>
      <c r="AAF31" s="51"/>
      <c r="AAG31" s="51"/>
      <c r="AAH31" s="51"/>
      <c r="AAI31" s="51"/>
      <c r="AAJ31" s="51"/>
      <c r="AAK31" s="51"/>
      <c r="AAL31" s="51"/>
      <c r="AAM31" s="51"/>
      <c r="AAN31" s="51"/>
      <c r="AAO31" s="51"/>
      <c r="AAP31" s="51"/>
      <c r="AAQ31" s="51"/>
      <c r="AAR31" s="51"/>
      <c r="AAS31" s="51"/>
      <c r="AAT31" s="51"/>
      <c r="AAU31" s="51"/>
      <c r="AAV31" s="51"/>
      <c r="AAW31" s="51"/>
      <c r="AAX31" s="51"/>
      <c r="AAY31" s="51"/>
      <c r="AAZ31" s="51"/>
      <c r="ABA31" s="51"/>
      <c r="ABB31" s="51"/>
      <c r="ABC31" s="51"/>
      <c r="ABD31" s="51"/>
      <c r="ABE31" s="51"/>
      <c r="ABF31" s="51"/>
      <c r="ABG31" s="51"/>
      <c r="ABH31" s="51"/>
      <c r="ABI31" s="51"/>
      <c r="ABJ31" s="51"/>
      <c r="ABK31" s="51"/>
      <c r="ABL31" s="51"/>
      <c r="ABM31" s="51"/>
      <c r="ABN31" s="51"/>
      <c r="ABO31" s="51"/>
      <c r="ABP31" s="51"/>
      <c r="ABQ31" s="51"/>
      <c r="ABR31" s="51"/>
      <c r="ABS31" s="51"/>
      <c r="ABT31" s="51"/>
      <c r="ABU31" s="51"/>
      <c r="ABV31" s="51"/>
      <c r="ABW31" s="51"/>
      <c r="ABX31" s="51"/>
      <c r="ABY31" s="51"/>
      <c r="ABZ31" s="51"/>
      <c r="ACA31" s="51"/>
      <c r="ACB31" s="51"/>
      <c r="ACC31" s="51"/>
      <c r="ACD31" s="51"/>
      <c r="ACE31" s="51"/>
      <c r="ACF31" s="51"/>
      <c r="ACG31" s="51"/>
      <c r="ACH31" s="51"/>
      <c r="ACI31" s="51"/>
      <c r="ACJ31" s="51"/>
      <c r="ACK31" s="51"/>
      <c r="ACL31" s="51"/>
      <c r="ACM31" s="51"/>
      <c r="ACN31" s="51"/>
      <c r="ACO31" s="51"/>
      <c r="ACP31" s="51"/>
      <c r="ACQ31" s="51"/>
      <c r="ACR31" s="51"/>
      <c r="ACS31" s="51"/>
      <c r="ACT31" s="51"/>
      <c r="ACU31" s="51"/>
      <c r="ACV31" s="51"/>
      <c r="ACW31" s="51"/>
      <c r="ACX31" s="51"/>
      <c r="ACY31" s="51"/>
      <c r="ACZ31" s="51"/>
      <c r="ADA31" s="51"/>
      <c r="ADB31" s="51"/>
      <c r="ADC31" s="51"/>
      <c r="ADD31" s="51"/>
      <c r="ADE31" s="51"/>
      <c r="ADF31" s="51"/>
      <c r="ADG31" s="51"/>
      <c r="ADH31" s="51"/>
      <c r="ADI31" s="51"/>
      <c r="ADJ31" s="51"/>
      <c r="ADK31" s="51"/>
      <c r="ADL31" s="51"/>
      <c r="ADM31" s="51"/>
      <c r="ADN31" s="51"/>
      <c r="ADO31" s="51"/>
      <c r="ADP31" s="51"/>
      <c r="ADQ31" s="51"/>
      <c r="ADR31" s="51"/>
      <c r="ADS31" s="51"/>
      <c r="ADT31" s="51"/>
      <c r="ADU31" s="51"/>
      <c r="ADV31" s="51"/>
      <c r="ADW31" s="51"/>
      <c r="ADX31" s="51"/>
      <c r="ADY31" s="51"/>
      <c r="ADZ31" s="51"/>
      <c r="AEA31" s="51"/>
      <c r="AEB31" s="51"/>
      <c r="AEC31" s="51"/>
      <c r="AED31" s="51"/>
      <c r="AEE31" s="51"/>
      <c r="AEF31" s="51"/>
      <c r="AEG31" s="51"/>
      <c r="AEH31" s="51"/>
      <c r="AEI31" s="51"/>
      <c r="AEJ31" s="51"/>
      <c r="AEK31" s="51"/>
      <c r="AEL31" s="51"/>
      <c r="AEM31" s="51"/>
      <c r="AEN31" s="51"/>
      <c r="AEO31" s="51"/>
      <c r="AEP31" s="51"/>
      <c r="AEQ31" s="51"/>
      <c r="AER31" s="51"/>
      <c r="AES31" s="51"/>
      <c r="AET31" s="51"/>
      <c r="AEU31" s="51"/>
      <c r="AEV31" s="51"/>
      <c r="AEW31" s="51"/>
      <c r="AEX31" s="51"/>
      <c r="AEY31" s="51"/>
      <c r="AEZ31" s="51"/>
      <c r="AFA31" s="51"/>
      <c r="AFB31" s="51"/>
      <c r="AFC31" s="51"/>
      <c r="AFD31" s="51"/>
      <c r="AFE31" s="51"/>
      <c r="AFF31" s="51"/>
      <c r="AFG31" s="51"/>
      <c r="AFH31" s="51"/>
      <c r="AFI31" s="51"/>
      <c r="AFJ31" s="51"/>
      <c r="AFK31" s="51"/>
      <c r="AFL31" s="51"/>
      <c r="AFM31" s="51"/>
      <c r="AFN31" s="51"/>
      <c r="AFO31" s="51"/>
      <c r="AFP31" s="51"/>
      <c r="AFQ31" s="51"/>
      <c r="AFR31" s="51"/>
      <c r="AFS31" s="51"/>
      <c r="AFT31" s="51"/>
      <c r="AFU31" s="51"/>
      <c r="AFV31" s="51"/>
      <c r="AFW31" s="51"/>
      <c r="AFX31" s="51"/>
      <c r="AFY31" s="51"/>
      <c r="AFZ31" s="51"/>
      <c r="AGA31" s="51"/>
      <c r="AGB31" s="51"/>
      <c r="AGC31" s="51"/>
      <c r="AGD31" s="51"/>
      <c r="AGE31" s="51"/>
      <c r="AGF31" s="51"/>
      <c r="AGG31" s="51"/>
      <c r="AGH31" s="51"/>
      <c r="AGI31" s="51"/>
      <c r="AGJ31" s="51"/>
      <c r="AGK31" s="51"/>
      <c r="AGL31" s="51"/>
      <c r="AGM31" s="51"/>
      <c r="AGN31" s="51"/>
      <c r="AGO31" s="51"/>
      <c r="AGP31" s="51"/>
      <c r="AGQ31" s="51"/>
      <c r="AGR31" s="51"/>
      <c r="AGS31" s="51"/>
      <c r="AGT31" s="51"/>
      <c r="AGU31" s="51"/>
      <c r="AGV31" s="51"/>
      <c r="AGW31" s="51"/>
      <c r="AGX31" s="51"/>
      <c r="AGY31" s="51"/>
      <c r="AGZ31" s="51"/>
      <c r="AHA31" s="51"/>
      <c r="AHB31" s="51"/>
      <c r="AHC31" s="51"/>
      <c r="AHD31" s="51"/>
      <c r="AHE31" s="51"/>
      <c r="AHF31" s="51"/>
      <c r="AHG31" s="51"/>
      <c r="AHH31" s="51"/>
      <c r="AHI31" s="51"/>
      <c r="AHJ31" s="51"/>
      <c r="AHK31" s="51"/>
      <c r="AHL31" s="51"/>
      <c r="AHM31" s="51"/>
      <c r="AHN31" s="51"/>
      <c r="AHO31" s="51"/>
      <c r="AHP31" s="51"/>
      <c r="AHQ31" s="51"/>
      <c r="AHR31" s="51"/>
      <c r="AHS31" s="51"/>
      <c r="AHT31" s="51"/>
      <c r="AHU31" s="51"/>
      <c r="AHV31" s="51"/>
      <c r="AHW31" s="51"/>
      <c r="AHX31" s="51"/>
      <c r="AHY31" s="51"/>
      <c r="AHZ31" s="51"/>
      <c r="AIA31" s="51"/>
      <c r="AIB31" s="51"/>
      <c r="AIC31" s="51"/>
      <c r="AID31" s="51"/>
      <c r="AIE31" s="51"/>
      <c r="AIF31" s="51"/>
      <c r="AIG31" s="51"/>
      <c r="AIH31" s="51"/>
      <c r="AII31" s="51"/>
      <c r="AIJ31" s="51"/>
      <c r="AIK31" s="51"/>
      <c r="AIL31" s="51"/>
      <c r="AIM31" s="51"/>
      <c r="AIN31" s="51"/>
      <c r="AIO31" s="51"/>
      <c r="AIP31" s="51"/>
      <c r="AIQ31" s="51"/>
      <c r="AIR31" s="51"/>
      <c r="AIS31" s="51"/>
      <c r="AIT31" s="51"/>
      <c r="AIU31" s="51"/>
      <c r="AIV31" s="51"/>
      <c r="AIW31" s="51"/>
      <c r="AIX31" s="51"/>
      <c r="AIY31" s="51"/>
      <c r="AIZ31" s="51"/>
      <c r="AJA31" s="51"/>
      <c r="AJB31" s="51"/>
      <c r="AJC31" s="51"/>
      <c r="AJD31" s="51"/>
      <c r="AJE31" s="51"/>
      <c r="AJF31" s="51"/>
      <c r="AJG31" s="51"/>
      <c r="AJH31" s="51"/>
      <c r="AJI31" s="51"/>
      <c r="AJJ31" s="51"/>
      <c r="AJK31" s="51"/>
      <c r="AJL31" s="51"/>
      <c r="AJM31" s="51"/>
      <c r="AJN31" s="51"/>
      <c r="AJO31" s="51"/>
      <c r="AJP31" s="51"/>
      <c r="AJQ31" s="51"/>
      <c r="AJR31" s="51"/>
      <c r="AJS31" s="51"/>
      <c r="AJT31" s="51"/>
      <c r="AJU31" s="51"/>
      <c r="AJV31" s="51"/>
      <c r="AJW31" s="51"/>
      <c r="AJX31" s="51"/>
      <c r="AJY31" s="51"/>
      <c r="AJZ31" s="51"/>
      <c r="AKA31" s="51"/>
      <c r="AKB31" s="51"/>
      <c r="AKC31" s="51"/>
      <c r="AKD31" s="51"/>
      <c r="AKE31" s="51"/>
      <c r="AKF31" s="51"/>
      <c r="AKG31" s="51"/>
      <c r="AKH31" s="51"/>
      <c r="AKI31" s="51"/>
      <c r="AKJ31" s="51"/>
      <c r="AKK31" s="51"/>
      <c r="AKL31" s="51"/>
    </row>
    <row r="32" spans="1:974" ht="28.8">
      <c r="A32" s="52" t="s">
        <v>160</v>
      </c>
      <c r="B32" s="460" t="s">
        <v>249</v>
      </c>
      <c r="C32" s="134" t="s">
        <v>34</v>
      </c>
      <c r="D32" s="188" t="s">
        <v>161</v>
      </c>
      <c r="E32" s="162" t="s">
        <v>66</v>
      </c>
      <c r="F32" s="395"/>
      <c r="G32" s="116"/>
      <c r="H32" s="136"/>
      <c r="I32" s="93">
        <f>79600*6*1.1/41</f>
        <v>12813.658536585366</v>
      </c>
      <c r="J32" s="93">
        <f>ROUND(79600*12*1.1*1.1/41,0)</f>
        <v>28190</v>
      </c>
      <c r="K32" s="93">
        <f>ROUND(79600*5*1.1*1.1/41,0)</f>
        <v>11746</v>
      </c>
      <c r="L32" s="189">
        <f t="shared" ref="L32:L54" si="5">SUM(H32:K32)</f>
        <v>52749.658536585368</v>
      </c>
      <c r="M32" s="121">
        <f>+L32</f>
        <v>52749.658536585368</v>
      </c>
      <c r="N32" s="122"/>
      <c r="O32" s="74">
        <f t="shared" si="1"/>
        <v>0</v>
      </c>
      <c r="P32" s="75">
        <f>VLOOKUP(C32,'[1]PEP Aprobado junio 2022'!B34:K56,10,FALSE)</f>
        <v>62550</v>
      </c>
      <c r="Q32" s="86">
        <f t="shared" ref="Q32" si="6">+L32-P32</f>
        <v>-9800.341463414632</v>
      </c>
      <c r="T32" s="415">
        <f t="shared" si="3"/>
        <v>2162736</v>
      </c>
    </row>
    <row r="33" spans="1:975" ht="14.4" customHeight="1">
      <c r="A33" s="52"/>
      <c r="B33" s="186" t="s">
        <v>162</v>
      </c>
      <c r="C33" s="186"/>
      <c r="D33" s="186"/>
      <c r="E33" s="186"/>
      <c r="F33" s="396"/>
      <c r="G33" s="57">
        <v>72000</v>
      </c>
      <c r="H33" s="58" t="s">
        <v>123</v>
      </c>
      <c r="I33" s="59" t="s">
        <v>123</v>
      </c>
      <c r="J33" s="59" t="s">
        <v>123</v>
      </c>
      <c r="K33" s="60" t="s">
        <v>123</v>
      </c>
      <c r="L33" s="61" t="s">
        <v>123</v>
      </c>
      <c r="M33" s="61" t="s">
        <v>123</v>
      </c>
      <c r="N33" s="62" t="s">
        <v>123</v>
      </c>
      <c r="O33" s="74"/>
      <c r="P33" s="85"/>
      <c r="Q33" s="86"/>
      <c r="R33" s="51"/>
      <c r="S33" s="51"/>
      <c r="T33" s="415" t="e">
        <f t="shared" si="3"/>
        <v>#VALUE!</v>
      </c>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c r="IW33" s="51"/>
      <c r="IX33" s="51"/>
      <c r="IY33" s="51"/>
      <c r="IZ33" s="51"/>
      <c r="JA33" s="51"/>
      <c r="JB33" s="51"/>
      <c r="JC33" s="51"/>
      <c r="JD33" s="51"/>
      <c r="JE33" s="51"/>
      <c r="JF33" s="51"/>
      <c r="JG33" s="51"/>
      <c r="JH33" s="51"/>
      <c r="JI33" s="51"/>
      <c r="JJ33" s="51"/>
      <c r="JK33" s="51"/>
      <c r="JL33" s="51"/>
      <c r="JM33" s="51"/>
      <c r="JN33" s="51"/>
      <c r="JO33" s="51"/>
      <c r="JP33" s="51"/>
      <c r="JQ33" s="51"/>
      <c r="JR33" s="51"/>
      <c r="JS33" s="51"/>
      <c r="JT33" s="51"/>
      <c r="JU33" s="51"/>
      <c r="JV33" s="51"/>
      <c r="JW33" s="51"/>
      <c r="JX33" s="51"/>
      <c r="JY33" s="51"/>
      <c r="JZ33" s="51"/>
      <c r="KA33" s="51"/>
      <c r="KB33" s="51"/>
      <c r="KC33" s="51"/>
      <c r="KD33" s="51"/>
      <c r="KE33" s="51"/>
      <c r="KF33" s="51"/>
      <c r="KG33" s="51"/>
      <c r="KH33" s="51"/>
      <c r="KI33" s="51"/>
      <c r="KJ33" s="51"/>
      <c r="KK33" s="51"/>
      <c r="KL33" s="51"/>
      <c r="KM33" s="51"/>
      <c r="KN33" s="51"/>
      <c r="KO33" s="51"/>
      <c r="KP33" s="51"/>
      <c r="KQ33" s="51"/>
      <c r="KR33" s="51"/>
      <c r="KS33" s="51"/>
      <c r="KT33" s="51"/>
      <c r="KU33" s="51"/>
      <c r="KV33" s="51"/>
      <c r="KW33" s="51"/>
      <c r="KX33" s="51"/>
      <c r="KY33" s="51"/>
      <c r="KZ33" s="51"/>
      <c r="LA33" s="51"/>
      <c r="LB33" s="51"/>
      <c r="LC33" s="51"/>
      <c r="LD33" s="51"/>
      <c r="LE33" s="51"/>
      <c r="LF33" s="51"/>
      <c r="LG33" s="51"/>
      <c r="LH33" s="51"/>
      <c r="LI33" s="51"/>
      <c r="LJ33" s="51"/>
      <c r="LK33" s="51"/>
      <c r="LL33" s="51"/>
      <c r="LM33" s="51"/>
      <c r="LN33" s="51"/>
      <c r="LO33" s="51"/>
      <c r="LP33" s="51"/>
      <c r="LQ33" s="51"/>
      <c r="LR33" s="51"/>
      <c r="LS33" s="51"/>
      <c r="LT33" s="51"/>
      <c r="LU33" s="51"/>
      <c r="LV33" s="51"/>
      <c r="LW33" s="51"/>
      <c r="LX33" s="51"/>
      <c r="LY33" s="51"/>
      <c r="LZ33" s="51"/>
      <c r="MA33" s="51"/>
      <c r="MB33" s="51"/>
      <c r="MC33" s="51"/>
      <c r="MD33" s="51"/>
      <c r="ME33" s="51"/>
      <c r="MF33" s="51"/>
      <c r="MG33" s="51"/>
      <c r="MH33" s="51"/>
      <c r="MI33" s="51"/>
      <c r="MJ33" s="51"/>
      <c r="MK33" s="51"/>
      <c r="ML33" s="51"/>
      <c r="MM33" s="51"/>
      <c r="MN33" s="51"/>
      <c r="MO33" s="51"/>
      <c r="MP33" s="51"/>
      <c r="MQ33" s="51"/>
      <c r="MR33" s="51"/>
      <c r="MS33" s="51"/>
      <c r="MT33" s="51"/>
      <c r="MU33" s="51"/>
      <c r="MV33" s="51"/>
      <c r="MW33" s="51"/>
      <c r="MX33" s="51"/>
      <c r="MY33" s="51"/>
      <c r="MZ33" s="51"/>
      <c r="NA33" s="51"/>
      <c r="NB33" s="51"/>
      <c r="NC33" s="51"/>
      <c r="ND33" s="51"/>
      <c r="NE33" s="51"/>
      <c r="NF33" s="51"/>
      <c r="NG33" s="51"/>
      <c r="NH33" s="51"/>
      <c r="NI33" s="51"/>
      <c r="NJ33" s="51"/>
      <c r="NK33" s="51"/>
      <c r="NL33" s="51"/>
      <c r="NM33" s="51"/>
      <c r="NN33" s="51"/>
      <c r="NO33" s="51"/>
      <c r="NP33" s="51"/>
      <c r="NQ33" s="51"/>
      <c r="NR33" s="51"/>
      <c r="NS33" s="51"/>
      <c r="NT33" s="51"/>
      <c r="NU33" s="51"/>
      <c r="NV33" s="51"/>
      <c r="NW33" s="51"/>
      <c r="NX33" s="51"/>
      <c r="NY33" s="51"/>
      <c r="NZ33" s="51"/>
      <c r="OA33" s="51"/>
      <c r="OB33" s="51"/>
      <c r="OC33" s="51"/>
      <c r="OD33" s="51"/>
      <c r="OE33" s="51"/>
      <c r="OF33" s="51"/>
      <c r="OG33" s="51"/>
      <c r="OH33" s="51"/>
      <c r="OI33" s="51"/>
      <c r="OJ33" s="51"/>
      <c r="OK33" s="51"/>
      <c r="OL33" s="51"/>
      <c r="OM33" s="51"/>
      <c r="ON33" s="51"/>
      <c r="OO33" s="51"/>
      <c r="OP33" s="51"/>
      <c r="OQ33" s="51"/>
      <c r="OR33" s="51"/>
      <c r="OS33" s="51"/>
      <c r="OT33" s="51"/>
      <c r="OU33" s="51"/>
      <c r="OV33" s="51"/>
      <c r="OW33" s="51"/>
      <c r="OX33" s="51"/>
      <c r="OY33" s="51"/>
      <c r="OZ33" s="51"/>
      <c r="PA33" s="51"/>
      <c r="PB33" s="51"/>
      <c r="PC33" s="51"/>
      <c r="PD33" s="51"/>
      <c r="PE33" s="51"/>
      <c r="PF33" s="51"/>
      <c r="PG33" s="51"/>
      <c r="PH33" s="51"/>
      <c r="PI33" s="51"/>
      <c r="PJ33" s="51"/>
      <c r="PK33" s="51"/>
      <c r="PL33" s="51"/>
      <c r="PM33" s="51"/>
      <c r="PN33" s="51"/>
      <c r="PO33" s="51"/>
      <c r="PP33" s="51"/>
      <c r="PQ33" s="51"/>
      <c r="PR33" s="51"/>
      <c r="PS33" s="51"/>
      <c r="PT33" s="51"/>
      <c r="PU33" s="51"/>
      <c r="PV33" s="51"/>
      <c r="PW33" s="51"/>
      <c r="PX33" s="51"/>
      <c r="PY33" s="51"/>
      <c r="PZ33" s="51"/>
      <c r="QA33" s="51"/>
      <c r="QB33" s="51"/>
      <c r="QC33" s="51"/>
      <c r="QD33" s="51"/>
      <c r="QE33" s="51"/>
      <c r="QF33" s="51"/>
      <c r="QG33" s="51"/>
      <c r="QH33" s="51"/>
      <c r="QI33" s="51"/>
      <c r="QJ33" s="51"/>
      <c r="QK33" s="51"/>
      <c r="QL33" s="51"/>
      <c r="QM33" s="51"/>
      <c r="QN33" s="51"/>
      <c r="QO33" s="51"/>
      <c r="QP33" s="51"/>
      <c r="QQ33" s="51"/>
      <c r="QR33" s="51"/>
      <c r="QS33" s="51"/>
      <c r="QT33" s="51"/>
      <c r="QU33" s="51"/>
      <c r="QV33" s="51"/>
      <c r="QW33" s="51"/>
      <c r="QX33" s="51"/>
      <c r="QY33" s="51"/>
      <c r="QZ33" s="51"/>
      <c r="RA33" s="51"/>
      <c r="RB33" s="51"/>
      <c r="RC33" s="51"/>
      <c r="RD33" s="51"/>
      <c r="RE33" s="51"/>
      <c r="RF33" s="51"/>
      <c r="RG33" s="51"/>
      <c r="RH33" s="51"/>
      <c r="RI33" s="51"/>
      <c r="RJ33" s="51"/>
      <c r="RK33" s="51"/>
      <c r="RL33" s="51"/>
      <c r="RM33" s="51"/>
      <c r="RN33" s="51"/>
      <c r="RO33" s="51"/>
      <c r="RP33" s="51"/>
      <c r="RQ33" s="51"/>
      <c r="RR33" s="51"/>
      <c r="RS33" s="51"/>
      <c r="RT33" s="51"/>
      <c r="RU33" s="51"/>
      <c r="RV33" s="51"/>
      <c r="RW33" s="51"/>
      <c r="RX33" s="51"/>
      <c r="RY33" s="51"/>
      <c r="RZ33" s="51"/>
      <c r="SA33" s="51"/>
      <c r="SB33" s="51"/>
      <c r="SC33" s="51"/>
      <c r="SD33" s="51"/>
      <c r="SE33" s="51"/>
      <c r="SF33" s="51"/>
      <c r="SG33" s="51"/>
      <c r="SH33" s="51"/>
      <c r="SI33" s="51"/>
      <c r="SJ33" s="51"/>
      <c r="SK33" s="51"/>
      <c r="SL33" s="51"/>
      <c r="SM33" s="51"/>
      <c r="SN33" s="51"/>
      <c r="SO33" s="51"/>
      <c r="SP33" s="51"/>
      <c r="SQ33" s="51"/>
      <c r="SR33" s="51"/>
      <c r="SS33" s="51"/>
      <c r="ST33" s="51"/>
      <c r="SU33" s="51"/>
      <c r="SV33" s="51"/>
      <c r="SW33" s="51"/>
      <c r="SX33" s="51"/>
      <c r="SY33" s="51"/>
      <c r="SZ33" s="51"/>
      <c r="TA33" s="51"/>
      <c r="TB33" s="51"/>
      <c r="TC33" s="51"/>
      <c r="TD33" s="51"/>
      <c r="TE33" s="51"/>
      <c r="TF33" s="51"/>
      <c r="TG33" s="51"/>
      <c r="TH33" s="51"/>
      <c r="TI33" s="51"/>
      <c r="TJ33" s="51"/>
      <c r="TK33" s="51"/>
      <c r="TL33" s="51"/>
      <c r="TM33" s="51"/>
      <c r="TN33" s="51"/>
      <c r="TO33" s="51"/>
      <c r="TP33" s="51"/>
      <c r="TQ33" s="51"/>
      <c r="TR33" s="51"/>
      <c r="TS33" s="51"/>
      <c r="TT33" s="51"/>
      <c r="TU33" s="51"/>
      <c r="TV33" s="51"/>
      <c r="TW33" s="51"/>
      <c r="TX33" s="51"/>
      <c r="TY33" s="51"/>
      <c r="TZ33" s="51"/>
      <c r="UA33" s="51"/>
      <c r="UB33" s="51"/>
      <c r="UC33" s="51"/>
      <c r="UD33" s="51"/>
      <c r="UE33" s="51"/>
      <c r="UF33" s="51"/>
      <c r="UG33" s="51"/>
      <c r="UH33" s="51"/>
      <c r="UI33" s="51"/>
      <c r="UJ33" s="51"/>
      <c r="UK33" s="51"/>
      <c r="UL33" s="51"/>
      <c r="UM33" s="51"/>
      <c r="UN33" s="51"/>
      <c r="UO33" s="51"/>
      <c r="UP33" s="51"/>
      <c r="UQ33" s="51"/>
      <c r="UR33" s="51"/>
      <c r="US33" s="51"/>
      <c r="UT33" s="51"/>
      <c r="UU33" s="51"/>
      <c r="UV33" s="51"/>
      <c r="UW33" s="51"/>
      <c r="UX33" s="51"/>
      <c r="UY33" s="51"/>
      <c r="UZ33" s="51"/>
      <c r="VA33" s="51"/>
      <c r="VB33" s="51"/>
      <c r="VC33" s="51"/>
      <c r="VD33" s="51"/>
      <c r="VE33" s="51"/>
      <c r="VF33" s="51"/>
      <c r="VG33" s="51"/>
      <c r="VH33" s="51"/>
      <c r="VI33" s="51"/>
      <c r="VJ33" s="51"/>
      <c r="VK33" s="51"/>
      <c r="VL33" s="51"/>
      <c r="VM33" s="51"/>
      <c r="VN33" s="51"/>
      <c r="VO33" s="51"/>
      <c r="VP33" s="51"/>
      <c r="VQ33" s="51"/>
      <c r="VR33" s="51"/>
      <c r="VS33" s="51"/>
      <c r="VT33" s="51"/>
      <c r="VU33" s="51"/>
      <c r="VV33" s="51"/>
      <c r="VW33" s="51"/>
      <c r="VX33" s="51"/>
      <c r="VY33" s="51"/>
      <c r="VZ33" s="51"/>
      <c r="WA33" s="51"/>
      <c r="WB33" s="51"/>
      <c r="WC33" s="51"/>
      <c r="WD33" s="51"/>
      <c r="WE33" s="51"/>
      <c r="WF33" s="51"/>
      <c r="WG33" s="51"/>
      <c r="WH33" s="51"/>
      <c r="WI33" s="51"/>
      <c r="WJ33" s="51"/>
      <c r="WK33" s="51"/>
      <c r="WL33" s="51"/>
      <c r="WM33" s="51"/>
      <c r="WN33" s="51"/>
      <c r="WO33" s="51"/>
      <c r="WP33" s="51"/>
      <c r="WQ33" s="51"/>
      <c r="WR33" s="51"/>
      <c r="WS33" s="51"/>
      <c r="WT33" s="51"/>
      <c r="WU33" s="51"/>
      <c r="WV33" s="51"/>
      <c r="WW33" s="51"/>
      <c r="WX33" s="51"/>
      <c r="WY33" s="51"/>
      <c r="WZ33" s="51"/>
      <c r="XA33" s="51"/>
      <c r="XB33" s="51"/>
      <c r="XC33" s="51"/>
      <c r="XD33" s="51"/>
      <c r="XE33" s="51"/>
      <c r="XF33" s="51"/>
      <c r="XG33" s="51"/>
      <c r="XH33" s="51"/>
      <c r="XI33" s="51"/>
      <c r="XJ33" s="51"/>
      <c r="XK33" s="51"/>
      <c r="XL33" s="51"/>
      <c r="XM33" s="51"/>
      <c r="XN33" s="51"/>
      <c r="XO33" s="51"/>
      <c r="XP33" s="51"/>
      <c r="XQ33" s="51"/>
      <c r="XR33" s="51"/>
      <c r="XS33" s="51"/>
      <c r="XT33" s="51"/>
      <c r="XU33" s="51"/>
      <c r="XV33" s="51"/>
      <c r="XW33" s="51"/>
      <c r="XX33" s="51"/>
      <c r="XY33" s="51"/>
      <c r="XZ33" s="51"/>
      <c r="YA33" s="51"/>
      <c r="YB33" s="51"/>
      <c r="YC33" s="51"/>
      <c r="YD33" s="51"/>
      <c r="YE33" s="51"/>
      <c r="YF33" s="51"/>
      <c r="YG33" s="51"/>
      <c r="YH33" s="51"/>
      <c r="YI33" s="51"/>
      <c r="YJ33" s="51"/>
      <c r="YK33" s="51"/>
      <c r="YL33" s="51"/>
      <c r="YM33" s="51"/>
      <c r="YN33" s="51"/>
      <c r="YO33" s="51"/>
      <c r="YP33" s="51"/>
      <c r="YQ33" s="51"/>
      <c r="YR33" s="51"/>
      <c r="YS33" s="51"/>
      <c r="YT33" s="51"/>
      <c r="YU33" s="51"/>
      <c r="YV33" s="51"/>
      <c r="YW33" s="51"/>
      <c r="YX33" s="51"/>
      <c r="YY33" s="51"/>
      <c r="YZ33" s="51"/>
      <c r="ZA33" s="51"/>
      <c r="ZB33" s="51"/>
      <c r="ZC33" s="51"/>
      <c r="ZD33" s="51"/>
      <c r="ZE33" s="51"/>
      <c r="ZF33" s="51"/>
      <c r="ZG33" s="51"/>
      <c r="ZH33" s="51"/>
      <c r="ZI33" s="51"/>
      <c r="ZJ33" s="51"/>
      <c r="ZK33" s="51"/>
      <c r="ZL33" s="51"/>
      <c r="ZM33" s="51"/>
      <c r="ZN33" s="51"/>
      <c r="ZO33" s="51"/>
      <c r="ZP33" s="51"/>
      <c r="ZQ33" s="51"/>
      <c r="ZR33" s="51"/>
      <c r="ZS33" s="51"/>
      <c r="ZT33" s="51"/>
      <c r="ZU33" s="51"/>
      <c r="ZV33" s="51"/>
      <c r="ZW33" s="51"/>
      <c r="ZX33" s="51"/>
      <c r="ZY33" s="51"/>
      <c r="ZZ33" s="51"/>
      <c r="AAA33" s="51"/>
      <c r="AAB33" s="51"/>
      <c r="AAC33" s="51"/>
      <c r="AAD33" s="51"/>
      <c r="AAE33" s="51"/>
      <c r="AAF33" s="51"/>
      <c r="AAG33" s="51"/>
      <c r="AAH33" s="51"/>
      <c r="AAI33" s="51"/>
      <c r="AAJ33" s="51"/>
      <c r="AAK33" s="51"/>
      <c r="AAL33" s="51"/>
      <c r="AAM33" s="51"/>
      <c r="AAN33" s="51"/>
      <c r="AAO33" s="51"/>
      <c r="AAP33" s="51"/>
      <c r="AAQ33" s="51"/>
      <c r="AAR33" s="51"/>
      <c r="AAS33" s="51"/>
      <c r="AAT33" s="51"/>
      <c r="AAU33" s="51"/>
      <c r="AAV33" s="51"/>
      <c r="AAW33" s="51"/>
      <c r="AAX33" s="51"/>
      <c r="AAY33" s="51"/>
      <c r="AAZ33" s="51"/>
      <c r="ABA33" s="51"/>
      <c r="ABB33" s="51"/>
      <c r="ABC33" s="51"/>
      <c r="ABD33" s="51"/>
      <c r="ABE33" s="51"/>
      <c r="ABF33" s="51"/>
      <c r="ABG33" s="51"/>
      <c r="ABH33" s="51"/>
      <c r="ABI33" s="51"/>
      <c r="ABJ33" s="51"/>
      <c r="ABK33" s="51"/>
      <c r="ABL33" s="51"/>
      <c r="ABM33" s="51"/>
      <c r="ABN33" s="51"/>
      <c r="ABO33" s="51"/>
      <c r="ABP33" s="51"/>
      <c r="ABQ33" s="51"/>
      <c r="ABR33" s="51"/>
      <c r="ABS33" s="51"/>
      <c r="ABT33" s="51"/>
      <c r="ABU33" s="51"/>
      <c r="ABV33" s="51"/>
      <c r="ABW33" s="51"/>
      <c r="ABX33" s="51"/>
      <c r="ABY33" s="51"/>
      <c r="ABZ33" s="51"/>
      <c r="ACA33" s="51"/>
      <c r="ACB33" s="51"/>
      <c r="ACC33" s="51"/>
      <c r="ACD33" s="51"/>
      <c r="ACE33" s="51"/>
      <c r="ACF33" s="51"/>
      <c r="ACG33" s="51"/>
      <c r="ACH33" s="51"/>
      <c r="ACI33" s="51"/>
      <c r="ACJ33" s="51"/>
      <c r="ACK33" s="51"/>
      <c r="ACL33" s="51"/>
      <c r="ACM33" s="51"/>
      <c r="ACN33" s="51"/>
      <c r="ACO33" s="51"/>
      <c r="ACP33" s="51"/>
      <c r="ACQ33" s="51"/>
      <c r="ACR33" s="51"/>
      <c r="ACS33" s="51"/>
      <c r="ACT33" s="51"/>
      <c r="ACU33" s="51"/>
      <c r="ACV33" s="51"/>
      <c r="ACW33" s="51"/>
      <c r="ACX33" s="51"/>
      <c r="ACY33" s="51"/>
      <c r="ACZ33" s="51"/>
      <c r="ADA33" s="51"/>
      <c r="ADB33" s="51"/>
      <c r="ADC33" s="51"/>
      <c r="ADD33" s="51"/>
      <c r="ADE33" s="51"/>
      <c r="ADF33" s="51"/>
      <c r="ADG33" s="51"/>
      <c r="ADH33" s="51"/>
      <c r="ADI33" s="51"/>
      <c r="ADJ33" s="51"/>
      <c r="ADK33" s="51"/>
      <c r="ADL33" s="51"/>
      <c r="ADM33" s="51"/>
      <c r="ADN33" s="51"/>
      <c r="ADO33" s="51"/>
      <c r="ADP33" s="51"/>
      <c r="ADQ33" s="51"/>
      <c r="ADR33" s="51"/>
      <c r="ADS33" s="51"/>
      <c r="ADT33" s="51"/>
      <c r="ADU33" s="51"/>
      <c r="ADV33" s="51"/>
      <c r="ADW33" s="51"/>
      <c r="ADX33" s="51"/>
      <c r="ADY33" s="51"/>
      <c r="ADZ33" s="51"/>
      <c r="AEA33" s="51"/>
      <c r="AEB33" s="51"/>
      <c r="AEC33" s="51"/>
      <c r="AED33" s="51"/>
      <c r="AEE33" s="51"/>
      <c r="AEF33" s="51"/>
      <c r="AEG33" s="51"/>
      <c r="AEH33" s="51"/>
      <c r="AEI33" s="51"/>
      <c r="AEJ33" s="51"/>
      <c r="AEK33" s="51"/>
      <c r="AEL33" s="51"/>
      <c r="AEM33" s="51"/>
      <c r="AEN33" s="51"/>
      <c r="AEO33" s="51"/>
      <c r="AEP33" s="51"/>
      <c r="AEQ33" s="51"/>
      <c r="AER33" s="51"/>
      <c r="AES33" s="51"/>
      <c r="AET33" s="51"/>
      <c r="AEU33" s="51"/>
      <c r="AEV33" s="51"/>
      <c r="AEW33" s="51"/>
      <c r="AEX33" s="51"/>
      <c r="AEY33" s="51"/>
      <c r="AEZ33" s="51"/>
      <c r="AFA33" s="51"/>
      <c r="AFB33" s="51"/>
      <c r="AFC33" s="51"/>
      <c r="AFD33" s="51"/>
      <c r="AFE33" s="51"/>
      <c r="AFF33" s="51"/>
      <c r="AFG33" s="51"/>
      <c r="AFH33" s="51"/>
      <c r="AFI33" s="51"/>
      <c r="AFJ33" s="51"/>
      <c r="AFK33" s="51"/>
      <c r="AFL33" s="51"/>
      <c r="AFM33" s="51"/>
      <c r="AFN33" s="51"/>
      <c r="AFO33" s="51"/>
      <c r="AFP33" s="51"/>
      <c r="AFQ33" s="51"/>
      <c r="AFR33" s="51"/>
      <c r="AFS33" s="51"/>
      <c r="AFT33" s="51"/>
      <c r="AFU33" s="51"/>
      <c r="AFV33" s="51"/>
      <c r="AFW33" s="51"/>
      <c r="AFX33" s="51"/>
      <c r="AFY33" s="51"/>
      <c r="AFZ33" s="51"/>
      <c r="AGA33" s="51"/>
      <c r="AGB33" s="51"/>
      <c r="AGC33" s="51"/>
      <c r="AGD33" s="51"/>
      <c r="AGE33" s="51"/>
      <c r="AGF33" s="51"/>
      <c r="AGG33" s="51"/>
      <c r="AGH33" s="51"/>
      <c r="AGI33" s="51"/>
      <c r="AGJ33" s="51"/>
      <c r="AGK33" s="51"/>
      <c r="AGL33" s="51"/>
      <c r="AGM33" s="51"/>
      <c r="AGN33" s="51"/>
      <c r="AGO33" s="51"/>
      <c r="AGP33" s="51"/>
      <c r="AGQ33" s="51"/>
      <c r="AGR33" s="51"/>
      <c r="AGS33" s="51"/>
      <c r="AGT33" s="51"/>
      <c r="AGU33" s="51"/>
      <c r="AGV33" s="51"/>
      <c r="AGW33" s="51"/>
      <c r="AGX33" s="51"/>
      <c r="AGY33" s="51"/>
      <c r="AGZ33" s="51"/>
      <c r="AHA33" s="51"/>
      <c r="AHB33" s="51"/>
      <c r="AHC33" s="51"/>
      <c r="AHD33" s="51"/>
      <c r="AHE33" s="51"/>
      <c r="AHF33" s="51"/>
      <c r="AHG33" s="51"/>
      <c r="AHH33" s="51"/>
      <c r="AHI33" s="51"/>
      <c r="AHJ33" s="51"/>
      <c r="AHK33" s="51"/>
      <c r="AHL33" s="51"/>
      <c r="AHM33" s="51"/>
      <c r="AHN33" s="51"/>
      <c r="AHO33" s="51"/>
      <c r="AHP33" s="51"/>
      <c r="AHQ33" s="51"/>
      <c r="AHR33" s="51"/>
      <c r="AHS33" s="51"/>
      <c r="AHT33" s="51"/>
      <c r="AHU33" s="51"/>
      <c r="AHV33" s="51"/>
      <c r="AHW33" s="51"/>
      <c r="AHX33" s="51"/>
      <c r="AHY33" s="51"/>
      <c r="AHZ33" s="51"/>
      <c r="AIA33" s="51"/>
      <c r="AIB33" s="51"/>
      <c r="AIC33" s="51"/>
      <c r="AID33" s="51"/>
      <c r="AIE33" s="51"/>
      <c r="AIF33" s="51"/>
      <c r="AIG33" s="51"/>
      <c r="AIH33" s="51"/>
      <c r="AII33" s="51"/>
      <c r="AIJ33" s="51"/>
      <c r="AIK33" s="51"/>
      <c r="AIL33" s="51"/>
      <c r="AIM33" s="51"/>
      <c r="AIN33" s="51"/>
      <c r="AIO33" s="51"/>
      <c r="AIP33" s="51"/>
      <c r="AIQ33" s="51"/>
      <c r="AIR33" s="51"/>
      <c r="AIS33" s="51"/>
      <c r="AIT33" s="51"/>
      <c r="AIU33" s="51"/>
      <c r="AIV33" s="51"/>
      <c r="AIW33" s="51"/>
      <c r="AIX33" s="51"/>
      <c r="AIY33" s="51"/>
      <c r="AIZ33" s="51"/>
      <c r="AJA33" s="51"/>
      <c r="AJB33" s="51"/>
      <c r="AJC33" s="51"/>
      <c r="AJD33" s="51"/>
      <c r="AJE33" s="51"/>
      <c r="AJF33" s="51"/>
      <c r="AJG33" s="51"/>
      <c r="AJH33" s="51"/>
      <c r="AJI33" s="51"/>
      <c r="AJJ33" s="51"/>
      <c r="AJK33" s="51"/>
      <c r="AJL33" s="51"/>
      <c r="AJM33" s="51"/>
      <c r="AJN33" s="51"/>
      <c r="AJO33" s="51"/>
      <c r="AJP33" s="51"/>
      <c r="AJQ33" s="51"/>
      <c r="AJR33" s="51"/>
      <c r="AJS33" s="51"/>
      <c r="AJT33" s="51"/>
      <c r="AJU33" s="51"/>
      <c r="AJV33" s="51"/>
      <c r="AJW33" s="51"/>
      <c r="AJX33" s="51"/>
      <c r="AJY33" s="51"/>
      <c r="AJZ33" s="51"/>
      <c r="AKA33" s="51"/>
      <c r="AKB33" s="51"/>
      <c r="AKC33" s="51"/>
      <c r="AKD33" s="51"/>
      <c r="AKE33" s="51"/>
      <c r="AKF33" s="51"/>
      <c r="AKG33" s="51"/>
      <c r="AKH33" s="51"/>
      <c r="AKI33" s="51"/>
      <c r="AKJ33" s="51"/>
      <c r="AKK33" s="51"/>
      <c r="AKL33" s="51"/>
    </row>
    <row r="34" spans="1:975" ht="28.8">
      <c r="A34" s="52" t="s">
        <v>163</v>
      </c>
      <c r="B34" s="460" t="s">
        <v>249</v>
      </c>
      <c r="C34" s="125" t="s">
        <v>36</v>
      </c>
      <c r="D34" s="188" t="s">
        <v>164</v>
      </c>
      <c r="E34" s="190" t="s">
        <v>66</v>
      </c>
      <c r="F34" s="397"/>
      <c r="G34" s="128"/>
      <c r="H34" s="191"/>
      <c r="I34" s="93">
        <f>79600*6*1.1/41</f>
        <v>12813.658536585366</v>
      </c>
      <c r="J34" s="93">
        <f>ROUND(79600*12*1.1*1.1/41,0)</f>
        <v>28190</v>
      </c>
      <c r="K34" s="93">
        <f>ROUND(79600*5*1.1*1.1/41,0)</f>
        <v>11746</v>
      </c>
      <c r="L34" s="192">
        <f t="shared" si="5"/>
        <v>52749.658536585368</v>
      </c>
      <c r="M34" s="132">
        <f>+L34</f>
        <v>52749.658536585368</v>
      </c>
      <c r="N34" s="133"/>
      <c r="O34" s="74">
        <f t="shared" si="1"/>
        <v>0</v>
      </c>
      <c r="P34" s="85">
        <f>VLOOKUP(C34,'[1]PEP Aprobado junio 2022'!B36:K58,10,FALSE)</f>
        <v>62550</v>
      </c>
      <c r="Q34" s="86">
        <f t="shared" ref="Q34:Q54" si="7">+L34-P34</f>
        <v>-9800.341463414632</v>
      </c>
      <c r="T34" s="415">
        <f t="shared" si="3"/>
        <v>2162736</v>
      </c>
    </row>
    <row r="35" spans="1:975" ht="28.8">
      <c r="A35" s="52" t="s">
        <v>163</v>
      </c>
      <c r="B35" s="460" t="s">
        <v>249</v>
      </c>
      <c r="C35" s="64" t="s">
        <v>165</v>
      </c>
      <c r="D35" s="188" t="s">
        <v>38</v>
      </c>
      <c r="E35" s="162" t="s">
        <v>39</v>
      </c>
      <c r="F35" s="395"/>
      <c r="G35" s="116"/>
      <c r="H35" s="136"/>
      <c r="I35" s="119">
        <v>8400</v>
      </c>
      <c r="J35" s="119"/>
      <c r="K35" s="120"/>
      <c r="L35" s="189">
        <f t="shared" si="5"/>
        <v>8400</v>
      </c>
      <c r="M35" s="121">
        <f>+L35</f>
        <v>8400</v>
      </c>
      <c r="N35" s="122"/>
      <c r="O35" s="74">
        <f t="shared" si="1"/>
        <v>0</v>
      </c>
      <c r="P35" s="85">
        <f>VLOOKUP(C35,'[1]PEP Aprobado junio 2022'!B37:K59,10,FALSE)</f>
        <v>8400</v>
      </c>
      <c r="Q35" s="86">
        <f t="shared" si="7"/>
        <v>0</v>
      </c>
      <c r="T35" s="415">
        <f t="shared" si="3"/>
        <v>344400</v>
      </c>
    </row>
    <row r="36" spans="1:975" ht="14.4" customHeight="1">
      <c r="A36" s="52"/>
      <c r="B36" s="186" t="s">
        <v>166</v>
      </c>
      <c r="C36" s="186"/>
      <c r="D36" s="186"/>
      <c r="E36" s="186"/>
      <c r="F36" s="396"/>
      <c r="G36" s="57">
        <v>93000</v>
      </c>
      <c r="H36" s="58" t="s">
        <v>123</v>
      </c>
      <c r="I36" s="59" t="s">
        <v>123</v>
      </c>
      <c r="J36" s="59" t="s">
        <v>123</v>
      </c>
      <c r="K36" s="60" t="s">
        <v>123</v>
      </c>
      <c r="L36" s="61" t="s">
        <v>123</v>
      </c>
      <c r="M36" s="61" t="s">
        <v>123</v>
      </c>
      <c r="N36" s="62" t="s">
        <v>123</v>
      </c>
      <c r="O36" s="74"/>
      <c r="P36" s="85"/>
      <c r="Q36" s="86"/>
      <c r="R36" s="51"/>
      <c r="S36" s="51"/>
      <c r="T36" s="415" t="e">
        <f t="shared" si="3"/>
        <v>#VALUE!</v>
      </c>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c r="IV36" s="51"/>
      <c r="IW36" s="51"/>
      <c r="IX36" s="51"/>
      <c r="IY36" s="51"/>
      <c r="IZ36" s="51"/>
      <c r="JA36" s="51"/>
      <c r="JB36" s="51"/>
      <c r="JC36" s="51"/>
      <c r="JD36" s="51"/>
      <c r="JE36" s="51"/>
      <c r="JF36" s="51"/>
      <c r="JG36" s="51"/>
      <c r="JH36" s="51"/>
      <c r="JI36" s="51"/>
      <c r="JJ36" s="51"/>
      <c r="JK36" s="51"/>
      <c r="JL36" s="51"/>
      <c r="JM36" s="51"/>
      <c r="JN36" s="51"/>
      <c r="JO36" s="51"/>
      <c r="JP36" s="51"/>
      <c r="JQ36" s="51"/>
      <c r="JR36" s="51"/>
      <c r="JS36" s="51"/>
      <c r="JT36" s="51"/>
      <c r="JU36" s="51"/>
      <c r="JV36" s="51"/>
      <c r="JW36" s="51"/>
      <c r="JX36" s="51"/>
      <c r="JY36" s="51"/>
      <c r="JZ36" s="51"/>
      <c r="KA36" s="51"/>
      <c r="KB36" s="51"/>
      <c r="KC36" s="51"/>
      <c r="KD36" s="51"/>
      <c r="KE36" s="51"/>
      <c r="KF36" s="51"/>
      <c r="KG36" s="51"/>
      <c r="KH36" s="51"/>
      <c r="KI36" s="51"/>
      <c r="KJ36" s="51"/>
      <c r="KK36" s="51"/>
      <c r="KL36" s="51"/>
      <c r="KM36" s="51"/>
      <c r="KN36" s="51"/>
      <c r="KO36" s="51"/>
      <c r="KP36" s="51"/>
      <c r="KQ36" s="51"/>
      <c r="KR36" s="51"/>
      <c r="KS36" s="51"/>
      <c r="KT36" s="51"/>
      <c r="KU36" s="51"/>
      <c r="KV36" s="51"/>
      <c r="KW36" s="51"/>
      <c r="KX36" s="51"/>
      <c r="KY36" s="51"/>
      <c r="KZ36" s="51"/>
      <c r="LA36" s="51"/>
      <c r="LB36" s="51"/>
      <c r="LC36" s="51"/>
      <c r="LD36" s="51"/>
      <c r="LE36" s="51"/>
      <c r="LF36" s="51"/>
      <c r="LG36" s="51"/>
      <c r="LH36" s="51"/>
      <c r="LI36" s="51"/>
      <c r="LJ36" s="51"/>
      <c r="LK36" s="51"/>
      <c r="LL36" s="51"/>
      <c r="LM36" s="51"/>
      <c r="LN36" s="51"/>
      <c r="LO36" s="51"/>
      <c r="LP36" s="51"/>
      <c r="LQ36" s="51"/>
      <c r="LR36" s="51"/>
      <c r="LS36" s="51"/>
      <c r="LT36" s="51"/>
      <c r="LU36" s="51"/>
      <c r="LV36" s="51"/>
      <c r="LW36" s="51"/>
      <c r="LX36" s="51"/>
      <c r="LY36" s="51"/>
      <c r="LZ36" s="51"/>
      <c r="MA36" s="51"/>
      <c r="MB36" s="51"/>
      <c r="MC36" s="51"/>
      <c r="MD36" s="51"/>
      <c r="ME36" s="51"/>
      <c r="MF36" s="51"/>
      <c r="MG36" s="51"/>
      <c r="MH36" s="51"/>
      <c r="MI36" s="51"/>
      <c r="MJ36" s="51"/>
      <c r="MK36" s="51"/>
      <c r="ML36" s="51"/>
      <c r="MM36" s="51"/>
      <c r="MN36" s="51"/>
      <c r="MO36" s="51"/>
      <c r="MP36" s="51"/>
      <c r="MQ36" s="51"/>
      <c r="MR36" s="51"/>
      <c r="MS36" s="51"/>
      <c r="MT36" s="51"/>
      <c r="MU36" s="51"/>
      <c r="MV36" s="51"/>
      <c r="MW36" s="51"/>
      <c r="MX36" s="51"/>
      <c r="MY36" s="51"/>
      <c r="MZ36" s="51"/>
      <c r="NA36" s="51"/>
      <c r="NB36" s="51"/>
      <c r="NC36" s="51"/>
      <c r="ND36" s="51"/>
      <c r="NE36" s="51"/>
      <c r="NF36" s="51"/>
      <c r="NG36" s="51"/>
      <c r="NH36" s="51"/>
      <c r="NI36" s="51"/>
      <c r="NJ36" s="51"/>
      <c r="NK36" s="51"/>
      <c r="NL36" s="51"/>
      <c r="NM36" s="51"/>
      <c r="NN36" s="51"/>
      <c r="NO36" s="51"/>
      <c r="NP36" s="51"/>
      <c r="NQ36" s="51"/>
      <c r="NR36" s="51"/>
      <c r="NS36" s="51"/>
      <c r="NT36" s="51"/>
      <c r="NU36" s="51"/>
      <c r="NV36" s="51"/>
      <c r="NW36" s="51"/>
      <c r="NX36" s="51"/>
      <c r="NY36" s="51"/>
      <c r="NZ36" s="51"/>
      <c r="OA36" s="51"/>
      <c r="OB36" s="51"/>
      <c r="OC36" s="51"/>
      <c r="OD36" s="51"/>
      <c r="OE36" s="51"/>
      <c r="OF36" s="51"/>
      <c r="OG36" s="51"/>
      <c r="OH36" s="51"/>
      <c r="OI36" s="51"/>
      <c r="OJ36" s="51"/>
      <c r="OK36" s="51"/>
      <c r="OL36" s="51"/>
      <c r="OM36" s="51"/>
      <c r="ON36" s="51"/>
      <c r="OO36" s="51"/>
      <c r="OP36" s="51"/>
      <c r="OQ36" s="51"/>
      <c r="OR36" s="51"/>
      <c r="OS36" s="51"/>
      <c r="OT36" s="51"/>
      <c r="OU36" s="51"/>
      <c r="OV36" s="51"/>
      <c r="OW36" s="51"/>
      <c r="OX36" s="51"/>
      <c r="OY36" s="51"/>
      <c r="OZ36" s="51"/>
      <c r="PA36" s="51"/>
      <c r="PB36" s="51"/>
      <c r="PC36" s="51"/>
      <c r="PD36" s="51"/>
      <c r="PE36" s="51"/>
      <c r="PF36" s="51"/>
      <c r="PG36" s="51"/>
      <c r="PH36" s="51"/>
      <c r="PI36" s="51"/>
      <c r="PJ36" s="51"/>
      <c r="PK36" s="51"/>
      <c r="PL36" s="51"/>
      <c r="PM36" s="51"/>
      <c r="PN36" s="51"/>
      <c r="PO36" s="51"/>
      <c r="PP36" s="51"/>
      <c r="PQ36" s="51"/>
      <c r="PR36" s="51"/>
      <c r="PS36" s="51"/>
      <c r="PT36" s="51"/>
      <c r="PU36" s="51"/>
      <c r="PV36" s="51"/>
      <c r="PW36" s="51"/>
      <c r="PX36" s="51"/>
      <c r="PY36" s="51"/>
      <c r="PZ36" s="51"/>
      <c r="QA36" s="51"/>
      <c r="QB36" s="51"/>
      <c r="QC36" s="51"/>
      <c r="QD36" s="51"/>
      <c r="QE36" s="51"/>
      <c r="QF36" s="51"/>
      <c r="QG36" s="51"/>
      <c r="QH36" s="51"/>
      <c r="QI36" s="51"/>
      <c r="QJ36" s="51"/>
      <c r="QK36" s="51"/>
      <c r="QL36" s="51"/>
      <c r="QM36" s="51"/>
      <c r="QN36" s="51"/>
      <c r="QO36" s="51"/>
      <c r="QP36" s="51"/>
      <c r="QQ36" s="51"/>
      <c r="QR36" s="51"/>
      <c r="QS36" s="51"/>
      <c r="QT36" s="51"/>
      <c r="QU36" s="51"/>
      <c r="QV36" s="51"/>
      <c r="QW36" s="51"/>
      <c r="QX36" s="51"/>
      <c r="QY36" s="51"/>
      <c r="QZ36" s="51"/>
      <c r="RA36" s="51"/>
      <c r="RB36" s="51"/>
      <c r="RC36" s="51"/>
      <c r="RD36" s="51"/>
      <c r="RE36" s="51"/>
      <c r="RF36" s="51"/>
      <c r="RG36" s="51"/>
      <c r="RH36" s="51"/>
      <c r="RI36" s="51"/>
      <c r="RJ36" s="51"/>
      <c r="RK36" s="51"/>
      <c r="RL36" s="51"/>
      <c r="RM36" s="51"/>
      <c r="RN36" s="51"/>
      <c r="RO36" s="51"/>
      <c r="RP36" s="51"/>
      <c r="RQ36" s="51"/>
      <c r="RR36" s="51"/>
      <c r="RS36" s="51"/>
      <c r="RT36" s="51"/>
      <c r="RU36" s="51"/>
      <c r="RV36" s="51"/>
      <c r="RW36" s="51"/>
      <c r="RX36" s="51"/>
      <c r="RY36" s="51"/>
      <c r="RZ36" s="51"/>
      <c r="SA36" s="51"/>
      <c r="SB36" s="51"/>
      <c r="SC36" s="51"/>
      <c r="SD36" s="51"/>
      <c r="SE36" s="51"/>
      <c r="SF36" s="51"/>
      <c r="SG36" s="51"/>
      <c r="SH36" s="51"/>
      <c r="SI36" s="51"/>
      <c r="SJ36" s="51"/>
      <c r="SK36" s="51"/>
      <c r="SL36" s="51"/>
      <c r="SM36" s="51"/>
      <c r="SN36" s="51"/>
      <c r="SO36" s="51"/>
      <c r="SP36" s="51"/>
      <c r="SQ36" s="51"/>
      <c r="SR36" s="51"/>
      <c r="SS36" s="51"/>
      <c r="ST36" s="51"/>
      <c r="SU36" s="51"/>
      <c r="SV36" s="51"/>
      <c r="SW36" s="51"/>
      <c r="SX36" s="51"/>
      <c r="SY36" s="51"/>
      <c r="SZ36" s="51"/>
      <c r="TA36" s="51"/>
      <c r="TB36" s="51"/>
      <c r="TC36" s="51"/>
      <c r="TD36" s="51"/>
      <c r="TE36" s="51"/>
      <c r="TF36" s="51"/>
      <c r="TG36" s="51"/>
      <c r="TH36" s="51"/>
      <c r="TI36" s="51"/>
      <c r="TJ36" s="51"/>
      <c r="TK36" s="51"/>
      <c r="TL36" s="51"/>
      <c r="TM36" s="51"/>
      <c r="TN36" s="51"/>
      <c r="TO36" s="51"/>
      <c r="TP36" s="51"/>
      <c r="TQ36" s="51"/>
      <c r="TR36" s="51"/>
      <c r="TS36" s="51"/>
      <c r="TT36" s="51"/>
      <c r="TU36" s="51"/>
      <c r="TV36" s="51"/>
      <c r="TW36" s="51"/>
      <c r="TX36" s="51"/>
      <c r="TY36" s="51"/>
      <c r="TZ36" s="51"/>
      <c r="UA36" s="51"/>
      <c r="UB36" s="51"/>
      <c r="UC36" s="51"/>
      <c r="UD36" s="51"/>
      <c r="UE36" s="51"/>
      <c r="UF36" s="51"/>
      <c r="UG36" s="51"/>
      <c r="UH36" s="51"/>
      <c r="UI36" s="51"/>
      <c r="UJ36" s="51"/>
      <c r="UK36" s="51"/>
      <c r="UL36" s="51"/>
      <c r="UM36" s="51"/>
      <c r="UN36" s="51"/>
      <c r="UO36" s="51"/>
      <c r="UP36" s="51"/>
      <c r="UQ36" s="51"/>
      <c r="UR36" s="51"/>
      <c r="US36" s="51"/>
      <c r="UT36" s="51"/>
      <c r="UU36" s="51"/>
      <c r="UV36" s="51"/>
      <c r="UW36" s="51"/>
      <c r="UX36" s="51"/>
      <c r="UY36" s="51"/>
      <c r="UZ36" s="51"/>
      <c r="VA36" s="51"/>
      <c r="VB36" s="51"/>
      <c r="VC36" s="51"/>
      <c r="VD36" s="51"/>
      <c r="VE36" s="51"/>
      <c r="VF36" s="51"/>
      <c r="VG36" s="51"/>
      <c r="VH36" s="51"/>
      <c r="VI36" s="51"/>
      <c r="VJ36" s="51"/>
      <c r="VK36" s="51"/>
      <c r="VL36" s="51"/>
      <c r="VM36" s="51"/>
      <c r="VN36" s="51"/>
      <c r="VO36" s="51"/>
      <c r="VP36" s="51"/>
      <c r="VQ36" s="51"/>
      <c r="VR36" s="51"/>
      <c r="VS36" s="51"/>
      <c r="VT36" s="51"/>
      <c r="VU36" s="51"/>
      <c r="VV36" s="51"/>
      <c r="VW36" s="51"/>
      <c r="VX36" s="51"/>
      <c r="VY36" s="51"/>
      <c r="VZ36" s="51"/>
      <c r="WA36" s="51"/>
      <c r="WB36" s="51"/>
      <c r="WC36" s="51"/>
      <c r="WD36" s="51"/>
      <c r="WE36" s="51"/>
      <c r="WF36" s="51"/>
      <c r="WG36" s="51"/>
      <c r="WH36" s="51"/>
      <c r="WI36" s="51"/>
      <c r="WJ36" s="51"/>
      <c r="WK36" s="51"/>
      <c r="WL36" s="51"/>
      <c r="WM36" s="51"/>
      <c r="WN36" s="51"/>
      <c r="WO36" s="51"/>
      <c r="WP36" s="51"/>
      <c r="WQ36" s="51"/>
      <c r="WR36" s="51"/>
      <c r="WS36" s="51"/>
      <c r="WT36" s="51"/>
      <c r="WU36" s="51"/>
      <c r="WV36" s="51"/>
      <c r="WW36" s="51"/>
      <c r="WX36" s="51"/>
      <c r="WY36" s="51"/>
      <c r="WZ36" s="51"/>
      <c r="XA36" s="51"/>
      <c r="XB36" s="51"/>
      <c r="XC36" s="51"/>
      <c r="XD36" s="51"/>
      <c r="XE36" s="51"/>
      <c r="XF36" s="51"/>
      <c r="XG36" s="51"/>
      <c r="XH36" s="51"/>
      <c r="XI36" s="51"/>
      <c r="XJ36" s="51"/>
      <c r="XK36" s="51"/>
      <c r="XL36" s="51"/>
      <c r="XM36" s="51"/>
      <c r="XN36" s="51"/>
      <c r="XO36" s="51"/>
      <c r="XP36" s="51"/>
      <c r="XQ36" s="51"/>
      <c r="XR36" s="51"/>
      <c r="XS36" s="51"/>
      <c r="XT36" s="51"/>
      <c r="XU36" s="51"/>
      <c r="XV36" s="51"/>
      <c r="XW36" s="51"/>
      <c r="XX36" s="51"/>
      <c r="XY36" s="51"/>
      <c r="XZ36" s="51"/>
      <c r="YA36" s="51"/>
      <c r="YB36" s="51"/>
      <c r="YC36" s="51"/>
      <c r="YD36" s="51"/>
      <c r="YE36" s="51"/>
      <c r="YF36" s="51"/>
      <c r="YG36" s="51"/>
      <c r="YH36" s="51"/>
      <c r="YI36" s="51"/>
      <c r="YJ36" s="51"/>
      <c r="YK36" s="51"/>
      <c r="YL36" s="51"/>
      <c r="YM36" s="51"/>
      <c r="YN36" s="51"/>
      <c r="YO36" s="51"/>
      <c r="YP36" s="51"/>
      <c r="YQ36" s="51"/>
      <c r="YR36" s="51"/>
      <c r="YS36" s="51"/>
      <c r="YT36" s="51"/>
      <c r="YU36" s="51"/>
      <c r="YV36" s="51"/>
      <c r="YW36" s="51"/>
      <c r="YX36" s="51"/>
      <c r="YY36" s="51"/>
      <c r="YZ36" s="51"/>
      <c r="ZA36" s="51"/>
      <c r="ZB36" s="51"/>
      <c r="ZC36" s="51"/>
      <c r="ZD36" s="51"/>
      <c r="ZE36" s="51"/>
      <c r="ZF36" s="51"/>
      <c r="ZG36" s="51"/>
      <c r="ZH36" s="51"/>
      <c r="ZI36" s="51"/>
      <c r="ZJ36" s="51"/>
      <c r="ZK36" s="51"/>
      <c r="ZL36" s="51"/>
      <c r="ZM36" s="51"/>
      <c r="ZN36" s="51"/>
      <c r="ZO36" s="51"/>
      <c r="ZP36" s="51"/>
      <c r="ZQ36" s="51"/>
      <c r="ZR36" s="51"/>
      <c r="ZS36" s="51"/>
      <c r="ZT36" s="51"/>
      <c r="ZU36" s="51"/>
      <c r="ZV36" s="51"/>
      <c r="ZW36" s="51"/>
      <c r="ZX36" s="51"/>
      <c r="ZY36" s="51"/>
      <c r="ZZ36" s="51"/>
      <c r="AAA36" s="51"/>
      <c r="AAB36" s="51"/>
      <c r="AAC36" s="51"/>
      <c r="AAD36" s="51"/>
      <c r="AAE36" s="51"/>
      <c r="AAF36" s="51"/>
      <c r="AAG36" s="51"/>
      <c r="AAH36" s="51"/>
      <c r="AAI36" s="51"/>
      <c r="AAJ36" s="51"/>
      <c r="AAK36" s="51"/>
      <c r="AAL36" s="51"/>
      <c r="AAM36" s="51"/>
      <c r="AAN36" s="51"/>
      <c r="AAO36" s="51"/>
      <c r="AAP36" s="51"/>
      <c r="AAQ36" s="51"/>
      <c r="AAR36" s="51"/>
      <c r="AAS36" s="51"/>
      <c r="AAT36" s="51"/>
      <c r="AAU36" s="51"/>
      <c r="AAV36" s="51"/>
      <c r="AAW36" s="51"/>
      <c r="AAX36" s="51"/>
      <c r="AAY36" s="51"/>
      <c r="AAZ36" s="51"/>
      <c r="ABA36" s="51"/>
      <c r="ABB36" s="51"/>
      <c r="ABC36" s="51"/>
      <c r="ABD36" s="51"/>
      <c r="ABE36" s="51"/>
      <c r="ABF36" s="51"/>
      <c r="ABG36" s="51"/>
      <c r="ABH36" s="51"/>
      <c r="ABI36" s="51"/>
      <c r="ABJ36" s="51"/>
      <c r="ABK36" s="51"/>
      <c r="ABL36" s="51"/>
      <c r="ABM36" s="51"/>
      <c r="ABN36" s="51"/>
      <c r="ABO36" s="51"/>
      <c r="ABP36" s="51"/>
      <c r="ABQ36" s="51"/>
      <c r="ABR36" s="51"/>
      <c r="ABS36" s="51"/>
      <c r="ABT36" s="51"/>
      <c r="ABU36" s="51"/>
      <c r="ABV36" s="51"/>
      <c r="ABW36" s="51"/>
      <c r="ABX36" s="51"/>
      <c r="ABY36" s="51"/>
      <c r="ABZ36" s="51"/>
      <c r="ACA36" s="51"/>
      <c r="ACB36" s="51"/>
      <c r="ACC36" s="51"/>
      <c r="ACD36" s="51"/>
      <c r="ACE36" s="51"/>
      <c r="ACF36" s="51"/>
      <c r="ACG36" s="51"/>
      <c r="ACH36" s="51"/>
      <c r="ACI36" s="51"/>
      <c r="ACJ36" s="51"/>
      <c r="ACK36" s="51"/>
      <c r="ACL36" s="51"/>
      <c r="ACM36" s="51"/>
      <c r="ACN36" s="51"/>
      <c r="ACO36" s="51"/>
      <c r="ACP36" s="51"/>
      <c r="ACQ36" s="51"/>
      <c r="ACR36" s="51"/>
      <c r="ACS36" s="51"/>
      <c r="ACT36" s="51"/>
      <c r="ACU36" s="51"/>
      <c r="ACV36" s="51"/>
      <c r="ACW36" s="51"/>
      <c r="ACX36" s="51"/>
      <c r="ACY36" s="51"/>
      <c r="ACZ36" s="51"/>
      <c r="ADA36" s="51"/>
      <c r="ADB36" s="51"/>
      <c r="ADC36" s="51"/>
      <c r="ADD36" s="51"/>
      <c r="ADE36" s="51"/>
      <c r="ADF36" s="51"/>
      <c r="ADG36" s="51"/>
      <c r="ADH36" s="51"/>
      <c r="ADI36" s="51"/>
      <c r="ADJ36" s="51"/>
      <c r="ADK36" s="51"/>
      <c r="ADL36" s="51"/>
      <c r="ADM36" s="51"/>
      <c r="ADN36" s="51"/>
      <c r="ADO36" s="51"/>
      <c r="ADP36" s="51"/>
      <c r="ADQ36" s="51"/>
      <c r="ADR36" s="51"/>
      <c r="ADS36" s="51"/>
      <c r="ADT36" s="51"/>
      <c r="ADU36" s="51"/>
      <c r="ADV36" s="51"/>
      <c r="ADW36" s="51"/>
      <c r="ADX36" s="51"/>
      <c r="ADY36" s="51"/>
      <c r="ADZ36" s="51"/>
      <c r="AEA36" s="51"/>
      <c r="AEB36" s="51"/>
      <c r="AEC36" s="51"/>
      <c r="AED36" s="51"/>
      <c r="AEE36" s="51"/>
      <c r="AEF36" s="51"/>
      <c r="AEG36" s="51"/>
      <c r="AEH36" s="51"/>
      <c r="AEI36" s="51"/>
      <c r="AEJ36" s="51"/>
      <c r="AEK36" s="51"/>
      <c r="AEL36" s="51"/>
      <c r="AEM36" s="51"/>
      <c r="AEN36" s="51"/>
      <c r="AEO36" s="51"/>
      <c r="AEP36" s="51"/>
      <c r="AEQ36" s="51"/>
      <c r="AER36" s="51"/>
      <c r="AES36" s="51"/>
      <c r="AET36" s="51"/>
      <c r="AEU36" s="51"/>
      <c r="AEV36" s="51"/>
      <c r="AEW36" s="51"/>
      <c r="AEX36" s="51"/>
      <c r="AEY36" s="51"/>
      <c r="AEZ36" s="51"/>
      <c r="AFA36" s="51"/>
      <c r="AFB36" s="51"/>
      <c r="AFC36" s="51"/>
      <c r="AFD36" s="51"/>
      <c r="AFE36" s="51"/>
      <c r="AFF36" s="51"/>
      <c r="AFG36" s="51"/>
      <c r="AFH36" s="51"/>
      <c r="AFI36" s="51"/>
      <c r="AFJ36" s="51"/>
      <c r="AFK36" s="51"/>
      <c r="AFL36" s="51"/>
      <c r="AFM36" s="51"/>
      <c r="AFN36" s="51"/>
      <c r="AFO36" s="51"/>
      <c r="AFP36" s="51"/>
      <c r="AFQ36" s="51"/>
      <c r="AFR36" s="51"/>
      <c r="AFS36" s="51"/>
      <c r="AFT36" s="51"/>
      <c r="AFU36" s="51"/>
      <c r="AFV36" s="51"/>
      <c r="AFW36" s="51"/>
      <c r="AFX36" s="51"/>
      <c r="AFY36" s="51"/>
      <c r="AFZ36" s="51"/>
      <c r="AGA36" s="51"/>
      <c r="AGB36" s="51"/>
      <c r="AGC36" s="51"/>
      <c r="AGD36" s="51"/>
      <c r="AGE36" s="51"/>
      <c r="AGF36" s="51"/>
      <c r="AGG36" s="51"/>
      <c r="AGH36" s="51"/>
      <c r="AGI36" s="51"/>
      <c r="AGJ36" s="51"/>
      <c r="AGK36" s="51"/>
      <c r="AGL36" s="51"/>
      <c r="AGM36" s="51"/>
      <c r="AGN36" s="51"/>
      <c r="AGO36" s="51"/>
      <c r="AGP36" s="51"/>
      <c r="AGQ36" s="51"/>
      <c r="AGR36" s="51"/>
      <c r="AGS36" s="51"/>
      <c r="AGT36" s="51"/>
      <c r="AGU36" s="51"/>
      <c r="AGV36" s="51"/>
      <c r="AGW36" s="51"/>
      <c r="AGX36" s="51"/>
      <c r="AGY36" s="51"/>
      <c r="AGZ36" s="51"/>
      <c r="AHA36" s="51"/>
      <c r="AHB36" s="51"/>
      <c r="AHC36" s="51"/>
      <c r="AHD36" s="51"/>
      <c r="AHE36" s="51"/>
      <c r="AHF36" s="51"/>
      <c r="AHG36" s="51"/>
      <c r="AHH36" s="51"/>
      <c r="AHI36" s="51"/>
      <c r="AHJ36" s="51"/>
      <c r="AHK36" s="51"/>
      <c r="AHL36" s="51"/>
      <c r="AHM36" s="51"/>
      <c r="AHN36" s="51"/>
      <c r="AHO36" s="51"/>
      <c r="AHP36" s="51"/>
      <c r="AHQ36" s="51"/>
      <c r="AHR36" s="51"/>
      <c r="AHS36" s="51"/>
      <c r="AHT36" s="51"/>
      <c r="AHU36" s="51"/>
      <c r="AHV36" s="51"/>
      <c r="AHW36" s="51"/>
      <c r="AHX36" s="51"/>
      <c r="AHY36" s="51"/>
      <c r="AHZ36" s="51"/>
      <c r="AIA36" s="51"/>
      <c r="AIB36" s="51"/>
      <c r="AIC36" s="51"/>
      <c r="AID36" s="51"/>
      <c r="AIE36" s="51"/>
      <c r="AIF36" s="51"/>
      <c r="AIG36" s="51"/>
      <c r="AIH36" s="51"/>
      <c r="AII36" s="51"/>
      <c r="AIJ36" s="51"/>
      <c r="AIK36" s="51"/>
      <c r="AIL36" s="51"/>
      <c r="AIM36" s="51"/>
      <c r="AIN36" s="51"/>
      <c r="AIO36" s="51"/>
      <c r="AIP36" s="51"/>
      <c r="AIQ36" s="51"/>
      <c r="AIR36" s="51"/>
      <c r="AIS36" s="51"/>
      <c r="AIT36" s="51"/>
      <c r="AIU36" s="51"/>
      <c r="AIV36" s="51"/>
      <c r="AIW36" s="51"/>
      <c r="AIX36" s="51"/>
      <c r="AIY36" s="51"/>
      <c r="AIZ36" s="51"/>
      <c r="AJA36" s="51"/>
      <c r="AJB36" s="51"/>
      <c r="AJC36" s="51"/>
      <c r="AJD36" s="51"/>
      <c r="AJE36" s="51"/>
      <c r="AJF36" s="51"/>
      <c r="AJG36" s="51"/>
      <c r="AJH36" s="51"/>
      <c r="AJI36" s="51"/>
      <c r="AJJ36" s="51"/>
      <c r="AJK36" s="51"/>
      <c r="AJL36" s="51"/>
      <c r="AJM36" s="51"/>
      <c r="AJN36" s="51"/>
      <c r="AJO36" s="51"/>
      <c r="AJP36" s="51"/>
      <c r="AJQ36" s="51"/>
      <c r="AJR36" s="51"/>
      <c r="AJS36" s="51"/>
      <c r="AJT36" s="51"/>
      <c r="AJU36" s="51"/>
      <c r="AJV36" s="51"/>
      <c r="AJW36" s="51"/>
      <c r="AJX36" s="51"/>
      <c r="AJY36" s="51"/>
      <c r="AJZ36" s="51"/>
      <c r="AKA36" s="51"/>
      <c r="AKB36" s="51"/>
      <c r="AKC36" s="51"/>
      <c r="AKD36" s="51"/>
      <c r="AKE36" s="51"/>
      <c r="AKF36" s="51"/>
      <c r="AKG36" s="51"/>
      <c r="AKH36" s="51"/>
      <c r="AKI36" s="51"/>
      <c r="AKJ36" s="51"/>
      <c r="AKK36" s="51"/>
      <c r="AKL36" s="51"/>
    </row>
    <row r="37" spans="1:975">
      <c r="A37" s="52" t="s">
        <v>167</v>
      </c>
      <c r="B37" s="460" t="s">
        <v>249</v>
      </c>
      <c r="C37" s="125" t="s">
        <v>40</v>
      </c>
      <c r="D37" s="193" t="s">
        <v>41</v>
      </c>
      <c r="E37" s="190" t="s">
        <v>168</v>
      </c>
      <c r="F37" s="397"/>
      <c r="G37" s="140"/>
      <c r="H37" s="191"/>
      <c r="I37" s="194">
        <v>10000</v>
      </c>
      <c r="J37" s="194">
        <f>10000+7219</f>
        <v>17219</v>
      </c>
      <c r="K37" s="195">
        <v>10000</v>
      </c>
      <c r="L37" s="192">
        <f t="shared" si="5"/>
        <v>37219</v>
      </c>
      <c r="M37" s="132"/>
      <c r="N37" s="133">
        <f>+L37</f>
        <v>37219</v>
      </c>
      <c r="O37" s="74">
        <f t="shared" si="1"/>
        <v>0</v>
      </c>
      <c r="P37" s="85">
        <f>VLOOKUP(C37,'[1]PEP Aprobado junio 2022'!B39:K61,10,FALSE)</f>
        <v>30000</v>
      </c>
      <c r="Q37" s="86">
        <f t="shared" si="7"/>
        <v>7219</v>
      </c>
      <c r="T37" s="415">
        <f t="shared" si="3"/>
        <v>1525979</v>
      </c>
    </row>
    <row r="38" spans="1:975" ht="14.4" customHeight="1">
      <c r="A38" s="52" t="s">
        <v>169</v>
      </c>
      <c r="B38" s="186" t="s">
        <v>170</v>
      </c>
      <c r="C38" s="186"/>
      <c r="D38" s="186"/>
      <c r="E38" s="186"/>
      <c r="F38" s="398"/>
      <c r="G38" s="196" t="s">
        <v>123</v>
      </c>
      <c r="H38" s="197" t="s">
        <v>123</v>
      </c>
      <c r="I38" s="198" t="s">
        <v>123</v>
      </c>
      <c r="J38" s="198" t="s">
        <v>123</v>
      </c>
      <c r="K38" s="199" t="s">
        <v>123</v>
      </c>
      <c r="L38" s="200" t="s">
        <v>123</v>
      </c>
      <c r="M38" s="200" t="s">
        <v>123</v>
      </c>
      <c r="N38" s="201" t="s">
        <v>123</v>
      </c>
      <c r="O38" s="74"/>
      <c r="P38" s="85"/>
      <c r="Q38" s="86"/>
      <c r="R38" s="51"/>
      <c r="S38" s="51"/>
      <c r="T38" s="415" t="e">
        <f t="shared" si="3"/>
        <v>#VALUE!</v>
      </c>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c r="IV38" s="51"/>
      <c r="IW38" s="51"/>
      <c r="IX38" s="51"/>
      <c r="IY38" s="51"/>
      <c r="IZ38" s="51"/>
      <c r="JA38" s="51"/>
      <c r="JB38" s="51"/>
      <c r="JC38" s="51"/>
      <c r="JD38" s="51"/>
      <c r="JE38" s="51"/>
      <c r="JF38" s="51"/>
      <c r="JG38" s="51"/>
      <c r="JH38" s="51"/>
      <c r="JI38" s="51"/>
      <c r="JJ38" s="51"/>
      <c r="JK38" s="51"/>
      <c r="JL38" s="51"/>
      <c r="JM38" s="51"/>
      <c r="JN38" s="51"/>
      <c r="JO38" s="51"/>
      <c r="JP38" s="51"/>
      <c r="JQ38" s="51"/>
      <c r="JR38" s="51"/>
      <c r="JS38" s="51"/>
      <c r="JT38" s="51"/>
      <c r="JU38" s="51"/>
      <c r="JV38" s="51"/>
      <c r="JW38" s="51"/>
      <c r="JX38" s="51"/>
      <c r="JY38" s="51"/>
      <c r="JZ38" s="51"/>
      <c r="KA38" s="51"/>
      <c r="KB38" s="51"/>
      <c r="KC38" s="51"/>
      <c r="KD38" s="51"/>
      <c r="KE38" s="51"/>
      <c r="KF38" s="51"/>
      <c r="KG38" s="51"/>
      <c r="KH38" s="51"/>
      <c r="KI38" s="51"/>
      <c r="KJ38" s="51"/>
      <c r="KK38" s="51"/>
      <c r="KL38" s="51"/>
      <c r="KM38" s="51"/>
      <c r="KN38" s="51"/>
      <c r="KO38" s="51"/>
      <c r="KP38" s="51"/>
      <c r="KQ38" s="51"/>
      <c r="KR38" s="51"/>
      <c r="KS38" s="51"/>
      <c r="KT38" s="51"/>
      <c r="KU38" s="51"/>
      <c r="KV38" s="51"/>
      <c r="KW38" s="51"/>
      <c r="KX38" s="51"/>
      <c r="KY38" s="51"/>
      <c r="KZ38" s="51"/>
      <c r="LA38" s="51"/>
      <c r="LB38" s="51"/>
      <c r="LC38" s="51"/>
      <c r="LD38" s="51"/>
      <c r="LE38" s="51"/>
      <c r="LF38" s="51"/>
      <c r="LG38" s="51"/>
      <c r="LH38" s="51"/>
      <c r="LI38" s="51"/>
      <c r="LJ38" s="51"/>
      <c r="LK38" s="51"/>
      <c r="LL38" s="51"/>
      <c r="LM38" s="51"/>
      <c r="LN38" s="51"/>
      <c r="LO38" s="51"/>
      <c r="LP38" s="51"/>
      <c r="LQ38" s="51"/>
      <c r="LR38" s="51"/>
      <c r="LS38" s="51"/>
      <c r="LT38" s="51"/>
      <c r="LU38" s="51"/>
      <c r="LV38" s="51"/>
      <c r="LW38" s="51"/>
      <c r="LX38" s="51"/>
      <c r="LY38" s="51"/>
      <c r="LZ38" s="51"/>
      <c r="MA38" s="51"/>
      <c r="MB38" s="51"/>
      <c r="MC38" s="51"/>
      <c r="MD38" s="51"/>
      <c r="ME38" s="51"/>
      <c r="MF38" s="51"/>
      <c r="MG38" s="51"/>
      <c r="MH38" s="51"/>
      <c r="MI38" s="51"/>
      <c r="MJ38" s="51"/>
      <c r="MK38" s="51"/>
      <c r="ML38" s="51"/>
      <c r="MM38" s="51"/>
      <c r="MN38" s="51"/>
      <c r="MO38" s="51"/>
      <c r="MP38" s="51"/>
      <c r="MQ38" s="51"/>
      <c r="MR38" s="51"/>
      <c r="MS38" s="51"/>
      <c r="MT38" s="51"/>
      <c r="MU38" s="51"/>
      <c r="MV38" s="51"/>
      <c r="MW38" s="51"/>
      <c r="MX38" s="51"/>
      <c r="MY38" s="51"/>
      <c r="MZ38" s="51"/>
      <c r="NA38" s="51"/>
      <c r="NB38" s="51"/>
      <c r="NC38" s="51"/>
      <c r="ND38" s="51"/>
      <c r="NE38" s="51"/>
      <c r="NF38" s="51"/>
      <c r="NG38" s="51"/>
      <c r="NH38" s="51"/>
      <c r="NI38" s="51"/>
      <c r="NJ38" s="51"/>
      <c r="NK38" s="51"/>
      <c r="NL38" s="51"/>
      <c r="NM38" s="51"/>
      <c r="NN38" s="51"/>
      <c r="NO38" s="51"/>
      <c r="NP38" s="51"/>
      <c r="NQ38" s="51"/>
      <c r="NR38" s="51"/>
      <c r="NS38" s="51"/>
      <c r="NT38" s="51"/>
      <c r="NU38" s="51"/>
      <c r="NV38" s="51"/>
      <c r="NW38" s="51"/>
      <c r="NX38" s="51"/>
      <c r="NY38" s="51"/>
      <c r="NZ38" s="51"/>
      <c r="OA38" s="51"/>
      <c r="OB38" s="51"/>
      <c r="OC38" s="51"/>
      <c r="OD38" s="51"/>
      <c r="OE38" s="51"/>
      <c r="OF38" s="51"/>
      <c r="OG38" s="51"/>
      <c r="OH38" s="51"/>
      <c r="OI38" s="51"/>
      <c r="OJ38" s="51"/>
      <c r="OK38" s="51"/>
      <c r="OL38" s="51"/>
      <c r="OM38" s="51"/>
      <c r="ON38" s="51"/>
      <c r="OO38" s="51"/>
      <c r="OP38" s="51"/>
      <c r="OQ38" s="51"/>
      <c r="OR38" s="51"/>
      <c r="OS38" s="51"/>
      <c r="OT38" s="51"/>
      <c r="OU38" s="51"/>
      <c r="OV38" s="51"/>
      <c r="OW38" s="51"/>
      <c r="OX38" s="51"/>
      <c r="OY38" s="51"/>
      <c r="OZ38" s="51"/>
      <c r="PA38" s="51"/>
      <c r="PB38" s="51"/>
      <c r="PC38" s="51"/>
      <c r="PD38" s="51"/>
      <c r="PE38" s="51"/>
      <c r="PF38" s="51"/>
      <c r="PG38" s="51"/>
      <c r="PH38" s="51"/>
      <c r="PI38" s="51"/>
      <c r="PJ38" s="51"/>
      <c r="PK38" s="51"/>
      <c r="PL38" s="51"/>
      <c r="PM38" s="51"/>
      <c r="PN38" s="51"/>
      <c r="PO38" s="51"/>
      <c r="PP38" s="51"/>
      <c r="PQ38" s="51"/>
      <c r="PR38" s="51"/>
      <c r="PS38" s="51"/>
      <c r="PT38" s="51"/>
      <c r="PU38" s="51"/>
      <c r="PV38" s="51"/>
      <c r="PW38" s="51"/>
      <c r="PX38" s="51"/>
      <c r="PY38" s="51"/>
      <c r="PZ38" s="51"/>
      <c r="QA38" s="51"/>
      <c r="QB38" s="51"/>
      <c r="QC38" s="51"/>
      <c r="QD38" s="51"/>
      <c r="QE38" s="51"/>
      <c r="QF38" s="51"/>
      <c r="QG38" s="51"/>
      <c r="QH38" s="51"/>
      <c r="QI38" s="51"/>
      <c r="QJ38" s="51"/>
      <c r="QK38" s="51"/>
      <c r="QL38" s="51"/>
      <c r="QM38" s="51"/>
      <c r="QN38" s="51"/>
      <c r="QO38" s="51"/>
      <c r="QP38" s="51"/>
      <c r="QQ38" s="51"/>
      <c r="QR38" s="51"/>
      <c r="QS38" s="51"/>
      <c r="QT38" s="51"/>
      <c r="QU38" s="51"/>
      <c r="QV38" s="51"/>
      <c r="QW38" s="51"/>
      <c r="QX38" s="51"/>
      <c r="QY38" s="51"/>
      <c r="QZ38" s="51"/>
      <c r="RA38" s="51"/>
      <c r="RB38" s="51"/>
      <c r="RC38" s="51"/>
      <c r="RD38" s="51"/>
      <c r="RE38" s="51"/>
      <c r="RF38" s="51"/>
      <c r="RG38" s="51"/>
      <c r="RH38" s="51"/>
      <c r="RI38" s="51"/>
      <c r="RJ38" s="51"/>
      <c r="RK38" s="51"/>
      <c r="RL38" s="51"/>
      <c r="RM38" s="51"/>
      <c r="RN38" s="51"/>
      <c r="RO38" s="51"/>
      <c r="RP38" s="51"/>
      <c r="RQ38" s="51"/>
      <c r="RR38" s="51"/>
      <c r="RS38" s="51"/>
      <c r="RT38" s="51"/>
      <c r="RU38" s="51"/>
      <c r="RV38" s="51"/>
      <c r="RW38" s="51"/>
      <c r="RX38" s="51"/>
      <c r="RY38" s="51"/>
      <c r="RZ38" s="51"/>
      <c r="SA38" s="51"/>
      <c r="SB38" s="51"/>
      <c r="SC38" s="51"/>
      <c r="SD38" s="51"/>
      <c r="SE38" s="51"/>
      <c r="SF38" s="51"/>
      <c r="SG38" s="51"/>
      <c r="SH38" s="51"/>
      <c r="SI38" s="51"/>
      <c r="SJ38" s="51"/>
      <c r="SK38" s="51"/>
      <c r="SL38" s="51"/>
      <c r="SM38" s="51"/>
      <c r="SN38" s="51"/>
      <c r="SO38" s="51"/>
      <c r="SP38" s="51"/>
      <c r="SQ38" s="51"/>
      <c r="SR38" s="51"/>
      <c r="SS38" s="51"/>
      <c r="ST38" s="51"/>
      <c r="SU38" s="51"/>
      <c r="SV38" s="51"/>
      <c r="SW38" s="51"/>
      <c r="SX38" s="51"/>
      <c r="SY38" s="51"/>
      <c r="SZ38" s="51"/>
      <c r="TA38" s="51"/>
      <c r="TB38" s="51"/>
      <c r="TC38" s="51"/>
      <c r="TD38" s="51"/>
      <c r="TE38" s="51"/>
      <c r="TF38" s="51"/>
      <c r="TG38" s="51"/>
      <c r="TH38" s="51"/>
      <c r="TI38" s="51"/>
      <c r="TJ38" s="51"/>
      <c r="TK38" s="51"/>
      <c r="TL38" s="51"/>
      <c r="TM38" s="51"/>
      <c r="TN38" s="51"/>
      <c r="TO38" s="51"/>
      <c r="TP38" s="51"/>
      <c r="TQ38" s="51"/>
      <c r="TR38" s="51"/>
      <c r="TS38" s="51"/>
      <c r="TT38" s="51"/>
      <c r="TU38" s="51"/>
      <c r="TV38" s="51"/>
      <c r="TW38" s="51"/>
      <c r="TX38" s="51"/>
      <c r="TY38" s="51"/>
      <c r="TZ38" s="51"/>
      <c r="UA38" s="51"/>
      <c r="UB38" s="51"/>
      <c r="UC38" s="51"/>
      <c r="UD38" s="51"/>
      <c r="UE38" s="51"/>
      <c r="UF38" s="51"/>
      <c r="UG38" s="51"/>
      <c r="UH38" s="51"/>
      <c r="UI38" s="51"/>
      <c r="UJ38" s="51"/>
      <c r="UK38" s="51"/>
      <c r="UL38" s="51"/>
      <c r="UM38" s="51"/>
      <c r="UN38" s="51"/>
      <c r="UO38" s="51"/>
      <c r="UP38" s="51"/>
      <c r="UQ38" s="51"/>
      <c r="UR38" s="51"/>
      <c r="US38" s="51"/>
      <c r="UT38" s="51"/>
      <c r="UU38" s="51"/>
      <c r="UV38" s="51"/>
      <c r="UW38" s="51"/>
      <c r="UX38" s="51"/>
      <c r="UY38" s="51"/>
      <c r="UZ38" s="51"/>
      <c r="VA38" s="51"/>
      <c r="VB38" s="51"/>
      <c r="VC38" s="51"/>
      <c r="VD38" s="51"/>
      <c r="VE38" s="51"/>
      <c r="VF38" s="51"/>
      <c r="VG38" s="51"/>
      <c r="VH38" s="51"/>
      <c r="VI38" s="51"/>
      <c r="VJ38" s="51"/>
      <c r="VK38" s="51"/>
      <c r="VL38" s="51"/>
      <c r="VM38" s="51"/>
      <c r="VN38" s="51"/>
      <c r="VO38" s="51"/>
      <c r="VP38" s="51"/>
      <c r="VQ38" s="51"/>
      <c r="VR38" s="51"/>
      <c r="VS38" s="51"/>
      <c r="VT38" s="51"/>
      <c r="VU38" s="51"/>
      <c r="VV38" s="51"/>
      <c r="VW38" s="51"/>
      <c r="VX38" s="51"/>
      <c r="VY38" s="51"/>
      <c r="VZ38" s="51"/>
      <c r="WA38" s="51"/>
      <c r="WB38" s="51"/>
      <c r="WC38" s="51"/>
      <c r="WD38" s="51"/>
      <c r="WE38" s="51"/>
      <c r="WF38" s="51"/>
      <c r="WG38" s="51"/>
      <c r="WH38" s="51"/>
      <c r="WI38" s="51"/>
      <c r="WJ38" s="51"/>
      <c r="WK38" s="51"/>
      <c r="WL38" s="51"/>
      <c r="WM38" s="51"/>
      <c r="WN38" s="51"/>
      <c r="WO38" s="51"/>
      <c r="WP38" s="51"/>
      <c r="WQ38" s="51"/>
      <c r="WR38" s="51"/>
      <c r="WS38" s="51"/>
      <c r="WT38" s="51"/>
      <c r="WU38" s="51"/>
      <c r="WV38" s="51"/>
      <c r="WW38" s="51"/>
      <c r="WX38" s="51"/>
      <c r="WY38" s="51"/>
      <c r="WZ38" s="51"/>
      <c r="XA38" s="51"/>
      <c r="XB38" s="51"/>
      <c r="XC38" s="51"/>
      <c r="XD38" s="51"/>
      <c r="XE38" s="51"/>
      <c r="XF38" s="51"/>
      <c r="XG38" s="51"/>
      <c r="XH38" s="51"/>
      <c r="XI38" s="51"/>
      <c r="XJ38" s="51"/>
      <c r="XK38" s="51"/>
      <c r="XL38" s="51"/>
      <c r="XM38" s="51"/>
      <c r="XN38" s="51"/>
      <c r="XO38" s="51"/>
      <c r="XP38" s="51"/>
      <c r="XQ38" s="51"/>
      <c r="XR38" s="51"/>
      <c r="XS38" s="51"/>
      <c r="XT38" s="51"/>
      <c r="XU38" s="51"/>
      <c r="XV38" s="51"/>
      <c r="XW38" s="51"/>
      <c r="XX38" s="51"/>
      <c r="XY38" s="51"/>
      <c r="XZ38" s="51"/>
      <c r="YA38" s="51"/>
      <c r="YB38" s="51"/>
      <c r="YC38" s="51"/>
      <c r="YD38" s="51"/>
      <c r="YE38" s="51"/>
      <c r="YF38" s="51"/>
      <c r="YG38" s="51"/>
      <c r="YH38" s="51"/>
      <c r="YI38" s="51"/>
      <c r="YJ38" s="51"/>
      <c r="YK38" s="51"/>
      <c r="YL38" s="51"/>
      <c r="YM38" s="51"/>
      <c r="YN38" s="51"/>
      <c r="YO38" s="51"/>
      <c r="YP38" s="51"/>
      <c r="YQ38" s="51"/>
      <c r="YR38" s="51"/>
      <c r="YS38" s="51"/>
      <c r="YT38" s="51"/>
      <c r="YU38" s="51"/>
      <c r="YV38" s="51"/>
      <c r="YW38" s="51"/>
      <c r="YX38" s="51"/>
      <c r="YY38" s="51"/>
      <c r="YZ38" s="51"/>
      <c r="ZA38" s="51"/>
      <c r="ZB38" s="51"/>
      <c r="ZC38" s="51"/>
      <c r="ZD38" s="51"/>
      <c r="ZE38" s="51"/>
      <c r="ZF38" s="51"/>
      <c r="ZG38" s="51"/>
      <c r="ZH38" s="51"/>
      <c r="ZI38" s="51"/>
      <c r="ZJ38" s="51"/>
      <c r="ZK38" s="51"/>
      <c r="ZL38" s="51"/>
      <c r="ZM38" s="51"/>
      <c r="ZN38" s="51"/>
      <c r="ZO38" s="51"/>
      <c r="ZP38" s="51"/>
      <c r="ZQ38" s="51"/>
      <c r="ZR38" s="51"/>
      <c r="ZS38" s="51"/>
      <c r="ZT38" s="51"/>
      <c r="ZU38" s="51"/>
      <c r="ZV38" s="51"/>
      <c r="ZW38" s="51"/>
      <c r="ZX38" s="51"/>
      <c r="ZY38" s="51"/>
      <c r="ZZ38" s="51"/>
      <c r="AAA38" s="51"/>
      <c r="AAB38" s="51"/>
      <c r="AAC38" s="51"/>
      <c r="AAD38" s="51"/>
      <c r="AAE38" s="51"/>
      <c r="AAF38" s="51"/>
      <c r="AAG38" s="51"/>
      <c r="AAH38" s="51"/>
      <c r="AAI38" s="51"/>
      <c r="AAJ38" s="51"/>
      <c r="AAK38" s="51"/>
      <c r="AAL38" s="51"/>
      <c r="AAM38" s="51"/>
      <c r="AAN38" s="51"/>
      <c r="AAO38" s="51"/>
      <c r="AAP38" s="51"/>
      <c r="AAQ38" s="51"/>
      <c r="AAR38" s="51"/>
      <c r="AAS38" s="51"/>
      <c r="AAT38" s="51"/>
      <c r="AAU38" s="51"/>
      <c r="AAV38" s="51"/>
      <c r="AAW38" s="51"/>
      <c r="AAX38" s="51"/>
      <c r="AAY38" s="51"/>
      <c r="AAZ38" s="51"/>
      <c r="ABA38" s="51"/>
      <c r="ABB38" s="51"/>
      <c r="ABC38" s="51"/>
      <c r="ABD38" s="51"/>
      <c r="ABE38" s="51"/>
      <c r="ABF38" s="51"/>
      <c r="ABG38" s="51"/>
      <c r="ABH38" s="51"/>
      <c r="ABI38" s="51"/>
      <c r="ABJ38" s="51"/>
      <c r="ABK38" s="51"/>
      <c r="ABL38" s="51"/>
      <c r="ABM38" s="51"/>
      <c r="ABN38" s="51"/>
      <c r="ABO38" s="51"/>
      <c r="ABP38" s="51"/>
      <c r="ABQ38" s="51"/>
      <c r="ABR38" s="51"/>
      <c r="ABS38" s="51"/>
      <c r="ABT38" s="51"/>
      <c r="ABU38" s="51"/>
      <c r="ABV38" s="51"/>
      <c r="ABW38" s="51"/>
      <c r="ABX38" s="51"/>
      <c r="ABY38" s="51"/>
      <c r="ABZ38" s="51"/>
      <c r="ACA38" s="51"/>
      <c r="ACB38" s="51"/>
      <c r="ACC38" s="51"/>
      <c r="ACD38" s="51"/>
      <c r="ACE38" s="51"/>
      <c r="ACF38" s="51"/>
      <c r="ACG38" s="51"/>
      <c r="ACH38" s="51"/>
      <c r="ACI38" s="51"/>
      <c r="ACJ38" s="51"/>
      <c r="ACK38" s="51"/>
      <c r="ACL38" s="51"/>
      <c r="ACM38" s="51"/>
      <c r="ACN38" s="51"/>
      <c r="ACO38" s="51"/>
      <c r="ACP38" s="51"/>
      <c r="ACQ38" s="51"/>
      <c r="ACR38" s="51"/>
      <c r="ACS38" s="51"/>
      <c r="ACT38" s="51"/>
      <c r="ACU38" s="51"/>
      <c r="ACV38" s="51"/>
      <c r="ACW38" s="51"/>
      <c r="ACX38" s="51"/>
      <c r="ACY38" s="51"/>
      <c r="ACZ38" s="51"/>
      <c r="ADA38" s="51"/>
      <c r="ADB38" s="51"/>
      <c r="ADC38" s="51"/>
      <c r="ADD38" s="51"/>
      <c r="ADE38" s="51"/>
      <c r="ADF38" s="51"/>
      <c r="ADG38" s="51"/>
      <c r="ADH38" s="51"/>
      <c r="ADI38" s="51"/>
      <c r="ADJ38" s="51"/>
      <c r="ADK38" s="51"/>
      <c r="ADL38" s="51"/>
      <c r="ADM38" s="51"/>
      <c r="ADN38" s="51"/>
      <c r="ADO38" s="51"/>
      <c r="ADP38" s="51"/>
      <c r="ADQ38" s="51"/>
      <c r="ADR38" s="51"/>
      <c r="ADS38" s="51"/>
      <c r="ADT38" s="51"/>
      <c r="ADU38" s="51"/>
      <c r="ADV38" s="51"/>
      <c r="ADW38" s="51"/>
      <c r="ADX38" s="51"/>
      <c r="ADY38" s="51"/>
      <c r="ADZ38" s="51"/>
      <c r="AEA38" s="51"/>
      <c r="AEB38" s="51"/>
      <c r="AEC38" s="51"/>
      <c r="AED38" s="51"/>
      <c r="AEE38" s="51"/>
      <c r="AEF38" s="51"/>
      <c r="AEG38" s="51"/>
      <c r="AEH38" s="51"/>
      <c r="AEI38" s="51"/>
      <c r="AEJ38" s="51"/>
      <c r="AEK38" s="51"/>
      <c r="AEL38" s="51"/>
      <c r="AEM38" s="51"/>
      <c r="AEN38" s="51"/>
      <c r="AEO38" s="51"/>
      <c r="AEP38" s="51"/>
      <c r="AEQ38" s="51"/>
      <c r="AER38" s="51"/>
      <c r="AES38" s="51"/>
      <c r="AET38" s="51"/>
      <c r="AEU38" s="51"/>
      <c r="AEV38" s="51"/>
      <c r="AEW38" s="51"/>
      <c r="AEX38" s="51"/>
      <c r="AEY38" s="51"/>
      <c r="AEZ38" s="51"/>
      <c r="AFA38" s="51"/>
      <c r="AFB38" s="51"/>
      <c r="AFC38" s="51"/>
      <c r="AFD38" s="51"/>
      <c r="AFE38" s="51"/>
      <c r="AFF38" s="51"/>
      <c r="AFG38" s="51"/>
      <c r="AFH38" s="51"/>
      <c r="AFI38" s="51"/>
      <c r="AFJ38" s="51"/>
      <c r="AFK38" s="51"/>
      <c r="AFL38" s="51"/>
      <c r="AFM38" s="51"/>
      <c r="AFN38" s="51"/>
      <c r="AFO38" s="51"/>
      <c r="AFP38" s="51"/>
      <c r="AFQ38" s="51"/>
      <c r="AFR38" s="51"/>
      <c r="AFS38" s="51"/>
      <c r="AFT38" s="51"/>
      <c r="AFU38" s="51"/>
      <c r="AFV38" s="51"/>
      <c r="AFW38" s="51"/>
      <c r="AFX38" s="51"/>
      <c r="AFY38" s="51"/>
      <c r="AFZ38" s="51"/>
      <c r="AGA38" s="51"/>
      <c r="AGB38" s="51"/>
      <c r="AGC38" s="51"/>
      <c r="AGD38" s="51"/>
      <c r="AGE38" s="51"/>
      <c r="AGF38" s="51"/>
      <c r="AGG38" s="51"/>
      <c r="AGH38" s="51"/>
      <c r="AGI38" s="51"/>
      <c r="AGJ38" s="51"/>
      <c r="AGK38" s="51"/>
      <c r="AGL38" s="51"/>
      <c r="AGM38" s="51"/>
      <c r="AGN38" s="51"/>
      <c r="AGO38" s="51"/>
      <c r="AGP38" s="51"/>
      <c r="AGQ38" s="51"/>
      <c r="AGR38" s="51"/>
      <c r="AGS38" s="51"/>
      <c r="AGT38" s="51"/>
      <c r="AGU38" s="51"/>
      <c r="AGV38" s="51"/>
      <c r="AGW38" s="51"/>
      <c r="AGX38" s="51"/>
      <c r="AGY38" s="51"/>
      <c r="AGZ38" s="51"/>
      <c r="AHA38" s="51"/>
      <c r="AHB38" s="51"/>
      <c r="AHC38" s="51"/>
      <c r="AHD38" s="51"/>
      <c r="AHE38" s="51"/>
      <c r="AHF38" s="51"/>
      <c r="AHG38" s="51"/>
      <c r="AHH38" s="51"/>
      <c r="AHI38" s="51"/>
      <c r="AHJ38" s="51"/>
      <c r="AHK38" s="51"/>
      <c r="AHL38" s="51"/>
      <c r="AHM38" s="51"/>
      <c r="AHN38" s="51"/>
      <c r="AHO38" s="51"/>
      <c r="AHP38" s="51"/>
      <c r="AHQ38" s="51"/>
      <c r="AHR38" s="51"/>
      <c r="AHS38" s="51"/>
      <c r="AHT38" s="51"/>
      <c r="AHU38" s="51"/>
      <c r="AHV38" s="51"/>
      <c r="AHW38" s="51"/>
      <c r="AHX38" s="51"/>
      <c r="AHY38" s="51"/>
      <c r="AHZ38" s="51"/>
      <c r="AIA38" s="51"/>
      <c r="AIB38" s="51"/>
      <c r="AIC38" s="51"/>
      <c r="AID38" s="51"/>
      <c r="AIE38" s="51"/>
      <c r="AIF38" s="51"/>
      <c r="AIG38" s="51"/>
      <c r="AIH38" s="51"/>
      <c r="AII38" s="51"/>
      <c r="AIJ38" s="51"/>
      <c r="AIK38" s="51"/>
      <c r="AIL38" s="51"/>
      <c r="AIM38" s="51"/>
      <c r="AIN38" s="51"/>
      <c r="AIO38" s="51"/>
      <c r="AIP38" s="51"/>
      <c r="AIQ38" s="51"/>
      <c r="AIR38" s="51"/>
      <c r="AIS38" s="51"/>
      <c r="AIT38" s="51"/>
      <c r="AIU38" s="51"/>
      <c r="AIV38" s="51"/>
      <c r="AIW38" s="51"/>
      <c r="AIX38" s="51"/>
      <c r="AIY38" s="51"/>
      <c r="AIZ38" s="51"/>
      <c r="AJA38" s="51"/>
      <c r="AJB38" s="51"/>
      <c r="AJC38" s="51"/>
      <c r="AJD38" s="51"/>
      <c r="AJE38" s="51"/>
      <c r="AJF38" s="51"/>
      <c r="AJG38" s="51"/>
      <c r="AJH38" s="51"/>
      <c r="AJI38" s="51"/>
      <c r="AJJ38" s="51"/>
      <c r="AJK38" s="51"/>
      <c r="AJL38" s="51"/>
      <c r="AJM38" s="51"/>
      <c r="AJN38" s="51"/>
      <c r="AJO38" s="51"/>
      <c r="AJP38" s="51"/>
      <c r="AJQ38" s="51"/>
      <c r="AJR38" s="51"/>
      <c r="AJS38" s="51"/>
      <c r="AJT38" s="51"/>
      <c r="AJU38" s="51"/>
      <c r="AJV38" s="51"/>
      <c r="AJW38" s="51"/>
      <c r="AJX38" s="51"/>
      <c r="AJY38" s="51"/>
      <c r="AJZ38" s="51"/>
      <c r="AKA38" s="51"/>
      <c r="AKB38" s="51"/>
      <c r="AKC38" s="51"/>
      <c r="AKD38" s="51"/>
      <c r="AKE38" s="51"/>
      <c r="AKF38" s="51"/>
      <c r="AKG38" s="51"/>
      <c r="AKH38" s="51"/>
      <c r="AKI38" s="51"/>
      <c r="AKJ38" s="51"/>
      <c r="AKK38" s="51"/>
      <c r="AKL38" s="51"/>
    </row>
    <row r="39" spans="1:975" ht="55.2">
      <c r="A39" s="52" t="s">
        <v>167</v>
      </c>
      <c r="B39" s="460" t="s">
        <v>249</v>
      </c>
      <c r="C39" s="125" t="s">
        <v>43</v>
      </c>
      <c r="D39" s="193" t="s">
        <v>171</v>
      </c>
      <c r="E39" s="202" t="s">
        <v>66</v>
      </c>
      <c r="F39" s="399"/>
      <c r="G39" s="128"/>
      <c r="H39" s="203"/>
      <c r="I39" s="204">
        <f>ROUND(328000*1.1/41,0)</f>
        <v>8800</v>
      </c>
      <c r="J39" s="205">
        <v>0</v>
      </c>
      <c r="K39" s="206"/>
      <c r="L39" s="207">
        <f t="shared" si="5"/>
        <v>8800</v>
      </c>
      <c r="M39" s="208">
        <f>+L39</f>
        <v>8800</v>
      </c>
      <c r="N39" s="209"/>
      <c r="O39" s="74">
        <f t="shared" si="1"/>
        <v>0</v>
      </c>
      <c r="P39" s="85">
        <f>VLOOKUP(C39,'[1]PEP Aprobado junio 2022'!B41:K63,10,FALSE)</f>
        <v>8000</v>
      </c>
      <c r="Q39" s="86">
        <f t="shared" si="7"/>
        <v>800</v>
      </c>
      <c r="T39" s="415">
        <f t="shared" si="3"/>
        <v>360800</v>
      </c>
    </row>
    <row r="40" spans="1:975" ht="14.4" customHeight="1">
      <c r="A40" s="210"/>
      <c r="B40" s="186" t="s">
        <v>172</v>
      </c>
      <c r="C40" s="186"/>
      <c r="D40" s="186"/>
      <c r="E40" s="186"/>
      <c r="F40" s="398"/>
      <c r="G40" s="196" t="s">
        <v>123</v>
      </c>
      <c r="H40" s="197" t="s">
        <v>123</v>
      </c>
      <c r="I40" s="198" t="s">
        <v>123</v>
      </c>
      <c r="J40" s="198" t="s">
        <v>123</v>
      </c>
      <c r="K40" s="199" t="s">
        <v>123</v>
      </c>
      <c r="L40" s="200" t="s">
        <v>123</v>
      </c>
      <c r="M40" s="200" t="s">
        <v>123</v>
      </c>
      <c r="N40" s="201" t="s">
        <v>123</v>
      </c>
      <c r="O40" s="74"/>
      <c r="P40" s="85"/>
      <c r="Q40" s="86"/>
      <c r="R40" s="51"/>
      <c r="S40" s="51"/>
      <c r="T40" s="415" t="e">
        <f t="shared" si="3"/>
        <v>#VALUE!</v>
      </c>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c r="IV40" s="51"/>
      <c r="IW40" s="51"/>
      <c r="IX40" s="51"/>
      <c r="IY40" s="51"/>
      <c r="IZ40" s="51"/>
      <c r="JA40" s="51"/>
      <c r="JB40" s="51"/>
      <c r="JC40" s="51"/>
      <c r="JD40" s="51"/>
      <c r="JE40" s="51"/>
      <c r="JF40" s="51"/>
      <c r="JG40" s="51"/>
      <c r="JH40" s="51"/>
      <c r="JI40" s="51"/>
      <c r="JJ40" s="51"/>
      <c r="JK40" s="51"/>
      <c r="JL40" s="51"/>
      <c r="JM40" s="51"/>
      <c r="JN40" s="51"/>
      <c r="JO40" s="51"/>
      <c r="JP40" s="51"/>
      <c r="JQ40" s="51"/>
      <c r="JR40" s="51"/>
      <c r="JS40" s="51"/>
      <c r="JT40" s="51"/>
      <c r="JU40" s="51"/>
      <c r="JV40" s="51"/>
      <c r="JW40" s="51"/>
      <c r="JX40" s="51"/>
      <c r="JY40" s="51"/>
      <c r="JZ40" s="51"/>
      <c r="KA40" s="51"/>
      <c r="KB40" s="51"/>
      <c r="KC40" s="51"/>
      <c r="KD40" s="51"/>
      <c r="KE40" s="51"/>
      <c r="KF40" s="51"/>
      <c r="KG40" s="51"/>
      <c r="KH40" s="51"/>
      <c r="KI40" s="51"/>
      <c r="KJ40" s="51"/>
      <c r="KK40" s="51"/>
      <c r="KL40" s="51"/>
      <c r="KM40" s="51"/>
      <c r="KN40" s="51"/>
      <c r="KO40" s="51"/>
      <c r="KP40" s="51"/>
      <c r="KQ40" s="51"/>
      <c r="KR40" s="51"/>
      <c r="KS40" s="51"/>
      <c r="KT40" s="51"/>
      <c r="KU40" s="51"/>
      <c r="KV40" s="51"/>
      <c r="KW40" s="51"/>
      <c r="KX40" s="51"/>
      <c r="KY40" s="51"/>
      <c r="KZ40" s="51"/>
      <c r="LA40" s="51"/>
      <c r="LB40" s="51"/>
      <c r="LC40" s="51"/>
      <c r="LD40" s="51"/>
      <c r="LE40" s="51"/>
      <c r="LF40" s="51"/>
      <c r="LG40" s="51"/>
      <c r="LH40" s="51"/>
      <c r="LI40" s="51"/>
      <c r="LJ40" s="51"/>
      <c r="LK40" s="51"/>
      <c r="LL40" s="51"/>
      <c r="LM40" s="51"/>
      <c r="LN40" s="51"/>
      <c r="LO40" s="51"/>
      <c r="LP40" s="51"/>
      <c r="LQ40" s="51"/>
      <c r="LR40" s="51"/>
      <c r="LS40" s="51"/>
      <c r="LT40" s="51"/>
      <c r="LU40" s="51"/>
      <c r="LV40" s="51"/>
      <c r="LW40" s="51"/>
      <c r="LX40" s="51"/>
      <c r="LY40" s="51"/>
      <c r="LZ40" s="51"/>
      <c r="MA40" s="51"/>
      <c r="MB40" s="51"/>
      <c r="MC40" s="51"/>
      <c r="MD40" s="51"/>
      <c r="ME40" s="51"/>
      <c r="MF40" s="51"/>
      <c r="MG40" s="51"/>
      <c r="MH40" s="51"/>
      <c r="MI40" s="51"/>
      <c r="MJ40" s="51"/>
      <c r="MK40" s="51"/>
      <c r="ML40" s="51"/>
      <c r="MM40" s="51"/>
      <c r="MN40" s="51"/>
      <c r="MO40" s="51"/>
      <c r="MP40" s="51"/>
      <c r="MQ40" s="51"/>
      <c r="MR40" s="51"/>
      <c r="MS40" s="51"/>
      <c r="MT40" s="51"/>
      <c r="MU40" s="51"/>
      <c r="MV40" s="51"/>
      <c r="MW40" s="51"/>
      <c r="MX40" s="51"/>
      <c r="MY40" s="51"/>
      <c r="MZ40" s="51"/>
      <c r="NA40" s="51"/>
      <c r="NB40" s="51"/>
      <c r="NC40" s="51"/>
      <c r="ND40" s="51"/>
      <c r="NE40" s="51"/>
      <c r="NF40" s="51"/>
      <c r="NG40" s="51"/>
      <c r="NH40" s="51"/>
      <c r="NI40" s="51"/>
      <c r="NJ40" s="51"/>
      <c r="NK40" s="51"/>
      <c r="NL40" s="51"/>
      <c r="NM40" s="51"/>
      <c r="NN40" s="51"/>
      <c r="NO40" s="51"/>
      <c r="NP40" s="51"/>
      <c r="NQ40" s="51"/>
      <c r="NR40" s="51"/>
      <c r="NS40" s="51"/>
      <c r="NT40" s="51"/>
      <c r="NU40" s="51"/>
      <c r="NV40" s="51"/>
      <c r="NW40" s="51"/>
      <c r="NX40" s="51"/>
      <c r="NY40" s="51"/>
      <c r="NZ40" s="51"/>
      <c r="OA40" s="51"/>
      <c r="OB40" s="51"/>
      <c r="OC40" s="51"/>
      <c r="OD40" s="51"/>
      <c r="OE40" s="51"/>
      <c r="OF40" s="51"/>
      <c r="OG40" s="51"/>
      <c r="OH40" s="51"/>
      <c r="OI40" s="51"/>
      <c r="OJ40" s="51"/>
      <c r="OK40" s="51"/>
      <c r="OL40" s="51"/>
      <c r="OM40" s="51"/>
      <c r="ON40" s="51"/>
      <c r="OO40" s="51"/>
      <c r="OP40" s="51"/>
      <c r="OQ40" s="51"/>
      <c r="OR40" s="51"/>
      <c r="OS40" s="51"/>
      <c r="OT40" s="51"/>
      <c r="OU40" s="51"/>
      <c r="OV40" s="51"/>
      <c r="OW40" s="51"/>
      <c r="OX40" s="51"/>
      <c r="OY40" s="51"/>
      <c r="OZ40" s="51"/>
      <c r="PA40" s="51"/>
      <c r="PB40" s="51"/>
      <c r="PC40" s="51"/>
      <c r="PD40" s="51"/>
      <c r="PE40" s="51"/>
      <c r="PF40" s="51"/>
      <c r="PG40" s="51"/>
      <c r="PH40" s="51"/>
      <c r="PI40" s="51"/>
      <c r="PJ40" s="51"/>
      <c r="PK40" s="51"/>
      <c r="PL40" s="51"/>
      <c r="PM40" s="51"/>
      <c r="PN40" s="51"/>
      <c r="PO40" s="51"/>
      <c r="PP40" s="51"/>
      <c r="PQ40" s="51"/>
      <c r="PR40" s="51"/>
      <c r="PS40" s="51"/>
      <c r="PT40" s="51"/>
      <c r="PU40" s="51"/>
      <c r="PV40" s="51"/>
      <c r="PW40" s="51"/>
      <c r="PX40" s="51"/>
      <c r="PY40" s="51"/>
      <c r="PZ40" s="51"/>
      <c r="QA40" s="51"/>
      <c r="QB40" s="51"/>
      <c r="QC40" s="51"/>
      <c r="QD40" s="51"/>
      <c r="QE40" s="51"/>
      <c r="QF40" s="51"/>
      <c r="QG40" s="51"/>
      <c r="QH40" s="51"/>
      <c r="QI40" s="51"/>
      <c r="QJ40" s="51"/>
      <c r="QK40" s="51"/>
      <c r="QL40" s="51"/>
      <c r="QM40" s="51"/>
      <c r="QN40" s="51"/>
      <c r="QO40" s="51"/>
      <c r="QP40" s="51"/>
      <c r="QQ40" s="51"/>
      <c r="QR40" s="51"/>
      <c r="QS40" s="51"/>
      <c r="QT40" s="51"/>
      <c r="QU40" s="51"/>
      <c r="QV40" s="51"/>
      <c r="QW40" s="51"/>
      <c r="QX40" s="51"/>
      <c r="QY40" s="51"/>
      <c r="QZ40" s="51"/>
      <c r="RA40" s="51"/>
      <c r="RB40" s="51"/>
      <c r="RC40" s="51"/>
      <c r="RD40" s="51"/>
      <c r="RE40" s="51"/>
      <c r="RF40" s="51"/>
      <c r="RG40" s="51"/>
      <c r="RH40" s="51"/>
      <c r="RI40" s="51"/>
      <c r="RJ40" s="51"/>
      <c r="RK40" s="51"/>
      <c r="RL40" s="51"/>
      <c r="RM40" s="51"/>
      <c r="RN40" s="51"/>
      <c r="RO40" s="51"/>
      <c r="RP40" s="51"/>
      <c r="RQ40" s="51"/>
      <c r="RR40" s="51"/>
      <c r="RS40" s="51"/>
      <c r="RT40" s="51"/>
      <c r="RU40" s="51"/>
      <c r="RV40" s="51"/>
      <c r="RW40" s="51"/>
      <c r="RX40" s="51"/>
      <c r="RY40" s="51"/>
      <c r="RZ40" s="51"/>
      <c r="SA40" s="51"/>
      <c r="SB40" s="51"/>
      <c r="SC40" s="51"/>
      <c r="SD40" s="51"/>
      <c r="SE40" s="51"/>
      <c r="SF40" s="51"/>
      <c r="SG40" s="51"/>
      <c r="SH40" s="51"/>
      <c r="SI40" s="51"/>
      <c r="SJ40" s="51"/>
      <c r="SK40" s="51"/>
      <c r="SL40" s="51"/>
      <c r="SM40" s="51"/>
      <c r="SN40" s="51"/>
      <c r="SO40" s="51"/>
      <c r="SP40" s="51"/>
      <c r="SQ40" s="51"/>
      <c r="SR40" s="51"/>
      <c r="SS40" s="51"/>
      <c r="ST40" s="51"/>
      <c r="SU40" s="51"/>
      <c r="SV40" s="51"/>
      <c r="SW40" s="51"/>
      <c r="SX40" s="51"/>
      <c r="SY40" s="51"/>
      <c r="SZ40" s="51"/>
      <c r="TA40" s="51"/>
      <c r="TB40" s="51"/>
      <c r="TC40" s="51"/>
      <c r="TD40" s="51"/>
      <c r="TE40" s="51"/>
      <c r="TF40" s="51"/>
      <c r="TG40" s="51"/>
      <c r="TH40" s="51"/>
      <c r="TI40" s="51"/>
      <c r="TJ40" s="51"/>
      <c r="TK40" s="51"/>
      <c r="TL40" s="51"/>
      <c r="TM40" s="51"/>
      <c r="TN40" s="51"/>
      <c r="TO40" s="51"/>
      <c r="TP40" s="51"/>
      <c r="TQ40" s="51"/>
      <c r="TR40" s="51"/>
      <c r="TS40" s="51"/>
      <c r="TT40" s="51"/>
      <c r="TU40" s="51"/>
      <c r="TV40" s="51"/>
      <c r="TW40" s="51"/>
      <c r="TX40" s="51"/>
      <c r="TY40" s="51"/>
      <c r="TZ40" s="51"/>
      <c r="UA40" s="51"/>
      <c r="UB40" s="51"/>
      <c r="UC40" s="51"/>
      <c r="UD40" s="51"/>
      <c r="UE40" s="51"/>
      <c r="UF40" s="51"/>
      <c r="UG40" s="51"/>
      <c r="UH40" s="51"/>
      <c r="UI40" s="51"/>
      <c r="UJ40" s="51"/>
      <c r="UK40" s="51"/>
      <c r="UL40" s="51"/>
      <c r="UM40" s="51"/>
      <c r="UN40" s="51"/>
      <c r="UO40" s="51"/>
      <c r="UP40" s="51"/>
      <c r="UQ40" s="51"/>
      <c r="UR40" s="51"/>
      <c r="US40" s="51"/>
      <c r="UT40" s="51"/>
      <c r="UU40" s="51"/>
      <c r="UV40" s="51"/>
      <c r="UW40" s="51"/>
      <c r="UX40" s="51"/>
      <c r="UY40" s="51"/>
      <c r="UZ40" s="51"/>
      <c r="VA40" s="51"/>
      <c r="VB40" s="51"/>
      <c r="VC40" s="51"/>
      <c r="VD40" s="51"/>
      <c r="VE40" s="51"/>
      <c r="VF40" s="51"/>
      <c r="VG40" s="51"/>
      <c r="VH40" s="51"/>
      <c r="VI40" s="51"/>
      <c r="VJ40" s="51"/>
      <c r="VK40" s="51"/>
      <c r="VL40" s="51"/>
      <c r="VM40" s="51"/>
      <c r="VN40" s="51"/>
      <c r="VO40" s="51"/>
      <c r="VP40" s="51"/>
      <c r="VQ40" s="51"/>
      <c r="VR40" s="51"/>
      <c r="VS40" s="51"/>
      <c r="VT40" s="51"/>
      <c r="VU40" s="51"/>
      <c r="VV40" s="51"/>
      <c r="VW40" s="51"/>
      <c r="VX40" s="51"/>
      <c r="VY40" s="51"/>
      <c r="VZ40" s="51"/>
      <c r="WA40" s="51"/>
      <c r="WB40" s="51"/>
      <c r="WC40" s="51"/>
      <c r="WD40" s="51"/>
      <c r="WE40" s="51"/>
      <c r="WF40" s="51"/>
      <c r="WG40" s="51"/>
      <c r="WH40" s="51"/>
      <c r="WI40" s="51"/>
      <c r="WJ40" s="51"/>
      <c r="WK40" s="51"/>
      <c r="WL40" s="51"/>
      <c r="WM40" s="51"/>
      <c r="WN40" s="51"/>
      <c r="WO40" s="51"/>
      <c r="WP40" s="51"/>
      <c r="WQ40" s="51"/>
      <c r="WR40" s="51"/>
      <c r="WS40" s="51"/>
      <c r="WT40" s="51"/>
      <c r="WU40" s="51"/>
      <c r="WV40" s="51"/>
      <c r="WW40" s="51"/>
      <c r="WX40" s="51"/>
      <c r="WY40" s="51"/>
      <c r="WZ40" s="51"/>
      <c r="XA40" s="51"/>
      <c r="XB40" s="51"/>
      <c r="XC40" s="51"/>
      <c r="XD40" s="51"/>
      <c r="XE40" s="51"/>
      <c r="XF40" s="51"/>
      <c r="XG40" s="51"/>
      <c r="XH40" s="51"/>
      <c r="XI40" s="51"/>
      <c r="XJ40" s="51"/>
      <c r="XK40" s="51"/>
      <c r="XL40" s="51"/>
      <c r="XM40" s="51"/>
      <c r="XN40" s="51"/>
      <c r="XO40" s="51"/>
      <c r="XP40" s="51"/>
      <c r="XQ40" s="51"/>
      <c r="XR40" s="51"/>
      <c r="XS40" s="51"/>
      <c r="XT40" s="51"/>
      <c r="XU40" s="51"/>
      <c r="XV40" s="51"/>
      <c r="XW40" s="51"/>
      <c r="XX40" s="51"/>
      <c r="XY40" s="51"/>
      <c r="XZ40" s="51"/>
      <c r="YA40" s="51"/>
      <c r="YB40" s="51"/>
      <c r="YC40" s="51"/>
      <c r="YD40" s="51"/>
      <c r="YE40" s="51"/>
      <c r="YF40" s="51"/>
      <c r="YG40" s="51"/>
      <c r="YH40" s="51"/>
      <c r="YI40" s="51"/>
      <c r="YJ40" s="51"/>
      <c r="YK40" s="51"/>
      <c r="YL40" s="51"/>
      <c r="YM40" s="51"/>
      <c r="YN40" s="51"/>
      <c r="YO40" s="51"/>
      <c r="YP40" s="51"/>
      <c r="YQ40" s="51"/>
      <c r="YR40" s="51"/>
      <c r="YS40" s="51"/>
      <c r="YT40" s="51"/>
      <c r="YU40" s="51"/>
      <c r="YV40" s="51"/>
      <c r="YW40" s="51"/>
      <c r="YX40" s="51"/>
      <c r="YY40" s="51"/>
      <c r="YZ40" s="51"/>
      <c r="ZA40" s="51"/>
      <c r="ZB40" s="51"/>
      <c r="ZC40" s="51"/>
      <c r="ZD40" s="51"/>
      <c r="ZE40" s="51"/>
      <c r="ZF40" s="51"/>
      <c r="ZG40" s="51"/>
      <c r="ZH40" s="51"/>
      <c r="ZI40" s="51"/>
      <c r="ZJ40" s="51"/>
      <c r="ZK40" s="51"/>
      <c r="ZL40" s="51"/>
      <c r="ZM40" s="51"/>
      <c r="ZN40" s="51"/>
      <c r="ZO40" s="51"/>
      <c r="ZP40" s="51"/>
      <c r="ZQ40" s="51"/>
      <c r="ZR40" s="51"/>
      <c r="ZS40" s="51"/>
      <c r="ZT40" s="51"/>
      <c r="ZU40" s="51"/>
      <c r="ZV40" s="51"/>
      <c r="ZW40" s="51"/>
      <c r="ZX40" s="51"/>
      <c r="ZY40" s="51"/>
      <c r="ZZ40" s="51"/>
      <c r="AAA40" s="51"/>
      <c r="AAB40" s="51"/>
      <c r="AAC40" s="51"/>
      <c r="AAD40" s="51"/>
      <c r="AAE40" s="51"/>
      <c r="AAF40" s="51"/>
      <c r="AAG40" s="51"/>
      <c r="AAH40" s="51"/>
      <c r="AAI40" s="51"/>
      <c r="AAJ40" s="51"/>
      <c r="AAK40" s="51"/>
      <c r="AAL40" s="51"/>
      <c r="AAM40" s="51"/>
      <c r="AAN40" s="51"/>
      <c r="AAO40" s="51"/>
      <c r="AAP40" s="51"/>
      <c r="AAQ40" s="51"/>
      <c r="AAR40" s="51"/>
      <c r="AAS40" s="51"/>
      <c r="AAT40" s="51"/>
      <c r="AAU40" s="51"/>
      <c r="AAV40" s="51"/>
      <c r="AAW40" s="51"/>
      <c r="AAX40" s="51"/>
      <c r="AAY40" s="51"/>
      <c r="AAZ40" s="51"/>
      <c r="ABA40" s="51"/>
      <c r="ABB40" s="51"/>
      <c r="ABC40" s="51"/>
      <c r="ABD40" s="51"/>
      <c r="ABE40" s="51"/>
      <c r="ABF40" s="51"/>
      <c r="ABG40" s="51"/>
      <c r="ABH40" s="51"/>
      <c r="ABI40" s="51"/>
      <c r="ABJ40" s="51"/>
      <c r="ABK40" s="51"/>
      <c r="ABL40" s="51"/>
      <c r="ABM40" s="51"/>
      <c r="ABN40" s="51"/>
      <c r="ABO40" s="51"/>
      <c r="ABP40" s="51"/>
      <c r="ABQ40" s="51"/>
      <c r="ABR40" s="51"/>
      <c r="ABS40" s="51"/>
      <c r="ABT40" s="51"/>
      <c r="ABU40" s="51"/>
      <c r="ABV40" s="51"/>
      <c r="ABW40" s="51"/>
      <c r="ABX40" s="51"/>
      <c r="ABY40" s="51"/>
      <c r="ABZ40" s="51"/>
      <c r="ACA40" s="51"/>
      <c r="ACB40" s="51"/>
      <c r="ACC40" s="51"/>
      <c r="ACD40" s="51"/>
      <c r="ACE40" s="51"/>
      <c r="ACF40" s="51"/>
      <c r="ACG40" s="51"/>
      <c r="ACH40" s="51"/>
      <c r="ACI40" s="51"/>
      <c r="ACJ40" s="51"/>
      <c r="ACK40" s="51"/>
      <c r="ACL40" s="51"/>
      <c r="ACM40" s="51"/>
      <c r="ACN40" s="51"/>
      <c r="ACO40" s="51"/>
      <c r="ACP40" s="51"/>
      <c r="ACQ40" s="51"/>
      <c r="ACR40" s="51"/>
      <c r="ACS40" s="51"/>
      <c r="ACT40" s="51"/>
      <c r="ACU40" s="51"/>
      <c r="ACV40" s="51"/>
      <c r="ACW40" s="51"/>
      <c r="ACX40" s="51"/>
      <c r="ACY40" s="51"/>
      <c r="ACZ40" s="51"/>
      <c r="ADA40" s="51"/>
      <c r="ADB40" s="51"/>
      <c r="ADC40" s="51"/>
      <c r="ADD40" s="51"/>
      <c r="ADE40" s="51"/>
      <c r="ADF40" s="51"/>
      <c r="ADG40" s="51"/>
      <c r="ADH40" s="51"/>
      <c r="ADI40" s="51"/>
      <c r="ADJ40" s="51"/>
      <c r="ADK40" s="51"/>
      <c r="ADL40" s="51"/>
      <c r="ADM40" s="51"/>
      <c r="ADN40" s="51"/>
      <c r="ADO40" s="51"/>
      <c r="ADP40" s="51"/>
      <c r="ADQ40" s="51"/>
      <c r="ADR40" s="51"/>
      <c r="ADS40" s="51"/>
      <c r="ADT40" s="51"/>
      <c r="ADU40" s="51"/>
      <c r="ADV40" s="51"/>
      <c r="ADW40" s="51"/>
      <c r="ADX40" s="51"/>
      <c r="ADY40" s="51"/>
      <c r="ADZ40" s="51"/>
      <c r="AEA40" s="51"/>
      <c r="AEB40" s="51"/>
      <c r="AEC40" s="51"/>
      <c r="AED40" s="51"/>
      <c r="AEE40" s="51"/>
      <c r="AEF40" s="51"/>
      <c r="AEG40" s="51"/>
      <c r="AEH40" s="51"/>
      <c r="AEI40" s="51"/>
      <c r="AEJ40" s="51"/>
      <c r="AEK40" s="51"/>
      <c r="AEL40" s="51"/>
      <c r="AEM40" s="51"/>
      <c r="AEN40" s="51"/>
      <c r="AEO40" s="51"/>
      <c r="AEP40" s="51"/>
      <c r="AEQ40" s="51"/>
      <c r="AER40" s="51"/>
      <c r="AES40" s="51"/>
      <c r="AET40" s="51"/>
      <c r="AEU40" s="51"/>
      <c r="AEV40" s="51"/>
      <c r="AEW40" s="51"/>
      <c r="AEX40" s="51"/>
      <c r="AEY40" s="51"/>
      <c r="AEZ40" s="51"/>
      <c r="AFA40" s="51"/>
      <c r="AFB40" s="51"/>
      <c r="AFC40" s="51"/>
      <c r="AFD40" s="51"/>
      <c r="AFE40" s="51"/>
      <c r="AFF40" s="51"/>
      <c r="AFG40" s="51"/>
      <c r="AFH40" s="51"/>
      <c r="AFI40" s="51"/>
      <c r="AFJ40" s="51"/>
      <c r="AFK40" s="51"/>
      <c r="AFL40" s="51"/>
      <c r="AFM40" s="51"/>
      <c r="AFN40" s="51"/>
      <c r="AFO40" s="51"/>
      <c r="AFP40" s="51"/>
      <c r="AFQ40" s="51"/>
      <c r="AFR40" s="51"/>
      <c r="AFS40" s="51"/>
      <c r="AFT40" s="51"/>
      <c r="AFU40" s="51"/>
      <c r="AFV40" s="51"/>
      <c r="AFW40" s="51"/>
      <c r="AFX40" s="51"/>
      <c r="AFY40" s="51"/>
      <c r="AFZ40" s="51"/>
      <c r="AGA40" s="51"/>
      <c r="AGB40" s="51"/>
      <c r="AGC40" s="51"/>
      <c r="AGD40" s="51"/>
      <c r="AGE40" s="51"/>
      <c r="AGF40" s="51"/>
      <c r="AGG40" s="51"/>
      <c r="AGH40" s="51"/>
      <c r="AGI40" s="51"/>
      <c r="AGJ40" s="51"/>
      <c r="AGK40" s="51"/>
      <c r="AGL40" s="51"/>
      <c r="AGM40" s="51"/>
      <c r="AGN40" s="51"/>
      <c r="AGO40" s="51"/>
      <c r="AGP40" s="51"/>
      <c r="AGQ40" s="51"/>
      <c r="AGR40" s="51"/>
      <c r="AGS40" s="51"/>
      <c r="AGT40" s="51"/>
      <c r="AGU40" s="51"/>
      <c r="AGV40" s="51"/>
      <c r="AGW40" s="51"/>
      <c r="AGX40" s="51"/>
      <c r="AGY40" s="51"/>
      <c r="AGZ40" s="51"/>
      <c r="AHA40" s="51"/>
      <c r="AHB40" s="51"/>
      <c r="AHC40" s="51"/>
      <c r="AHD40" s="51"/>
      <c r="AHE40" s="51"/>
      <c r="AHF40" s="51"/>
      <c r="AHG40" s="51"/>
      <c r="AHH40" s="51"/>
      <c r="AHI40" s="51"/>
      <c r="AHJ40" s="51"/>
      <c r="AHK40" s="51"/>
      <c r="AHL40" s="51"/>
      <c r="AHM40" s="51"/>
      <c r="AHN40" s="51"/>
      <c r="AHO40" s="51"/>
      <c r="AHP40" s="51"/>
      <c r="AHQ40" s="51"/>
      <c r="AHR40" s="51"/>
      <c r="AHS40" s="51"/>
      <c r="AHT40" s="51"/>
      <c r="AHU40" s="51"/>
      <c r="AHV40" s="51"/>
      <c r="AHW40" s="51"/>
      <c r="AHX40" s="51"/>
      <c r="AHY40" s="51"/>
      <c r="AHZ40" s="51"/>
      <c r="AIA40" s="51"/>
      <c r="AIB40" s="51"/>
      <c r="AIC40" s="51"/>
      <c r="AID40" s="51"/>
      <c r="AIE40" s="51"/>
      <c r="AIF40" s="51"/>
      <c r="AIG40" s="51"/>
      <c r="AIH40" s="51"/>
      <c r="AII40" s="51"/>
      <c r="AIJ40" s="51"/>
      <c r="AIK40" s="51"/>
      <c r="AIL40" s="51"/>
      <c r="AIM40" s="51"/>
      <c r="AIN40" s="51"/>
      <c r="AIO40" s="51"/>
      <c r="AIP40" s="51"/>
      <c r="AIQ40" s="51"/>
      <c r="AIR40" s="51"/>
      <c r="AIS40" s="51"/>
      <c r="AIT40" s="51"/>
      <c r="AIU40" s="51"/>
      <c r="AIV40" s="51"/>
      <c r="AIW40" s="51"/>
      <c r="AIX40" s="51"/>
      <c r="AIY40" s="51"/>
      <c r="AIZ40" s="51"/>
      <c r="AJA40" s="51"/>
      <c r="AJB40" s="51"/>
      <c r="AJC40" s="51"/>
      <c r="AJD40" s="51"/>
      <c r="AJE40" s="51"/>
      <c r="AJF40" s="51"/>
      <c r="AJG40" s="51"/>
      <c r="AJH40" s="51"/>
      <c r="AJI40" s="51"/>
      <c r="AJJ40" s="51"/>
      <c r="AJK40" s="51"/>
      <c r="AJL40" s="51"/>
      <c r="AJM40" s="51"/>
      <c r="AJN40" s="51"/>
      <c r="AJO40" s="51"/>
      <c r="AJP40" s="51"/>
      <c r="AJQ40" s="51"/>
      <c r="AJR40" s="51"/>
      <c r="AJS40" s="51"/>
      <c r="AJT40" s="51"/>
      <c r="AJU40" s="51"/>
      <c r="AJV40" s="51"/>
      <c r="AJW40" s="51"/>
      <c r="AJX40" s="51"/>
      <c r="AJY40" s="51"/>
      <c r="AJZ40" s="51"/>
      <c r="AKA40" s="51"/>
      <c r="AKB40" s="51"/>
      <c r="AKC40" s="51"/>
      <c r="AKD40" s="51"/>
      <c r="AKE40" s="51"/>
      <c r="AKF40" s="51"/>
      <c r="AKG40" s="51"/>
      <c r="AKH40" s="51"/>
      <c r="AKI40" s="51"/>
      <c r="AKJ40" s="51"/>
      <c r="AKK40" s="51"/>
      <c r="AKL40" s="51"/>
    </row>
    <row r="41" spans="1:975" ht="26.4">
      <c r="A41" s="210" t="s">
        <v>167</v>
      </c>
      <c r="B41" s="460" t="s">
        <v>249</v>
      </c>
      <c r="C41" s="125" t="s">
        <v>173</v>
      </c>
      <c r="D41" s="211" t="s">
        <v>174</v>
      </c>
      <c r="E41" s="190" t="s">
        <v>18</v>
      </c>
      <c r="F41" s="397"/>
      <c r="G41" s="140"/>
      <c r="H41" s="129"/>
      <c r="I41" s="212">
        <f>8500+1701</f>
        <v>10201</v>
      </c>
      <c r="J41" s="212">
        <f>8500+1701</f>
        <v>10201</v>
      </c>
      <c r="K41" s="213">
        <v>5097</v>
      </c>
      <c r="L41" s="214">
        <f t="shared" si="5"/>
        <v>25499</v>
      </c>
      <c r="M41" s="132">
        <f>+I41</f>
        <v>10201</v>
      </c>
      <c r="N41" s="133">
        <f>+L41-M41</f>
        <v>15298</v>
      </c>
      <c r="O41" s="74">
        <f t="shared" si="1"/>
        <v>0</v>
      </c>
      <c r="P41" s="85">
        <f>VLOOKUP(C41,'[1]PEP Aprobado junio 2022'!B43:K65,10,FALSE)</f>
        <v>25500</v>
      </c>
      <c r="Q41" s="86">
        <f t="shared" si="7"/>
        <v>-1</v>
      </c>
      <c r="T41" s="415">
        <f t="shared" si="3"/>
        <v>1045459</v>
      </c>
    </row>
    <row r="42" spans="1:975" ht="39.6">
      <c r="A42" s="210" t="s">
        <v>167</v>
      </c>
      <c r="B42" s="460" t="s">
        <v>249</v>
      </c>
      <c r="C42" s="125" t="s">
        <v>175</v>
      </c>
      <c r="D42" s="211" t="s">
        <v>176</v>
      </c>
      <c r="E42" s="190" t="s">
        <v>177</v>
      </c>
      <c r="F42" s="397"/>
      <c r="G42" s="140"/>
      <c r="H42" s="215"/>
      <c r="I42" s="212">
        <v>5000</v>
      </c>
      <c r="J42" s="212">
        <v>5000</v>
      </c>
      <c r="K42" s="213">
        <v>5000</v>
      </c>
      <c r="L42" s="214">
        <f t="shared" si="5"/>
        <v>15000</v>
      </c>
      <c r="M42" s="132"/>
      <c r="N42" s="133">
        <f>+L42-M42</f>
        <v>15000</v>
      </c>
      <c r="O42" s="74">
        <f t="shared" si="1"/>
        <v>0</v>
      </c>
      <c r="P42" s="85">
        <f>VLOOKUP(C42,'[1]PEP Aprobado junio 2022'!B44:K66,10,FALSE)</f>
        <v>15000</v>
      </c>
      <c r="Q42" s="86">
        <f t="shared" si="7"/>
        <v>0</v>
      </c>
      <c r="T42" s="415">
        <f t="shared" si="3"/>
        <v>615000</v>
      </c>
    </row>
    <row r="43" spans="1:975" ht="39.6">
      <c r="A43" s="210" t="s">
        <v>167</v>
      </c>
      <c r="B43" s="460" t="s">
        <v>249</v>
      </c>
      <c r="C43" s="134" t="s">
        <v>47</v>
      </c>
      <c r="D43" s="216" t="s">
        <v>48</v>
      </c>
      <c r="E43" s="162" t="s">
        <v>178</v>
      </c>
      <c r="F43" s="395"/>
      <c r="G43" s="143"/>
      <c r="H43" s="217">
        <v>9146</v>
      </c>
      <c r="I43" s="165">
        <v>8000</v>
      </c>
      <c r="J43" s="165">
        <v>9000</v>
      </c>
      <c r="K43" s="166">
        <f>7824+320</f>
        <v>8144</v>
      </c>
      <c r="L43" s="218">
        <f t="shared" si="5"/>
        <v>34290</v>
      </c>
      <c r="M43" s="121">
        <f>+L43-N43</f>
        <v>23807</v>
      </c>
      <c r="N43" s="219">
        <f>+H43+1337</f>
        <v>10483</v>
      </c>
      <c r="O43" s="74">
        <f t="shared" si="1"/>
        <v>0</v>
      </c>
      <c r="P43" s="85">
        <f>VLOOKUP(C43,'[1]PEP Aprobado junio 2022'!B45:K67,10,FALSE)</f>
        <v>25000</v>
      </c>
      <c r="Q43" s="86">
        <f t="shared" si="7"/>
        <v>9290</v>
      </c>
      <c r="T43" s="415">
        <f t="shared" si="3"/>
        <v>1405890</v>
      </c>
    </row>
    <row r="44" spans="1:975">
      <c r="A44" s="210"/>
      <c r="B44" s="186" t="s">
        <v>179</v>
      </c>
      <c r="C44" s="186"/>
      <c r="D44" s="186"/>
      <c r="E44" s="186"/>
      <c r="F44" s="396"/>
      <c r="G44" s="57">
        <v>179000</v>
      </c>
      <c r="H44" s="58" t="s">
        <v>123</v>
      </c>
      <c r="I44" s="59" t="s">
        <v>123</v>
      </c>
      <c r="J44" s="59" t="s">
        <v>123</v>
      </c>
      <c r="K44" s="60" t="s">
        <v>123</v>
      </c>
      <c r="L44" s="200" t="s">
        <v>123</v>
      </c>
      <c r="M44" s="61" t="s">
        <v>123</v>
      </c>
      <c r="N44" s="62" t="s">
        <v>123</v>
      </c>
      <c r="O44" s="74"/>
      <c r="P44" s="85"/>
      <c r="Q44" s="86"/>
      <c r="R44" s="51"/>
      <c r="S44" s="51"/>
      <c r="T44" s="415" t="e">
        <f t="shared" si="3"/>
        <v>#VALUE!</v>
      </c>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c r="IV44" s="51"/>
      <c r="IW44" s="51"/>
      <c r="IX44" s="51"/>
      <c r="IY44" s="51"/>
      <c r="IZ44" s="51"/>
      <c r="JA44" s="51"/>
      <c r="JB44" s="51"/>
      <c r="JC44" s="51"/>
      <c r="JD44" s="51"/>
      <c r="JE44" s="51"/>
      <c r="JF44" s="51"/>
      <c r="JG44" s="51"/>
      <c r="JH44" s="51"/>
      <c r="JI44" s="51"/>
      <c r="JJ44" s="51"/>
      <c r="JK44" s="51"/>
      <c r="JL44" s="51"/>
      <c r="JM44" s="51"/>
      <c r="JN44" s="51"/>
      <c r="JO44" s="51"/>
      <c r="JP44" s="51"/>
      <c r="JQ44" s="51"/>
      <c r="JR44" s="51"/>
      <c r="JS44" s="51"/>
      <c r="JT44" s="51"/>
      <c r="JU44" s="51"/>
      <c r="JV44" s="51"/>
      <c r="JW44" s="51"/>
      <c r="JX44" s="51"/>
      <c r="JY44" s="51"/>
      <c r="JZ44" s="51"/>
      <c r="KA44" s="51"/>
      <c r="KB44" s="51"/>
      <c r="KC44" s="51"/>
      <c r="KD44" s="51"/>
      <c r="KE44" s="51"/>
      <c r="KF44" s="51"/>
      <c r="KG44" s="51"/>
      <c r="KH44" s="51"/>
      <c r="KI44" s="51"/>
      <c r="KJ44" s="51"/>
      <c r="KK44" s="51"/>
      <c r="KL44" s="51"/>
      <c r="KM44" s="51"/>
      <c r="KN44" s="51"/>
      <c r="KO44" s="51"/>
      <c r="KP44" s="51"/>
      <c r="KQ44" s="51"/>
      <c r="KR44" s="51"/>
      <c r="KS44" s="51"/>
      <c r="KT44" s="51"/>
      <c r="KU44" s="51"/>
      <c r="KV44" s="51"/>
      <c r="KW44" s="51"/>
      <c r="KX44" s="51"/>
      <c r="KY44" s="51"/>
      <c r="KZ44" s="51"/>
      <c r="LA44" s="51"/>
      <c r="LB44" s="51"/>
      <c r="LC44" s="51"/>
      <c r="LD44" s="51"/>
      <c r="LE44" s="51"/>
      <c r="LF44" s="51"/>
      <c r="LG44" s="51"/>
      <c r="LH44" s="51"/>
      <c r="LI44" s="51"/>
      <c r="LJ44" s="51"/>
      <c r="LK44" s="51"/>
      <c r="LL44" s="51"/>
      <c r="LM44" s="51"/>
      <c r="LN44" s="51"/>
      <c r="LO44" s="51"/>
      <c r="LP44" s="51"/>
      <c r="LQ44" s="51"/>
      <c r="LR44" s="51"/>
      <c r="LS44" s="51"/>
      <c r="LT44" s="51"/>
      <c r="LU44" s="51"/>
      <c r="LV44" s="51"/>
      <c r="LW44" s="51"/>
      <c r="LX44" s="51"/>
      <c r="LY44" s="51"/>
      <c r="LZ44" s="51"/>
      <c r="MA44" s="51"/>
      <c r="MB44" s="51"/>
      <c r="MC44" s="51"/>
      <c r="MD44" s="51"/>
      <c r="ME44" s="51"/>
      <c r="MF44" s="51"/>
      <c r="MG44" s="51"/>
      <c r="MH44" s="51"/>
      <c r="MI44" s="51"/>
      <c r="MJ44" s="51"/>
      <c r="MK44" s="51"/>
      <c r="ML44" s="51"/>
      <c r="MM44" s="51"/>
      <c r="MN44" s="51"/>
      <c r="MO44" s="51"/>
      <c r="MP44" s="51"/>
      <c r="MQ44" s="51"/>
      <c r="MR44" s="51"/>
      <c r="MS44" s="51"/>
      <c r="MT44" s="51"/>
      <c r="MU44" s="51"/>
      <c r="MV44" s="51"/>
      <c r="MW44" s="51"/>
      <c r="MX44" s="51"/>
      <c r="MY44" s="51"/>
      <c r="MZ44" s="51"/>
      <c r="NA44" s="51"/>
      <c r="NB44" s="51"/>
      <c r="NC44" s="51"/>
      <c r="ND44" s="51"/>
      <c r="NE44" s="51"/>
      <c r="NF44" s="51"/>
      <c r="NG44" s="51"/>
      <c r="NH44" s="51"/>
      <c r="NI44" s="51"/>
      <c r="NJ44" s="51"/>
      <c r="NK44" s="51"/>
      <c r="NL44" s="51"/>
      <c r="NM44" s="51"/>
      <c r="NN44" s="51"/>
      <c r="NO44" s="51"/>
      <c r="NP44" s="51"/>
      <c r="NQ44" s="51"/>
      <c r="NR44" s="51"/>
      <c r="NS44" s="51"/>
      <c r="NT44" s="51"/>
      <c r="NU44" s="51"/>
      <c r="NV44" s="51"/>
      <c r="NW44" s="51"/>
      <c r="NX44" s="51"/>
      <c r="NY44" s="51"/>
      <c r="NZ44" s="51"/>
      <c r="OA44" s="51"/>
      <c r="OB44" s="51"/>
      <c r="OC44" s="51"/>
      <c r="OD44" s="51"/>
      <c r="OE44" s="51"/>
      <c r="OF44" s="51"/>
      <c r="OG44" s="51"/>
      <c r="OH44" s="51"/>
      <c r="OI44" s="51"/>
      <c r="OJ44" s="51"/>
      <c r="OK44" s="51"/>
      <c r="OL44" s="51"/>
      <c r="OM44" s="51"/>
      <c r="ON44" s="51"/>
      <c r="OO44" s="51"/>
      <c r="OP44" s="51"/>
      <c r="OQ44" s="51"/>
      <c r="OR44" s="51"/>
      <c r="OS44" s="51"/>
      <c r="OT44" s="51"/>
      <c r="OU44" s="51"/>
      <c r="OV44" s="51"/>
      <c r="OW44" s="51"/>
      <c r="OX44" s="51"/>
      <c r="OY44" s="51"/>
      <c r="OZ44" s="51"/>
      <c r="PA44" s="51"/>
      <c r="PB44" s="51"/>
      <c r="PC44" s="51"/>
      <c r="PD44" s="51"/>
      <c r="PE44" s="51"/>
      <c r="PF44" s="51"/>
      <c r="PG44" s="51"/>
      <c r="PH44" s="51"/>
      <c r="PI44" s="51"/>
      <c r="PJ44" s="51"/>
      <c r="PK44" s="51"/>
      <c r="PL44" s="51"/>
      <c r="PM44" s="51"/>
      <c r="PN44" s="51"/>
      <c r="PO44" s="51"/>
      <c r="PP44" s="51"/>
      <c r="PQ44" s="51"/>
      <c r="PR44" s="51"/>
      <c r="PS44" s="51"/>
      <c r="PT44" s="51"/>
      <c r="PU44" s="51"/>
      <c r="PV44" s="51"/>
      <c r="PW44" s="51"/>
      <c r="PX44" s="51"/>
      <c r="PY44" s="51"/>
      <c r="PZ44" s="51"/>
      <c r="QA44" s="51"/>
      <c r="QB44" s="51"/>
      <c r="QC44" s="51"/>
      <c r="QD44" s="51"/>
      <c r="QE44" s="51"/>
      <c r="QF44" s="51"/>
      <c r="QG44" s="51"/>
      <c r="QH44" s="51"/>
      <c r="QI44" s="51"/>
      <c r="QJ44" s="51"/>
      <c r="QK44" s="51"/>
      <c r="QL44" s="51"/>
      <c r="QM44" s="51"/>
      <c r="QN44" s="51"/>
      <c r="QO44" s="51"/>
      <c r="QP44" s="51"/>
      <c r="QQ44" s="51"/>
      <c r="QR44" s="51"/>
      <c r="QS44" s="51"/>
      <c r="QT44" s="51"/>
      <c r="QU44" s="51"/>
      <c r="QV44" s="51"/>
      <c r="QW44" s="51"/>
      <c r="QX44" s="51"/>
      <c r="QY44" s="51"/>
      <c r="QZ44" s="51"/>
      <c r="RA44" s="51"/>
      <c r="RB44" s="51"/>
      <c r="RC44" s="51"/>
      <c r="RD44" s="51"/>
      <c r="RE44" s="51"/>
      <c r="RF44" s="51"/>
      <c r="RG44" s="51"/>
      <c r="RH44" s="51"/>
      <c r="RI44" s="51"/>
      <c r="RJ44" s="51"/>
      <c r="RK44" s="51"/>
      <c r="RL44" s="51"/>
      <c r="RM44" s="51"/>
      <c r="RN44" s="51"/>
      <c r="RO44" s="51"/>
      <c r="RP44" s="51"/>
      <c r="RQ44" s="51"/>
      <c r="RR44" s="51"/>
      <c r="RS44" s="51"/>
      <c r="RT44" s="51"/>
      <c r="RU44" s="51"/>
      <c r="RV44" s="51"/>
      <c r="RW44" s="51"/>
      <c r="RX44" s="51"/>
      <c r="RY44" s="51"/>
      <c r="RZ44" s="51"/>
      <c r="SA44" s="51"/>
      <c r="SB44" s="51"/>
      <c r="SC44" s="51"/>
      <c r="SD44" s="51"/>
      <c r="SE44" s="51"/>
      <c r="SF44" s="51"/>
      <c r="SG44" s="51"/>
      <c r="SH44" s="51"/>
      <c r="SI44" s="51"/>
      <c r="SJ44" s="51"/>
      <c r="SK44" s="51"/>
      <c r="SL44" s="51"/>
      <c r="SM44" s="51"/>
      <c r="SN44" s="51"/>
      <c r="SO44" s="51"/>
      <c r="SP44" s="51"/>
      <c r="SQ44" s="51"/>
      <c r="SR44" s="51"/>
      <c r="SS44" s="51"/>
      <c r="ST44" s="51"/>
      <c r="SU44" s="51"/>
      <c r="SV44" s="51"/>
      <c r="SW44" s="51"/>
      <c r="SX44" s="51"/>
      <c r="SY44" s="51"/>
      <c r="SZ44" s="51"/>
      <c r="TA44" s="51"/>
      <c r="TB44" s="51"/>
      <c r="TC44" s="51"/>
      <c r="TD44" s="51"/>
      <c r="TE44" s="51"/>
      <c r="TF44" s="51"/>
      <c r="TG44" s="51"/>
      <c r="TH44" s="51"/>
      <c r="TI44" s="51"/>
      <c r="TJ44" s="51"/>
      <c r="TK44" s="51"/>
      <c r="TL44" s="51"/>
      <c r="TM44" s="51"/>
      <c r="TN44" s="51"/>
      <c r="TO44" s="51"/>
      <c r="TP44" s="51"/>
      <c r="TQ44" s="51"/>
      <c r="TR44" s="51"/>
      <c r="TS44" s="51"/>
      <c r="TT44" s="51"/>
      <c r="TU44" s="51"/>
      <c r="TV44" s="51"/>
      <c r="TW44" s="51"/>
      <c r="TX44" s="51"/>
      <c r="TY44" s="51"/>
      <c r="TZ44" s="51"/>
      <c r="UA44" s="51"/>
      <c r="UB44" s="51"/>
      <c r="UC44" s="51"/>
      <c r="UD44" s="51"/>
      <c r="UE44" s="51"/>
      <c r="UF44" s="51"/>
      <c r="UG44" s="51"/>
      <c r="UH44" s="51"/>
      <c r="UI44" s="51"/>
      <c r="UJ44" s="51"/>
      <c r="UK44" s="51"/>
      <c r="UL44" s="51"/>
      <c r="UM44" s="51"/>
      <c r="UN44" s="51"/>
      <c r="UO44" s="51"/>
      <c r="UP44" s="51"/>
      <c r="UQ44" s="51"/>
      <c r="UR44" s="51"/>
      <c r="US44" s="51"/>
      <c r="UT44" s="51"/>
      <c r="UU44" s="51"/>
      <c r="UV44" s="51"/>
      <c r="UW44" s="51"/>
      <c r="UX44" s="51"/>
      <c r="UY44" s="51"/>
      <c r="UZ44" s="51"/>
      <c r="VA44" s="51"/>
      <c r="VB44" s="51"/>
      <c r="VC44" s="51"/>
      <c r="VD44" s="51"/>
      <c r="VE44" s="51"/>
      <c r="VF44" s="51"/>
      <c r="VG44" s="51"/>
      <c r="VH44" s="51"/>
      <c r="VI44" s="51"/>
      <c r="VJ44" s="51"/>
      <c r="VK44" s="51"/>
      <c r="VL44" s="51"/>
      <c r="VM44" s="51"/>
      <c r="VN44" s="51"/>
      <c r="VO44" s="51"/>
      <c r="VP44" s="51"/>
      <c r="VQ44" s="51"/>
      <c r="VR44" s="51"/>
      <c r="VS44" s="51"/>
      <c r="VT44" s="51"/>
      <c r="VU44" s="51"/>
      <c r="VV44" s="51"/>
      <c r="VW44" s="51"/>
      <c r="VX44" s="51"/>
      <c r="VY44" s="51"/>
      <c r="VZ44" s="51"/>
      <c r="WA44" s="51"/>
      <c r="WB44" s="51"/>
      <c r="WC44" s="51"/>
      <c r="WD44" s="51"/>
      <c r="WE44" s="51"/>
      <c r="WF44" s="51"/>
      <c r="WG44" s="51"/>
      <c r="WH44" s="51"/>
      <c r="WI44" s="51"/>
      <c r="WJ44" s="51"/>
      <c r="WK44" s="51"/>
      <c r="WL44" s="51"/>
      <c r="WM44" s="51"/>
      <c r="WN44" s="51"/>
      <c r="WO44" s="51"/>
      <c r="WP44" s="51"/>
      <c r="WQ44" s="51"/>
      <c r="WR44" s="51"/>
      <c r="WS44" s="51"/>
      <c r="WT44" s="51"/>
      <c r="WU44" s="51"/>
      <c r="WV44" s="51"/>
      <c r="WW44" s="51"/>
      <c r="WX44" s="51"/>
      <c r="WY44" s="51"/>
      <c r="WZ44" s="51"/>
      <c r="XA44" s="51"/>
      <c r="XB44" s="51"/>
      <c r="XC44" s="51"/>
      <c r="XD44" s="51"/>
      <c r="XE44" s="51"/>
      <c r="XF44" s="51"/>
      <c r="XG44" s="51"/>
      <c r="XH44" s="51"/>
      <c r="XI44" s="51"/>
      <c r="XJ44" s="51"/>
      <c r="XK44" s="51"/>
      <c r="XL44" s="51"/>
      <c r="XM44" s="51"/>
      <c r="XN44" s="51"/>
      <c r="XO44" s="51"/>
      <c r="XP44" s="51"/>
      <c r="XQ44" s="51"/>
      <c r="XR44" s="51"/>
      <c r="XS44" s="51"/>
      <c r="XT44" s="51"/>
      <c r="XU44" s="51"/>
      <c r="XV44" s="51"/>
      <c r="XW44" s="51"/>
      <c r="XX44" s="51"/>
      <c r="XY44" s="51"/>
      <c r="XZ44" s="51"/>
      <c r="YA44" s="51"/>
      <c r="YB44" s="51"/>
      <c r="YC44" s="51"/>
      <c r="YD44" s="51"/>
      <c r="YE44" s="51"/>
      <c r="YF44" s="51"/>
      <c r="YG44" s="51"/>
      <c r="YH44" s="51"/>
      <c r="YI44" s="51"/>
      <c r="YJ44" s="51"/>
      <c r="YK44" s="51"/>
      <c r="YL44" s="51"/>
      <c r="YM44" s="51"/>
      <c r="YN44" s="51"/>
      <c r="YO44" s="51"/>
      <c r="YP44" s="51"/>
      <c r="YQ44" s="51"/>
      <c r="YR44" s="51"/>
      <c r="YS44" s="51"/>
      <c r="YT44" s="51"/>
      <c r="YU44" s="51"/>
      <c r="YV44" s="51"/>
      <c r="YW44" s="51"/>
      <c r="YX44" s="51"/>
      <c r="YY44" s="51"/>
      <c r="YZ44" s="51"/>
      <c r="ZA44" s="51"/>
      <c r="ZB44" s="51"/>
      <c r="ZC44" s="51"/>
      <c r="ZD44" s="51"/>
      <c r="ZE44" s="51"/>
      <c r="ZF44" s="51"/>
      <c r="ZG44" s="51"/>
      <c r="ZH44" s="51"/>
      <c r="ZI44" s="51"/>
      <c r="ZJ44" s="51"/>
      <c r="ZK44" s="51"/>
      <c r="ZL44" s="51"/>
      <c r="ZM44" s="51"/>
      <c r="ZN44" s="51"/>
      <c r="ZO44" s="51"/>
      <c r="ZP44" s="51"/>
      <c r="ZQ44" s="51"/>
      <c r="ZR44" s="51"/>
      <c r="ZS44" s="51"/>
      <c r="ZT44" s="51"/>
      <c r="ZU44" s="51"/>
      <c r="ZV44" s="51"/>
      <c r="ZW44" s="51"/>
      <c r="ZX44" s="51"/>
      <c r="ZY44" s="51"/>
      <c r="ZZ44" s="51"/>
      <c r="AAA44" s="51"/>
      <c r="AAB44" s="51"/>
      <c r="AAC44" s="51"/>
      <c r="AAD44" s="51"/>
      <c r="AAE44" s="51"/>
      <c r="AAF44" s="51"/>
      <c r="AAG44" s="51"/>
      <c r="AAH44" s="51"/>
      <c r="AAI44" s="51"/>
      <c r="AAJ44" s="51"/>
      <c r="AAK44" s="51"/>
      <c r="AAL44" s="51"/>
      <c r="AAM44" s="51"/>
      <c r="AAN44" s="51"/>
      <c r="AAO44" s="51"/>
      <c r="AAP44" s="51"/>
      <c r="AAQ44" s="51"/>
      <c r="AAR44" s="51"/>
      <c r="AAS44" s="51"/>
      <c r="AAT44" s="51"/>
      <c r="AAU44" s="51"/>
      <c r="AAV44" s="51"/>
      <c r="AAW44" s="51"/>
      <c r="AAX44" s="51"/>
      <c r="AAY44" s="51"/>
      <c r="AAZ44" s="51"/>
      <c r="ABA44" s="51"/>
      <c r="ABB44" s="51"/>
      <c r="ABC44" s="51"/>
      <c r="ABD44" s="51"/>
      <c r="ABE44" s="51"/>
      <c r="ABF44" s="51"/>
      <c r="ABG44" s="51"/>
      <c r="ABH44" s="51"/>
      <c r="ABI44" s="51"/>
      <c r="ABJ44" s="51"/>
      <c r="ABK44" s="51"/>
      <c r="ABL44" s="51"/>
      <c r="ABM44" s="51"/>
      <c r="ABN44" s="51"/>
      <c r="ABO44" s="51"/>
      <c r="ABP44" s="51"/>
      <c r="ABQ44" s="51"/>
      <c r="ABR44" s="51"/>
      <c r="ABS44" s="51"/>
      <c r="ABT44" s="51"/>
      <c r="ABU44" s="51"/>
      <c r="ABV44" s="51"/>
      <c r="ABW44" s="51"/>
      <c r="ABX44" s="51"/>
      <c r="ABY44" s="51"/>
      <c r="ABZ44" s="51"/>
      <c r="ACA44" s="51"/>
      <c r="ACB44" s="51"/>
      <c r="ACC44" s="51"/>
      <c r="ACD44" s="51"/>
      <c r="ACE44" s="51"/>
      <c r="ACF44" s="51"/>
      <c r="ACG44" s="51"/>
      <c r="ACH44" s="51"/>
      <c r="ACI44" s="51"/>
      <c r="ACJ44" s="51"/>
      <c r="ACK44" s="51"/>
      <c r="ACL44" s="51"/>
      <c r="ACM44" s="51"/>
      <c r="ACN44" s="51"/>
      <c r="ACO44" s="51"/>
      <c r="ACP44" s="51"/>
      <c r="ACQ44" s="51"/>
      <c r="ACR44" s="51"/>
      <c r="ACS44" s="51"/>
      <c r="ACT44" s="51"/>
      <c r="ACU44" s="51"/>
      <c r="ACV44" s="51"/>
      <c r="ACW44" s="51"/>
      <c r="ACX44" s="51"/>
      <c r="ACY44" s="51"/>
      <c r="ACZ44" s="51"/>
      <c r="ADA44" s="51"/>
      <c r="ADB44" s="51"/>
      <c r="ADC44" s="51"/>
      <c r="ADD44" s="51"/>
      <c r="ADE44" s="51"/>
      <c r="ADF44" s="51"/>
      <c r="ADG44" s="51"/>
      <c r="ADH44" s="51"/>
      <c r="ADI44" s="51"/>
      <c r="ADJ44" s="51"/>
      <c r="ADK44" s="51"/>
      <c r="ADL44" s="51"/>
      <c r="ADM44" s="51"/>
      <c r="ADN44" s="51"/>
      <c r="ADO44" s="51"/>
      <c r="ADP44" s="51"/>
      <c r="ADQ44" s="51"/>
      <c r="ADR44" s="51"/>
      <c r="ADS44" s="51"/>
      <c r="ADT44" s="51"/>
      <c r="ADU44" s="51"/>
      <c r="ADV44" s="51"/>
      <c r="ADW44" s="51"/>
      <c r="ADX44" s="51"/>
      <c r="ADY44" s="51"/>
      <c r="ADZ44" s="51"/>
      <c r="AEA44" s="51"/>
      <c r="AEB44" s="51"/>
      <c r="AEC44" s="51"/>
      <c r="AED44" s="51"/>
      <c r="AEE44" s="51"/>
      <c r="AEF44" s="51"/>
      <c r="AEG44" s="51"/>
      <c r="AEH44" s="51"/>
      <c r="AEI44" s="51"/>
      <c r="AEJ44" s="51"/>
      <c r="AEK44" s="51"/>
      <c r="AEL44" s="51"/>
      <c r="AEM44" s="51"/>
      <c r="AEN44" s="51"/>
      <c r="AEO44" s="51"/>
      <c r="AEP44" s="51"/>
      <c r="AEQ44" s="51"/>
      <c r="AER44" s="51"/>
      <c r="AES44" s="51"/>
      <c r="AET44" s="51"/>
      <c r="AEU44" s="51"/>
      <c r="AEV44" s="51"/>
      <c r="AEW44" s="51"/>
      <c r="AEX44" s="51"/>
      <c r="AEY44" s="51"/>
      <c r="AEZ44" s="51"/>
      <c r="AFA44" s="51"/>
      <c r="AFB44" s="51"/>
      <c r="AFC44" s="51"/>
      <c r="AFD44" s="51"/>
      <c r="AFE44" s="51"/>
      <c r="AFF44" s="51"/>
      <c r="AFG44" s="51"/>
      <c r="AFH44" s="51"/>
      <c r="AFI44" s="51"/>
      <c r="AFJ44" s="51"/>
      <c r="AFK44" s="51"/>
      <c r="AFL44" s="51"/>
      <c r="AFM44" s="51"/>
      <c r="AFN44" s="51"/>
      <c r="AFO44" s="51"/>
      <c r="AFP44" s="51"/>
      <c r="AFQ44" s="51"/>
      <c r="AFR44" s="51"/>
      <c r="AFS44" s="51"/>
      <c r="AFT44" s="51"/>
      <c r="AFU44" s="51"/>
      <c r="AFV44" s="51"/>
      <c r="AFW44" s="51"/>
      <c r="AFX44" s="51"/>
      <c r="AFY44" s="51"/>
      <c r="AFZ44" s="51"/>
      <c r="AGA44" s="51"/>
      <c r="AGB44" s="51"/>
      <c r="AGC44" s="51"/>
      <c r="AGD44" s="51"/>
      <c r="AGE44" s="51"/>
      <c r="AGF44" s="51"/>
      <c r="AGG44" s="51"/>
      <c r="AGH44" s="51"/>
      <c r="AGI44" s="51"/>
      <c r="AGJ44" s="51"/>
      <c r="AGK44" s="51"/>
      <c r="AGL44" s="51"/>
      <c r="AGM44" s="51"/>
      <c r="AGN44" s="51"/>
      <c r="AGO44" s="51"/>
      <c r="AGP44" s="51"/>
      <c r="AGQ44" s="51"/>
      <c r="AGR44" s="51"/>
      <c r="AGS44" s="51"/>
      <c r="AGT44" s="51"/>
      <c r="AGU44" s="51"/>
      <c r="AGV44" s="51"/>
      <c r="AGW44" s="51"/>
      <c r="AGX44" s="51"/>
      <c r="AGY44" s="51"/>
      <c r="AGZ44" s="51"/>
      <c r="AHA44" s="51"/>
      <c r="AHB44" s="51"/>
      <c r="AHC44" s="51"/>
      <c r="AHD44" s="51"/>
      <c r="AHE44" s="51"/>
      <c r="AHF44" s="51"/>
      <c r="AHG44" s="51"/>
      <c r="AHH44" s="51"/>
      <c r="AHI44" s="51"/>
      <c r="AHJ44" s="51"/>
      <c r="AHK44" s="51"/>
      <c r="AHL44" s="51"/>
      <c r="AHM44" s="51"/>
      <c r="AHN44" s="51"/>
      <c r="AHO44" s="51"/>
      <c r="AHP44" s="51"/>
      <c r="AHQ44" s="51"/>
      <c r="AHR44" s="51"/>
      <c r="AHS44" s="51"/>
      <c r="AHT44" s="51"/>
      <c r="AHU44" s="51"/>
      <c r="AHV44" s="51"/>
      <c r="AHW44" s="51"/>
      <c r="AHX44" s="51"/>
      <c r="AHY44" s="51"/>
      <c r="AHZ44" s="51"/>
      <c r="AIA44" s="51"/>
      <c r="AIB44" s="51"/>
      <c r="AIC44" s="51"/>
      <c r="AID44" s="51"/>
      <c r="AIE44" s="51"/>
      <c r="AIF44" s="51"/>
      <c r="AIG44" s="51"/>
      <c r="AIH44" s="51"/>
      <c r="AII44" s="51"/>
      <c r="AIJ44" s="51"/>
      <c r="AIK44" s="51"/>
      <c r="AIL44" s="51"/>
      <c r="AIM44" s="51"/>
      <c r="AIN44" s="51"/>
      <c r="AIO44" s="51"/>
      <c r="AIP44" s="51"/>
      <c r="AIQ44" s="51"/>
      <c r="AIR44" s="51"/>
      <c r="AIS44" s="51"/>
      <c r="AIT44" s="51"/>
      <c r="AIU44" s="51"/>
      <c r="AIV44" s="51"/>
      <c r="AIW44" s="51"/>
      <c r="AIX44" s="51"/>
      <c r="AIY44" s="51"/>
      <c r="AIZ44" s="51"/>
      <c r="AJA44" s="51"/>
      <c r="AJB44" s="51"/>
      <c r="AJC44" s="51"/>
      <c r="AJD44" s="51"/>
      <c r="AJE44" s="51"/>
      <c r="AJF44" s="51"/>
      <c r="AJG44" s="51"/>
      <c r="AJH44" s="51"/>
      <c r="AJI44" s="51"/>
      <c r="AJJ44" s="51"/>
      <c r="AJK44" s="51"/>
      <c r="AJL44" s="51"/>
      <c r="AJM44" s="51"/>
      <c r="AJN44" s="51"/>
      <c r="AJO44" s="51"/>
      <c r="AJP44" s="51"/>
      <c r="AJQ44" s="51"/>
      <c r="AJR44" s="51"/>
      <c r="AJS44" s="51"/>
      <c r="AJT44" s="51"/>
      <c r="AJU44" s="51"/>
      <c r="AJV44" s="51"/>
      <c r="AJW44" s="51"/>
      <c r="AJX44" s="51"/>
      <c r="AJY44" s="51"/>
      <c r="AJZ44" s="51"/>
      <c r="AKA44" s="51"/>
      <c r="AKB44" s="51"/>
      <c r="AKC44" s="51"/>
      <c r="AKD44" s="51"/>
      <c r="AKE44" s="51"/>
      <c r="AKF44" s="51"/>
      <c r="AKG44" s="51"/>
      <c r="AKH44" s="51"/>
      <c r="AKI44" s="51"/>
      <c r="AKJ44" s="51"/>
      <c r="AKK44" s="51"/>
      <c r="AKL44" s="51"/>
    </row>
    <row r="45" spans="1:975" ht="26.4">
      <c r="A45" s="210" t="s">
        <v>180</v>
      </c>
      <c r="B45" s="460" t="s">
        <v>249</v>
      </c>
      <c r="C45" s="220" t="s">
        <v>49</v>
      </c>
      <c r="D45" s="211" t="s">
        <v>50</v>
      </c>
      <c r="E45" s="221"/>
      <c r="F45" s="400"/>
      <c r="G45" s="128"/>
      <c r="H45" s="129"/>
      <c r="I45" s="118">
        <f>410000/41</f>
        <v>10000</v>
      </c>
      <c r="J45" s="222"/>
      <c r="K45" s="223"/>
      <c r="L45" s="214">
        <f t="shared" si="5"/>
        <v>10000</v>
      </c>
      <c r="M45" s="224"/>
      <c r="N45" s="225">
        <f>+L45</f>
        <v>10000</v>
      </c>
      <c r="O45" s="74">
        <f t="shared" si="1"/>
        <v>0</v>
      </c>
      <c r="P45" s="85">
        <f>VLOOKUP(C45,'[1]PEP Aprobado junio 2022'!B47:K69,10,FALSE)</f>
        <v>10000</v>
      </c>
      <c r="Q45" s="86">
        <f t="shared" si="7"/>
        <v>0</v>
      </c>
      <c r="R45" s="180"/>
      <c r="S45" s="180"/>
      <c r="T45" s="415">
        <f t="shared" si="3"/>
        <v>410000</v>
      </c>
      <c r="U45" s="180"/>
      <c r="V45" s="180"/>
      <c r="W45" s="180"/>
      <c r="X45" s="180"/>
      <c r="Y45" s="180"/>
      <c r="Z45" s="180"/>
      <c r="AA45" s="180"/>
      <c r="AB45" s="180"/>
      <c r="AC45" s="180"/>
      <c r="AD45" s="180"/>
      <c r="AE45" s="180"/>
      <c r="AF45" s="180"/>
      <c r="AG45" s="180"/>
      <c r="AH45" s="180"/>
      <c r="AI45" s="180"/>
      <c r="AJ45" s="180"/>
      <c r="AK45" s="180"/>
      <c r="AL45" s="180"/>
      <c r="AM45" s="180"/>
      <c r="AN45" s="180"/>
      <c r="AO45" s="180"/>
      <c r="AP45" s="180"/>
      <c r="AQ45" s="180"/>
      <c r="AR45" s="180"/>
      <c r="AS45" s="180"/>
      <c r="AT45" s="180"/>
      <c r="AU45" s="180"/>
      <c r="AV45" s="180"/>
      <c r="AW45" s="180"/>
      <c r="AX45" s="180"/>
      <c r="AY45" s="180"/>
      <c r="AZ45" s="180"/>
      <c r="BA45" s="180"/>
      <c r="BB45" s="180"/>
      <c r="BC45" s="180"/>
      <c r="BD45" s="180"/>
      <c r="BE45" s="180"/>
      <c r="BF45" s="180"/>
      <c r="BG45" s="180"/>
      <c r="BH45" s="180"/>
      <c r="BI45" s="180"/>
      <c r="BJ45" s="180"/>
      <c r="BK45" s="180"/>
      <c r="BL45" s="180"/>
      <c r="BM45" s="180"/>
      <c r="BN45" s="180"/>
      <c r="BO45" s="180"/>
      <c r="BP45" s="180"/>
      <c r="BQ45" s="180"/>
      <c r="BR45" s="180"/>
      <c r="BS45" s="180"/>
      <c r="BT45" s="180"/>
      <c r="BU45" s="180"/>
      <c r="BV45" s="180"/>
      <c r="BW45" s="180"/>
      <c r="BX45" s="180"/>
      <c r="BY45" s="180"/>
      <c r="BZ45" s="180"/>
      <c r="CA45" s="180"/>
      <c r="CB45" s="180"/>
      <c r="CC45" s="180"/>
      <c r="CD45" s="180"/>
      <c r="CE45" s="180"/>
      <c r="CF45" s="180"/>
      <c r="CG45" s="180"/>
      <c r="CH45" s="180"/>
      <c r="CI45" s="180"/>
      <c r="CJ45" s="180"/>
      <c r="CK45" s="180"/>
      <c r="CL45" s="180"/>
      <c r="CM45" s="180"/>
      <c r="CN45" s="180"/>
      <c r="CO45" s="180"/>
      <c r="CP45" s="180"/>
      <c r="CQ45" s="180"/>
      <c r="CR45" s="180"/>
      <c r="CS45" s="180"/>
      <c r="CT45" s="180"/>
      <c r="CU45" s="180"/>
      <c r="CV45" s="180"/>
      <c r="CW45" s="180"/>
      <c r="CX45" s="180"/>
      <c r="CY45" s="180"/>
      <c r="CZ45" s="180"/>
      <c r="DA45" s="180"/>
      <c r="DB45" s="180"/>
      <c r="DC45" s="180"/>
      <c r="DD45" s="180"/>
      <c r="DE45" s="180"/>
      <c r="DF45" s="180"/>
      <c r="DG45" s="180"/>
      <c r="DH45" s="180"/>
      <c r="DI45" s="180"/>
      <c r="DJ45" s="180"/>
      <c r="DK45" s="180"/>
      <c r="DL45" s="180"/>
      <c r="DM45" s="180"/>
      <c r="DN45" s="180"/>
      <c r="DO45" s="180"/>
      <c r="DP45" s="180"/>
      <c r="DQ45" s="180"/>
      <c r="DR45" s="180"/>
      <c r="DS45" s="180"/>
      <c r="DT45" s="180"/>
      <c r="DU45" s="180"/>
      <c r="DV45" s="180"/>
      <c r="DW45" s="180"/>
      <c r="DX45" s="180"/>
      <c r="DY45" s="180"/>
      <c r="DZ45" s="180"/>
      <c r="EA45" s="180"/>
      <c r="EB45" s="180"/>
      <c r="EC45" s="180"/>
      <c r="ED45" s="180"/>
      <c r="EE45" s="180"/>
      <c r="EF45" s="180"/>
      <c r="EG45" s="180"/>
      <c r="EH45" s="180"/>
      <c r="EI45" s="180"/>
      <c r="EJ45" s="180"/>
      <c r="EK45" s="180"/>
      <c r="EL45" s="180"/>
      <c r="EM45" s="180"/>
      <c r="EN45" s="180"/>
      <c r="EO45" s="180"/>
      <c r="EP45" s="180"/>
      <c r="EQ45" s="180"/>
      <c r="ER45" s="180"/>
      <c r="ES45" s="180"/>
      <c r="ET45" s="180"/>
      <c r="EU45" s="180"/>
      <c r="EV45" s="180"/>
      <c r="EW45" s="180"/>
      <c r="EX45" s="180"/>
      <c r="EY45" s="180"/>
      <c r="EZ45" s="180"/>
      <c r="FA45" s="180"/>
      <c r="FB45" s="180"/>
      <c r="FC45" s="180"/>
      <c r="FD45" s="180"/>
      <c r="FE45" s="180"/>
      <c r="FF45" s="180"/>
      <c r="FG45" s="180"/>
      <c r="FH45" s="180"/>
      <c r="FI45" s="180"/>
      <c r="FJ45" s="180"/>
      <c r="FK45" s="180"/>
      <c r="FL45" s="180"/>
      <c r="FM45" s="180"/>
      <c r="FN45" s="180"/>
      <c r="FO45" s="180"/>
      <c r="FP45" s="180"/>
      <c r="FQ45" s="180"/>
      <c r="FR45" s="180"/>
      <c r="FS45" s="180"/>
      <c r="FT45" s="180"/>
      <c r="FU45" s="180"/>
      <c r="FV45" s="180"/>
      <c r="FW45" s="180"/>
      <c r="FX45" s="180"/>
      <c r="FY45" s="180"/>
      <c r="FZ45" s="180"/>
      <c r="GA45" s="180"/>
      <c r="GB45" s="180"/>
      <c r="GC45" s="180"/>
      <c r="GD45" s="180"/>
      <c r="GE45" s="180"/>
      <c r="GF45" s="180"/>
      <c r="GG45" s="180"/>
      <c r="GH45" s="180"/>
      <c r="GI45" s="180"/>
      <c r="GJ45" s="180"/>
      <c r="GK45" s="180"/>
      <c r="GL45" s="180"/>
      <c r="GM45" s="180"/>
      <c r="GN45" s="180"/>
      <c r="GO45" s="180"/>
      <c r="GP45" s="180"/>
      <c r="GQ45" s="180"/>
      <c r="GR45" s="180"/>
      <c r="GS45" s="180"/>
      <c r="GT45" s="180"/>
      <c r="GU45" s="180"/>
      <c r="GV45" s="180"/>
      <c r="GW45" s="180"/>
      <c r="GX45" s="180"/>
      <c r="GY45" s="180"/>
      <c r="GZ45" s="180"/>
      <c r="HA45" s="180"/>
      <c r="HB45" s="180"/>
      <c r="HC45" s="180"/>
      <c r="HD45" s="180"/>
      <c r="HE45" s="180"/>
      <c r="HF45" s="180"/>
      <c r="HG45" s="180"/>
      <c r="HH45" s="180"/>
      <c r="HI45" s="180"/>
      <c r="HJ45" s="180"/>
      <c r="HK45" s="180"/>
      <c r="HL45" s="180"/>
      <c r="HM45" s="180"/>
      <c r="HN45" s="180"/>
      <c r="HO45" s="180"/>
      <c r="HP45" s="180"/>
      <c r="HQ45" s="180"/>
      <c r="HR45" s="180"/>
      <c r="HS45" s="180"/>
      <c r="HT45" s="180"/>
      <c r="HU45" s="180"/>
      <c r="HV45" s="180"/>
      <c r="HW45" s="180"/>
      <c r="HX45" s="180"/>
      <c r="HY45" s="180"/>
      <c r="HZ45" s="180"/>
      <c r="IA45" s="180"/>
      <c r="IB45" s="180"/>
      <c r="IC45" s="180"/>
      <c r="ID45" s="180"/>
      <c r="IE45" s="180"/>
      <c r="IF45" s="180"/>
      <c r="IG45" s="180"/>
      <c r="IH45" s="180"/>
      <c r="II45" s="180"/>
      <c r="IJ45" s="180"/>
      <c r="IK45" s="180"/>
      <c r="IL45" s="180"/>
      <c r="IM45" s="180"/>
      <c r="IN45" s="180"/>
      <c r="IO45" s="180"/>
      <c r="IP45" s="180"/>
      <c r="IQ45" s="180"/>
      <c r="IR45" s="180"/>
      <c r="IS45" s="180"/>
      <c r="IT45" s="180"/>
      <c r="IU45" s="180"/>
      <c r="IV45" s="180"/>
      <c r="IW45" s="180"/>
      <c r="IX45" s="180"/>
      <c r="IY45" s="180"/>
      <c r="IZ45" s="180"/>
      <c r="JA45" s="180"/>
      <c r="JB45" s="180"/>
      <c r="JC45" s="180"/>
      <c r="JD45" s="180"/>
      <c r="JE45" s="180"/>
      <c r="JF45" s="180"/>
      <c r="JG45" s="180"/>
      <c r="JH45" s="180"/>
      <c r="JI45" s="180"/>
      <c r="JJ45" s="180"/>
      <c r="JK45" s="180"/>
      <c r="JL45" s="180"/>
      <c r="JM45" s="180"/>
      <c r="JN45" s="180"/>
      <c r="JO45" s="180"/>
      <c r="JP45" s="180"/>
      <c r="JQ45" s="180"/>
      <c r="JR45" s="180"/>
      <c r="JS45" s="180"/>
      <c r="JT45" s="180"/>
      <c r="JU45" s="180"/>
      <c r="JV45" s="180"/>
      <c r="JW45" s="180"/>
      <c r="JX45" s="180"/>
      <c r="JY45" s="180"/>
      <c r="JZ45" s="180"/>
      <c r="KA45" s="180"/>
      <c r="KB45" s="180"/>
      <c r="KC45" s="180"/>
      <c r="KD45" s="180"/>
      <c r="KE45" s="180"/>
      <c r="KF45" s="180"/>
      <c r="KG45" s="180"/>
      <c r="KH45" s="180"/>
      <c r="KI45" s="180"/>
      <c r="KJ45" s="180"/>
      <c r="KK45" s="180"/>
      <c r="KL45" s="180"/>
      <c r="KM45" s="180"/>
      <c r="KN45" s="180"/>
      <c r="KO45" s="180"/>
      <c r="KP45" s="180"/>
      <c r="KQ45" s="180"/>
      <c r="KR45" s="180"/>
      <c r="KS45" s="180"/>
      <c r="KT45" s="180"/>
      <c r="KU45" s="180"/>
      <c r="KV45" s="180"/>
      <c r="KW45" s="180"/>
      <c r="KX45" s="180"/>
      <c r="KY45" s="180"/>
      <c r="KZ45" s="180"/>
      <c r="LA45" s="180"/>
      <c r="LB45" s="180"/>
      <c r="LC45" s="180"/>
      <c r="LD45" s="180"/>
      <c r="LE45" s="180"/>
      <c r="LF45" s="180"/>
      <c r="LG45" s="180"/>
      <c r="LH45" s="180"/>
      <c r="LI45" s="180"/>
      <c r="LJ45" s="180"/>
      <c r="LK45" s="180"/>
      <c r="LL45" s="180"/>
      <c r="LM45" s="180"/>
      <c r="LN45" s="180"/>
      <c r="LO45" s="180"/>
      <c r="LP45" s="180"/>
      <c r="LQ45" s="180"/>
      <c r="LR45" s="180"/>
      <c r="LS45" s="180"/>
      <c r="LT45" s="180"/>
      <c r="LU45" s="180"/>
      <c r="LV45" s="180"/>
      <c r="LW45" s="180"/>
      <c r="LX45" s="180"/>
      <c r="LY45" s="180"/>
      <c r="LZ45" s="180"/>
      <c r="MA45" s="180"/>
      <c r="MB45" s="180"/>
      <c r="MC45" s="180"/>
      <c r="MD45" s="180"/>
      <c r="ME45" s="180"/>
      <c r="MF45" s="180"/>
      <c r="MG45" s="180"/>
      <c r="MH45" s="180"/>
      <c r="MI45" s="180"/>
      <c r="MJ45" s="180"/>
      <c r="MK45" s="180"/>
      <c r="ML45" s="180"/>
      <c r="MM45" s="180"/>
      <c r="MN45" s="180"/>
      <c r="MO45" s="180"/>
      <c r="MP45" s="180"/>
      <c r="MQ45" s="180"/>
      <c r="MR45" s="180"/>
      <c r="MS45" s="180"/>
      <c r="MT45" s="180"/>
      <c r="MU45" s="180"/>
      <c r="MV45" s="180"/>
      <c r="MW45" s="180"/>
      <c r="MX45" s="180"/>
      <c r="MY45" s="180"/>
      <c r="MZ45" s="180"/>
      <c r="NA45" s="180"/>
      <c r="NB45" s="180"/>
      <c r="NC45" s="180"/>
      <c r="ND45" s="180"/>
      <c r="NE45" s="180"/>
      <c r="NF45" s="180"/>
      <c r="NG45" s="180"/>
      <c r="NH45" s="180"/>
      <c r="NI45" s="180"/>
      <c r="NJ45" s="180"/>
      <c r="NK45" s="180"/>
      <c r="NL45" s="180"/>
      <c r="NM45" s="180"/>
      <c r="NN45" s="180"/>
      <c r="NO45" s="180"/>
      <c r="NP45" s="180"/>
      <c r="NQ45" s="180"/>
      <c r="NR45" s="180"/>
      <c r="NS45" s="180"/>
      <c r="NT45" s="180"/>
      <c r="NU45" s="180"/>
      <c r="NV45" s="180"/>
      <c r="NW45" s="180"/>
      <c r="NX45" s="180"/>
      <c r="NY45" s="180"/>
      <c r="NZ45" s="180"/>
      <c r="OA45" s="180"/>
      <c r="OB45" s="180"/>
      <c r="OC45" s="180"/>
      <c r="OD45" s="180"/>
      <c r="OE45" s="180"/>
      <c r="OF45" s="180"/>
      <c r="OG45" s="180"/>
      <c r="OH45" s="180"/>
      <c r="OI45" s="180"/>
      <c r="OJ45" s="180"/>
      <c r="OK45" s="180"/>
      <c r="OL45" s="180"/>
      <c r="OM45" s="180"/>
      <c r="ON45" s="180"/>
      <c r="OO45" s="180"/>
      <c r="OP45" s="180"/>
      <c r="OQ45" s="180"/>
      <c r="OR45" s="180"/>
      <c r="OS45" s="180"/>
      <c r="OT45" s="180"/>
      <c r="OU45" s="180"/>
      <c r="OV45" s="180"/>
      <c r="OW45" s="180"/>
      <c r="OX45" s="180"/>
      <c r="OY45" s="180"/>
      <c r="OZ45" s="180"/>
      <c r="PA45" s="180"/>
      <c r="PB45" s="180"/>
      <c r="PC45" s="180"/>
      <c r="PD45" s="180"/>
      <c r="PE45" s="180"/>
      <c r="PF45" s="180"/>
      <c r="PG45" s="180"/>
      <c r="PH45" s="180"/>
      <c r="PI45" s="180"/>
      <c r="PJ45" s="180"/>
      <c r="PK45" s="180"/>
      <c r="PL45" s="180"/>
      <c r="PM45" s="180"/>
      <c r="PN45" s="180"/>
      <c r="PO45" s="180"/>
      <c r="PP45" s="180"/>
      <c r="PQ45" s="180"/>
      <c r="PR45" s="180"/>
      <c r="PS45" s="180"/>
      <c r="PT45" s="180"/>
      <c r="PU45" s="180"/>
      <c r="PV45" s="180"/>
      <c r="PW45" s="180"/>
      <c r="PX45" s="180"/>
      <c r="PY45" s="180"/>
      <c r="PZ45" s="180"/>
      <c r="QA45" s="180"/>
      <c r="QB45" s="180"/>
      <c r="QC45" s="180"/>
      <c r="QD45" s="180"/>
      <c r="QE45" s="180"/>
      <c r="QF45" s="180"/>
      <c r="QG45" s="180"/>
      <c r="QH45" s="180"/>
      <c r="QI45" s="180"/>
      <c r="QJ45" s="180"/>
      <c r="QK45" s="180"/>
      <c r="QL45" s="180"/>
      <c r="QM45" s="180"/>
      <c r="QN45" s="180"/>
      <c r="QO45" s="180"/>
      <c r="QP45" s="180"/>
      <c r="QQ45" s="180"/>
      <c r="QR45" s="180"/>
      <c r="QS45" s="180"/>
      <c r="QT45" s="180"/>
      <c r="QU45" s="180"/>
      <c r="QV45" s="180"/>
      <c r="QW45" s="180"/>
      <c r="QX45" s="180"/>
      <c r="QY45" s="180"/>
      <c r="QZ45" s="180"/>
      <c r="RA45" s="180"/>
      <c r="RB45" s="180"/>
      <c r="RC45" s="180"/>
      <c r="RD45" s="180"/>
      <c r="RE45" s="180"/>
      <c r="RF45" s="180"/>
      <c r="RG45" s="180"/>
      <c r="RH45" s="180"/>
      <c r="RI45" s="180"/>
      <c r="RJ45" s="180"/>
      <c r="RK45" s="180"/>
      <c r="RL45" s="180"/>
      <c r="RM45" s="180"/>
      <c r="RN45" s="180"/>
      <c r="RO45" s="180"/>
      <c r="RP45" s="180"/>
      <c r="RQ45" s="180"/>
      <c r="RR45" s="180"/>
      <c r="RS45" s="180"/>
      <c r="RT45" s="180"/>
      <c r="RU45" s="180"/>
      <c r="RV45" s="180"/>
      <c r="RW45" s="180"/>
      <c r="RX45" s="180"/>
      <c r="RY45" s="180"/>
      <c r="RZ45" s="180"/>
      <c r="SA45" s="180"/>
      <c r="SB45" s="180"/>
      <c r="SC45" s="180"/>
      <c r="SD45" s="180"/>
      <c r="SE45" s="180"/>
      <c r="SF45" s="180"/>
      <c r="SG45" s="180"/>
      <c r="SH45" s="180"/>
      <c r="SI45" s="180"/>
      <c r="SJ45" s="180"/>
      <c r="SK45" s="180"/>
      <c r="SL45" s="180"/>
      <c r="SM45" s="180"/>
      <c r="SN45" s="180"/>
      <c r="SO45" s="180"/>
      <c r="SP45" s="180"/>
      <c r="SQ45" s="180"/>
      <c r="SR45" s="180"/>
      <c r="SS45" s="180"/>
      <c r="ST45" s="180"/>
      <c r="SU45" s="180"/>
      <c r="SV45" s="180"/>
      <c r="SW45" s="180"/>
      <c r="SX45" s="180"/>
      <c r="SY45" s="180"/>
      <c r="SZ45" s="180"/>
      <c r="TA45" s="180"/>
      <c r="TB45" s="180"/>
      <c r="TC45" s="180"/>
      <c r="TD45" s="180"/>
      <c r="TE45" s="180"/>
      <c r="TF45" s="180"/>
      <c r="TG45" s="180"/>
      <c r="TH45" s="180"/>
      <c r="TI45" s="180"/>
      <c r="TJ45" s="180"/>
      <c r="TK45" s="180"/>
      <c r="TL45" s="180"/>
      <c r="TM45" s="180"/>
      <c r="TN45" s="180"/>
      <c r="TO45" s="180"/>
      <c r="TP45" s="180"/>
      <c r="TQ45" s="180"/>
      <c r="TR45" s="180"/>
      <c r="TS45" s="180"/>
      <c r="TT45" s="180"/>
      <c r="TU45" s="180"/>
      <c r="TV45" s="180"/>
      <c r="TW45" s="180"/>
      <c r="TX45" s="180"/>
      <c r="TY45" s="180"/>
      <c r="TZ45" s="180"/>
      <c r="UA45" s="180"/>
      <c r="UB45" s="180"/>
      <c r="UC45" s="180"/>
      <c r="UD45" s="180"/>
      <c r="UE45" s="180"/>
      <c r="UF45" s="180"/>
      <c r="UG45" s="180"/>
      <c r="UH45" s="180"/>
      <c r="UI45" s="180"/>
      <c r="UJ45" s="180"/>
      <c r="UK45" s="180"/>
      <c r="UL45" s="180"/>
      <c r="UM45" s="180"/>
      <c r="UN45" s="180"/>
      <c r="UO45" s="180"/>
      <c r="UP45" s="180"/>
      <c r="UQ45" s="180"/>
      <c r="UR45" s="180"/>
      <c r="US45" s="180"/>
      <c r="UT45" s="180"/>
      <c r="UU45" s="180"/>
      <c r="UV45" s="180"/>
      <c r="UW45" s="180"/>
      <c r="UX45" s="180"/>
      <c r="UY45" s="180"/>
      <c r="UZ45" s="180"/>
      <c r="VA45" s="180"/>
      <c r="VB45" s="180"/>
      <c r="VC45" s="180"/>
      <c r="VD45" s="180"/>
      <c r="VE45" s="180"/>
      <c r="VF45" s="180"/>
      <c r="VG45" s="180"/>
      <c r="VH45" s="180"/>
      <c r="VI45" s="180"/>
      <c r="VJ45" s="180"/>
      <c r="VK45" s="180"/>
      <c r="VL45" s="180"/>
      <c r="VM45" s="180"/>
      <c r="VN45" s="180"/>
      <c r="VO45" s="180"/>
      <c r="VP45" s="180"/>
      <c r="VQ45" s="180"/>
      <c r="VR45" s="180"/>
      <c r="VS45" s="180"/>
      <c r="VT45" s="180"/>
      <c r="VU45" s="180"/>
      <c r="VV45" s="180"/>
      <c r="VW45" s="180"/>
      <c r="VX45" s="180"/>
      <c r="VY45" s="180"/>
      <c r="VZ45" s="180"/>
      <c r="WA45" s="180"/>
      <c r="WB45" s="180"/>
      <c r="WC45" s="180"/>
      <c r="WD45" s="180"/>
      <c r="WE45" s="180"/>
      <c r="WF45" s="180"/>
      <c r="WG45" s="180"/>
      <c r="WH45" s="180"/>
      <c r="WI45" s="180"/>
      <c r="WJ45" s="180"/>
      <c r="WK45" s="180"/>
      <c r="WL45" s="180"/>
      <c r="WM45" s="180"/>
      <c r="WN45" s="180"/>
      <c r="WO45" s="180"/>
      <c r="WP45" s="180"/>
      <c r="WQ45" s="180"/>
      <c r="WR45" s="180"/>
      <c r="WS45" s="180"/>
      <c r="WT45" s="180"/>
      <c r="WU45" s="180"/>
      <c r="WV45" s="180"/>
      <c r="WW45" s="180"/>
      <c r="WX45" s="180"/>
      <c r="WY45" s="180"/>
      <c r="WZ45" s="180"/>
      <c r="XA45" s="180"/>
      <c r="XB45" s="180"/>
      <c r="XC45" s="180"/>
      <c r="XD45" s="180"/>
      <c r="XE45" s="180"/>
      <c r="XF45" s="180"/>
      <c r="XG45" s="180"/>
      <c r="XH45" s="180"/>
      <c r="XI45" s="180"/>
      <c r="XJ45" s="180"/>
      <c r="XK45" s="180"/>
      <c r="XL45" s="180"/>
      <c r="XM45" s="180"/>
      <c r="XN45" s="180"/>
      <c r="XO45" s="180"/>
      <c r="XP45" s="180"/>
      <c r="XQ45" s="180"/>
      <c r="XR45" s="180"/>
      <c r="XS45" s="180"/>
      <c r="XT45" s="180"/>
      <c r="XU45" s="180"/>
      <c r="XV45" s="180"/>
      <c r="XW45" s="180"/>
      <c r="XX45" s="180"/>
      <c r="XY45" s="180"/>
      <c r="XZ45" s="180"/>
      <c r="YA45" s="180"/>
      <c r="YB45" s="180"/>
      <c r="YC45" s="180"/>
      <c r="YD45" s="180"/>
      <c r="YE45" s="180"/>
      <c r="YF45" s="180"/>
      <c r="YG45" s="180"/>
      <c r="YH45" s="180"/>
      <c r="YI45" s="180"/>
      <c r="YJ45" s="180"/>
      <c r="YK45" s="180"/>
      <c r="YL45" s="180"/>
      <c r="YM45" s="180"/>
      <c r="YN45" s="180"/>
      <c r="YO45" s="180"/>
      <c r="YP45" s="180"/>
      <c r="YQ45" s="180"/>
      <c r="YR45" s="180"/>
      <c r="YS45" s="180"/>
      <c r="YT45" s="180"/>
      <c r="YU45" s="180"/>
      <c r="YV45" s="180"/>
      <c r="YW45" s="180"/>
      <c r="YX45" s="180"/>
      <c r="YY45" s="180"/>
      <c r="YZ45" s="180"/>
      <c r="ZA45" s="180"/>
      <c r="ZB45" s="180"/>
      <c r="ZC45" s="180"/>
      <c r="ZD45" s="180"/>
      <c r="ZE45" s="180"/>
      <c r="ZF45" s="180"/>
      <c r="ZG45" s="180"/>
      <c r="ZH45" s="180"/>
      <c r="ZI45" s="180"/>
      <c r="ZJ45" s="180"/>
      <c r="ZK45" s="180"/>
      <c r="ZL45" s="180"/>
      <c r="ZM45" s="180"/>
      <c r="ZN45" s="180"/>
      <c r="ZO45" s="180"/>
      <c r="ZP45" s="180"/>
      <c r="ZQ45" s="180"/>
      <c r="ZR45" s="180"/>
      <c r="ZS45" s="180"/>
      <c r="ZT45" s="180"/>
      <c r="ZU45" s="180"/>
      <c r="ZV45" s="180"/>
      <c r="ZW45" s="180"/>
      <c r="ZX45" s="180"/>
      <c r="ZY45" s="180"/>
      <c r="ZZ45" s="180"/>
      <c r="AAA45" s="180"/>
      <c r="AAB45" s="180"/>
      <c r="AAC45" s="180"/>
      <c r="AAD45" s="180"/>
      <c r="AAE45" s="180"/>
      <c r="AAF45" s="180"/>
      <c r="AAG45" s="180"/>
      <c r="AAH45" s="180"/>
      <c r="AAI45" s="180"/>
      <c r="AAJ45" s="180"/>
      <c r="AAK45" s="180"/>
      <c r="AAL45" s="180"/>
      <c r="AAM45" s="180"/>
      <c r="AAN45" s="180"/>
      <c r="AAO45" s="180"/>
      <c r="AAP45" s="180"/>
      <c r="AAQ45" s="180"/>
      <c r="AAR45" s="180"/>
      <c r="AAS45" s="180"/>
      <c r="AAT45" s="180"/>
      <c r="AAU45" s="180"/>
      <c r="AAV45" s="180"/>
      <c r="AAW45" s="180"/>
      <c r="AAX45" s="180"/>
      <c r="AAY45" s="180"/>
      <c r="AAZ45" s="180"/>
      <c r="ABA45" s="180"/>
      <c r="ABB45" s="180"/>
      <c r="ABC45" s="180"/>
      <c r="ABD45" s="180"/>
      <c r="ABE45" s="180"/>
      <c r="ABF45" s="180"/>
      <c r="ABG45" s="180"/>
      <c r="ABH45" s="180"/>
      <c r="ABI45" s="180"/>
      <c r="ABJ45" s="180"/>
      <c r="ABK45" s="180"/>
      <c r="ABL45" s="180"/>
      <c r="ABM45" s="180"/>
      <c r="ABN45" s="180"/>
      <c r="ABO45" s="180"/>
      <c r="ABP45" s="180"/>
      <c r="ABQ45" s="180"/>
      <c r="ABR45" s="180"/>
      <c r="ABS45" s="180"/>
      <c r="ABT45" s="180"/>
      <c r="ABU45" s="180"/>
      <c r="ABV45" s="180"/>
      <c r="ABW45" s="180"/>
      <c r="ABX45" s="180"/>
      <c r="ABY45" s="180"/>
      <c r="ABZ45" s="180"/>
      <c r="ACA45" s="180"/>
      <c r="ACB45" s="180"/>
      <c r="ACC45" s="180"/>
      <c r="ACD45" s="180"/>
      <c r="ACE45" s="180"/>
      <c r="ACF45" s="180"/>
      <c r="ACG45" s="180"/>
      <c r="ACH45" s="180"/>
      <c r="ACI45" s="180"/>
      <c r="ACJ45" s="180"/>
      <c r="ACK45" s="180"/>
      <c r="ACL45" s="180"/>
      <c r="ACM45" s="180"/>
      <c r="ACN45" s="180"/>
      <c r="ACO45" s="180"/>
      <c r="ACP45" s="180"/>
      <c r="ACQ45" s="180"/>
      <c r="ACR45" s="180"/>
      <c r="ACS45" s="180"/>
      <c r="ACT45" s="180"/>
      <c r="ACU45" s="180"/>
      <c r="ACV45" s="180"/>
      <c r="ACW45" s="180"/>
      <c r="ACX45" s="180"/>
      <c r="ACY45" s="180"/>
      <c r="ACZ45" s="180"/>
      <c r="ADA45" s="180"/>
      <c r="ADB45" s="180"/>
      <c r="ADC45" s="180"/>
      <c r="ADD45" s="180"/>
      <c r="ADE45" s="180"/>
      <c r="ADF45" s="180"/>
      <c r="ADG45" s="180"/>
      <c r="ADH45" s="180"/>
      <c r="ADI45" s="180"/>
      <c r="ADJ45" s="180"/>
      <c r="ADK45" s="180"/>
      <c r="ADL45" s="180"/>
      <c r="ADM45" s="180"/>
      <c r="ADN45" s="180"/>
      <c r="ADO45" s="180"/>
      <c r="ADP45" s="180"/>
      <c r="ADQ45" s="180"/>
      <c r="ADR45" s="180"/>
      <c r="ADS45" s="180"/>
      <c r="ADT45" s="180"/>
      <c r="ADU45" s="180"/>
      <c r="ADV45" s="180"/>
      <c r="ADW45" s="180"/>
      <c r="ADX45" s="180"/>
      <c r="ADY45" s="180"/>
      <c r="ADZ45" s="180"/>
      <c r="AEA45" s="180"/>
      <c r="AEB45" s="180"/>
      <c r="AEC45" s="180"/>
      <c r="AED45" s="180"/>
      <c r="AEE45" s="180"/>
      <c r="AEF45" s="180"/>
      <c r="AEG45" s="180"/>
      <c r="AEH45" s="180"/>
      <c r="AEI45" s="180"/>
      <c r="AEJ45" s="180"/>
      <c r="AEK45" s="180"/>
      <c r="AEL45" s="180"/>
      <c r="AEM45" s="180"/>
      <c r="AEN45" s="180"/>
      <c r="AEO45" s="180"/>
      <c r="AEP45" s="180"/>
      <c r="AEQ45" s="180"/>
      <c r="AER45" s="180"/>
      <c r="AES45" s="180"/>
      <c r="AET45" s="180"/>
      <c r="AEU45" s="180"/>
      <c r="AEV45" s="180"/>
      <c r="AEW45" s="180"/>
      <c r="AEX45" s="180"/>
      <c r="AEY45" s="180"/>
      <c r="AEZ45" s="180"/>
      <c r="AFA45" s="180"/>
      <c r="AFB45" s="180"/>
      <c r="AFC45" s="180"/>
      <c r="AFD45" s="180"/>
      <c r="AFE45" s="180"/>
      <c r="AFF45" s="180"/>
      <c r="AFG45" s="180"/>
      <c r="AFH45" s="180"/>
      <c r="AFI45" s="180"/>
      <c r="AFJ45" s="180"/>
      <c r="AFK45" s="180"/>
      <c r="AFL45" s="180"/>
      <c r="AFM45" s="180"/>
      <c r="AFN45" s="180"/>
      <c r="AFO45" s="180"/>
      <c r="AFP45" s="180"/>
      <c r="AFQ45" s="180"/>
      <c r="AFR45" s="180"/>
      <c r="AFS45" s="180"/>
      <c r="AFT45" s="180"/>
      <c r="AFU45" s="180"/>
      <c r="AFV45" s="180"/>
      <c r="AFW45" s="180"/>
      <c r="AFX45" s="180"/>
      <c r="AFY45" s="180"/>
      <c r="AFZ45" s="180"/>
      <c r="AGA45" s="180"/>
      <c r="AGB45" s="180"/>
      <c r="AGC45" s="180"/>
      <c r="AGD45" s="180"/>
      <c r="AGE45" s="180"/>
      <c r="AGF45" s="180"/>
      <c r="AGG45" s="180"/>
      <c r="AGH45" s="180"/>
      <c r="AGI45" s="180"/>
      <c r="AGJ45" s="180"/>
      <c r="AGK45" s="180"/>
      <c r="AGL45" s="180"/>
      <c r="AGM45" s="180"/>
      <c r="AGN45" s="180"/>
      <c r="AGO45" s="180"/>
      <c r="AGP45" s="180"/>
      <c r="AGQ45" s="180"/>
      <c r="AGR45" s="180"/>
      <c r="AGS45" s="180"/>
      <c r="AGT45" s="180"/>
      <c r="AGU45" s="180"/>
      <c r="AGV45" s="180"/>
      <c r="AGW45" s="180"/>
      <c r="AGX45" s="180"/>
      <c r="AGY45" s="180"/>
      <c r="AGZ45" s="180"/>
      <c r="AHA45" s="180"/>
      <c r="AHB45" s="180"/>
      <c r="AHC45" s="180"/>
      <c r="AHD45" s="180"/>
      <c r="AHE45" s="180"/>
      <c r="AHF45" s="180"/>
      <c r="AHG45" s="180"/>
      <c r="AHH45" s="180"/>
      <c r="AHI45" s="180"/>
      <c r="AHJ45" s="180"/>
      <c r="AHK45" s="180"/>
      <c r="AHL45" s="180"/>
      <c r="AHM45" s="180"/>
      <c r="AHN45" s="180"/>
      <c r="AHO45" s="180"/>
      <c r="AHP45" s="180"/>
      <c r="AHQ45" s="180"/>
      <c r="AHR45" s="180"/>
      <c r="AHS45" s="180"/>
      <c r="AHT45" s="180"/>
      <c r="AHU45" s="180"/>
      <c r="AHV45" s="180"/>
      <c r="AHW45" s="180"/>
      <c r="AHX45" s="180"/>
      <c r="AHY45" s="180"/>
      <c r="AHZ45" s="180"/>
      <c r="AIA45" s="180"/>
      <c r="AIB45" s="180"/>
      <c r="AIC45" s="180"/>
      <c r="AID45" s="180"/>
      <c r="AIE45" s="180"/>
      <c r="AIF45" s="180"/>
      <c r="AIG45" s="180"/>
      <c r="AIH45" s="180"/>
      <c r="AII45" s="180"/>
      <c r="AIJ45" s="180"/>
      <c r="AIK45" s="180"/>
      <c r="AIL45" s="180"/>
      <c r="AIM45" s="180"/>
      <c r="AIN45" s="180"/>
      <c r="AIO45" s="180"/>
      <c r="AIP45" s="180"/>
      <c r="AIQ45" s="180"/>
      <c r="AIR45" s="180"/>
      <c r="AIS45" s="180"/>
      <c r="AIT45" s="180"/>
      <c r="AIU45" s="180"/>
      <c r="AIV45" s="180"/>
      <c r="AIW45" s="180"/>
      <c r="AIX45" s="180"/>
      <c r="AIY45" s="180"/>
      <c r="AIZ45" s="180"/>
      <c r="AJA45" s="180"/>
      <c r="AJB45" s="180"/>
      <c r="AJC45" s="180"/>
      <c r="AJD45" s="180"/>
      <c r="AJE45" s="180"/>
      <c r="AJF45" s="180"/>
      <c r="AJG45" s="180"/>
      <c r="AJH45" s="180"/>
      <c r="AJI45" s="180"/>
      <c r="AJJ45" s="180"/>
      <c r="AJK45" s="180"/>
      <c r="AJL45" s="180"/>
      <c r="AJM45" s="180"/>
      <c r="AJN45" s="180"/>
      <c r="AJO45" s="180"/>
      <c r="AJP45" s="180"/>
      <c r="AJQ45" s="180"/>
      <c r="AJR45" s="180"/>
      <c r="AJS45" s="180"/>
      <c r="AJT45" s="180"/>
      <c r="AJU45" s="180"/>
      <c r="AJV45" s="180"/>
      <c r="AJW45" s="180"/>
      <c r="AJX45" s="180"/>
      <c r="AJY45" s="180"/>
      <c r="AJZ45" s="180"/>
      <c r="AKA45" s="180"/>
      <c r="AKB45" s="180"/>
      <c r="AKC45" s="180"/>
      <c r="AKD45" s="180"/>
      <c r="AKE45" s="180"/>
      <c r="AKF45" s="180"/>
      <c r="AKG45" s="180"/>
      <c r="AKH45" s="180"/>
      <c r="AKI45" s="180"/>
      <c r="AKJ45" s="180"/>
      <c r="AKK45" s="180"/>
      <c r="AKL45" s="180"/>
      <c r="AKM45" s="180"/>
    </row>
    <row r="46" spans="1:975">
      <c r="A46" s="210"/>
      <c r="B46" s="186" t="s">
        <v>181</v>
      </c>
      <c r="C46" s="186"/>
      <c r="D46" s="186"/>
      <c r="E46" s="186"/>
      <c r="F46" s="398"/>
      <c r="G46" s="196" t="s">
        <v>123</v>
      </c>
      <c r="H46" s="197" t="s">
        <v>123</v>
      </c>
      <c r="I46" s="198" t="s">
        <v>123</v>
      </c>
      <c r="J46" s="198" t="s">
        <v>123</v>
      </c>
      <c r="K46" s="199" t="s">
        <v>123</v>
      </c>
      <c r="L46" s="200" t="s">
        <v>123</v>
      </c>
      <c r="M46" s="200" t="s">
        <v>123</v>
      </c>
      <c r="N46" s="200" t="s">
        <v>123</v>
      </c>
      <c r="O46" s="74"/>
      <c r="P46" s="85"/>
      <c r="Q46" s="86"/>
      <c r="R46" s="51"/>
      <c r="S46" s="51"/>
      <c r="T46" s="415" t="e">
        <f t="shared" si="3"/>
        <v>#VALUE!</v>
      </c>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c r="IV46" s="51"/>
      <c r="IW46" s="51"/>
      <c r="IX46" s="51"/>
      <c r="IY46" s="51"/>
      <c r="IZ46" s="51"/>
      <c r="JA46" s="51"/>
      <c r="JB46" s="51"/>
      <c r="JC46" s="51"/>
      <c r="JD46" s="51"/>
      <c r="JE46" s="51"/>
      <c r="JF46" s="51"/>
      <c r="JG46" s="51"/>
      <c r="JH46" s="51"/>
      <c r="JI46" s="51"/>
      <c r="JJ46" s="51"/>
      <c r="JK46" s="51"/>
      <c r="JL46" s="51"/>
      <c r="JM46" s="51"/>
      <c r="JN46" s="51"/>
      <c r="JO46" s="51"/>
      <c r="JP46" s="51"/>
      <c r="JQ46" s="51"/>
      <c r="JR46" s="51"/>
      <c r="JS46" s="51"/>
      <c r="JT46" s="51"/>
      <c r="JU46" s="51"/>
      <c r="JV46" s="51"/>
      <c r="JW46" s="51"/>
      <c r="JX46" s="51"/>
      <c r="JY46" s="51"/>
      <c r="JZ46" s="51"/>
      <c r="KA46" s="51"/>
      <c r="KB46" s="51"/>
      <c r="KC46" s="51"/>
      <c r="KD46" s="51"/>
      <c r="KE46" s="51"/>
      <c r="KF46" s="51"/>
      <c r="KG46" s="51"/>
      <c r="KH46" s="51"/>
      <c r="KI46" s="51"/>
      <c r="KJ46" s="51"/>
      <c r="KK46" s="51"/>
      <c r="KL46" s="51"/>
      <c r="KM46" s="51"/>
      <c r="KN46" s="51"/>
      <c r="KO46" s="51"/>
      <c r="KP46" s="51"/>
      <c r="KQ46" s="51"/>
      <c r="KR46" s="51"/>
      <c r="KS46" s="51"/>
      <c r="KT46" s="51"/>
      <c r="KU46" s="51"/>
      <c r="KV46" s="51"/>
      <c r="KW46" s="51"/>
      <c r="KX46" s="51"/>
      <c r="KY46" s="51"/>
      <c r="KZ46" s="51"/>
      <c r="LA46" s="51"/>
      <c r="LB46" s="51"/>
      <c r="LC46" s="51"/>
      <c r="LD46" s="51"/>
      <c r="LE46" s="51"/>
      <c r="LF46" s="51"/>
      <c r="LG46" s="51"/>
      <c r="LH46" s="51"/>
      <c r="LI46" s="51"/>
      <c r="LJ46" s="51"/>
      <c r="LK46" s="51"/>
      <c r="LL46" s="51"/>
      <c r="LM46" s="51"/>
      <c r="LN46" s="51"/>
      <c r="LO46" s="51"/>
      <c r="LP46" s="51"/>
      <c r="LQ46" s="51"/>
      <c r="LR46" s="51"/>
      <c r="LS46" s="51"/>
      <c r="LT46" s="51"/>
      <c r="LU46" s="51"/>
      <c r="LV46" s="51"/>
      <c r="LW46" s="51"/>
      <c r="LX46" s="51"/>
      <c r="LY46" s="51"/>
      <c r="LZ46" s="51"/>
      <c r="MA46" s="51"/>
      <c r="MB46" s="51"/>
      <c r="MC46" s="51"/>
      <c r="MD46" s="51"/>
      <c r="ME46" s="51"/>
      <c r="MF46" s="51"/>
      <c r="MG46" s="51"/>
      <c r="MH46" s="51"/>
      <c r="MI46" s="51"/>
      <c r="MJ46" s="51"/>
      <c r="MK46" s="51"/>
      <c r="ML46" s="51"/>
      <c r="MM46" s="51"/>
      <c r="MN46" s="51"/>
      <c r="MO46" s="51"/>
      <c r="MP46" s="51"/>
      <c r="MQ46" s="51"/>
      <c r="MR46" s="51"/>
      <c r="MS46" s="51"/>
      <c r="MT46" s="51"/>
      <c r="MU46" s="51"/>
      <c r="MV46" s="51"/>
      <c r="MW46" s="51"/>
      <c r="MX46" s="51"/>
      <c r="MY46" s="51"/>
      <c r="MZ46" s="51"/>
      <c r="NA46" s="51"/>
      <c r="NB46" s="51"/>
      <c r="NC46" s="51"/>
      <c r="ND46" s="51"/>
      <c r="NE46" s="51"/>
      <c r="NF46" s="51"/>
      <c r="NG46" s="51"/>
      <c r="NH46" s="51"/>
      <c r="NI46" s="51"/>
      <c r="NJ46" s="51"/>
      <c r="NK46" s="51"/>
      <c r="NL46" s="51"/>
      <c r="NM46" s="51"/>
      <c r="NN46" s="51"/>
      <c r="NO46" s="51"/>
      <c r="NP46" s="51"/>
      <c r="NQ46" s="51"/>
      <c r="NR46" s="51"/>
      <c r="NS46" s="51"/>
      <c r="NT46" s="51"/>
      <c r="NU46" s="51"/>
      <c r="NV46" s="51"/>
      <c r="NW46" s="51"/>
      <c r="NX46" s="51"/>
      <c r="NY46" s="51"/>
      <c r="NZ46" s="51"/>
      <c r="OA46" s="51"/>
      <c r="OB46" s="51"/>
      <c r="OC46" s="51"/>
      <c r="OD46" s="51"/>
      <c r="OE46" s="51"/>
      <c r="OF46" s="51"/>
      <c r="OG46" s="51"/>
      <c r="OH46" s="51"/>
      <c r="OI46" s="51"/>
      <c r="OJ46" s="51"/>
      <c r="OK46" s="51"/>
      <c r="OL46" s="51"/>
      <c r="OM46" s="51"/>
      <c r="ON46" s="51"/>
      <c r="OO46" s="51"/>
      <c r="OP46" s="51"/>
      <c r="OQ46" s="51"/>
      <c r="OR46" s="51"/>
      <c r="OS46" s="51"/>
      <c r="OT46" s="51"/>
      <c r="OU46" s="51"/>
      <c r="OV46" s="51"/>
      <c r="OW46" s="51"/>
      <c r="OX46" s="51"/>
      <c r="OY46" s="51"/>
      <c r="OZ46" s="51"/>
      <c r="PA46" s="51"/>
      <c r="PB46" s="51"/>
      <c r="PC46" s="51"/>
      <c r="PD46" s="51"/>
      <c r="PE46" s="51"/>
      <c r="PF46" s="51"/>
      <c r="PG46" s="51"/>
      <c r="PH46" s="51"/>
      <c r="PI46" s="51"/>
      <c r="PJ46" s="51"/>
      <c r="PK46" s="51"/>
      <c r="PL46" s="51"/>
      <c r="PM46" s="51"/>
      <c r="PN46" s="51"/>
      <c r="PO46" s="51"/>
      <c r="PP46" s="51"/>
      <c r="PQ46" s="51"/>
      <c r="PR46" s="51"/>
      <c r="PS46" s="51"/>
      <c r="PT46" s="51"/>
      <c r="PU46" s="51"/>
      <c r="PV46" s="51"/>
      <c r="PW46" s="51"/>
      <c r="PX46" s="51"/>
      <c r="PY46" s="51"/>
      <c r="PZ46" s="51"/>
      <c r="QA46" s="51"/>
      <c r="QB46" s="51"/>
      <c r="QC46" s="51"/>
      <c r="QD46" s="51"/>
      <c r="QE46" s="51"/>
      <c r="QF46" s="51"/>
      <c r="QG46" s="51"/>
      <c r="QH46" s="51"/>
      <c r="QI46" s="51"/>
      <c r="QJ46" s="51"/>
      <c r="QK46" s="51"/>
      <c r="QL46" s="51"/>
      <c r="QM46" s="51"/>
      <c r="QN46" s="51"/>
      <c r="QO46" s="51"/>
      <c r="QP46" s="51"/>
      <c r="QQ46" s="51"/>
      <c r="QR46" s="51"/>
      <c r="QS46" s="51"/>
      <c r="QT46" s="51"/>
      <c r="QU46" s="51"/>
      <c r="QV46" s="51"/>
      <c r="QW46" s="51"/>
      <c r="QX46" s="51"/>
      <c r="QY46" s="51"/>
      <c r="QZ46" s="51"/>
      <c r="RA46" s="51"/>
      <c r="RB46" s="51"/>
      <c r="RC46" s="51"/>
      <c r="RD46" s="51"/>
      <c r="RE46" s="51"/>
      <c r="RF46" s="51"/>
      <c r="RG46" s="51"/>
      <c r="RH46" s="51"/>
      <c r="RI46" s="51"/>
      <c r="RJ46" s="51"/>
      <c r="RK46" s="51"/>
      <c r="RL46" s="51"/>
      <c r="RM46" s="51"/>
      <c r="RN46" s="51"/>
      <c r="RO46" s="51"/>
      <c r="RP46" s="51"/>
      <c r="RQ46" s="51"/>
      <c r="RR46" s="51"/>
      <c r="RS46" s="51"/>
      <c r="RT46" s="51"/>
      <c r="RU46" s="51"/>
      <c r="RV46" s="51"/>
      <c r="RW46" s="51"/>
      <c r="RX46" s="51"/>
      <c r="RY46" s="51"/>
      <c r="RZ46" s="51"/>
      <c r="SA46" s="51"/>
      <c r="SB46" s="51"/>
      <c r="SC46" s="51"/>
      <c r="SD46" s="51"/>
      <c r="SE46" s="51"/>
      <c r="SF46" s="51"/>
      <c r="SG46" s="51"/>
      <c r="SH46" s="51"/>
      <c r="SI46" s="51"/>
      <c r="SJ46" s="51"/>
      <c r="SK46" s="51"/>
      <c r="SL46" s="51"/>
      <c r="SM46" s="51"/>
      <c r="SN46" s="51"/>
      <c r="SO46" s="51"/>
      <c r="SP46" s="51"/>
      <c r="SQ46" s="51"/>
      <c r="SR46" s="51"/>
      <c r="SS46" s="51"/>
      <c r="ST46" s="51"/>
      <c r="SU46" s="51"/>
      <c r="SV46" s="51"/>
      <c r="SW46" s="51"/>
      <c r="SX46" s="51"/>
      <c r="SY46" s="51"/>
      <c r="SZ46" s="51"/>
      <c r="TA46" s="51"/>
      <c r="TB46" s="51"/>
      <c r="TC46" s="51"/>
      <c r="TD46" s="51"/>
      <c r="TE46" s="51"/>
      <c r="TF46" s="51"/>
      <c r="TG46" s="51"/>
      <c r="TH46" s="51"/>
      <c r="TI46" s="51"/>
      <c r="TJ46" s="51"/>
      <c r="TK46" s="51"/>
      <c r="TL46" s="51"/>
      <c r="TM46" s="51"/>
      <c r="TN46" s="51"/>
      <c r="TO46" s="51"/>
      <c r="TP46" s="51"/>
      <c r="TQ46" s="51"/>
      <c r="TR46" s="51"/>
      <c r="TS46" s="51"/>
      <c r="TT46" s="51"/>
      <c r="TU46" s="51"/>
      <c r="TV46" s="51"/>
      <c r="TW46" s="51"/>
      <c r="TX46" s="51"/>
      <c r="TY46" s="51"/>
      <c r="TZ46" s="51"/>
      <c r="UA46" s="51"/>
      <c r="UB46" s="51"/>
      <c r="UC46" s="51"/>
      <c r="UD46" s="51"/>
      <c r="UE46" s="51"/>
      <c r="UF46" s="51"/>
      <c r="UG46" s="51"/>
      <c r="UH46" s="51"/>
      <c r="UI46" s="51"/>
      <c r="UJ46" s="51"/>
      <c r="UK46" s="51"/>
      <c r="UL46" s="51"/>
      <c r="UM46" s="51"/>
      <c r="UN46" s="51"/>
      <c r="UO46" s="51"/>
      <c r="UP46" s="51"/>
      <c r="UQ46" s="51"/>
      <c r="UR46" s="51"/>
      <c r="US46" s="51"/>
      <c r="UT46" s="51"/>
      <c r="UU46" s="51"/>
      <c r="UV46" s="51"/>
      <c r="UW46" s="51"/>
      <c r="UX46" s="51"/>
      <c r="UY46" s="51"/>
      <c r="UZ46" s="51"/>
      <c r="VA46" s="51"/>
      <c r="VB46" s="51"/>
      <c r="VC46" s="51"/>
      <c r="VD46" s="51"/>
      <c r="VE46" s="51"/>
      <c r="VF46" s="51"/>
      <c r="VG46" s="51"/>
      <c r="VH46" s="51"/>
      <c r="VI46" s="51"/>
      <c r="VJ46" s="51"/>
      <c r="VK46" s="51"/>
      <c r="VL46" s="51"/>
      <c r="VM46" s="51"/>
      <c r="VN46" s="51"/>
      <c r="VO46" s="51"/>
      <c r="VP46" s="51"/>
      <c r="VQ46" s="51"/>
      <c r="VR46" s="51"/>
      <c r="VS46" s="51"/>
      <c r="VT46" s="51"/>
      <c r="VU46" s="51"/>
      <c r="VV46" s="51"/>
      <c r="VW46" s="51"/>
      <c r="VX46" s="51"/>
      <c r="VY46" s="51"/>
      <c r="VZ46" s="51"/>
      <c r="WA46" s="51"/>
      <c r="WB46" s="51"/>
      <c r="WC46" s="51"/>
      <c r="WD46" s="51"/>
      <c r="WE46" s="51"/>
      <c r="WF46" s="51"/>
      <c r="WG46" s="51"/>
      <c r="WH46" s="51"/>
      <c r="WI46" s="51"/>
      <c r="WJ46" s="51"/>
      <c r="WK46" s="51"/>
      <c r="WL46" s="51"/>
      <c r="WM46" s="51"/>
      <c r="WN46" s="51"/>
      <c r="WO46" s="51"/>
      <c r="WP46" s="51"/>
      <c r="WQ46" s="51"/>
      <c r="WR46" s="51"/>
      <c r="WS46" s="51"/>
      <c r="WT46" s="51"/>
      <c r="WU46" s="51"/>
      <c r="WV46" s="51"/>
      <c r="WW46" s="51"/>
      <c r="WX46" s="51"/>
      <c r="WY46" s="51"/>
      <c r="WZ46" s="51"/>
      <c r="XA46" s="51"/>
      <c r="XB46" s="51"/>
      <c r="XC46" s="51"/>
      <c r="XD46" s="51"/>
      <c r="XE46" s="51"/>
      <c r="XF46" s="51"/>
      <c r="XG46" s="51"/>
      <c r="XH46" s="51"/>
      <c r="XI46" s="51"/>
      <c r="XJ46" s="51"/>
      <c r="XK46" s="51"/>
      <c r="XL46" s="51"/>
      <c r="XM46" s="51"/>
      <c r="XN46" s="51"/>
      <c r="XO46" s="51"/>
      <c r="XP46" s="51"/>
      <c r="XQ46" s="51"/>
      <c r="XR46" s="51"/>
      <c r="XS46" s="51"/>
      <c r="XT46" s="51"/>
      <c r="XU46" s="51"/>
      <c r="XV46" s="51"/>
      <c r="XW46" s="51"/>
      <c r="XX46" s="51"/>
      <c r="XY46" s="51"/>
      <c r="XZ46" s="51"/>
      <c r="YA46" s="51"/>
      <c r="YB46" s="51"/>
      <c r="YC46" s="51"/>
      <c r="YD46" s="51"/>
      <c r="YE46" s="51"/>
      <c r="YF46" s="51"/>
      <c r="YG46" s="51"/>
      <c r="YH46" s="51"/>
      <c r="YI46" s="51"/>
      <c r="YJ46" s="51"/>
      <c r="YK46" s="51"/>
      <c r="YL46" s="51"/>
      <c r="YM46" s="51"/>
      <c r="YN46" s="51"/>
      <c r="YO46" s="51"/>
      <c r="YP46" s="51"/>
      <c r="YQ46" s="51"/>
      <c r="YR46" s="51"/>
      <c r="YS46" s="51"/>
      <c r="YT46" s="51"/>
      <c r="YU46" s="51"/>
      <c r="YV46" s="51"/>
      <c r="YW46" s="51"/>
      <c r="YX46" s="51"/>
      <c r="YY46" s="51"/>
      <c r="YZ46" s="51"/>
      <c r="ZA46" s="51"/>
      <c r="ZB46" s="51"/>
      <c r="ZC46" s="51"/>
      <c r="ZD46" s="51"/>
      <c r="ZE46" s="51"/>
      <c r="ZF46" s="51"/>
      <c r="ZG46" s="51"/>
      <c r="ZH46" s="51"/>
      <c r="ZI46" s="51"/>
      <c r="ZJ46" s="51"/>
      <c r="ZK46" s="51"/>
      <c r="ZL46" s="51"/>
      <c r="ZM46" s="51"/>
      <c r="ZN46" s="51"/>
      <c r="ZO46" s="51"/>
      <c r="ZP46" s="51"/>
      <c r="ZQ46" s="51"/>
      <c r="ZR46" s="51"/>
      <c r="ZS46" s="51"/>
      <c r="ZT46" s="51"/>
      <c r="ZU46" s="51"/>
      <c r="ZV46" s="51"/>
      <c r="ZW46" s="51"/>
      <c r="ZX46" s="51"/>
      <c r="ZY46" s="51"/>
      <c r="ZZ46" s="51"/>
      <c r="AAA46" s="51"/>
      <c r="AAB46" s="51"/>
      <c r="AAC46" s="51"/>
      <c r="AAD46" s="51"/>
      <c r="AAE46" s="51"/>
      <c r="AAF46" s="51"/>
      <c r="AAG46" s="51"/>
      <c r="AAH46" s="51"/>
      <c r="AAI46" s="51"/>
      <c r="AAJ46" s="51"/>
      <c r="AAK46" s="51"/>
      <c r="AAL46" s="51"/>
      <c r="AAM46" s="51"/>
      <c r="AAN46" s="51"/>
      <c r="AAO46" s="51"/>
      <c r="AAP46" s="51"/>
      <c r="AAQ46" s="51"/>
      <c r="AAR46" s="51"/>
      <c r="AAS46" s="51"/>
      <c r="AAT46" s="51"/>
      <c r="AAU46" s="51"/>
      <c r="AAV46" s="51"/>
      <c r="AAW46" s="51"/>
      <c r="AAX46" s="51"/>
      <c r="AAY46" s="51"/>
      <c r="AAZ46" s="51"/>
      <c r="ABA46" s="51"/>
      <c r="ABB46" s="51"/>
      <c r="ABC46" s="51"/>
      <c r="ABD46" s="51"/>
      <c r="ABE46" s="51"/>
      <c r="ABF46" s="51"/>
      <c r="ABG46" s="51"/>
      <c r="ABH46" s="51"/>
      <c r="ABI46" s="51"/>
      <c r="ABJ46" s="51"/>
      <c r="ABK46" s="51"/>
      <c r="ABL46" s="51"/>
      <c r="ABM46" s="51"/>
      <c r="ABN46" s="51"/>
      <c r="ABO46" s="51"/>
      <c r="ABP46" s="51"/>
      <c r="ABQ46" s="51"/>
      <c r="ABR46" s="51"/>
      <c r="ABS46" s="51"/>
      <c r="ABT46" s="51"/>
      <c r="ABU46" s="51"/>
      <c r="ABV46" s="51"/>
      <c r="ABW46" s="51"/>
      <c r="ABX46" s="51"/>
      <c r="ABY46" s="51"/>
      <c r="ABZ46" s="51"/>
      <c r="ACA46" s="51"/>
      <c r="ACB46" s="51"/>
      <c r="ACC46" s="51"/>
      <c r="ACD46" s="51"/>
      <c r="ACE46" s="51"/>
      <c r="ACF46" s="51"/>
      <c r="ACG46" s="51"/>
      <c r="ACH46" s="51"/>
      <c r="ACI46" s="51"/>
      <c r="ACJ46" s="51"/>
      <c r="ACK46" s="51"/>
      <c r="ACL46" s="51"/>
      <c r="ACM46" s="51"/>
      <c r="ACN46" s="51"/>
      <c r="ACO46" s="51"/>
      <c r="ACP46" s="51"/>
      <c r="ACQ46" s="51"/>
      <c r="ACR46" s="51"/>
      <c r="ACS46" s="51"/>
      <c r="ACT46" s="51"/>
      <c r="ACU46" s="51"/>
      <c r="ACV46" s="51"/>
      <c r="ACW46" s="51"/>
      <c r="ACX46" s="51"/>
      <c r="ACY46" s="51"/>
      <c r="ACZ46" s="51"/>
      <c r="ADA46" s="51"/>
      <c r="ADB46" s="51"/>
      <c r="ADC46" s="51"/>
      <c r="ADD46" s="51"/>
      <c r="ADE46" s="51"/>
      <c r="ADF46" s="51"/>
      <c r="ADG46" s="51"/>
      <c r="ADH46" s="51"/>
      <c r="ADI46" s="51"/>
      <c r="ADJ46" s="51"/>
      <c r="ADK46" s="51"/>
      <c r="ADL46" s="51"/>
      <c r="ADM46" s="51"/>
      <c r="ADN46" s="51"/>
      <c r="ADO46" s="51"/>
      <c r="ADP46" s="51"/>
      <c r="ADQ46" s="51"/>
      <c r="ADR46" s="51"/>
      <c r="ADS46" s="51"/>
      <c r="ADT46" s="51"/>
      <c r="ADU46" s="51"/>
      <c r="ADV46" s="51"/>
      <c r="ADW46" s="51"/>
      <c r="ADX46" s="51"/>
      <c r="ADY46" s="51"/>
      <c r="ADZ46" s="51"/>
      <c r="AEA46" s="51"/>
      <c r="AEB46" s="51"/>
      <c r="AEC46" s="51"/>
      <c r="AED46" s="51"/>
      <c r="AEE46" s="51"/>
      <c r="AEF46" s="51"/>
      <c r="AEG46" s="51"/>
      <c r="AEH46" s="51"/>
      <c r="AEI46" s="51"/>
      <c r="AEJ46" s="51"/>
      <c r="AEK46" s="51"/>
      <c r="AEL46" s="51"/>
      <c r="AEM46" s="51"/>
      <c r="AEN46" s="51"/>
      <c r="AEO46" s="51"/>
      <c r="AEP46" s="51"/>
      <c r="AEQ46" s="51"/>
      <c r="AER46" s="51"/>
      <c r="AES46" s="51"/>
      <c r="AET46" s="51"/>
      <c r="AEU46" s="51"/>
      <c r="AEV46" s="51"/>
      <c r="AEW46" s="51"/>
      <c r="AEX46" s="51"/>
      <c r="AEY46" s="51"/>
      <c r="AEZ46" s="51"/>
      <c r="AFA46" s="51"/>
      <c r="AFB46" s="51"/>
      <c r="AFC46" s="51"/>
      <c r="AFD46" s="51"/>
      <c r="AFE46" s="51"/>
      <c r="AFF46" s="51"/>
      <c r="AFG46" s="51"/>
      <c r="AFH46" s="51"/>
      <c r="AFI46" s="51"/>
      <c r="AFJ46" s="51"/>
      <c r="AFK46" s="51"/>
      <c r="AFL46" s="51"/>
      <c r="AFM46" s="51"/>
      <c r="AFN46" s="51"/>
      <c r="AFO46" s="51"/>
      <c r="AFP46" s="51"/>
      <c r="AFQ46" s="51"/>
      <c r="AFR46" s="51"/>
      <c r="AFS46" s="51"/>
      <c r="AFT46" s="51"/>
      <c r="AFU46" s="51"/>
      <c r="AFV46" s="51"/>
      <c r="AFW46" s="51"/>
      <c r="AFX46" s="51"/>
      <c r="AFY46" s="51"/>
      <c r="AFZ46" s="51"/>
      <c r="AGA46" s="51"/>
      <c r="AGB46" s="51"/>
      <c r="AGC46" s="51"/>
      <c r="AGD46" s="51"/>
      <c r="AGE46" s="51"/>
      <c r="AGF46" s="51"/>
      <c r="AGG46" s="51"/>
      <c r="AGH46" s="51"/>
      <c r="AGI46" s="51"/>
      <c r="AGJ46" s="51"/>
      <c r="AGK46" s="51"/>
      <c r="AGL46" s="51"/>
      <c r="AGM46" s="51"/>
      <c r="AGN46" s="51"/>
      <c r="AGO46" s="51"/>
      <c r="AGP46" s="51"/>
      <c r="AGQ46" s="51"/>
      <c r="AGR46" s="51"/>
      <c r="AGS46" s="51"/>
      <c r="AGT46" s="51"/>
      <c r="AGU46" s="51"/>
      <c r="AGV46" s="51"/>
      <c r="AGW46" s="51"/>
      <c r="AGX46" s="51"/>
      <c r="AGY46" s="51"/>
      <c r="AGZ46" s="51"/>
      <c r="AHA46" s="51"/>
      <c r="AHB46" s="51"/>
      <c r="AHC46" s="51"/>
      <c r="AHD46" s="51"/>
      <c r="AHE46" s="51"/>
      <c r="AHF46" s="51"/>
      <c r="AHG46" s="51"/>
      <c r="AHH46" s="51"/>
      <c r="AHI46" s="51"/>
      <c r="AHJ46" s="51"/>
      <c r="AHK46" s="51"/>
      <c r="AHL46" s="51"/>
      <c r="AHM46" s="51"/>
      <c r="AHN46" s="51"/>
      <c r="AHO46" s="51"/>
      <c r="AHP46" s="51"/>
      <c r="AHQ46" s="51"/>
      <c r="AHR46" s="51"/>
      <c r="AHS46" s="51"/>
      <c r="AHT46" s="51"/>
      <c r="AHU46" s="51"/>
      <c r="AHV46" s="51"/>
      <c r="AHW46" s="51"/>
      <c r="AHX46" s="51"/>
      <c r="AHY46" s="51"/>
      <c r="AHZ46" s="51"/>
      <c r="AIA46" s="51"/>
      <c r="AIB46" s="51"/>
      <c r="AIC46" s="51"/>
      <c r="AID46" s="51"/>
      <c r="AIE46" s="51"/>
      <c r="AIF46" s="51"/>
      <c r="AIG46" s="51"/>
      <c r="AIH46" s="51"/>
      <c r="AII46" s="51"/>
      <c r="AIJ46" s="51"/>
      <c r="AIK46" s="51"/>
      <c r="AIL46" s="51"/>
      <c r="AIM46" s="51"/>
      <c r="AIN46" s="51"/>
      <c r="AIO46" s="51"/>
      <c r="AIP46" s="51"/>
      <c r="AIQ46" s="51"/>
      <c r="AIR46" s="51"/>
      <c r="AIS46" s="51"/>
      <c r="AIT46" s="51"/>
      <c r="AIU46" s="51"/>
      <c r="AIV46" s="51"/>
      <c r="AIW46" s="51"/>
      <c r="AIX46" s="51"/>
      <c r="AIY46" s="51"/>
      <c r="AIZ46" s="51"/>
      <c r="AJA46" s="51"/>
      <c r="AJB46" s="51"/>
      <c r="AJC46" s="51"/>
      <c r="AJD46" s="51"/>
      <c r="AJE46" s="51"/>
      <c r="AJF46" s="51"/>
      <c r="AJG46" s="51"/>
      <c r="AJH46" s="51"/>
      <c r="AJI46" s="51"/>
      <c r="AJJ46" s="51"/>
      <c r="AJK46" s="51"/>
      <c r="AJL46" s="51"/>
      <c r="AJM46" s="51"/>
      <c r="AJN46" s="51"/>
      <c r="AJO46" s="51"/>
      <c r="AJP46" s="51"/>
      <c r="AJQ46" s="51"/>
      <c r="AJR46" s="51"/>
      <c r="AJS46" s="51"/>
      <c r="AJT46" s="51"/>
      <c r="AJU46" s="51"/>
      <c r="AJV46" s="51"/>
      <c r="AJW46" s="51"/>
      <c r="AJX46" s="51"/>
      <c r="AJY46" s="51"/>
      <c r="AJZ46" s="51"/>
      <c r="AKA46" s="51"/>
      <c r="AKB46" s="51"/>
      <c r="AKC46" s="51"/>
      <c r="AKD46" s="51"/>
      <c r="AKE46" s="51"/>
      <c r="AKF46" s="51"/>
      <c r="AKG46" s="51"/>
      <c r="AKH46" s="51"/>
      <c r="AKI46" s="51"/>
      <c r="AKJ46" s="51"/>
      <c r="AKK46" s="51"/>
      <c r="AKL46" s="51"/>
    </row>
    <row r="47" spans="1:975" ht="52.8">
      <c r="A47" s="210" t="s">
        <v>180</v>
      </c>
      <c r="B47" s="460" t="s">
        <v>249</v>
      </c>
      <c r="C47" s="226" t="s">
        <v>51</v>
      </c>
      <c r="D47" s="227" t="s">
        <v>182</v>
      </c>
      <c r="E47" s="202" t="s">
        <v>183</v>
      </c>
      <c r="F47" s="399"/>
      <c r="G47" s="140"/>
      <c r="H47" s="129"/>
      <c r="I47" s="70">
        <v>90000</v>
      </c>
      <c r="J47" s="70">
        <v>60000</v>
      </c>
      <c r="K47" s="130"/>
      <c r="L47" s="132">
        <f t="shared" si="5"/>
        <v>150000</v>
      </c>
      <c r="M47" s="132">
        <f>+L47</f>
        <v>150000</v>
      </c>
      <c r="N47" s="133"/>
      <c r="O47" s="74">
        <f t="shared" si="1"/>
        <v>0</v>
      </c>
      <c r="P47" s="85">
        <f>VLOOKUP(C47,'[1]PEP Aprobado junio 2022'!B49:K71,10,FALSE)</f>
        <v>150000</v>
      </c>
      <c r="Q47" s="86">
        <f t="shared" si="7"/>
        <v>0</v>
      </c>
      <c r="T47" s="415">
        <f t="shared" si="3"/>
        <v>6150000</v>
      </c>
    </row>
    <row r="48" spans="1:975">
      <c r="A48" s="210" t="s">
        <v>180</v>
      </c>
      <c r="B48" s="460" t="s">
        <v>249</v>
      </c>
      <c r="C48" s="125" t="s">
        <v>54</v>
      </c>
      <c r="D48" s="228" t="s">
        <v>55</v>
      </c>
      <c r="E48" s="190" t="s">
        <v>39</v>
      </c>
      <c r="F48" s="397"/>
      <c r="G48" s="140"/>
      <c r="H48" s="215"/>
      <c r="I48" s="212">
        <v>3000</v>
      </c>
      <c r="J48" s="212">
        <v>2000</v>
      </c>
      <c r="K48" s="213">
        <v>2000</v>
      </c>
      <c r="L48" s="214">
        <f t="shared" si="5"/>
        <v>7000</v>
      </c>
      <c r="M48" s="132">
        <f>+L48-N48</f>
        <v>7000</v>
      </c>
      <c r="N48" s="133"/>
      <c r="O48" s="74">
        <f t="shared" si="1"/>
        <v>0</v>
      </c>
      <c r="P48" s="85">
        <f>VLOOKUP(C48,'[1]PEP Aprobado junio 2022'!B50:K72,10,FALSE)</f>
        <v>7000</v>
      </c>
      <c r="Q48" s="86">
        <f t="shared" si="7"/>
        <v>0</v>
      </c>
      <c r="T48" s="415">
        <f t="shared" si="3"/>
        <v>287000</v>
      </c>
    </row>
    <row r="49" spans="1:974" ht="14.4" customHeight="1">
      <c r="A49" s="210"/>
      <c r="B49" s="186" t="s">
        <v>184</v>
      </c>
      <c r="C49" s="186"/>
      <c r="D49" s="186"/>
      <c r="E49" s="186"/>
      <c r="F49" s="398"/>
      <c r="G49" s="196" t="s">
        <v>123</v>
      </c>
      <c r="H49" s="197" t="s">
        <v>123</v>
      </c>
      <c r="I49" s="198" t="s">
        <v>123</v>
      </c>
      <c r="J49" s="198" t="s">
        <v>123</v>
      </c>
      <c r="K49" s="199" t="s">
        <v>123</v>
      </c>
      <c r="L49" s="200" t="s">
        <v>123</v>
      </c>
      <c r="M49" s="200" t="s">
        <v>123</v>
      </c>
      <c r="N49" s="201" t="s">
        <v>123</v>
      </c>
      <c r="O49" s="74"/>
      <c r="P49" s="85"/>
      <c r="Q49" s="86"/>
      <c r="R49" s="51"/>
      <c r="S49" s="51"/>
      <c r="T49" s="415" t="e">
        <f t="shared" si="3"/>
        <v>#VALUE!</v>
      </c>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c r="IV49" s="51"/>
      <c r="IW49" s="51"/>
      <c r="IX49" s="51"/>
      <c r="IY49" s="51"/>
      <c r="IZ49" s="51"/>
      <c r="JA49" s="51"/>
      <c r="JB49" s="51"/>
      <c r="JC49" s="51"/>
      <c r="JD49" s="51"/>
      <c r="JE49" s="51"/>
      <c r="JF49" s="51"/>
      <c r="JG49" s="51"/>
      <c r="JH49" s="51"/>
      <c r="JI49" s="51"/>
      <c r="JJ49" s="51"/>
      <c r="JK49" s="51"/>
      <c r="JL49" s="51"/>
      <c r="JM49" s="51"/>
      <c r="JN49" s="51"/>
      <c r="JO49" s="51"/>
      <c r="JP49" s="51"/>
      <c r="JQ49" s="51"/>
      <c r="JR49" s="51"/>
      <c r="JS49" s="51"/>
      <c r="JT49" s="51"/>
      <c r="JU49" s="51"/>
      <c r="JV49" s="51"/>
      <c r="JW49" s="51"/>
      <c r="JX49" s="51"/>
      <c r="JY49" s="51"/>
      <c r="JZ49" s="51"/>
      <c r="KA49" s="51"/>
      <c r="KB49" s="51"/>
      <c r="KC49" s="51"/>
      <c r="KD49" s="51"/>
      <c r="KE49" s="51"/>
      <c r="KF49" s="51"/>
      <c r="KG49" s="51"/>
      <c r="KH49" s="51"/>
      <c r="KI49" s="51"/>
      <c r="KJ49" s="51"/>
      <c r="KK49" s="51"/>
      <c r="KL49" s="51"/>
      <c r="KM49" s="51"/>
      <c r="KN49" s="51"/>
      <c r="KO49" s="51"/>
      <c r="KP49" s="51"/>
      <c r="KQ49" s="51"/>
      <c r="KR49" s="51"/>
      <c r="KS49" s="51"/>
      <c r="KT49" s="51"/>
      <c r="KU49" s="51"/>
      <c r="KV49" s="51"/>
      <c r="KW49" s="51"/>
      <c r="KX49" s="51"/>
      <c r="KY49" s="51"/>
      <c r="KZ49" s="51"/>
      <c r="LA49" s="51"/>
      <c r="LB49" s="51"/>
      <c r="LC49" s="51"/>
      <c r="LD49" s="51"/>
      <c r="LE49" s="51"/>
      <c r="LF49" s="51"/>
      <c r="LG49" s="51"/>
      <c r="LH49" s="51"/>
      <c r="LI49" s="51"/>
      <c r="LJ49" s="51"/>
      <c r="LK49" s="51"/>
      <c r="LL49" s="51"/>
      <c r="LM49" s="51"/>
      <c r="LN49" s="51"/>
      <c r="LO49" s="51"/>
      <c r="LP49" s="51"/>
      <c r="LQ49" s="51"/>
      <c r="LR49" s="51"/>
      <c r="LS49" s="51"/>
      <c r="LT49" s="51"/>
      <c r="LU49" s="51"/>
      <c r="LV49" s="51"/>
      <c r="LW49" s="51"/>
      <c r="LX49" s="51"/>
      <c r="LY49" s="51"/>
      <c r="LZ49" s="51"/>
      <c r="MA49" s="51"/>
      <c r="MB49" s="51"/>
      <c r="MC49" s="51"/>
      <c r="MD49" s="51"/>
      <c r="ME49" s="51"/>
      <c r="MF49" s="51"/>
      <c r="MG49" s="51"/>
      <c r="MH49" s="51"/>
      <c r="MI49" s="51"/>
      <c r="MJ49" s="51"/>
      <c r="MK49" s="51"/>
      <c r="ML49" s="51"/>
      <c r="MM49" s="51"/>
      <c r="MN49" s="51"/>
      <c r="MO49" s="51"/>
      <c r="MP49" s="51"/>
      <c r="MQ49" s="51"/>
      <c r="MR49" s="51"/>
      <c r="MS49" s="51"/>
      <c r="MT49" s="51"/>
      <c r="MU49" s="51"/>
      <c r="MV49" s="51"/>
      <c r="MW49" s="51"/>
      <c r="MX49" s="51"/>
      <c r="MY49" s="51"/>
      <c r="MZ49" s="51"/>
      <c r="NA49" s="51"/>
      <c r="NB49" s="51"/>
      <c r="NC49" s="51"/>
      <c r="ND49" s="51"/>
      <c r="NE49" s="51"/>
      <c r="NF49" s="51"/>
      <c r="NG49" s="51"/>
      <c r="NH49" s="51"/>
      <c r="NI49" s="51"/>
      <c r="NJ49" s="51"/>
      <c r="NK49" s="51"/>
      <c r="NL49" s="51"/>
      <c r="NM49" s="51"/>
      <c r="NN49" s="51"/>
      <c r="NO49" s="51"/>
      <c r="NP49" s="51"/>
      <c r="NQ49" s="51"/>
      <c r="NR49" s="51"/>
      <c r="NS49" s="51"/>
      <c r="NT49" s="51"/>
      <c r="NU49" s="51"/>
      <c r="NV49" s="51"/>
      <c r="NW49" s="51"/>
      <c r="NX49" s="51"/>
      <c r="NY49" s="51"/>
      <c r="NZ49" s="51"/>
      <c r="OA49" s="51"/>
      <c r="OB49" s="51"/>
      <c r="OC49" s="51"/>
      <c r="OD49" s="51"/>
      <c r="OE49" s="51"/>
      <c r="OF49" s="51"/>
      <c r="OG49" s="51"/>
      <c r="OH49" s="51"/>
      <c r="OI49" s="51"/>
      <c r="OJ49" s="51"/>
      <c r="OK49" s="51"/>
      <c r="OL49" s="51"/>
      <c r="OM49" s="51"/>
      <c r="ON49" s="51"/>
      <c r="OO49" s="51"/>
      <c r="OP49" s="51"/>
      <c r="OQ49" s="51"/>
      <c r="OR49" s="51"/>
      <c r="OS49" s="51"/>
      <c r="OT49" s="51"/>
      <c r="OU49" s="51"/>
      <c r="OV49" s="51"/>
      <c r="OW49" s="51"/>
      <c r="OX49" s="51"/>
      <c r="OY49" s="51"/>
      <c r="OZ49" s="51"/>
      <c r="PA49" s="51"/>
      <c r="PB49" s="51"/>
      <c r="PC49" s="51"/>
      <c r="PD49" s="51"/>
      <c r="PE49" s="51"/>
      <c r="PF49" s="51"/>
      <c r="PG49" s="51"/>
      <c r="PH49" s="51"/>
      <c r="PI49" s="51"/>
      <c r="PJ49" s="51"/>
      <c r="PK49" s="51"/>
      <c r="PL49" s="51"/>
      <c r="PM49" s="51"/>
      <c r="PN49" s="51"/>
      <c r="PO49" s="51"/>
      <c r="PP49" s="51"/>
      <c r="PQ49" s="51"/>
      <c r="PR49" s="51"/>
      <c r="PS49" s="51"/>
      <c r="PT49" s="51"/>
      <c r="PU49" s="51"/>
      <c r="PV49" s="51"/>
      <c r="PW49" s="51"/>
      <c r="PX49" s="51"/>
      <c r="PY49" s="51"/>
      <c r="PZ49" s="51"/>
      <c r="QA49" s="51"/>
      <c r="QB49" s="51"/>
      <c r="QC49" s="51"/>
      <c r="QD49" s="51"/>
      <c r="QE49" s="51"/>
      <c r="QF49" s="51"/>
      <c r="QG49" s="51"/>
      <c r="QH49" s="51"/>
      <c r="QI49" s="51"/>
      <c r="QJ49" s="51"/>
      <c r="QK49" s="51"/>
      <c r="QL49" s="51"/>
      <c r="QM49" s="51"/>
      <c r="QN49" s="51"/>
      <c r="QO49" s="51"/>
      <c r="QP49" s="51"/>
      <c r="QQ49" s="51"/>
      <c r="QR49" s="51"/>
      <c r="QS49" s="51"/>
      <c r="QT49" s="51"/>
      <c r="QU49" s="51"/>
      <c r="QV49" s="51"/>
      <c r="QW49" s="51"/>
      <c r="QX49" s="51"/>
      <c r="QY49" s="51"/>
      <c r="QZ49" s="51"/>
      <c r="RA49" s="51"/>
      <c r="RB49" s="51"/>
      <c r="RC49" s="51"/>
      <c r="RD49" s="51"/>
      <c r="RE49" s="51"/>
      <c r="RF49" s="51"/>
      <c r="RG49" s="51"/>
      <c r="RH49" s="51"/>
      <c r="RI49" s="51"/>
      <c r="RJ49" s="51"/>
      <c r="RK49" s="51"/>
      <c r="RL49" s="51"/>
      <c r="RM49" s="51"/>
      <c r="RN49" s="51"/>
      <c r="RO49" s="51"/>
      <c r="RP49" s="51"/>
      <c r="RQ49" s="51"/>
      <c r="RR49" s="51"/>
      <c r="RS49" s="51"/>
      <c r="RT49" s="51"/>
      <c r="RU49" s="51"/>
      <c r="RV49" s="51"/>
      <c r="RW49" s="51"/>
      <c r="RX49" s="51"/>
      <c r="RY49" s="51"/>
      <c r="RZ49" s="51"/>
      <c r="SA49" s="51"/>
      <c r="SB49" s="51"/>
      <c r="SC49" s="51"/>
      <c r="SD49" s="51"/>
      <c r="SE49" s="51"/>
      <c r="SF49" s="51"/>
      <c r="SG49" s="51"/>
      <c r="SH49" s="51"/>
      <c r="SI49" s="51"/>
      <c r="SJ49" s="51"/>
      <c r="SK49" s="51"/>
      <c r="SL49" s="51"/>
      <c r="SM49" s="51"/>
      <c r="SN49" s="51"/>
      <c r="SO49" s="51"/>
      <c r="SP49" s="51"/>
      <c r="SQ49" s="51"/>
      <c r="SR49" s="51"/>
      <c r="SS49" s="51"/>
      <c r="ST49" s="51"/>
      <c r="SU49" s="51"/>
      <c r="SV49" s="51"/>
      <c r="SW49" s="51"/>
      <c r="SX49" s="51"/>
      <c r="SY49" s="51"/>
      <c r="SZ49" s="51"/>
      <c r="TA49" s="51"/>
      <c r="TB49" s="51"/>
      <c r="TC49" s="51"/>
      <c r="TD49" s="51"/>
      <c r="TE49" s="51"/>
      <c r="TF49" s="51"/>
      <c r="TG49" s="51"/>
      <c r="TH49" s="51"/>
      <c r="TI49" s="51"/>
      <c r="TJ49" s="51"/>
      <c r="TK49" s="51"/>
      <c r="TL49" s="51"/>
      <c r="TM49" s="51"/>
      <c r="TN49" s="51"/>
      <c r="TO49" s="51"/>
      <c r="TP49" s="51"/>
      <c r="TQ49" s="51"/>
      <c r="TR49" s="51"/>
      <c r="TS49" s="51"/>
      <c r="TT49" s="51"/>
      <c r="TU49" s="51"/>
      <c r="TV49" s="51"/>
      <c r="TW49" s="51"/>
      <c r="TX49" s="51"/>
      <c r="TY49" s="51"/>
      <c r="TZ49" s="51"/>
      <c r="UA49" s="51"/>
      <c r="UB49" s="51"/>
      <c r="UC49" s="51"/>
      <c r="UD49" s="51"/>
      <c r="UE49" s="51"/>
      <c r="UF49" s="51"/>
      <c r="UG49" s="51"/>
      <c r="UH49" s="51"/>
      <c r="UI49" s="51"/>
      <c r="UJ49" s="51"/>
      <c r="UK49" s="51"/>
      <c r="UL49" s="51"/>
      <c r="UM49" s="51"/>
      <c r="UN49" s="51"/>
      <c r="UO49" s="51"/>
      <c r="UP49" s="51"/>
      <c r="UQ49" s="51"/>
      <c r="UR49" s="51"/>
      <c r="US49" s="51"/>
      <c r="UT49" s="51"/>
      <c r="UU49" s="51"/>
      <c r="UV49" s="51"/>
      <c r="UW49" s="51"/>
      <c r="UX49" s="51"/>
      <c r="UY49" s="51"/>
      <c r="UZ49" s="51"/>
      <c r="VA49" s="51"/>
      <c r="VB49" s="51"/>
      <c r="VC49" s="51"/>
      <c r="VD49" s="51"/>
      <c r="VE49" s="51"/>
      <c r="VF49" s="51"/>
      <c r="VG49" s="51"/>
      <c r="VH49" s="51"/>
      <c r="VI49" s="51"/>
      <c r="VJ49" s="51"/>
      <c r="VK49" s="51"/>
      <c r="VL49" s="51"/>
      <c r="VM49" s="51"/>
      <c r="VN49" s="51"/>
      <c r="VO49" s="51"/>
      <c r="VP49" s="51"/>
      <c r="VQ49" s="51"/>
      <c r="VR49" s="51"/>
      <c r="VS49" s="51"/>
      <c r="VT49" s="51"/>
      <c r="VU49" s="51"/>
      <c r="VV49" s="51"/>
      <c r="VW49" s="51"/>
      <c r="VX49" s="51"/>
      <c r="VY49" s="51"/>
      <c r="VZ49" s="51"/>
      <c r="WA49" s="51"/>
      <c r="WB49" s="51"/>
      <c r="WC49" s="51"/>
      <c r="WD49" s="51"/>
      <c r="WE49" s="51"/>
      <c r="WF49" s="51"/>
      <c r="WG49" s="51"/>
      <c r="WH49" s="51"/>
      <c r="WI49" s="51"/>
      <c r="WJ49" s="51"/>
      <c r="WK49" s="51"/>
      <c r="WL49" s="51"/>
      <c r="WM49" s="51"/>
      <c r="WN49" s="51"/>
      <c r="WO49" s="51"/>
      <c r="WP49" s="51"/>
      <c r="WQ49" s="51"/>
      <c r="WR49" s="51"/>
      <c r="WS49" s="51"/>
      <c r="WT49" s="51"/>
      <c r="WU49" s="51"/>
      <c r="WV49" s="51"/>
      <c r="WW49" s="51"/>
      <c r="WX49" s="51"/>
      <c r="WY49" s="51"/>
      <c r="WZ49" s="51"/>
      <c r="XA49" s="51"/>
      <c r="XB49" s="51"/>
      <c r="XC49" s="51"/>
      <c r="XD49" s="51"/>
      <c r="XE49" s="51"/>
      <c r="XF49" s="51"/>
      <c r="XG49" s="51"/>
      <c r="XH49" s="51"/>
      <c r="XI49" s="51"/>
      <c r="XJ49" s="51"/>
      <c r="XK49" s="51"/>
      <c r="XL49" s="51"/>
      <c r="XM49" s="51"/>
      <c r="XN49" s="51"/>
      <c r="XO49" s="51"/>
      <c r="XP49" s="51"/>
      <c r="XQ49" s="51"/>
      <c r="XR49" s="51"/>
      <c r="XS49" s="51"/>
      <c r="XT49" s="51"/>
      <c r="XU49" s="51"/>
      <c r="XV49" s="51"/>
      <c r="XW49" s="51"/>
      <c r="XX49" s="51"/>
      <c r="XY49" s="51"/>
      <c r="XZ49" s="51"/>
      <c r="YA49" s="51"/>
      <c r="YB49" s="51"/>
      <c r="YC49" s="51"/>
      <c r="YD49" s="51"/>
      <c r="YE49" s="51"/>
      <c r="YF49" s="51"/>
      <c r="YG49" s="51"/>
      <c r="YH49" s="51"/>
      <c r="YI49" s="51"/>
      <c r="YJ49" s="51"/>
      <c r="YK49" s="51"/>
      <c r="YL49" s="51"/>
      <c r="YM49" s="51"/>
      <c r="YN49" s="51"/>
      <c r="YO49" s="51"/>
      <c r="YP49" s="51"/>
      <c r="YQ49" s="51"/>
      <c r="YR49" s="51"/>
      <c r="YS49" s="51"/>
      <c r="YT49" s="51"/>
      <c r="YU49" s="51"/>
      <c r="YV49" s="51"/>
      <c r="YW49" s="51"/>
      <c r="YX49" s="51"/>
      <c r="YY49" s="51"/>
      <c r="YZ49" s="51"/>
      <c r="ZA49" s="51"/>
      <c r="ZB49" s="51"/>
      <c r="ZC49" s="51"/>
      <c r="ZD49" s="51"/>
      <c r="ZE49" s="51"/>
      <c r="ZF49" s="51"/>
      <c r="ZG49" s="51"/>
      <c r="ZH49" s="51"/>
      <c r="ZI49" s="51"/>
      <c r="ZJ49" s="51"/>
      <c r="ZK49" s="51"/>
      <c r="ZL49" s="51"/>
      <c r="ZM49" s="51"/>
      <c r="ZN49" s="51"/>
      <c r="ZO49" s="51"/>
      <c r="ZP49" s="51"/>
      <c r="ZQ49" s="51"/>
      <c r="ZR49" s="51"/>
      <c r="ZS49" s="51"/>
      <c r="ZT49" s="51"/>
      <c r="ZU49" s="51"/>
      <c r="ZV49" s="51"/>
      <c r="ZW49" s="51"/>
      <c r="ZX49" s="51"/>
      <c r="ZY49" s="51"/>
      <c r="ZZ49" s="51"/>
      <c r="AAA49" s="51"/>
      <c r="AAB49" s="51"/>
      <c r="AAC49" s="51"/>
      <c r="AAD49" s="51"/>
      <c r="AAE49" s="51"/>
      <c r="AAF49" s="51"/>
      <c r="AAG49" s="51"/>
      <c r="AAH49" s="51"/>
      <c r="AAI49" s="51"/>
      <c r="AAJ49" s="51"/>
      <c r="AAK49" s="51"/>
      <c r="AAL49" s="51"/>
      <c r="AAM49" s="51"/>
      <c r="AAN49" s="51"/>
      <c r="AAO49" s="51"/>
      <c r="AAP49" s="51"/>
      <c r="AAQ49" s="51"/>
      <c r="AAR49" s="51"/>
      <c r="AAS49" s="51"/>
      <c r="AAT49" s="51"/>
      <c r="AAU49" s="51"/>
      <c r="AAV49" s="51"/>
      <c r="AAW49" s="51"/>
      <c r="AAX49" s="51"/>
      <c r="AAY49" s="51"/>
      <c r="AAZ49" s="51"/>
      <c r="ABA49" s="51"/>
      <c r="ABB49" s="51"/>
      <c r="ABC49" s="51"/>
      <c r="ABD49" s="51"/>
      <c r="ABE49" s="51"/>
      <c r="ABF49" s="51"/>
      <c r="ABG49" s="51"/>
      <c r="ABH49" s="51"/>
      <c r="ABI49" s="51"/>
      <c r="ABJ49" s="51"/>
      <c r="ABK49" s="51"/>
      <c r="ABL49" s="51"/>
      <c r="ABM49" s="51"/>
      <c r="ABN49" s="51"/>
      <c r="ABO49" s="51"/>
      <c r="ABP49" s="51"/>
      <c r="ABQ49" s="51"/>
      <c r="ABR49" s="51"/>
      <c r="ABS49" s="51"/>
      <c r="ABT49" s="51"/>
      <c r="ABU49" s="51"/>
      <c r="ABV49" s="51"/>
      <c r="ABW49" s="51"/>
      <c r="ABX49" s="51"/>
      <c r="ABY49" s="51"/>
      <c r="ABZ49" s="51"/>
      <c r="ACA49" s="51"/>
      <c r="ACB49" s="51"/>
      <c r="ACC49" s="51"/>
      <c r="ACD49" s="51"/>
      <c r="ACE49" s="51"/>
      <c r="ACF49" s="51"/>
      <c r="ACG49" s="51"/>
      <c r="ACH49" s="51"/>
      <c r="ACI49" s="51"/>
      <c r="ACJ49" s="51"/>
      <c r="ACK49" s="51"/>
      <c r="ACL49" s="51"/>
      <c r="ACM49" s="51"/>
      <c r="ACN49" s="51"/>
      <c r="ACO49" s="51"/>
      <c r="ACP49" s="51"/>
      <c r="ACQ49" s="51"/>
      <c r="ACR49" s="51"/>
      <c r="ACS49" s="51"/>
      <c r="ACT49" s="51"/>
      <c r="ACU49" s="51"/>
      <c r="ACV49" s="51"/>
      <c r="ACW49" s="51"/>
      <c r="ACX49" s="51"/>
      <c r="ACY49" s="51"/>
      <c r="ACZ49" s="51"/>
      <c r="ADA49" s="51"/>
      <c r="ADB49" s="51"/>
      <c r="ADC49" s="51"/>
      <c r="ADD49" s="51"/>
      <c r="ADE49" s="51"/>
      <c r="ADF49" s="51"/>
      <c r="ADG49" s="51"/>
      <c r="ADH49" s="51"/>
      <c r="ADI49" s="51"/>
      <c r="ADJ49" s="51"/>
      <c r="ADK49" s="51"/>
      <c r="ADL49" s="51"/>
      <c r="ADM49" s="51"/>
      <c r="ADN49" s="51"/>
      <c r="ADO49" s="51"/>
      <c r="ADP49" s="51"/>
      <c r="ADQ49" s="51"/>
      <c r="ADR49" s="51"/>
      <c r="ADS49" s="51"/>
      <c r="ADT49" s="51"/>
      <c r="ADU49" s="51"/>
      <c r="ADV49" s="51"/>
      <c r="ADW49" s="51"/>
      <c r="ADX49" s="51"/>
      <c r="ADY49" s="51"/>
      <c r="ADZ49" s="51"/>
      <c r="AEA49" s="51"/>
      <c r="AEB49" s="51"/>
      <c r="AEC49" s="51"/>
      <c r="AED49" s="51"/>
      <c r="AEE49" s="51"/>
      <c r="AEF49" s="51"/>
      <c r="AEG49" s="51"/>
      <c r="AEH49" s="51"/>
      <c r="AEI49" s="51"/>
      <c r="AEJ49" s="51"/>
      <c r="AEK49" s="51"/>
      <c r="AEL49" s="51"/>
      <c r="AEM49" s="51"/>
      <c r="AEN49" s="51"/>
      <c r="AEO49" s="51"/>
      <c r="AEP49" s="51"/>
      <c r="AEQ49" s="51"/>
      <c r="AER49" s="51"/>
      <c r="AES49" s="51"/>
      <c r="AET49" s="51"/>
      <c r="AEU49" s="51"/>
      <c r="AEV49" s="51"/>
      <c r="AEW49" s="51"/>
      <c r="AEX49" s="51"/>
      <c r="AEY49" s="51"/>
      <c r="AEZ49" s="51"/>
      <c r="AFA49" s="51"/>
      <c r="AFB49" s="51"/>
      <c r="AFC49" s="51"/>
      <c r="AFD49" s="51"/>
      <c r="AFE49" s="51"/>
      <c r="AFF49" s="51"/>
      <c r="AFG49" s="51"/>
      <c r="AFH49" s="51"/>
      <c r="AFI49" s="51"/>
      <c r="AFJ49" s="51"/>
      <c r="AFK49" s="51"/>
      <c r="AFL49" s="51"/>
      <c r="AFM49" s="51"/>
      <c r="AFN49" s="51"/>
      <c r="AFO49" s="51"/>
      <c r="AFP49" s="51"/>
      <c r="AFQ49" s="51"/>
      <c r="AFR49" s="51"/>
      <c r="AFS49" s="51"/>
      <c r="AFT49" s="51"/>
      <c r="AFU49" s="51"/>
      <c r="AFV49" s="51"/>
      <c r="AFW49" s="51"/>
      <c r="AFX49" s="51"/>
      <c r="AFY49" s="51"/>
      <c r="AFZ49" s="51"/>
      <c r="AGA49" s="51"/>
      <c r="AGB49" s="51"/>
      <c r="AGC49" s="51"/>
      <c r="AGD49" s="51"/>
      <c r="AGE49" s="51"/>
      <c r="AGF49" s="51"/>
      <c r="AGG49" s="51"/>
      <c r="AGH49" s="51"/>
      <c r="AGI49" s="51"/>
      <c r="AGJ49" s="51"/>
      <c r="AGK49" s="51"/>
      <c r="AGL49" s="51"/>
      <c r="AGM49" s="51"/>
      <c r="AGN49" s="51"/>
      <c r="AGO49" s="51"/>
      <c r="AGP49" s="51"/>
      <c r="AGQ49" s="51"/>
      <c r="AGR49" s="51"/>
      <c r="AGS49" s="51"/>
      <c r="AGT49" s="51"/>
      <c r="AGU49" s="51"/>
      <c r="AGV49" s="51"/>
      <c r="AGW49" s="51"/>
      <c r="AGX49" s="51"/>
      <c r="AGY49" s="51"/>
      <c r="AGZ49" s="51"/>
      <c r="AHA49" s="51"/>
      <c r="AHB49" s="51"/>
      <c r="AHC49" s="51"/>
      <c r="AHD49" s="51"/>
      <c r="AHE49" s="51"/>
      <c r="AHF49" s="51"/>
      <c r="AHG49" s="51"/>
      <c r="AHH49" s="51"/>
      <c r="AHI49" s="51"/>
      <c r="AHJ49" s="51"/>
      <c r="AHK49" s="51"/>
      <c r="AHL49" s="51"/>
      <c r="AHM49" s="51"/>
      <c r="AHN49" s="51"/>
      <c r="AHO49" s="51"/>
      <c r="AHP49" s="51"/>
      <c r="AHQ49" s="51"/>
      <c r="AHR49" s="51"/>
      <c r="AHS49" s="51"/>
      <c r="AHT49" s="51"/>
      <c r="AHU49" s="51"/>
      <c r="AHV49" s="51"/>
      <c r="AHW49" s="51"/>
      <c r="AHX49" s="51"/>
      <c r="AHY49" s="51"/>
      <c r="AHZ49" s="51"/>
      <c r="AIA49" s="51"/>
      <c r="AIB49" s="51"/>
      <c r="AIC49" s="51"/>
      <c r="AID49" s="51"/>
      <c r="AIE49" s="51"/>
      <c r="AIF49" s="51"/>
      <c r="AIG49" s="51"/>
      <c r="AIH49" s="51"/>
      <c r="AII49" s="51"/>
      <c r="AIJ49" s="51"/>
      <c r="AIK49" s="51"/>
      <c r="AIL49" s="51"/>
      <c r="AIM49" s="51"/>
      <c r="AIN49" s="51"/>
      <c r="AIO49" s="51"/>
      <c r="AIP49" s="51"/>
      <c r="AIQ49" s="51"/>
      <c r="AIR49" s="51"/>
      <c r="AIS49" s="51"/>
      <c r="AIT49" s="51"/>
      <c r="AIU49" s="51"/>
      <c r="AIV49" s="51"/>
      <c r="AIW49" s="51"/>
      <c r="AIX49" s="51"/>
      <c r="AIY49" s="51"/>
      <c r="AIZ49" s="51"/>
      <c r="AJA49" s="51"/>
      <c r="AJB49" s="51"/>
      <c r="AJC49" s="51"/>
      <c r="AJD49" s="51"/>
      <c r="AJE49" s="51"/>
      <c r="AJF49" s="51"/>
      <c r="AJG49" s="51"/>
      <c r="AJH49" s="51"/>
      <c r="AJI49" s="51"/>
      <c r="AJJ49" s="51"/>
      <c r="AJK49" s="51"/>
      <c r="AJL49" s="51"/>
      <c r="AJM49" s="51"/>
      <c r="AJN49" s="51"/>
      <c r="AJO49" s="51"/>
      <c r="AJP49" s="51"/>
      <c r="AJQ49" s="51"/>
      <c r="AJR49" s="51"/>
      <c r="AJS49" s="51"/>
      <c r="AJT49" s="51"/>
      <c r="AJU49" s="51"/>
      <c r="AJV49" s="51"/>
      <c r="AJW49" s="51"/>
      <c r="AJX49" s="51"/>
      <c r="AJY49" s="51"/>
      <c r="AJZ49" s="51"/>
      <c r="AKA49" s="51"/>
      <c r="AKB49" s="51"/>
      <c r="AKC49" s="51"/>
      <c r="AKD49" s="51"/>
      <c r="AKE49" s="51"/>
      <c r="AKF49" s="51"/>
      <c r="AKG49" s="51"/>
      <c r="AKH49" s="51"/>
      <c r="AKI49" s="51"/>
      <c r="AKJ49" s="51"/>
      <c r="AKK49" s="51"/>
      <c r="AKL49" s="51"/>
    </row>
    <row r="50" spans="1:974" ht="27.6">
      <c r="A50" s="210" t="s">
        <v>180</v>
      </c>
      <c r="B50" s="416" t="s">
        <v>250</v>
      </c>
      <c r="C50" s="134" t="s">
        <v>56</v>
      </c>
      <c r="D50" s="161" t="s">
        <v>185</v>
      </c>
      <c r="E50" s="162" t="s">
        <v>186</v>
      </c>
      <c r="F50" s="395"/>
      <c r="G50" s="143"/>
      <c r="H50" s="164"/>
      <c r="I50" s="165"/>
      <c r="J50" s="165">
        <v>12000</v>
      </c>
      <c r="K50" s="166"/>
      <c r="L50" s="218">
        <f t="shared" si="5"/>
        <v>12000</v>
      </c>
      <c r="M50" s="121">
        <f>+L50</f>
        <v>12000</v>
      </c>
      <c r="N50" s="122"/>
      <c r="O50" s="74">
        <f t="shared" si="1"/>
        <v>0</v>
      </c>
      <c r="P50" s="85">
        <f>VLOOKUP(C50,'[1]PEP Aprobado junio 2022'!B52:K74,10,FALSE)</f>
        <v>12000</v>
      </c>
      <c r="Q50" s="86">
        <f t="shared" si="7"/>
        <v>0</v>
      </c>
      <c r="T50" s="415">
        <f t="shared" si="3"/>
        <v>492000</v>
      </c>
    </row>
    <row r="51" spans="1:974" ht="14.4" customHeight="1">
      <c r="A51" s="210"/>
      <c r="B51" s="186" t="s">
        <v>187</v>
      </c>
      <c r="C51" s="186"/>
      <c r="D51" s="186"/>
      <c r="E51" s="186"/>
      <c r="F51" s="396"/>
      <c r="G51" s="57">
        <v>24000</v>
      </c>
      <c r="H51" s="58" t="s">
        <v>123</v>
      </c>
      <c r="I51" s="59" t="s">
        <v>123</v>
      </c>
      <c r="J51" s="59" t="s">
        <v>123</v>
      </c>
      <c r="K51" s="60" t="s">
        <v>123</v>
      </c>
      <c r="L51" s="200" t="s">
        <v>123</v>
      </c>
      <c r="M51" s="61" t="s">
        <v>123</v>
      </c>
      <c r="N51" s="62" t="s">
        <v>123</v>
      </c>
      <c r="O51" s="74"/>
      <c r="P51" s="85"/>
      <c r="Q51" s="86"/>
      <c r="R51" s="51"/>
      <c r="S51" s="51"/>
      <c r="T51" s="415" t="e">
        <f t="shared" si="3"/>
        <v>#VALUE!</v>
      </c>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c r="IV51" s="51"/>
      <c r="IW51" s="51"/>
      <c r="IX51" s="51"/>
      <c r="IY51" s="51"/>
      <c r="IZ51" s="51"/>
      <c r="JA51" s="51"/>
      <c r="JB51" s="51"/>
      <c r="JC51" s="51"/>
      <c r="JD51" s="51"/>
      <c r="JE51" s="51"/>
      <c r="JF51" s="51"/>
      <c r="JG51" s="51"/>
      <c r="JH51" s="51"/>
      <c r="JI51" s="51"/>
      <c r="JJ51" s="51"/>
      <c r="JK51" s="51"/>
      <c r="JL51" s="51"/>
      <c r="JM51" s="51"/>
      <c r="JN51" s="51"/>
      <c r="JO51" s="51"/>
      <c r="JP51" s="51"/>
      <c r="JQ51" s="51"/>
      <c r="JR51" s="51"/>
      <c r="JS51" s="51"/>
      <c r="JT51" s="51"/>
      <c r="JU51" s="51"/>
      <c r="JV51" s="51"/>
      <c r="JW51" s="51"/>
      <c r="JX51" s="51"/>
      <c r="JY51" s="51"/>
      <c r="JZ51" s="51"/>
      <c r="KA51" s="51"/>
      <c r="KB51" s="51"/>
      <c r="KC51" s="51"/>
      <c r="KD51" s="51"/>
      <c r="KE51" s="51"/>
      <c r="KF51" s="51"/>
      <c r="KG51" s="51"/>
      <c r="KH51" s="51"/>
      <c r="KI51" s="51"/>
      <c r="KJ51" s="51"/>
      <c r="KK51" s="51"/>
      <c r="KL51" s="51"/>
      <c r="KM51" s="51"/>
      <c r="KN51" s="51"/>
      <c r="KO51" s="51"/>
      <c r="KP51" s="51"/>
      <c r="KQ51" s="51"/>
      <c r="KR51" s="51"/>
      <c r="KS51" s="51"/>
      <c r="KT51" s="51"/>
      <c r="KU51" s="51"/>
      <c r="KV51" s="51"/>
      <c r="KW51" s="51"/>
      <c r="KX51" s="51"/>
      <c r="KY51" s="51"/>
      <c r="KZ51" s="51"/>
      <c r="LA51" s="51"/>
      <c r="LB51" s="51"/>
      <c r="LC51" s="51"/>
      <c r="LD51" s="51"/>
      <c r="LE51" s="51"/>
      <c r="LF51" s="51"/>
      <c r="LG51" s="51"/>
      <c r="LH51" s="51"/>
      <c r="LI51" s="51"/>
      <c r="LJ51" s="51"/>
      <c r="LK51" s="51"/>
      <c r="LL51" s="51"/>
      <c r="LM51" s="51"/>
      <c r="LN51" s="51"/>
      <c r="LO51" s="51"/>
      <c r="LP51" s="51"/>
      <c r="LQ51" s="51"/>
      <c r="LR51" s="51"/>
      <c r="LS51" s="51"/>
      <c r="LT51" s="51"/>
      <c r="LU51" s="51"/>
      <c r="LV51" s="51"/>
      <c r="LW51" s="51"/>
      <c r="LX51" s="51"/>
      <c r="LY51" s="51"/>
      <c r="LZ51" s="51"/>
      <c r="MA51" s="51"/>
      <c r="MB51" s="51"/>
      <c r="MC51" s="51"/>
      <c r="MD51" s="51"/>
      <c r="ME51" s="51"/>
      <c r="MF51" s="51"/>
      <c r="MG51" s="51"/>
      <c r="MH51" s="51"/>
      <c r="MI51" s="51"/>
      <c r="MJ51" s="51"/>
      <c r="MK51" s="51"/>
      <c r="ML51" s="51"/>
      <c r="MM51" s="51"/>
      <c r="MN51" s="51"/>
      <c r="MO51" s="51"/>
      <c r="MP51" s="51"/>
      <c r="MQ51" s="51"/>
      <c r="MR51" s="51"/>
      <c r="MS51" s="51"/>
      <c r="MT51" s="51"/>
      <c r="MU51" s="51"/>
      <c r="MV51" s="51"/>
      <c r="MW51" s="51"/>
      <c r="MX51" s="51"/>
      <c r="MY51" s="51"/>
      <c r="MZ51" s="51"/>
      <c r="NA51" s="51"/>
      <c r="NB51" s="51"/>
      <c r="NC51" s="51"/>
      <c r="ND51" s="51"/>
      <c r="NE51" s="51"/>
      <c r="NF51" s="51"/>
      <c r="NG51" s="51"/>
      <c r="NH51" s="51"/>
      <c r="NI51" s="51"/>
      <c r="NJ51" s="51"/>
      <c r="NK51" s="51"/>
      <c r="NL51" s="51"/>
      <c r="NM51" s="51"/>
      <c r="NN51" s="51"/>
      <c r="NO51" s="51"/>
      <c r="NP51" s="51"/>
      <c r="NQ51" s="51"/>
      <c r="NR51" s="51"/>
      <c r="NS51" s="51"/>
      <c r="NT51" s="51"/>
      <c r="NU51" s="51"/>
      <c r="NV51" s="51"/>
      <c r="NW51" s="51"/>
      <c r="NX51" s="51"/>
      <c r="NY51" s="51"/>
      <c r="NZ51" s="51"/>
      <c r="OA51" s="51"/>
      <c r="OB51" s="51"/>
      <c r="OC51" s="51"/>
      <c r="OD51" s="51"/>
      <c r="OE51" s="51"/>
      <c r="OF51" s="51"/>
      <c r="OG51" s="51"/>
      <c r="OH51" s="51"/>
      <c r="OI51" s="51"/>
      <c r="OJ51" s="51"/>
      <c r="OK51" s="51"/>
      <c r="OL51" s="51"/>
      <c r="OM51" s="51"/>
      <c r="ON51" s="51"/>
      <c r="OO51" s="51"/>
      <c r="OP51" s="51"/>
      <c r="OQ51" s="51"/>
      <c r="OR51" s="51"/>
      <c r="OS51" s="51"/>
      <c r="OT51" s="51"/>
      <c r="OU51" s="51"/>
      <c r="OV51" s="51"/>
      <c r="OW51" s="51"/>
      <c r="OX51" s="51"/>
      <c r="OY51" s="51"/>
      <c r="OZ51" s="51"/>
      <c r="PA51" s="51"/>
      <c r="PB51" s="51"/>
      <c r="PC51" s="51"/>
      <c r="PD51" s="51"/>
      <c r="PE51" s="51"/>
      <c r="PF51" s="51"/>
      <c r="PG51" s="51"/>
      <c r="PH51" s="51"/>
      <c r="PI51" s="51"/>
      <c r="PJ51" s="51"/>
      <c r="PK51" s="51"/>
      <c r="PL51" s="51"/>
      <c r="PM51" s="51"/>
      <c r="PN51" s="51"/>
      <c r="PO51" s="51"/>
      <c r="PP51" s="51"/>
      <c r="PQ51" s="51"/>
      <c r="PR51" s="51"/>
      <c r="PS51" s="51"/>
      <c r="PT51" s="51"/>
      <c r="PU51" s="51"/>
      <c r="PV51" s="51"/>
      <c r="PW51" s="51"/>
      <c r="PX51" s="51"/>
      <c r="PY51" s="51"/>
      <c r="PZ51" s="51"/>
      <c r="QA51" s="51"/>
      <c r="QB51" s="51"/>
      <c r="QC51" s="51"/>
      <c r="QD51" s="51"/>
      <c r="QE51" s="51"/>
      <c r="QF51" s="51"/>
      <c r="QG51" s="51"/>
      <c r="QH51" s="51"/>
      <c r="QI51" s="51"/>
      <c r="QJ51" s="51"/>
      <c r="QK51" s="51"/>
      <c r="QL51" s="51"/>
      <c r="QM51" s="51"/>
      <c r="QN51" s="51"/>
      <c r="QO51" s="51"/>
      <c r="QP51" s="51"/>
      <c r="QQ51" s="51"/>
      <c r="QR51" s="51"/>
      <c r="QS51" s="51"/>
      <c r="QT51" s="51"/>
      <c r="QU51" s="51"/>
      <c r="QV51" s="51"/>
      <c r="QW51" s="51"/>
      <c r="QX51" s="51"/>
      <c r="QY51" s="51"/>
      <c r="QZ51" s="51"/>
      <c r="RA51" s="51"/>
      <c r="RB51" s="51"/>
      <c r="RC51" s="51"/>
      <c r="RD51" s="51"/>
      <c r="RE51" s="51"/>
      <c r="RF51" s="51"/>
      <c r="RG51" s="51"/>
      <c r="RH51" s="51"/>
      <c r="RI51" s="51"/>
      <c r="RJ51" s="51"/>
      <c r="RK51" s="51"/>
      <c r="RL51" s="51"/>
      <c r="RM51" s="51"/>
      <c r="RN51" s="51"/>
      <c r="RO51" s="51"/>
      <c r="RP51" s="51"/>
      <c r="RQ51" s="51"/>
      <c r="RR51" s="51"/>
      <c r="RS51" s="51"/>
      <c r="RT51" s="51"/>
      <c r="RU51" s="51"/>
      <c r="RV51" s="51"/>
      <c r="RW51" s="51"/>
      <c r="RX51" s="51"/>
      <c r="RY51" s="51"/>
      <c r="RZ51" s="51"/>
      <c r="SA51" s="51"/>
      <c r="SB51" s="51"/>
      <c r="SC51" s="51"/>
      <c r="SD51" s="51"/>
      <c r="SE51" s="51"/>
      <c r="SF51" s="51"/>
      <c r="SG51" s="51"/>
      <c r="SH51" s="51"/>
      <c r="SI51" s="51"/>
      <c r="SJ51" s="51"/>
      <c r="SK51" s="51"/>
      <c r="SL51" s="51"/>
      <c r="SM51" s="51"/>
      <c r="SN51" s="51"/>
      <c r="SO51" s="51"/>
      <c r="SP51" s="51"/>
      <c r="SQ51" s="51"/>
      <c r="SR51" s="51"/>
      <c r="SS51" s="51"/>
      <c r="ST51" s="51"/>
      <c r="SU51" s="51"/>
      <c r="SV51" s="51"/>
      <c r="SW51" s="51"/>
      <c r="SX51" s="51"/>
      <c r="SY51" s="51"/>
      <c r="SZ51" s="51"/>
      <c r="TA51" s="51"/>
      <c r="TB51" s="51"/>
      <c r="TC51" s="51"/>
      <c r="TD51" s="51"/>
      <c r="TE51" s="51"/>
      <c r="TF51" s="51"/>
      <c r="TG51" s="51"/>
      <c r="TH51" s="51"/>
      <c r="TI51" s="51"/>
      <c r="TJ51" s="51"/>
      <c r="TK51" s="51"/>
      <c r="TL51" s="51"/>
      <c r="TM51" s="51"/>
      <c r="TN51" s="51"/>
      <c r="TO51" s="51"/>
      <c r="TP51" s="51"/>
      <c r="TQ51" s="51"/>
      <c r="TR51" s="51"/>
      <c r="TS51" s="51"/>
      <c r="TT51" s="51"/>
      <c r="TU51" s="51"/>
      <c r="TV51" s="51"/>
      <c r="TW51" s="51"/>
      <c r="TX51" s="51"/>
      <c r="TY51" s="51"/>
      <c r="TZ51" s="51"/>
      <c r="UA51" s="51"/>
      <c r="UB51" s="51"/>
      <c r="UC51" s="51"/>
      <c r="UD51" s="51"/>
      <c r="UE51" s="51"/>
      <c r="UF51" s="51"/>
      <c r="UG51" s="51"/>
      <c r="UH51" s="51"/>
      <c r="UI51" s="51"/>
      <c r="UJ51" s="51"/>
      <c r="UK51" s="51"/>
      <c r="UL51" s="51"/>
      <c r="UM51" s="51"/>
      <c r="UN51" s="51"/>
      <c r="UO51" s="51"/>
      <c r="UP51" s="51"/>
      <c r="UQ51" s="51"/>
      <c r="UR51" s="51"/>
      <c r="US51" s="51"/>
      <c r="UT51" s="51"/>
      <c r="UU51" s="51"/>
      <c r="UV51" s="51"/>
      <c r="UW51" s="51"/>
      <c r="UX51" s="51"/>
      <c r="UY51" s="51"/>
      <c r="UZ51" s="51"/>
      <c r="VA51" s="51"/>
      <c r="VB51" s="51"/>
      <c r="VC51" s="51"/>
      <c r="VD51" s="51"/>
      <c r="VE51" s="51"/>
      <c r="VF51" s="51"/>
      <c r="VG51" s="51"/>
      <c r="VH51" s="51"/>
      <c r="VI51" s="51"/>
      <c r="VJ51" s="51"/>
      <c r="VK51" s="51"/>
      <c r="VL51" s="51"/>
      <c r="VM51" s="51"/>
      <c r="VN51" s="51"/>
      <c r="VO51" s="51"/>
      <c r="VP51" s="51"/>
      <c r="VQ51" s="51"/>
      <c r="VR51" s="51"/>
      <c r="VS51" s="51"/>
      <c r="VT51" s="51"/>
      <c r="VU51" s="51"/>
      <c r="VV51" s="51"/>
      <c r="VW51" s="51"/>
      <c r="VX51" s="51"/>
      <c r="VY51" s="51"/>
      <c r="VZ51" s="51"/>
      <c r="WA51" s="51"/>
      <c r="WB51" s="51"/>
      <c r="WC51" s="51"/>
      <c r="WD51" s="51"/>
      <c r="WE51" s="51"/>
      <c r="WF51" s="51"/>
      <c r="WG51" s="51"/>
      <c r="WH51" s="51"/>
      <c r="WI51" s="51"/>
      <c r="WJ51" s="51"/>
      <c r="WK51" s="51"/>
      <c r="WL51" s="51"/>
      <c r="WM51" s="51"/>
      <c r="WN51" s="51"/>
      <c r="WO51" s="51"/>
      <c r="WP51" s="51"/>
      <c r="WQ51" s="51"/>
      <c r="WR51" s="51"/>
      <c r="WS51" s="51"/>
      <c r="WT51" s="51"/>
      <c r="WU51" s="51"/>
      <c r="WV51" s="51"/>
      <c r="WW51" s="51"/>
      <c r="WX51" s="51"/>
      <c r="WY51" s="51"/>
      <c r="WZ51" s="51"/>
      <c r="XA51" s="51"/>
      <c r="XB51" s="51"/>
      <c r="XC51" s="51"/>
      <c r="XD51" s="51"/>
      <c r="XE51" s="51"/>
      <c r="XF51" s="51"/>
      <c r="XG51" s="51"/>
      <c r="XH51" s="51"/>
      <c r="XI51" s="51"/>
      <c r="XJ51" s="51"/>
      <c r="XK51" s="51"/>
      <c r="XL51" s="51"/>
      <c r="XM51" s="51"/>
      <c r="XN51" s="51"/>
      <c r="XO51" s="51"/>
      <c r="XP51" s="51"/>
      <c r="XQ51" s="51"/>
      <c r="XR51" s="51"/>
      <c r="XS51" s="51"/>
      <c r="XT51" s="51"/>
      <c r="XU51" s="51"/>
      <c r="XV51" s="51"/>
      <c r="XW51" s="51"/>
      <c r="XX51" s="51"/>
      <c r="XY51" s="51"/>
      <c r="XZ51" s="51"/>
      <c r="YA51" s="51"/>
      <c r="YB51" s="51"/>
      <c r="YC51" s="51"/>
      <c r="YD51" s="51"/>
      <c r="YE51" s="51"/>
      <c r="YF51" s="51"/>
      <c r="YG51" s="51"/>
      <c r="YH51" s="51"/>
      <c r="YI51" s="51"/>
      <c r="YJ51" s="51"/>
      <c r="YK51" s="51"/>
      <c r="YL51" s="51"/>
      <c r="YM51" s="51"/>
      <c r="YN51" s="51"/>
      <c r="YO51" s="51"/>
      <c r="YP51" s="51"/>
      <c r="YQ51" s="51"/>
      <c r="YR51" s="51"/>
      <c r="YS51" s="51"/>
      <c r="YT51" s="51"/>
      <c r="YU51" s="51"/>
      <c r="YV51" s="51"/>
      <c r="YW51" s="51"/>
      <c r="YX51" s="51"/>
      <c r="YY51" s="51"/>
      <c r="YZ51" s="51"/>
      <c r="ZA51" s="51"/>
      <c r="ZB51" s="51"/>
      <c r="ZC51" s="51"/>
      <c r="ZD51" s="51"/>
      <c r="ZE51" s="51"/>
      <c r="ZF51" s="51"/>
      <c r="ZG51" s="51"/>
      <c r="ZH51" s="51"/>
      <c r="ZI51" s="51"/>
      <c r="ZJ51" s="51"/>
      <c r="ZK51" s="51"/>
      <c r="ZL51" s="51"/>
      <c r="ZM51" s="51"/>
      <c r="ZN51" s="51"/>
      <c r="ZO51" s="51"/>
      <c r="ZP51" s="51"/>
      <c r="ZQ51" s="51"/>
      <c r="ZR51" s="51"/>
      <c r="ZS51" s="51"/>
      <c r="ZT51" s="51"/>
      <c r="ZU51" s="51"/>
      <c r="ZV51" s="51"/>
      <c r="ZW51" s="51"/>
      <c r="ZX51" s="51"/>
      <c r="ZY51" s="51"/>
      <c r="ZZ51" s="51"/>
      <c r="AAA51" s="51"/>
      <c r="AAB51" s="51"/>
      <c r="AAC51" s="51"/>
      <c r="AAD51" s="51"/>
      <c r="AAE51" s="51"/>
      <c r="AAF51" s="51"/>
      <c r="AAG51" s="51"/>
      <c r="AAH51" s="51"/>
      <c r="AAI51" s="51"/>
      <c r="AAJ51" s="51"/>
      <c r="AAK51" s="51"/>
      <c r="AAL51" s="51"/>
      <c r="AAM51" s="51"/>
      <c r="AAN51" s="51"/>
      <c r="AAO51" s="51"/>
      <c r="AAP51" s="51"/>
      <c r="AAQ51" s="51"/>
      <c r="AAR51" s="51"/>
      <c r="AAS51" s="51"/>
      <c r="AAT51" s="51"/>
      <c r="AAU51" s="51"/>
      <c r="AAV51" s="51"/>
      <c r="AAW51" s="51"/>
      <c r="AAX51" s="51"/>
      <c r="AAY51" s="51"/>
      <c r="AAZ51" s="51"/>
      <c r="ABA51" s="51"/>
      <c r="ABB51" s="51"/>
      <c r="ABC51" s="51"/>
      <c r="ABD51" s="51"/>
      <c r="ABE51" s="51"/>
      <c r="ABF51" s="51"/>
      <c r="ABG51" s="51"/>
      <c r="ABH51" s="51"/>
      <c r="ABI51" s="51"/>
      <c r="ABJ51" s="51"/>
      <c r="ABK51" s="51"/>
      <c r="ABL51" s="51"/>
      <c r="ABM51" s="51"/>
      <c r="ABN51" s="51"/>
      <c r="ABO51" s="51"/>
      <c r="ABP51" s="51"/>
      <c r="ABQ51" s="51"/>
      <c r="ABR51" s="51"/>
      <c r="ABS51" s="51"/>
      <c r="ABT51" s="51"/>
      <c r="ABU51" s="51"/>
      <c r="ABV51" s="51"/>
      <c r="ABW51" s="51"/>
      <c r="ABX51" s="51"/>
      <c r="ABY51" s="51"/>
      <c r="ABZ51" s="51"/>
      <c r="ACA51" s="51"/>
      <c r="ACB51" s="51"/>
      <c r="ACC51" s="51"/>
      <c r="ACD51" s="51"/>
      <c r="ACE51" s="51"/>
      <c r="ACF51" s="51"/>
      <c r="ACG51" s="51"/>
      <c r="ACH51" s="51"/>
      <c r="ACI51" s="51"/>
      <c r="ACJ51" s="51"/>
      <c r="ACK51" s="51"/>
      <c r="ACL51" s="51"/>
      <c r="ACM51" s="51"/>
      <c r="ACN51" s="51"/>
      <c r="ACO51" s="51"/>
      <c r="ACP51" s="51"/>
      <c r="ACQ51" s="51"/>
      <c r="ACR51" s="51"/>
      <c r="ACS51" s="51"/>
      <c r="ACT51" s="51"/>
      <c r="ACU51" s="51"/>
      <c r="ACV51" s="51"/>
      <c r="ACW51" s="51"/>
      <c r="ACX51" s="51"/>
      <c r="ACY51" s="51"/>
      <c r="ACZ51" s="51"/>
      <c r="ADA51" s="51"/>
      <c r="ADB51" s="51"/>
      <c r="ADC51" s="51"/>
      <c r="ADD51" s="51"/>
      <c r="ADE51" s="51"/>
      <c r="ADF51" s="51"/>
      <c r="ADG51" s="51"/>
      <c r="ADH51" s="51"/>
      <c r="ADI51" s="51"/>
      <c r="ADJ51" s="51"/>
      <c r="ADK51" s="51"/>
      <c r="ADL51" s="51"/>
      <c r="ADM51" s="51"/>
      <c r="ADN51" s="51"/>
      <c r="ADO51" s="51"/>
      <c r="ADP51" s="51"/>
      <c r="ADQ51" s="51"/>
      <c r="ADR51" s="51"/>
      <c r="ADS51" s="51"/>
      <c r="ADT51" s="51"/>
      <c r="ADU51" s="51"/>
      <c r="ADV51" s="51"/>
      <c r="ADW51" s="51"/>
      <c r="ADX51" s="51"/>
      <c r="ADY51" s="51"/>
      <c r="ADZ51" s="51"/>
      <c r="AEA51" s="51"/>
      <c r="AEB51" s="51"/>
      <c r="AEC51" s="51"/>
      <c r="AED51" s="51"/>
      <c r="AEE51" s="51"/>
      <c r="AEF51" s="51"/>
      <c r="AEG51" s="51"/>
      <c r="AEH51" s="51"/>
      <c r="AEI51" s="51"/>
      <c r="AEJ51" s="51"/>
      <c r="AEK51" s="51"/>
      <c r="AEL51" s="51"/>
      <c r="AEM51" s="51"/>
      <c r="AEN51" s="51"/>
      <c r="AEO51" s="51"/>
      <c r="AEP51" s="51"/>
      <c r="AEQ51" s="51"/>
      <c r="AER51" s="51"/>
      <c r="AES51" s="51"/>
      <c r="AET51" s="51"/>
      <c r="AEU51" s="51"/>
      <c r="AEV51" s="51"/>
      <c r="AEW51" s="51"/>
      <c r="AEX51" s="51"/>
      <c r="AEY51" s="51"/>
      <c r="AEZ51" s="51"/>
      <c r="AFA51" s="51"/>
      <c r="AFB51" s="51"/>
      <c r="AFC51" s="51"/>
      <c r="AFD51" s="51"/>
      <c r="AFE51" s="51"/>
      <c r="AFF51" s="51"/>
      <c r="AFG51" s="51"/>
      <c r="AFH51" s="51"/>
      <c r="AFI51" s="51"/>
      <c r="AFJ51" s="51"/>
      <c r="AFK51" s="51"/>
      <c r="AFL51" s="51"/>
      <c r="AFM51" s="51"/>
      <c r="AFN51" s="51"/>
      <c r="AFO51" s="51"/>
      <c r="AFP51" s="51"/>
      <c r="AFQ51" s="51"/>
      <c r="AFR51" s="51"/>
      <c r="AFS51" s="51"/>
      <c r="AFT51" s="51"/>
      <c r="AFU51" s="51"/>
      <c r="AFV51" s="51"/>
      <c r="AFW51" s="51"/>
      <c r="AFX51" s="51"/>
      <c r="AFY51" s="51"/>
      <c r="AFZ51" s="51"/>
      <c r="AGA51" s="51"/>
      <c r="AGB51" s="51"/>
      <c r="AGC51" s="51"/>
      <c r="AGD51" s="51"/>
      <c r="AGE51" s="51"/>
      <c r="AGF51" s="51"/>
      <c r="AGG51" s="51"/>
      <c r="AGH51" s="51"/>
      <c r="AGI51" s="51"/>
      <c r="AGJ51" s="51"/>
      <c r="AGK51" s="51"/>
      <c r="AGL51" s="51"/>
      <c r="AGM51" s="51"/>
      <c r="AGN51" s="51"/>
      <c r="AGO51" s="51"/>
      <c r="AGP51" s="51"/>
      <c r="AGQ51" s="51"/>
      <c r="AGR51" s="51"/>
      <c r="AGS51" s="51"/>
      <c r="AGT51" s="51"/>
      <c r="AGU51" s="51"/>
      <c r="AGV51" s="51"/>
      <c r="AGW51" s="51"/>
      <c r="AGX51" s="51"/>
      <c r="AGY51" s="51"/>
      <c r="AGZ51" s="51"/>
      <c r="AHA51" s="51"/>
      <c r="AHB51" s="51"/>
      <c r="AHC51" s="51"/>
      <c r="AHD51" s="51"/>
      <c r="AHE51" s="51"/>
      <c r="AHF51" s="51"/>
      <c r="AHG51" s="51"/>
      <c r="AHH51" s="51"/>
      <c r="AHI51" s="51"/>
      <c r="AHJ51" s="51"/>
      <c r="AHK51" s="51"/>
      <c r="AHL51" s="51"/>
      <c r="AHM51" s="51"/>
      <c r="AHN51" s="51"/>
      <c r="AHO51" s="51"/>
      <c r="AHP51" s="51"/>
      <c r="AHQ51" s="51"/>
      <c r="AHR51" s="51"/>
      <c r="AHS51" s="51"/>
      <c r="AHT51" s="51"/>
      <c r="AHU51" s="51"/>
      <c r="AHV51" s="51"/>
      <c r="AHW51" s="51"/>
      <c r="AHX51" s="51"/>
      <c r="AHY51" s="51"/>
      <c r="AHZ51" s="51"/>
      <c r="AIA51" s="51"/>
      <c r="AIB51" s="51"/>
      <c r="AIC51" s="51"/>
      <c r="AID51" s="51"/>
      <c r="AIE51" s="51"/>
      <c r="AIF51" s="51"/>
      <c r="AIG51" s="51"/>
      <c r="AIH51" s="51"/>
      <c r="AII51" s="51"/>
      <c r="AIJ51" s="51"/>
      <c r="AIK51" s="51"/>
      <c r="AIL51" s="51"/>
      <c r="AIM51" s="51"/>
      <c r="AIN51" s="51"/>
      <c r="AIO51" s="51"/>
      <c r="AIP51" s="51"/>
      <c r="AIQ51" s="51"/>
      <c r="AIR51" s="51"/>
      <c r="AIS51" s="51"/>
      <c r="AIT51" s="51"/>
      <c r="AIU51" s="51"/>
      <c r="AIV51" s="51"/>
      <c r="AIW51" s="51"/>
      <c r="AIX51" s="51"/>
      <c r="AIY51" s="51"/>
      <c r="AIZ51" s="51"/>
      <c r="AJA51" s="51"/>
      <c r="AJB51" s="51"/>
      <c r="AJC51" s="51"/>
      <c r="AJD51" s="51"/>
      <c r="AJE51" s="51"/>
      <c r="AJF51" s="51"/>
      <c r="AJG51" s="51"/>
      <c r="AJH51" s="51"/>
      <c r="AJI51" s="51"/>
      <c r="AJJ51" s="51"/>
      <c r="AJK51" s="51"/>
      <c r="AJL51" s="51"/>
      <c r="AJM51" s="51"/>
      <c r="AJN51" s="51"/>
      <c r="AJO51" s="51"/>
      <c r="AJP51" s="51"/>
      <c r="AJQ51" s="51"/>
      <c r="AJR51" s="51"/>
      <c r="AJS51" s="51"/>
      <c r="AJT51" s="51"/>
      <c r="AJU51" s="51"/>
      <c r="AJV51" s="51"/>
      <c r="AJW51" s="51"/>
      <c r="AJX51" s="51"/>
      <c r="AJY51" s="51"/>
      <c r="AJZ51" s="51"/>
      <c r="AKA51" s="51"/>
      <c r="AKB51" s="51"/>
      <c r="AKC51" s="51"/>
      <c r="AKD51" s="51"/>
      <c r="AKE51" s="51"/>
      <c r="AKF51" s="51"/>
      <c r="AKG51" s="51"/>
      <c r="AKH51" s="51"/>
      <c r="AKI51" s="51"/>
      <c r="AKJ51" s="51"/>
      <c r="AKK51" s="51"/>
      <c r="AKL51" s="51"/>
    </row>
    <row r="52" spans="1:974" ht="43.2">
      <c r="A52" s="210" t="s">
        <v>188</v>
      </c>
      <c r="B52" s="460" t="s">
        <v>249</v>
      </c>
      <c r="C52" s="125" t="s">
        <v>58</v>
      </c>
      <c r="D52" s="193" t="s">
        <v>189</v>
      </c>
      <c r="E52" s="127" t="s">
        <v>190</v>
      </c>
      <c r="F52" s="387"/>
      <c r="G52" s="128"/>
      <c r="H52" s="191"/>
      <c r="I52" s="93">
        <f>490000*1.1/41</f>
        <v>13146.341463414634</v>
      </c>
      <c r="J52" s="194"/>
      <c r="K52" s="195"/>
      <c r="L52" s="192">
        <f t="shared" si="5"/>
        <v>13146.341463414634</v>
      </c>
      <c r="M52" s="132">
        <f>+L52</f>
        <v>13146.341463414634</v>
      </c>
      <c r="N52" s="133"/>
      <c r="O52" s="74">
        <f t="shared" si="1"/>
        <v>0</v>
      </c>
      <c r="P52" s="85">
        <f>VLOOKUP(C52,'[1]PEP Aprobado junio 2022'!B54:K76,10,FALSE)</f>
        <v>12000</v>
      </c>
      <c r="Q52" s="86">
        <f t="shared" si="7"/>
        <v>1146.3414634146338</v>
      </c>
      <c r="T52" s="415">
        <f t="shared" si="3"/>
        <v>539000</v>
      </c>
    </row>
    <row r="53" spans="1:974" ht="14.4" customHeight="1">
      <c r="A53" s="210"/>
      <c r="B53" s="186" t="s">
        <v>191</v>
      </c>
      <c r="C53" s="186"/>
      <c r="D53" s="186"/>
      <c r="E53" s="186"/>
      <c r="F53" s="398"/>
      <c r="G53" s="196" t="s">
        <v>123</v>
      </c>
      <c r="H53" s="58" t="s">
        <v>123</v>
      </c>
      <c r="I53" s="59" t="s">
        <v>123</v>
      </c>
      <c r="J53" s="59" t="s">
        <v>123</v>
      </c>
      <c r="K53" s="60" t="s">
        <v>123</v>
      </c>
      <c r="L53" s="200" t="s">
        <v>123</v>
      </c>
      <c r="M53" s="61" t="s">
        <v>123</v>
      </c>
      <c r="N53" s="62" t="s">
        <v>123</v>
      </c>
      <c r="O53" s="74"/>
      <c r="P53" s="85"/>
      <c r="Q53" s="86"/>
      <c r="R53" s="51"/>
      <c r="S53" s="51"/>
      <c r="T53" s="415" t="e">
        <f t="shared" si="3"/>
        <v>#VALUE!</v>
      </c>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c r="IV53" s="51"/>
      <c r="IW53" s="51"/>
      <c r="IX53" s="51"/>
      <c r="IY53" s="51"/>
      <c r="IZ53" s="51"/>
      <c r="JA53" s="51"/>
      <c r="JB53" s="51"/>
      <c r="JC53" s="51"/>
      <c r="JD53" s="51"/>
      <c r="JE53" s="51"/>
      <c r="JF53" s="51"/>
      <c r="JG53" s="51"/>
      <c r="JH53" s="51"/>
      <c r="JI53" s="51"/>
      <c r="JJ53" s="51"/>
      <c r="JK53" s="51"/>
      <c r="JL53" s="51"/>
      <c r="JM53" s="51"/>
      <c r="JN53" s="51"/>
      <c r="JO53" s="51"/>
      <c r="JP53" s="51"/>
      <c r="JQ53" s="51"/>
      <c r="JR53" s="51"/>
      <c r="JS53" s="51"/>
      <c r="JT53" s="51"/>
      <c r="JU53" s="51"/>
      <c r="JV53" s="51"/>
      <c r="JW53" s="51"/>
      <c r="JX53" s="51"/>
      <c r="JY53" s="51"/>
      <c r="JZ53" s="51"/>
      <c r="KA53" s="51"/>
      <c r="KB53" s="51"/>
      <c r="KC53" s="51"/>
      <c r="KD53" s="51"/>
      <c r="KE53" s="51"/>
      <c r="KF53" s="51"/>
      <c r="KG53" s="51"/>
      <c r="KH53" s="51"/>
      <c r="KI53" s="51"/>
      <c r="KJ53" s="51"/>
      <c r="KK53" s="51"/>
      <c r="KL53" s="51"/>
      <c r="KM53" s="51"/>
      <c r="KN53" s="51"/>
      <c r="KO53" s="51"/>
      <c r="KP53" s="51"/>
      <c r="KQ53" s="51"/>
      <c r="KR53" s="51"/>
      <c r="KS53" s="51"/>
      <c r="KT53" s="51"/>
      <c r="KU53" s="51"/>
      <c r="KV53" s="51"/>
      <c r="KW53" s="51"/>
      <c r="KX53" s="51"/>
      <c r="KY53" s="51"/>
      <c r="KZ53" s="51"/>
      <c r="LA53" s="51"/>
      <c r="LB53" s="51"/>
      <c r="LC53" s="51"/>
      <c r="LD53" s="51"/>
      <c r="LE53" s="51"/>
      <c r="LF53" s="51"/>
      <c r="LG53" s="51"/>
      <c r="LH53" s="51"/>
      <c r="LI53" s="51"/>
      <c r="LJ53" s="51"/>
      <c r="LK53" s="51"/>
      <c r="LL53" s="51"/>
      <c r="LM53" s="51"/>
      <c r="LN53" s="51"/>
      <c r="LO53" s="51"/>
      <c r="LP53" s="51"/>
      <c r="LQ53" s="51"/>
      <c r="LR53" s="51"/>
      <c r="LS53" s="51"/>
      <c r="LT53" s="51"/>
      <c r="LU53" s="51"/>
      <c r="LV53" s="51"/>
      <c r="LW53" s="51"/>
      <c r="LX53" s="51"/>
      <c r="LY53" s="51"/>
      <c r="LZ53" s="51"/>
      <c r="MA53" s="51"/>
      <c r="MB53" s="51"/>
      <c r="MC53" s="51"/>
      <c r="MD53" s="51"/>
      <c r="ME53" s="51"/>
      <c r="MF53" s="51"/>
      <c r="MG53" s="51"/>
      <c r="MH53" s="51"/>
      <c r="MI53" s="51"/>
      <c r="MJ53" s="51"/>
      <c r="MK53" s="51"/>
      <c r="ML53" s="51"/>
      <c r="MM53" s="51"/>
      <c r="MN53" s="51"/>
      <c r="MO53" s="51"/>
      <c r="MP53" s="51"/>
      <c r="MQ53" s="51"/>
      <c r="MR53" s="51"/>
      <c r="MS53" s="51"/>
      <c r="MT53" s="51"/>
      <c r="MU53" s="51"/>
      <c r="MV53" s="51"/>
      <c r="MW53" s="51"/>
      <c r="MX53" s="51"/>
      <c r="MY53" s="51"/>
      <c r="MZ53" s="51"/>
      <c r="NA53" s="51"/>
      <c r="NB53" s="51"/>
      <c r="NC53" s="51"/>
      <c r="ND53" s="51"/>
      <c r="NE53" s="51"/>
      <c r="NF53" s="51"/>
      <c r="NG53" s="51"/>
      <c r="NH53" s="51"/>
      <c r="NI53" s="51"/>
      <c r="NJ53" s="51"/>
      <c r="NK53" s="51"/>
      <c r="NL53" s="51"/>
      <c r="NM53" s="51"/>
      <c r="NN53" s="51"/>
      <c r="NO53" s="51"/>
      <c r="NP53" s="51"/>
      <c r="NQ53" s="51"/>
      <c r="NR53" s="51"/>
      <c r="NS53" s="51"/>
      <c r="NT53" s="51"/>
      <c r="NU53" s="51"/>
      <c r="NV53" s="51"/>
      <c r="NW53" s="51"/>
      <c r="NX53" s="51"/>
      <c r="NY53" s="51"/>
      <c r="NZ53" s="51"/>
      <c r="OA53" s="51"/>
      <c r="OB53" s="51"/>
      <c r="OC53" s="51"/>
      <c r="OD53" s="51"/>
      <c r="OE53" s="51"/>
      <c r="OF53" s="51"/>
      <c r="OG53" s="51"/>
      <c r="OH53" s="51"/>
      <c r="OI53" s="51"/>
      <c r="OJ53" s="51"/>
      <c r="OK53" s="51"/>
      <c r="OL53" s="51"/>
      <c r="OM53" s="51"/>
      <c r="ON53" s="51"/>
      <c r="OO53" s="51"/>
      <c r="OP53" s="51"/>
      <c r="OQ53" s="51"/>
      <c r="OR53" s="51"/>
      <c r="OS53" s="51"/>
      <c r="OT53" s="51"/>
      <c r="OU53" s="51"/>
      <c r="OV53" s="51"/>
      <c r="OW53" s="51"/>
      <c r="OX53" s="51"/>
      <c r="OY53" s="51"/>
      <c r="OZ53" s="51"/>
      <c r="PA53" s="51"/>
      <c r="PB53" s="51"/>
      <c r="PC53" s="51"/>
      <c r="PD53" s="51"/>
      <c r="PE53" s="51"/>
      <c r="PF53" s="51"/>
      <c r="PG53" s="51"/>
      <c r="PH53" s="51"/>
      <c r="PI53" s="51"/>
      <c r="PJ53" s="51"/>
      <c r="PK53" s="51"/>
      <c r="PL53" s="51"/>
      <c r="PM53" s="51"/>
      <c r="PN53" s="51"/>
      <c r="PO53" s="51"/>
      <c r="PP53" s="51"/>
      <c r="PQ53" s="51"/>
      <c r="PR53" s="51"/>
      <c r="PS53" s="51"/>
      <c r="PT53" s="51"/>
      <c r="PU53" s="51"/>
      <c r="PV53" s="51"/>
      <c r="PW53" s="51"/>
      <c r="PX53" s="51"/>
      <c r="PY53" s="51"/>
      <c r="PZ53" s="51"/>
      <c r="QA53" s="51"/>
      <c r="QB53" s="51"/>
      <c r="QC53" s="51"/>
      <c r="QD53" s="51"/>
      <c r="QE53" s="51"/>
      <c r="QF53" s="51"/>
      <c r="QG53" s="51"/>
      <c r="QH53" s="51"/>
      <c r="QI53" s="51"/>
      <c r="QJ53" s="51"/>
      <c r="QK53" s="51"/>
      <c r="QL53" s="51"/>
      <c r="QM53" s="51"/>
      <c r="QN53" s="51"/>
      <c r="QO53" s="51"/>
      <c r="QP53" s="51"/>
      <c r="QQ53" s="51"/>
      <c r="QR53" s="51"/>
      <c r="QS53" s="51"/>
      <c r="QT53" s="51"/>
      <c r="QU53" s="51"/>
      <c r="QV53" s="51"/>
      <c r="QW53" s="51"/>
      <c r="QX53" s="51"/>
      <c r="QY53" s="51"/>
      <c r="QZ53" s="51"/>
      <c r="RA53" s="51"/>
      <c r="RB53" s="51"/>
      <c r="RC53" s="51"/>
      <c r="RD53" s="51"/>
      <c r="RE53" s="51"/>
      <c r="RF53" s="51"/>
      <c r="RG53" s="51"/>
      <c r="RH53" s="51"/>
      <c r="RI53" s="51"/>
      <c r="RJ53" s="51"/>
      <c r="RK53" s="51"/>
      <c r="RL53" s="51"/>
      <c r="RM53" s="51"/>
      <c r="RN53" s="51"/>
      <c r="RO53" s="51"/>
      <c r="RP53" s="51"/>
      <c r="RQ53" s="51"/>
      <c r="RR53" s="51"/>
      <c r="RS53" s="51"/>
      <c r="RT53" s="51"/>
      <c r="RU53" s="51"/>
      <c r="RV53" s="51"/>
      <c r="RW53" s="51"/>
      <c r="RX53" s="51"/>
      <c r="RY53" s="51"/>
      <c r="RZ53" s="51"/>
      <c r="SA53" s="51"/>
      <c r="SB53" s="51"/>
      <c r="SC53" s="51"/>
      <c r="SD53" s="51"/>
      <c r="SE53" s="51"/>
      <c r="SF53" s="51"/>
      <c r="SG53" s="51"/>
      <c r="SH53" s="51"/>
      <c r="SI53" s="51"/>
      <c r="SJ53" s="51"/>
      <c r="SK53" s="51"/>
      <c r="SL53" s="51"/>
      <c r="SM53" s="51"/>
      <c r="SN53" s="51"/>
      <c r="SO53" s="51"/>
      <c r="SP53" s="51"/>
      <c r="SQ53" s="51"/>
      <c r="SR53" s="51"/>
      <c r="SS53" s="51"/>
      <c r="ST53" s="51"/>
      <c r="SU53" s="51"/>
      <c r="SV53" s="51"/>
      <c r="SW53" s="51"/>
      <c r="SX53" s="51"/>
      <c r="SY53" s="51"/>
      <c r="SZ53" s="51"/>
      <c r="TA53" s="51"/>
      <c r="TB53" s="51"/>
      <c r="TC53" s="51"/>
      <c r="TD53" s="51"/>
      <c r="TE53" s="51"/>
      <c r="TF53" s="51"/>
      <c r="TG53" s="51"/>
      <c r="TH53" s="51"/>
      <c r="TI53" s="51"/>
      <c r="TJ53" s="51"/>
      <c r="TK53" s="51"/>
      <c r="TL53" s="51"/>
      <c r="TM53" s="51"/>
      <c r="TN53" s="51"/>
      <c r="TO53" s="51"/>
      <c r="TP53" s="51"/>
      <c r="TQ53" s="51"/>
      <c r="TR53" s="51"/>
      <c r="TS53" s="51"/>
      <c r="TT53" s="51"/>
      <c r="TU53" s="51"/>
      <c r="TV53" s="51"/>
      <c r="TW53" s="51"/>
      <c r="TX53" s="51"/>
      <c r="TY53" s="51"/>
      <c r="TZ53" s="51"/>
      <c r="UA53" s="51"/>
      <c r="UB53" s="51"/>
      <c r="UC53" s="51"/>
      <c r="UD53" s="51"/>
      <c r="UE53" s="51"/>
      <c r="UF53" s="51"/>
      <c r="UG53" s="51"/>
      <c r="UH53" s="51"/>
      <c r="UI53" s="51"/>
      <c r="UJ53" s="51"/>
      <c r="UK53" s="51"/>
      <c r="UL53" s="51"/>
      <c r="UM53" s="51"/>
      <c r="UN53" s="51"/>
      <c r="UO53" s="51"/>
      <c r="UP53" s="51"/>
      <c r="UQ53" s="51"/>
      <c r="UR53" s="51"/>
      <c r="US53" s="51"/>
      <c r="UT53" s="51"/>
      <c r="UU53" s="51"/>
      <c r="UV53" s="51"/>
      <c r="UW53" s="51"/>
      <c r="UX53" s="51"/>
      <c r="UY53" s="51"/>
      <c r="UZ53" s="51"/>
      <c r="VA53" s="51"/>
      <c r="VB53" s="51"/>
      <c r="VC53" s="51"/>
      <c r="VD53" s="51"/>
      <c r="VE53" s="51"/>
      <c r="VF53" s="51"/>
      <c r="VG53" s="51"/>
      <c r="VH53" s="51"/>
      <c r="VI53" s="51"/>
      <c r="VJ53" s="51"/>
      <c r="VK53" s="51"/>
      <c r="VL53" s="51"/>
      <c r="VM53" s="51"/>
      <c r="VN53" s="51"/>
      <c r="VO53" s="51"/>
      <c r="VP53" s="51"/>
      <c r="VQ53" s="51"/>
      <c r="VR53" s="51"/>
      <c r="VS53" s="51"/>
      <c r="VT53" s="51"/>
      <c r="VU53" s="51"/>
      <c r="VV53" s="51"/>
      <c r="VW53" s="51"/>
      <c r="VX53" s="51"/>
      <c r="VY53" s="51"/>
      <c r="VZ53" s="51"/>
      <c r="WA53" s="51"/>
      <c r="WB53" s="51"/>
      <c r="WC53" s="51"/>
      <c r="WD53" s="51"/>
      <c r="WE53" s="51"/>
      <c r="WF53" s="51"/>
      <c r="WG53" s="51"/>
      <c r="WH53" s="51"/>
      <c r="WI53" s="51"/>
      <c r="WJ53" s="51"/>
      <c r="WK53" s="51"/>
      <c r="WL53" s="51"/>
      <c r="WM53" s="51"/>
      <c r="WN53" s="51"/>
      <c r="WO53" s="51"/>
      <c r="WP53" s="51"/>
      <c r="WQ53" s="51"/>
      <c r="WR53" s="51"/>
      <c r="WS53" s="51"/>
      <c r="WT53" s="51"/>
      <c r="WU53" s="51"/>
      <c r="WV53" s="51"/>
      <c r="WW53" s="51"/>
      <c r="WX53" s="51"/>
      <c r="WY53" s="51"/>
      <c r="WZ53" s="51"/>
      <c r="XA53" s="51"/>
      <c r="XB53" s="51"/>
      <c r="XC53" s="51"/>
      <c r="XD53" s="51"/>
      <c r="XE53" s="51"/>
      <c r="XF53" s="51"/>
      <c r="XG53" s="51"/>
      <c r="XH53" s="51"/>
      <c r="XI53" s="51"/>
      <c r="XJ53" s="51"/>
      <c r="XK53" s="51"/>
      <c r="XL53" s="51"/>
      <c r="XM53" s="51"/>
      <c r="XN53" s="51"/>
      <c r="XO53" s="51"/>
      <c r="XP53" s="51"/>
      <c r="XQ53" s="51"/>
      <c r="XR53" s="51"/>
      <c r="XS53" s="51"/>
      <c r="XT53" s="51"/>
      <c r="XU53" s="51"/>
      <c r="XV53" s="51"/>
      <c r="XW53" s="51"/>
      <c r="XX53" s="51"/>
      <c r="XY53" s="51"/>
      <c r="XZ53" s="51"/>
      <c r="YA53" s="51"/>
      <c r="YB53" s="51"/>
      <c r="YC53" s="51"/>
      <c r="YD53" s="51"/>
      <c r="YE53" s="51"/>
      <c r="YF53" s="51"/>
      <c r="YG53" s="51"/>
      <c r="YH53" s="51"/>
      <c r="YI53" s="51"/>
      <c r="YJ53" s="51"/>
      <c r="YK53" s="51"/>
      <c r="YL53" s="51"/>
      <c r="YM53" s="51"/>
      <c r="YN53" s="51"/>
      <c r="YO53" s="51"/>
      <c r="YP53" s="51"/>
      <c r="YQ53" s="51"/>
      <c r="YR53" s="51"/>
      <c r="YS53" s="51"/>
      <c r="YT53" s="51"/>
      <c r="YU53" s="51"/>
      <c r="YV53" s="51"/>
      <c r="YW53" s="51"/>
      <c r="YX53" s="51"/>
      <c r="YY53" s="51"/>
      <c r="YZ53" s="51"/>
      <c r="ZA53" s="51"/>
      <c r="ZB53" s="51"/>
      <c r="ZC53" s="51"/>
      <c r="ZD53" s="51"/>
      <c r="ZE53" s="51"/>
      <c r="ZF53" s="51"/>
      <c r="ZG53" s="51"/>
      <c r="ZH53" s="51"/>
      <c r="ZI53" s="51"/>
      <c r="ZJ53" s="51"/>
      <c r="ZK53" s="51"/>
      <c r="ZL53" s="51"/>
      <c r="ZM53" s="51"/>
      <c r="ZN53" s="51"/>
      <c r="ZO53" s="51"/>
      <c r="ZP53" s="51"/>
      <c r="ZQ53" s="51"/>
      <c r="ZR53" s="51"/>
      <c r="ZS53" s="51"/>
      <c r="ZT53" s="51"/>
      <c r="ZU53" s="51"/>
      <c r="ZV53" s="51"/>
      <c r="ZW53" s="51"/>
      <c r="ZX53" s="51"/>
      <c r="ZY53" s="51"/>
      <c r="ZZ53" s="51"/>
      <c r="AAA53" s="51"/>
      <c r="AAB53" s="51"/>
      <c r="AAC53" s="51"/>
      <c r="AAD53" s="51"/>
      <c r="AAE53" s="51"/>
      <c r="AAF53" s="51"/>
      <c r="AAG53" s="51"/>
      <c r="AAH53" s="51"/>
      <c r="AAI53" s="51"/>
      <c r="AAJ53" s="51"/>
      <c r="AAK53" s="51"/>
      <c r="AAL53" s="51"/>
      <c r="AAM53" s="51"/>
      <c r="AAN53" s="51"/>
      <c r="AAO53" s="51"/>
      <c r="AAP53" s="51"/>
      <c r="AAQ53" s="51"/>
      <c r="AAR53" s="51"/>
      <c r="AAS53" s="51"/>
      <c r="AAT53" s="51"/>
      <c r="AAU53" s="51"/>
      <c r="AAV53" s="51"/>
      <c r="AAW53" s="51"/>
      <c r="AAX53" s="51"/>
      <c r="AAY53" s="51"/>
      <c r="AAZ53" s="51"/>
      <c r="ABA53" s="51"/>
      <c r="ABB53" s="51"/>
      <c r="ABC53" s="51"/>
      <c r="ABD53" s="51"/>
      <c r="ABE53" s="51"/>
      <c r="ABF53" s="51"/>
      <c r="ABG53" s="51"/>
      <c r="ABH53" s="51"/>
      <c r="ABI53" s="51"/>
      <c r="ABJ53" s="51"/>
      <c r="ABK53" s="51"/>
      <c r="ABL53" s="51"/>
      <c r="ABM53" s="51"/>
      <c r="ABN53" s="51"/>
      <c r="ABO53" s="51"/>
      <c r="ABP53" s="51"/>
      <c r="ABQ53" s="51"/>
      <c r="ABR53" s="51"/>
      <c r="ABS53" s="51"/>
      <c r="ABT53" s="51"/>
      <c r="ABU53" s="51"/>
      <c r="ABV53" s="51"/>
      <c r="ABW53" s="51"/>
      <c r="ABX53" s="51"/>
      <c r="ABY53" s="51"/>
      <c r="ABZ53" s="51"/>
      <c r="ACA53" s="51"/>
      <c r="ACB53" s="51"/>
      <c r="ACC53" s="51"/>
      <c r="ACD53" s="51"/>
      <c r="ACE53" s="51"/>
      <c r="ACF53" s="51"/>
      <c r="ACG53" s="51"/>
      <c r="ACH53" s="51"/>
      <c r="ACI53" s="51"/>
      <c r="ACJ53" s="51"/>
      <c r="ACK53" s="51"/>
      <c r="ACL53" s="51"/>
      <c r="ACM53" s="51"/>
      <c r="ACN53" s="51"/>
      <c r="ACO53" s="51"/>
      <c r="ACP53" s="51"/>
      <c r="ACQ53" s="51"/>
      <c r="ACR53" s="51"/>
      <c r="ACS53" s="51"/>
      <c r="ACT53" s="51"/>
      <c r="ACU53" s="51"/>
      <c r="ACV53" s="51"/>
      <c r="ACW53" s="51"/>
      <c r="ACX53" s="51"/>
      <c r="ACY53" s="51"/>
      <c r="ACZ53" s="51"/>
      <c r="ADA53" s="51"/>
      <c r="ADB53" s="51"/>
      <c r="ADC53" s="51"/>
      <c r="ADD53" s="51"/>
      <c r="ADE53" s="51"/>
      <c r="ADF53" s="51"/>
      <c r="ADG53" s="51"/>
      <c r="ADH53" s="51"/>
      <c r="ADI53" s="51"/>
      <c r="ADJ53" s="51"/>
      <c r="ADK53" s="51"/>
      <c r="ADL53" s="51"/>
      <c r="ADM53" s="51"/>
      <c r="ADN53" s="51"/>
      <c r="ADO53" s="51"/>
      <c r="ADP53" s="51"/>
      <c r="ADQ53" s="51"/>
      <c r="ADR53" s="51"/>
      <c r="ADS53" s="51"/>
      <c r="ADT53" s="51"/>
      <c r="ADU53" s="51"/>
      <c r="ADV53" s="51"/>
      <c r="ADW53" s="51"/>
      <c r="ADX53" s="51"/>
      <c r="ADY53" s="51"/>
      <c r="ADZ53" s="51"/>
      <c r="AEA53" s="51"/>
      <c r="AEB53" s="51"/>
      <c r="AEC53" s="51"/>
      <c r="AED53" s="51"/>
      <c r="AEE53" s="51"/>
      <c r="AEF53" s="51"/>
      <c r="AEG53" s="51"/>
      <c r="AEH53" s="51"/>
      <c r="AEI53" s="51"/>
      <c r="AEJ53" s="51"/>
      <c r="AEK53" s="51"/>
      <c r="AEL53" s="51"/>
      <c r="AEM53" s="51"/>
      <c r="AEN53" s="51"/>
      <c r="AEO53" s="51"/>
      <c r="AEP53" s="51"/>
      <c r="AEQ53" s="51"/>
      <c r="AER53" s="51"/>
      <c r="AES53" s="51"/>
      <c r="AET53" s="51"/>
      <c r="AEU53" s="51"/>
      <c r="AEV53" s="51"/>
      <c r="AEW53" s="51"/>
      <c r="AEX53" s="51"/>
      <c r="AEY53" s="51"/>
      <c r="AEZ53" s="51"/>
      <c r="AFA53" s="51"/>
      <c r="AFB53" s="51"/>
      <c r="AFC53" s="51"/>
      <c r="AFD53" s="51"/>
      <c r="AFE53" s="51"/>
      <c r="AFF53" s="51"/>
      <c r="AFG53" s="51"/>
      <c r="AFH53" s="51"/>
      <c r="AFI53" s="51"/>
      <c r="AFJ53" s="51"/>
      <c r="AFK53" s="51"/>
      <c r="AFL53" s="51"/>
      <c r="AFM53" s="51"/>
      <c r="AFN53" s="51"/>
      <c r="AFO53" s="51"/>
      <c r="AFP53" s="51"/>
      <c r="AFQ53" s="51"/>
      <c r="AFR53" s="51"/>
      <c r="AFS53" s="51"/>
      <c r="AFT53" s="51"/>
      <c r="AFU53" s="51"/>
      <c r="AFV53" s="51"/>
      <c r="AFW53" s="51"/>
      <c r="AFX53" s="51"/>
      <c r="AFY53" s="51"/>
      <c r="AFZ53" s="51"/>
      <c r="AGA53" s="51"/>
      <c r="AGB53" s="51"/>
      <c r="AGC53" s="51"/>
      <c r="AGD53" s="51"/>
      <c r="AGE53" s="51"/>
      <c r="AGF53" s="51"/>
      <c r="AGG53" s="51"/>
      <c r="AGH53" s="51"/>
      <c r="AGI53" s="51"/>
      <c r="AGJ53" s="51"/>
      <c r="AGK53" s="51"/>
      <c r="AGL53" s="51"/>
      <c r="AGM53" s="51"/>
      <c r="AGN53" s="51"/>
      <c r="AGO53" s="51"/>
      <c r="AGP53" s="51"/>
      <c r="AGQ53" s="51"/>
      <c r="AGR53" s="51"/>
      <c r="AGS53" s="51"/>
      <c r="AGT53" s="51"/>
      <c r="AGU53" s="51"/>
      <c r="AGV53" s="51"/>
      <c r="AGW53" s="51"/>
      <c r="AGX53" s="51"/>
      <c r="AGY53" s="51"/>
      <c r="AGZ53" s="51"/>
      <c r="AHA53" s="51"/>
      <c r="AHB53" s="51"/>
      <c r="AHC53" s="51"/>
      <c r="AHD53" s="51"/>
      <c r="AHE53" s="51"/>
      <c r="AHF53" s="51"/>
      <c r="AHG53" s="51"/>
      <c r="AHH53" s="51"/>
      <c r="AHI53" s="51"/>
      <c r="AHJ53" s="51"/>
      <c r="AHK53" s="51"/>
      <c r="AHL53" s="51"/>
      <c r="AHM53" s="51"/>
      <c r="AHN53" s="51"/>
      <c r="AHO53" s="51"/>
      <c r="AHP53" s="51"/>
      <c r="AHQ53" s="51"/>
      <c r="AHR53" s="51"/>
      <c r="AHS53" s="51"/>
      <c r="AHT53" s="51"/>
      <c r="AHU53" s="51"/>
      <c r="AHV53" s="51"/>
      <c r="AHW53" s="51"/>
      <c r="AHX53" s="51"/>
      <c r="AHY53" s="51"/>
      <c r="AHZ53" s="51"/>
      <c r="AIA53" s="51"/>
      <c r="AIB53" s="51"/>
      <c r="AIC53" s="51"/>
      <c r="AID53" s="51"/>
      <c r="AIE53" s="51"/>
      <c r="AIF53" s="51"/>
      <c r="AIG53" s="51"/>
      <c r="AIH53" s="51"/>
      <c r="AII53" s="51"/>
      <c r="AIJ53" s="51"/>
      <c r="AIK53" s="51"/>
      <c r="AIL53" s="51"/>
      <c r="AIM53" s="51"/>
      <c r="AIN53" s="51"/>
      <c r="AIO53" s="51"/>
      <c r="AIP53" s="51"/>
      <c r="AIQ53" s="51"/>
      <c r="AIR53" s="51"/>
      <c r="AIS53" s="51"/>
      <c r="AIT53" s="51"/>
      <c r="AIU53" s="51"/>
      <c r="AIV53" s="51"/>
      <c r="AIW53" s="51"/>
      <c r="AIX53" s="51"/>
      <c r="AIY53" s="51"/>
      <c r="AIZ53" s="51"/>
      <c r="AJA53" s="51"/>
      <c r="AJB53" s="51"/>
      <c r="AJC53" s="51"/>
      <c r="AJD53" s="51"/>
      <c r="AJE53" s="51"/>
      <c r="AJF53" s="51"/>
      <c r="AJG53" s="51"/>
      <c r="AJH53" s="51"/>
      <c r="AJI53" s="51"/>
      <c r="AJJ53" s="51"/>
      <c r="AJK53" s="51"/>
      <c r="AJL53" s="51"/>
      <c r="AJM53" s="51"/>
      <c r="AJN53" s="51"/>
      <c r="AJO53" s="51"/>
      <c r="AJP53" s="51"/>
      <c r="AJQ53" s="51"/>
      <c r="AJR53" s="51"/>
      <c r="AJS53" s="51"/>
      <c r="AJT53" s="51"/>
      <c r="AJU53" s="51"/>
      <c r="AJV53" s="51"/>
      <c r="AJW53" s="51"/>
      <c r="AJX53" s="51"/>
      <c r="AJY53" s="51"/>
      <c r="AJZ53" s="51"/>
      <c r="AKA53" s="51"/>
      <c r="AKB53" s="51"/>
      <c r="AKC53" s="51"/>
      <c r="AKD53" s="51"/>
      <c r="AKE53" s="51"/>
      <c r="AKF53" s="51"/>
      <c r="AKG53" s="51"/>
      <c r="AKH53" s="51"/>
      <c r="AKI53" s="51"/>
      <c r="AKJ53" s="51"/>
      <c r="AKK53" s="51"/>
      <c r="AKL53" s="51"/>
    </row>
    <row r="54" spans="1:974" ht="43.2">
      <c r="A54" s="210" t="s">
        <v>188</v>
      </c>
      <c r="B54" s="460" t="s">
        <v>249</v>
      </c>
      <c r="C54" s="125" t="s">
        <v>60</v>
      </c>
      <c r="D54" s="193" t="s">
        <v>192</v>
      </c>
      <c r="E54" s="127" t="s">
        <v>193</v>
      </c>
      <c r="F54" s="387"/>
      <c r="G54" s="128"/>
      <c r="H54" s="191"/>
      <c r="I54" s="93">
        <f>490000*1.1/41</f>
        <v>13146.341463414634</v>
      </c>
      <c r="J54" s="194"/>
      <c r="K54" s="195"/>
      <c r="L54" s="192">
        <f t="shared" si="5"/>
        <v>13146.341463414634</v>
      </c>
      <c r="M54" s="132">
        <f>+L54</f>
        <v>13146.341463414634</v>
      </c>
      <c r="N54" s="133"/>
      <c r="O54" s="74">
        <f t="shared" si="1"/>
        <v>0</v>
      </c>
      <c r="P54" s="85">
        <f>VLOOKUP(C54,'[1]PEP Aprobado junio 2022'!B56:K78,10,FALSE)</f>
        <v>12000</v>
      </c>
      <c r="Q54" s="86">
        <f t="shared" si="7"/>
        <v>1146.3414634146338</v>
      </c>
      <c r="T54" s="415">
        <f t="shared" si="3"/>
        <v>539000</v>
      </c>
    </row>
    <row r="55" spans="1:974" ht="15" thickBot="1">
      <c r="A55" s="210"/>
      <c r="B55" s="503" t="s">
        <v>194</v>
      </c>
      <c r="C55" s="504"/>
      <c r="D55" s="504"/>
      <c r="E55" s="505"/>
      <c r="F55" s="393"/>
      <c r="G55" s="229">
        <f t="shared" ref="G55:N55" si="8">SUM(G31:G54)</f>
        <v>440000</v>
      </c>
      <c r="H55" s="229">
        <f t="shared" si="8"/>
        <v>9146</v>
      </c>
      <c r="I55" s="229">
        <f t="shared" si="8"/>
        <v>205321</v>
      </c>
      <c r="J55" s="229">
        <f t="shared" si="8"/>
        <v>171800</v>
      </c>
      <c r="K55" s="229">
        <f t="shared" si="8"/>
        <v>53733</v>
      </c>
      <c r="L55" s="229">
        <f t="shared" si="8"/>
        <v>440000.00000000006</v>
      </c>
      <c r="M55" s="229">
        <f t="shared" si="8"/>
        <v>352000.00000000006</v>
      </c>
      <c r="N55" s="229">
        <f t="shared" si="8"/>
        <v>88000</v>
      </c>
      <c r="O55" s="74"/>
      <c r="P55" s="171">
        <f t="shared" ref="P55:Q55" si="9">SUM(P32:P54)</f>
        <v>440000</v>
      </c>
      <c r="Q55" s="172">
        <f t="shared" si="9"/>
        <v>3.637978807091713E-12</v>
      </c>
      <c r="R55" s="230" t="s">
        <v>195</v>
      </c>
      <c r="T55" s="415">
        <f t="shared" si="3"/>
        <v>18040000.000000004</v>
      </c>
    </row>
    <row r="56" spans="1:974" ht="15" thickBot="1">
      <c r="A56" s="210"/>
      <c r="B56" s="231" t="s">
        <v>196</v>
      </c>
      <c r="C56" s="232"/>
      <c r="D56" s="233"/>
      <c r="E56" s="233"/>
      <c r="F56" s="233"/>
      <c r="G56" s="98"/>
      <c r="H56" s="82"/>
      <c r="I56" s="98"/>
      <c r="J56" s="98"/>
      <c r="K56" s="177" t="s">
        <v>158</v>
      </c>
      <c r="L56" s="169">
        <f>SUM(M56:N56)</f>
        <v>440000</v>
      </c>
      <c r="M56" s="169">
        <v>352000</v>
      </c>
      <c r="N56" s="169">
        <v>88000</v>
      </c>
      <c r="O56" s="74"/>
      <c r="T56" s="415">
        <f t="shared" si="3"/>
        <v>18040000</v>
      </c>
    </row>
    <row r="57" spans="1:974" ht="24">
      <c r="A57" s="210"/>
      <c r="B57" s="234" t="s">
        <v>74</v>
      </c>
      <c r="C57" s="235" t="s">
        <v>114</v>
      </c>
      <c r="D57" s="236" t="s">
        <v>115</v>
      </c>
      <c r="E57" s="236" t="s">
        <v>116</v>
      </c>
      <c r="F57" s="236"/>
      <c r="G57" s="237" t="s">
        <v>113</v>
      </c>
      <c r="H57" s="235">
        <v>2022</v>
      </c>
      <c r="I57" s="235">
        <v>2023</v>
      </c>
      <c r="J57" s="235">
        <v>2024</v>
      </c>
      <c r="K57" s="238">
        <v>2025</v>
      </c>
      <c r="L57" s="239" t="s">
        <v>117</v>
      </c>
      <c r="M57" s="240" t="s">
        <v>118</v>
      </c>
      <c r="N57" s="241" t="s">
        <v>119</v>
      </c>
      <c r="O57" s="74"/>
      <c r="P57" s="242">
        <f>+M56-M55</f>
        <v>0</v>
      </c>
      <c r="Q57" s="242">
        <f>+N56-N55</f>
        <v>0</v>
      </c>
      <c r="R57" s="51"/>
      <c r="S57" s="51"/>
      <c r="T57" s="415" t="e">
        <f t="shared" si="3"/>
        <v>#VALUE!</v>
      </c>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c r="IV57" s="51"/>
      <c r="IW57" s="51"/>
      <c r="IX57" s="51"/>
      <c r="IY57" s="51"/>
      <c r="IZ57" s="51"/>
      <c r="JA57" s="51"/>
      <c r="JB57" s="51"/>
      <c r="JC57" s="51"/>
      <c r="JD57" s="51"/>
      <c r="JE57" s="51"/>
      <c r="JF57" s="51"/>
      <c r="JG57" s="51"/>
      <c r="JH57" s="51"/>
      <c r="JI57" s="51"/>
      <c r="JJ57" s="51"/>
      <c r="JK57" s="51"/>
      <c r="JL57" s="51"/>
      <c r="JM57" s="51"/>
      <c r="JN57" s="51"/>
      <c r="JO57" s="51"/>
      <c r="JP57" s="51"/>
      <c r="JQ57" s="51"/>
      <c r="JR57" s="51"/>
      <c r="JS57" s="51"/>
      <c r="JT57" s="51"/>
      <c r="JU57" s="51"/>
      <c r="JV57" s="51"/>
      <c r="JW57" s="51"/>
      <c r="JX57" s="51"/>
      <c r="JY57" s="51"/>
      <c r="JZ57" s="51"/>
      <c r="KA57" s="51"/>
      <c r="KB57" s="51"/>
      <c r="KC57" s="51"/>
      <c r="KD57" s="51"/>
      <c r="KE57" s="51"/>
      <c r="KF57" s="51"/>
      <c r="KG57" s="51"/>
      <c r="KH57" s="51"/>
      <c r="KI57" s="51"/>
      <c r="KJ57" s="51"/>
      <c r="KK57" s="51"/>
      <c r="KL57" s="51"/>
      <c r="KM57" s="51"/>
      <c r="KN57" s="51"/>
      <c r="KO57" s="51"/>
      <c r="KP57" s="51"/>
      <c r="KQ57" s="51"/>
      <c r="KR57" s="51"/>
      <c r="KS57" s="51"/>
      <c r="KT57" s="51"/>
      <c r="KU57" s="51"/>
      <c r="KV57" s="51"/>
      <c r="KW57" s="51"/>
      <c r="KX57" s="51"/>
      <c r="KY57" s="51"/>
      <c r="KZ57" s="51"/>
      <c r="LA57" s="51"/>
      <c r="LB57" s="51"/>
      <c r="LC57" s="51"/>
      <c r="LD57" s="51"/>
      <c r="LE57" s="51"/>
      <c r="LF57" s="51"/>
      <c r="LG57" s="51"/>
      <c r="LH57" s="51"/>
      <c r="LI57" s="51"/>
      <c r="LJ57" s="51"/>
      <c r="LK57" s="51"/>
      <c r="LL57" s="51"/>
      <c r="LM57" s="51"/>
      <c r="LN57" s="51"/>
      <c r="LO57" s="51"/>
      <c r="LP57" s="51"/>
      <c r="LQ57" s="51"/>
      <c r="LR57" s="51"/>
      <c r="LS57" s="51"/>
      <c r="LT57" s="51"/>
      <c r="LU57" s="51"/>
      <c r="LV57" s="51"/>
      <c r="LW57" s="51"/>
      <c r="LX57" s="51"/>
      <c r="LY57" s="51"/>
      <c r="LZ57" s="51"/>
      <c r="MA57" s="51"/>
      <c r="MB57" s="51"/>
      <c r="MC57" s="51"/>
      <c r="MD57" s="51"/>
      <c r="ME57" s="51"/>
      <c r="MF57" s="51"/>
      <c r="MG57" s="51"/>
      <c r="MH57" s="51"/>
      <c r="MI57" s="51"/>
      <c r="MJ57" s="51"/>
      <c r="MK57" s="51"/>
      <c r="ML57" s="51"/>
      <c r="MM57" s="51"/>
      <c r="MN57" s="51"/>
      <c r="MO57" s="51"/>
      <c r="MP57" s="51"/>
      <c r="MQ57" s="51"/>
      <c r="MR57" s="51"/>
      <c r="MS57" s="51"/>
      <c r="MT57" s="51"/>
      <c r="MU57" s="51"/>
      <c r="MV57" s="51"/>
      <c r="MW57" s="51"/>
      <c r="MX57" s="51"/>
      <c r="MY57" s="51"/>
      <c r="MZ57" s="51"/>
      <c r="NA57" s="51"/>
      <c r="NB57" s="51"/>
      <c r="NC57" s="51"/>
      <c r="ND57" s="51"/>
      <c r="NE57" s="51"/>
      <c r="NF57" s="51"/>
      <c r="NG57" s="51"/>
      <c r="NH57" s="51"/>
      <c r="NI57" s="51"/>
      <c r="NJ57" s="51"/>
      <c r="NK57" s="51"/>
      <c r="NL57" s="51"/>
      <c r="NM57" s="51"/>
      <c r="NN57" s="51"/>
      <c r="NO57" s="51"/>
      <c r="NP57" s="51"/>
      <c r="NQ57" s="51"/>
      <c r="NR57" s="51"/>
      <c r="NS57" s="51"/>
      <c r="NT57" s="51"/>
      <c r="NU57" s="51"/>
      <c r="NV57" s="51"/>
      <c r="NW57" s="51"/>
      <c r="NX57" s="51"/>
      <c r="NY57" s="51"/>
      <c r="NZ57" s="51"/>
      <c r="OA57" s="51"/>
      <c r="OB57" s="51"/>
      <c r="OC57" s="51"/>
      <c r="OD57" s="51"/>
      <c r="OE57" s="51"/>
      <c r="OF57" s="51"/>
      <c r="OG57" s="51"/>
      <c r="OH57" s="51"/>
      <c r="OI57" s="51"/>
      <c r="OJ57" s="51"/>
      <c r="OK57" s="51"/>
      <c r="OL57" s="51"/>
      <c r="OM57" s="51"/>
      <c r="ON57" s="51"/>
      <c r="OO57" s="51"/>
      <c r="OP57" s="51"/>
      <c r="OQ57" s="51"/>
      <c r="OR57" s="51"/>
      <c r="OS57" s="51"/>
      <c r="OT57" s="51"/>
      <c r="OU57" s="51"/>
      <c r="OV57" s="51"/>
      <c r="OW57" s="51"/>
      <c r="OX57" s="51"/>
      <c r="OY57" s="51"/>
      <c r="OZ57" s="51"/>
      <c r="PA57" s="51"/>
      <c r="PB57" s="51"/>
      <c r="PC57" s="51"/>
      <c r="PD57" s="51"/>
      <c r="PE57" s="51"/>
      <c r="PF57" s="51"/>
      <c r="PG57" s="51"/>
      <c r="PH57" s="51"/>
      <c r="PI57" s="51"/>
      <c r="PJ57" s="51"/>
      <c r="PK57" s="51"/>
      <c r="PL57" s="51"/>
      <c r="PM57" s="51"/>
      <c r="PN57" s="51"/>
      <c r="PO57" s="51"/>
      <c r="PP57" s="51"/>
      <c r="PQ57" s="51"/>
      <c r="PR57" s="51"/>
      <c r="PS57" s="51"/>
      <c r="PT57" s="51"/>
      <c r="PU57" s="51"/>
      <c r="PV57" s="51"/>
      <c r="PW57" s="51"/>
      <c r="PX57" s="51"/>
      <c r="PY57" s="51"/>
      <c r="PZ57" s="51"/>
      <c r="QA57" s="51"/>
      <c r="QB57" s="51"/>
      <c r="QC57" s="51"/>
      <c r="QD57" s="51"/>
      <c r="QE57" s="51"/>
      <c r="QF57" s="51"/>
      <c r="QG57" s="51"/>
      <c r="QH57" s="51"/>
      <c r="QI57" s="51"/>
      <c r="QJ57" s="51"/>
      <c r="QK57" s="51"/>
      <c r="QL57" s="51"/>
      <c r="QM57" s="51"/>
      <c r="QN57" s="51"/>
      <c r="QO57" s="51"/>
      <c r="QP57" s="51"/>
      <c r="QQ57" s="51"/>
      <c r="QR57" s="51"/>
      <c r="QS57" s="51"/>
      <c r="QT57" s="51"/>
      <c r="QU57" s="51"/>
      <c r="QV57" s="51"/>
      <c r="QW57" s="51"/>
      <c r="QX57" s="51"/>
      <c r="QY57" s="51"/>
      <c r="QZ57" s="51"/>
      <c r="RA57" s="51"/>
      <c r="RB57" s="51"/>
      <c r="RC57" s="51"/>
      <c r="RD57" s="51"/>
      <c r="RE57" s="51"/>
      <c r="RF57" s="51"/>
      <c r="RG57" s="51"/>
      <c r="RH57" s="51"/>
      <c r="RI57" s="51"/>
      <c r="RJ57" s="51"/>
      <c r="RK57" s="51"/>
      <c r="RL57" s="51"/>
      <c r="RM57" s="51"/>
      <c r="RN57" s="51"/>
      <c r="RO57" s="51"/>
      <c r="RP57" s="51"/>
      <c r="RQ57" s="51"/>
      <c r="RR57" s="51"/>
      <c r="RS57" s="51"/>
      <c r="RT57" s="51"/>
      <c r="RU57" s="51"/>
      <c r="RV57" s="51"/>
      <c r="RW57" s="51"/>
      <c r="RX57" s="51"/>
      <c r="RY57" s="51"/>
      <c r="RZ57" s="51"/>
      <c r="SA57" s="51"/>
      <c r="SB57" s="51"/>
      <c r="SC57" s="51"/>
      <c r="SD57" s="51"/>
      <c r="SE57" s="51"/>
      <c r="SF57" s="51"/>
      <c r="SG57" s="51"/>
      <c r="SH57" s="51"/>
      <c r="SI57" s="51"/>
      <c r="SJ57" s="51"/>
      <c r="SK57" s="51"/>
      <c r="SL57" s="51"/>
      <c r="SM57" s="51"/>
      <c r="SN57" s="51"/>
      <c r="SO57" s="51"/>
      <c r="SP57" s="51"/>
      <c r="SQ57" s="51"/>
      <c r="SR57" s="51"/>
      <c r="SS57" s="51"/>
      <c r="ST57" s="51"/>
      <c r="SU57" s="51"/>
      <c r="SV57" s="51"/>
      <c r="SW57" s="51"/>
      <c r="SX57" s="51"/>
      <c r="SY57" s="51"/>
      <c r="SZ57" s="51"/>
      <c r="TA57" s="51"/>
      <c r="TB57" s="51"/>
      <c r="TC57" s="51"/>
      <c r="TD57" s="51"/>
      <c r="TE57" s="51"/>
      <c r="TF57" s="51"/>
      <c r="TG57" s="51"/>
      <c r="TH57" s="51"/>
      <c r="TI57" s="51"/>
      <c r="TJ57" s="51"/>
      <c r="TK57" s="51"/>
      <c r="TL57" s="51"/>
      <c r="TM57" s="51"/>
      <c r="TN57" s="51"/>
      <c r="TO57" s="51"/>
      <c r="TP57" s="51"/>
      <c r="TQ57" s="51"/>
      <c r="TR57" s="51"/>
      <c r="TS57" s="51"/>
      <c r="TT57" s="51"/>
      <c r="TU57" s="51"/>
      <c r="TV57" s="51"/>
      <c r="TW57" s="51"/>
      <c r="TX57" s="51"/>
      <c r="TY57" s="51"/>
      <c r="TZ57" s="51"/>
      <c r="UA57" s="51"/>
      <c r="UB57" s="51"/>
      <c r="UC57" s="51"/>
      <c r="UD57" s="51"/>
      <c r="UE57" s="51"/>
      <c r="UF57" s="51"/>
      <c r="UG57" s="51"/>
      <c r="UH57" s="51"/>
      <c r="UI57" s="51"/>
      <c r="UJ57" s="51"/>
      <c r="UK57" s="51"/>
      <c r="UL57" s="51"/>
      <c r="UM57" s="51"/>
      <c r="UN57" s="51"/>
      <c r="UO57" s="51"/>
      <c r="UP57" s="51"/>
      <c r="UQ57" s="51"/>
      <c r="UR57" s="51"/>
      <c r="US57" s="51"/>
      <c r="UT57" s="51"/>
      <c r="UU57" s="51"/>
      <c r="UV57" s="51"/>
      <c r="UW57" s="51"/>
      <c r="UX57" s="51"/>
      <c r="UY57" s="51"/>
      <c r="UZ57" s="51"/>
      <c r="VA57" s="51"/>
      <c r="VB57" s="51"/>
      <c r="VC57" s="51"/>
      <c r="VD57" s="51"/>
      <c r="VE57" s="51"/>
      <c r="VF57" s="51"/>
      <c r="VG57" s="51"/>
      <c r="VH57" s="51"/>
      <c r="VI57" s="51"/>
      <c r="VJ57" s="51"/>
      <c r="VK57" s="51"/>
      <c r="VL57" s="51"/>
      <c r="VM57" s="51"/>
      <c r="VN57" s="51"/>
      <c r="VO57" s="51"/>
      <c r="VP57" s="51"/>
      <c r="VQ57" s="51"/>
      <c r="VR57" s="51"/>
      <c r="VS57" s="51"/>
      <c r="VT57" s="51"/>
      <c r="VU57" s="51"/>
      <c r="VV57" s="51"/>
      <c r="VW57" s="51"/>
      <c r="VX57" s="51"/>
      <c r="VY57" s="51"/>
      <c r="VZ57" s="51"/>
      <c r="WA57" s="51"/>
      <c r="WB57" s="51"/>
      <c r="WC57" s="51"/>
      <c r="WD57" s="51"/>
      <c r="WE57" s="51"/>
      <c r="WF57" s="51"/>
      <c r="WG57" s="51"/>
      <c r="WH57" s="51"/>
      <c r="WI57" s="51"/>
      <c r="WJ57" s="51"/>
      <c r="WK57" s="51"/>
      <c r="WL57" s="51"/>
      <c r="WM57" s="51"/>
      <c r="WN57" s="51"/>
      <c r="WO57" s="51"/>
      <c r="WP57" s="51"/>
      <c r="WQ57" s="51"/>
      <c r="WR57" s="51"/>
      <c r="WS57" s="51"/>
      <c r="WT57" s="51"/>
      <c r="WU57" s="51"/>
      <c r="WV57" s="51"/>
      <c r="WW57" s="51"/>
      <c r="WX57" s="51"/>
      <c r="WY57" s="51"/>
      <c r="WZ57" s="51"/>
      <c r="XA57" s="51"/>
      <c r="XB57" s="51"/>
      <c r="XC57" s="51"/>
      <c r="XD57" s="51"/>
      <c r="XE57" s="51"/>
      <c r="XF57" s="51"/>
      <c r="XG57" s="51"/>
      <c r="XH57" s="51"/>
      <c r="XI57" s="51"/>
      <c r="XJ57" s="51"/>
      <c r="XK57" s="51"/>
      <c r="XL57" s="51"/>
      <c r="XM57" s="51"/>
      <c r="XN57" s="51"/>
      <c r="XO57" s="51"/>
      <c r="XP57" s="51"/>
      <c r="XQ57" s="51"/>
      <c r="XR57" s="51"/>
      <c r="XS57" s="51"/>
      <c r="XT57" s="51"/>
      <c r="XU57" s="51"/>
      <c r="XV57" s="51"/>
      <c r="XW57" s="51"/>
      <c r="XX57" s="51"/>
      <c r="XY57" s="51"/>
      <c r="XZ57" s="51"/>
      <c r="YA57" s="51"/>
      <c r="YB57" s="51"/>
      <c r="YC57" s="51"/>
      <c r="YD57" s="51"/>
      <c r="YE57" s="51"/>
      <c r="YF57" s="51"/>
      <c r="YG57" s="51"/>
      <c r="YH57" s="51"/>
      <c r="YI57" s="51"/>
      <c r="YJ57" s="51"/>
      <c r="YK57" s="51"/>
      <c r="YL57" s="51"/>
      <c r="YM57" s="51"/>
      <c r="YN57" s="51"/>
      <c r="YO57" s="51"/>
      <c r="YP57" s="51"/>
      <c r="YQ57" s="51"/>
      <c r="YR57" s="51"/>
      <c r="YS57" s="51"/>
      <c r="YT57" s="51"/>
      <c r="YU57" s="51"/>
      <c r="YV57" s="51"/>
      <c r="YW57" s="51"/>
      <c r="YX57" s="51"/>
      <c r="YY57" s="51"/>
      <c r="YZ57" s="51"/>
      <c r="ZA57" s="51"/>
      <c r="ZB57" s="51"/>
      <c r="ZC57" s="51"/>
      <c r="ZD57" s="51"/>
      <c r="ZE57" s="51"/>
      <c r="ZF57" s="51"/>
      <c r="ZG57" s="51"/>
      <c r="ZH57" s="51"/>
      <c r="ZI57" s="51"/>
      <c r="ZJ57" s="51"/>
      <c r="ZK57" s="51"/>
      <c r="ZL57" s="51"/>
      <c r="ZM57" s="51"/>
      <c r="ZN57" s="51"/>
      <c r="ZO57" s="51"/>
      <c r="ZP57" s="51"/>
      <c r="ZQ57" s="51"/>
      <c r="ZR57" s="51"/>
      <c r="ZS57" s="51"/>
      <c r="ZT57" s="51"/>
      <c r="ZU57" s="51"/>
      <c r="ZV57" s="51"/>
      <c r="ZW57" s="51"/>
      <c r="ZX57" s="51"/>
      <c r="ZY57" s="51"/>
      <c r="ZZ57" s="51"/>
      <c r="AAA57" s="51"/>
      <c r="AAB57" s="51"/>
      <c r="AAC57" s="51"/>
      <c r="AAD57" s="51"/>
      <c r="AAE57" s="51"/>
      <c r="AAF57" s="51"/>
      <c r="AAG57" s="51"/>
      <c r="AAH57" s="51"/>
      <c r="AAI57" s="51"/>
      <c r="AAJ57" s="51"/>
      <c r="AAK57" s="51"/>
      <c r="AAL57" s="51"/>
      <c r="AAM57" s="51"/>
      <c r="AAN57" s="51"/>
      <c r="AAO57" s="51"/>
      <c r="AAP57" s="51"/>
      <c r="AAQ57" s="51"/>
      <c r="AAR57" s="51"/>
      <c r="AAS57" s="51"/>
      <c r="AAT57" s="51"/>
      <c r="AAU57" s="51"/>
      <c r="AAV57" s="51"/>
      <c r="AAW57" s="51"/>
      <c r="AAX57" s="51"/>
      <c r="AAY57" s="51"/>
      <c r="AAZ57" s="51"/>
      <c r="ABA57" s="51"/>
      <c r="ABB57" s="51"/>
      <c r="ABC57" s="51"/>
      <c r="ABD57" s="51"/>
      <c r="ABE57" s="51"/>
      <c r="ABF57" s="51"/>
      <c r="ABG57" s="51"/>
      <c r="ABH57" s="51"/>
      <c r="ABI57" s="51"/>
      <c r="ABJ57" s="51"/>
      <c r="ABK57" s="51"/>
      <c r="ABL57" s="51"/>
      <c r="ABM57" s="51"/>
      <c r="ABN57" s="51"/>
      <c r="ABO57" s="51"/>
      <c r="ABP57" s="51"/>
      <c r="ABQ57" s="51"/>
      <c r="ABR57" s="51"/>
      <c r="ABS57" s="51"/>
      <c r="ABT57" s="51"/>
      <c r="ABU57" s="51"/>
      <c r="ABV57" s="51"/>
      <c r="ABW57" s="51"/>
      <c r="ABX57" s="51"/>
      <c r="ABY57" s="51"/>
      <c r="ABZ57" s="51"/>
      <c r="ACA57" s="51"/>
      <c r="ACB57" s="51"/>
      <c r="ACC57" s="51"/>
      <c r="ACD57" s="51"/>
      <c r="ACE57" s="51"/>
      <c r="ACF57" s="51"/>
      <c r="ACG57" s="51"/>
      <c r="ACH57" s="51"/>
      <c r="ACI57" s="51"/>
      <c r="ACJ57" s="51"/>
      <c r="ACK57" s="51"/>
      <c r="ACL57" s="51"/>
      <c r="ACM57" s="51"/>
      <c r="ACN57" s="51"/>
      <c r="ACO57" s="51"/>
      <c r="ACP57" s="51"/>
      <c r="ACQ57" s="51"/>
      <c r="ACR57" s="51"/>
      <c r="ACS57" s="51"/>
      <c r="ACT57" s="51"/>
      <c r="ACU57" s="51"/>
      <c r="ACV57" s="51"/>
      <c r="ACW57" s="51"/>
      <c r="ACX57" s="51"/>
      <c r="ACY57" s="51"/>
      <c r="ACZ57" s="51"/>
      <c r="ADA57" s="51"/>
      <c r="ADB57" s="51"/>
      <c r="ADC57" s="51"/>
      <c r="ADD57" s="51"/>
      <c r="ADE57" s="51"/>
      <c r="ADF57" s="51"/>
      <c r="ADG57" s="51"/>
      <c r="ADH57" s="51"/>
      <c r="ADI57" s="51"/>
      <c r="ADJ57" s="51"/>
      <c r="ADK57" s="51"/>
      <c r="ADL57" s="51"/>
      <c r="ADM57" s="51"/>
      <c r="ADN57" s="51"/>
      <c r="ADO57" s="51"/>
      <c r="ADP57" s="51"/>
      <c r="ADQ57" s="51"/>
      <c r="ADR57" s="51"/>
      <c r="ADS57" s="51"/>
      <c r="ADT57" s="51"/>
      <c r="ADU57" s="51"/>
      <c r="ADV57" s="51"/>
      <c r="ADW57" s="51"/>
      <c r="ADX57" s="51"/>
      <c r="ADY57" s="51"/>
      <c r="ADZ57" s="51"/>
      <c r="AEA57" s="51"/>
      <c r="AEB57" s="51"/>
      <c r="AEC57" s="51"/>
      <c r="AED57" s="51"/>
      <c r="AEE57" s="51"/>
      <c r="AEF57" s="51"/>
      <c r="AEG57" s="51"/>
      <c r="AEH57" s="51"/>
      <c r="AEI57" s="51"/>
      <c r="AEJ57" s="51"/>
      <c r="AEK57" s="51"/>
      <c r="AEL57" s="51"/>
      <c r="AEM57" s="51"/>
      <c r="AEN57" s="51"/>
      <c r="AEO57" s="51"/>
      <c r="AEP57" s="51"/>
      <c r="AEQ57" s="51"/>
      <c r="AER57" s="51"/>
      <c r="AES57" s="51"/>
      <c r="AET57" s="51"/>
      <c r="AEU57" s="51"/>
      <c r="AEV57" s="51"/>
      <c r="AEW57" s="51"/>
      <c r="AEX57" s="51"/>
      <c r="AEY57" s="51"/>
      <c r="AEZ57" s="51"/>
      <c r="AFA57" s="51"/>
      <c r="AFB57" s="51"/>
      <c r="AFC57" s="51"/>
      <c r="AFD57" s="51"/>
      <c r="AFE57" s="51"/>
      <c r="AFF57" s="51"/>
      <c r="AFG57" s="51"/>
      <c r="AFH57" s="51"/>
      <c r="AFI57" s="51"/>
      <c r="AFJ57" s="51"/>
      <c r="AFK57" s="51"/>
      <c r="AFL57" s="51"/>
      <c r="AFM57" s="51"/>
      <c r="AFN57" s="51"/>
      <c r="AFO57" s="51"/>
      <c r="AFP57" s="51"/>
      <c r="AFQ57" s="51"/>
      <c r="AFR57" s="51"/>
      <c r="AFS57" s="51"/>
      <c r="AFT57" s="51"/>
      <c r="AFU57" s="51"/>
      <c r="AFV57" s="51"/>
      <c r="AFW57" s="51"/>
      <c r="AFX57" s="51"/>
      <c r="AFY57" s="51"/>
      <c r="AFZ57" s="51"/>
      <c r="AGA57" s="51"/>
      <c r="AGB57" s="51"/>
      <c r="AGC57" s="51"/>
      <c r="AGD57" s="51"/>
      <c r="AGE57" s="51"/>
      <c r="AGF57" s="51"/>
      <c r="AGG57" s="51"/>
      <c r="AGH57" s="51"/>
      <c r="AGI57" s="51"/>
      <c r="AGJ57" s="51"/>
      <c r="AGK57" s="51"/>
      <c r="AGL57" s="51"/>
      <c r="AGM57" s="51"/>
      <c r="AGN57" s="51"/>
      <c r="AGO57" s="51"/>
      <c r="AGP57" s="51"/>
      <c r="AGQ57" s="51"/>
      <c r="AGR57" s="51"/>
      <c r="AGS57" s="51"/>
      <c r="AGT57" s="51"/>
      <c r="AGU57" s="51"/>
      <c r="AGV57" s="51"/>
      <c r="AGW57" s="51"/>
      <c r="AGX57" s="51"/>
      <c r="AGY57" s="51"/>
      <c r="AGZ57" s="51"/>
      <c r="AHA57" s="51"/>
      <c r="AHB57" s="51"/>
      <c r="AHC57" s="51"/>
      <c r="AHD57" s="51"/>
      <c r="AHE57" s="51"/>
      <c r="AHF57" s="51"/>
      <c r="AHG57" s="51"/>
      <c r="AHH57" s="51"/>
      <c r="AHI57" s="51"/>
      <c r="AHJ57" s="51"/>
      <c r="AHK57" s="51"/>
      <c r="AHL57" s="51"/>
      <c r="AHM57" s="51"/>
      <c r="AHN57" s="51"/>
      <c r="AHO57" s="51"/>
      <c r="AHP57" s="51"/>
      <c r="AHQ57" s="51"/>
      <c r="AHR57" s="51"/>
      <c r="AHS57" s="51"/>
      <c r="AHT57" s="51"/>
      <c r="AHU57" s="51"/>
      <c r="AHV57" s="51"/>
      <c r="AHW57" s="51"/>
      <c r="AHX57" s="51"/>
      <c r="AHY57" s="51"/>
      <c r="AHZ57" s="51"/>
      <c r="AIA57" s="51"/>
      <c r="AIB57" s="51"/>
      <c r="AIC57" s="51"/>
      <c r="AID57" s="51"/>
      <c r="AIE57" s="51"/>
      <c r="AIF57" s="51"/>
      <c r="AIG57" s="51"/>
      <c r="AIH57" s="51"/>
      <c r="AII57" s="51"/>
      <c r="AIJ57" s="51"/>
      <c r="AIK57" s="51"/>
      <c r="AIL57" s="51"/>
      <c r="AIM57" s="51"/>
      <c r="AIN57" s="51"/>
      <c r="AIO57" s="51"/>
      <c r="AIP57" s="51"/>
      <c r="AIQ57" s="51"/>
      <c r="AIR57" s="51"/>
      <c r="AIS57" s="51"/>
      <c r="AIT57" s="51"/>
      <c r="AIU57" s="51"/>
      <c r="AIV57" s="51"/>
      <c r="AIW57" s="51"/>
      <c r="AIX57" s="51"/>
      <c r="AIY57" s="51"/>
      <c r="AIZ57" s="51"/>
      <c r="AJA57" s="51"/>
      <c r="AJB57" s="51"/>
      <c r="AJC57" s="51"/>
      <c r="AJD57" s="51"/>
      <c r="AJE57" s="51"/>
      <c r="AJF57" s="51"/>
      <c r="AJG57" s="51"/>
      <c r="AJH57" s="51"/>
      <c r="AJI57" s="51"/>
      <c r="AJJ57" s="51"/>
      <c r="AJK57" s="51"/>
      <c r="AJL57" s="51"/>
      <c r="AJM57" s="51"/>
      <c r="AJN57" s="51"/>
      <c r="AJO57" s="51"/>
      <c r="AJP57" s="51"/>
      <c r="AJQ57" s="51"/>
      <c r="AJR57" s="51"/>
      <c r="AJS57" s="51"/>
      <c r="AJT57" s="51"/>
      <c r="AJU57" s="51"/>
      <c r="AJV57" s="51"/>
      <c r="AJW57" s="51"/>
      <c r="AJX57" s="51"/>
      <c r="AJY57" s="51"/>
      <c r="AJZ57" s="51"/>
      <c r="AKA57" s="51"/>
      <c r="AKB57" s="51"/>
      <c r="AKC57" s="51"/>
      <c r="AKD57" s="51"/>
      <c r="AKE57" s="51"/>
      <c r="AKF57" s="51"/>
      <c r="AKG57" s="51"/>
      <c r="AKH57" s="51"/>
      <c r="AKI57" s="51"/>
      <c r="AKJ57" s="51"/>
      <c r="AKK57" s="51"/>
      <c r="AKL57" s="51"/>
    </row>
    <row r="58" spans="1:974" ht="14.4" customHeight="1">
      <c r="A58" s="210"/>
      <c r="B58" s="186" t="s">
        <v>197</v>
      </c>
      <c r="C58" s="186"/>
      <c r="D58" s="186"/>
      <c r="E58" s="186"/>
      <c r="F58" s="401"/>
      <c r="G58" s="243">
        <v>28000</v>
      </c>
      <c r="H58" s="58" t="s">
        <v>123</v>
      </c>
      <c r="I58" s="59" t="s">
        <v>123</v>
      </c>
      <c r="J58" s="59" t="s">
        <v>123</v>
      </c>
      <c r="K58" s="60" t="s">
        <v>123</v>
      </c>
      <c r="L58" s="244" t="s">
        <v>123</v>
      </c>
      <c r="M58" s="245" t="s">
        <v>123</v>
      </c>
      <c r="N58" s="62" t="s">
        <v>123</v>
      </c>
      <c r="O58" s="74"/>
      <c r="P58" s="51"/>
      <c r="Q58" s="51"/>
      <c r="R58" s="51"/>
      <c r="S58" s="51"/>
      <c r="T58" s="415" t="e">
        <f t="shared" si="3"/>
        <v>#VALUE!</v>
      </c>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c r="IV58" s="51"/>
      <c r="IW58" s="51"/>
      <c r="IX58" s="51"/>
      <c r="IY58" s="51"/>
      <c r="IZ58" s="51"/>
      <c r="JA58" s="51"/>
      <c r="JB58" s="51"/>
      <c r="JC58" s="51"/>
      <c r="JD58" s="51"/>
      <c r="JE58" s="51"/>
      <c r="JF58" s="51"/>
      <c r="JG58" s="51"/>
      <c r="JH58" s="51"/>
      <c r="JI58" s="51"/>
      <c r="JJ58" s="51"/>
      <c r="JK58" s="51"/>
      <c r="JL58" s="51"/>
      <c r="JM58" s="51"/>
      <c r="JN58" s="51"/>
      <c r="JO58" s="51"/>
      <c r="JP58" s="51"/>
      <c r="JQ58" s="51"/>
      <c r="JR58" s="51"/>
      <c r="JS58" s="51"/>
      <c r="JT58" s="51"/>
      <c r="JU58" s="51"/>
      <c r="JV58" s="51"/>
      <c r="JW58" s="51"/>
      <c r="JX58" s="51"/>
      <c r="JY58" s="51"/>
      <c r="JZ58" s="51"/>
      <c r="KA58" s="51"/>
      <c r="KB58" s="51"/>
      <c r="KC58" s="51"/>
      <c r="KD58" s="51"/>
      <c r="KE58" s="51"/>
      <c r="KF58" s="51"/>
      <c r="KG58" s="51"/>
      <c r="KH58" s="51"/>
      <c r="KI58" s="51"/>
      <c r="KJ58" s="51"/>
      <c r="KK58" s="51"/>
      <c r="KL58" s="51"/>
      <c r="KM58" s="51"/>
      <c r="KN58" s="51"/>
      <c r="KO58" s="51"/>
      <c r="KP58" s="51"/>
      <c r="KQ58" s="51"/>
      <c r="KR58" s="51"/>
      <c r="KS58" s="51"/>
      <c r="KT58" s="51"/>
      <c r="KU58" s="51"/>
      <c r="KV58" s="51"/>
      <c r="KW58" s="51"/>
      <c r="KX58" s="51"/>
      <c r="KY58" s="51"/>
      <c r="KZ58" s="51"/>
      <c r="LA58" s="51"/>
      <c r="LB58" s="51"/>
      <c r="LC58" s="51"/>
      <c r="LD58" s="51"/>
      <c r="LE58" s="51"/>
      <c r="LF58" s="51"/>
      <c r="LG58" s="51"/>
      <c r="LH58" s="51"/>
      <c r="LI58" s="51"/>
      <c r="LJ58" s="51"/>
      <c r="LK58" s="51"/>
      <c r="LL58" s="51"/>
      <c r="LM58" s="51"/>
      <c r="LN58" s="51"/>
      <c r="LO58" s="51"/>
      <c r="LP58" s="51"/>
      <c r="LQ58" s="51"/>
      <c r="LR58" s="51"/>
      <c r="LS58" s="51"/>
      <c r="LT58" s="51"/>
      <c r="LU58" s="51"/>
      <c r="LV58" s="51"/>
      <c r="LW58" s="51"/>
      <c r="LX58" s="51"/>
      <c r="LY58" s="51"/>
      <c r="LZ58" s="51"/>
      <c r="MA58" s="51"/>
      <c r="MB58" s="51"/>
      <c r="MC58" s="51"/>
      <c r="MD58" s="51"/>
      <c r="ME58" s="51"/>
      <c r="MF58" s="51"/>
      <c r="MG58" s="51"/>
      <c r="MH58" s="51"/>
      <c r="MI58" s="51"/>
      <c r="MJ58" s="51"/>
      <c r="MK58" s="51"/>
      <c r="ML58" s="51"/>
      <c r="MM58" s="51"/>
      <c r="MN58" s="51"/>
      <c r="MO58" s="51"/>
      <c r="MP58" s="51"/>
      <c r="MQ58" s="51"/>
      <c r="MR58" s="51"/>
      <c r="MS58" s="51"/>
      <c r="MT58" s="51"/>
      <c r="MU58" s="51"/>
      <c r="MV58" s="51"/>
      <c r="MW58" s="51"/>
      <c r="MX58" s="51"/>
      <c r="MY58" s="51"/>
      <c r="MZ58" s="51"/>
      <c r="NA58" s="51"/>
      <c r="NB58" s="51"/>
      <c r="NC58" s="51"/>
      <c r="ND58" s="51"/>
      <c r="NE58" s="51"/>
      <c r="NF58" s="51"/>
      <c r="NG58" s="51"/>
      <c r="NH58" s="51"/>
      <c r="NI58" s="51"/>
      <c r="NJ58" s="51"/>
      <c r="NK58" s="51"/>
      <c r="NL58" s="51"/>
      <c r="NM58" s="51"/>
      <c r="NN58" s="51"/>
      <c r="NO58" s="51"/>
      <c r="NP58" s="51"/>
      <c r="NQ58" s="51"/>
      <c r="NR58" s="51"/>
      <c r="NS58" s="51"/>
      <c r="NT58" s="51"/>
      <c r="NU58" s="51"/>
      <c r="NV58" s="51"/>
      <c r="NW58" s="51"/>
      <c r="NX58" s="51"/>
      <c r="NY58" s="51"/>
      <c r="NZ58" s="51"/>
      <c r="OA58" s="51"/>
      <c r="OB58" s="51"/>
      <c r="OC58" s="51"/>
      <c r="OD58" s="51"/>
      <c r="OE58" s="51"/>
      <c r="OF58" s="51"/>
      <c r="OG58" s="51"/>
      <c r="OH58" s="51"/>
      <c r="OI58" s="51"/>
      <c r="OJ58" s="51"/>
      <c r="OK58" s="51"/>
      <c r="OL58" s="51"/>
      <c r="OM58" s="51"/>
      <c r="ON58" s="51"/>
      <c r="OO58" s="51"/>
      <c r="OP58" s="51"/>
      <c r="OQ58" s="51"/>
      <c r="OR58" s="51"/>
      <c r="OS58" s="51"/>
      <c r="OT58" s="51"/>
      <c r="OU58" s="51"/>
      <c r="OV58" s="51"/>
      <c r="OW58" s="51"/>
      <c r="OX58" s="51"/>
      <c r="OY58" s="51"/>
      <c r="OZ58" s="51"/>
      <c r="PA58" s="51"/>
      <c r="PB58" s="51"/>
      <c r="PC58" s="51"/>
      <c r="PD58" s="51"/>
      <c r="PE58" s="51"/>
      <c r="PF58" s="51"/>
      <c r="PG58" s="51"/>
      <c r="PH58" s="51"/>
      <c r="PI58" s="51"/>
      <c r="PJ58" s="51"/>
      <c r="PK58" s="51"/>
      <c r="PL58" s="51"/>
      <c r="PM58" s="51"/>
      <c r="PN58" s="51"/>
      <c r="PO58" s="51"/>
      <c r="PP58" s="51"/>
      <c r="PQ58" s="51"/>
      <c r="PR58" s="51"/>
      <c r="PS58" s="51"/>
      <c r="PT58" s="51"/>
      <c r="PU58" s="51"/>
      <c r="PV58" s="51"/>
      <c r="PW58" s="51"/>
      <c r="PX58" s="51"/>
      <c r="PY58" s="51"/>
      <c r="PZ58" s="51"/>
      <c r="QA58" s="51"/>
      <c r="QB58" s="51"/>
      <c r="QC58" s="51"/>
      <c r="QD58" s="51"/>
      <c r="QE58" s="51"/>
      <c r="QF58" s="51"/>
      <c r="QG58" s="51"/>
      <c r="QH58" s="51"/>
      <c r="QI58" s="51"/>
      <c r="QJ58" s="51"/>
      <c r="QK58" s="51"/>
      <c r="QL58" s="51"/>
      <c r="QM58" s="51"/>
      <c r="QN58" s="51"/>
      <c r="QO58" s="51"/>
      <c r="QP58" s="51"/>
      <c r="QQ58" s="51"/>
      <c r="QR58" s="51"/>
      <c r="QS58" s="51"/>
      <c r="QT58" s="51"/>
      <c r="QU58" s="51"/>
      <c r="QV58" s="51"/>
      <c r="QW58" s="51"/>
      <c r="QX58" s="51"/>
      <c r="QY58" s="51"/>
      <c r="QZ58" s="51"/>
      <c r="RA58" s="51"/>
      <c r="RB58" s="51"/>
      <c r="RC58" s="51"/>
      <c r="RD58" s="51"/>
      <c r="RE58" s="51"/>
      <c r="RF58" s="51"/>
      <c r="RG58" s="51"/>
      <c r="RH58" s="51"/>
      <c r="RI58" s="51"/>
      <c r="RJ58" s="51"/>
      <c r="RK58" s="51"/>
      <c r="RL58" s="51"/>
      <c r="RM58" s="51"/>
      <c r="RN58" s="51"/>
      <c r="RO58" s="51"/>
      <c r="RP58" s="51"/>
      <c r="RQ58" s="51"/>
      <c r="RR58" s="51"/>
      <c r="RS58" s="51"/>
      <c r="RT58" s="51"/>
      <c r="RU58" s="51"/>
      <c r="RV58" s="51"/>
      <c r="RW58" s="51"/>
      <c r="RX58" s="51"/>
      <c r="RY58" s="51"/>
      <c r="RZ58" s="51"/>
      <c r="SA58" s="51"/>
      <c r="SB58" s="51"/>
      <c r="SC58" s="51"/>
      <c r="SD58" s="51"/>
      <c r="SE58" s="51"/>
      <c r="SF58" s="51"/>
      <c r="SG58" s="51"/>
      <c r="SH58" s="51"/>
      <c r="SI58" s="51"/>
      <c r="SJ58" s="51"/>
      <c r="SK58" s="51"/>
      <c r="SL58" s="51"/>
      <c r="SM58" s="51"/>
      <c r="SN58" s="51"/>
      <c r="SO58" s="51"/>
      <c r="SP58" s="51"/>
      <c r="SQ58" s="51"/>
      <c r="SR58" s="51"/>
      <c r="SS58" s="51"/>
      <c r="ST58" s="51"/>
      <c r="SU58" s="51"/>
      <c r="SV58" s="51"/>
      <c r="SW58" s="51"/>
      <c r="SX58" s="51"/>
      <c r="SY58" s="51"/>
      <c r="SZ58" s="51"/>
      <c r="TA58" s="51"/>
      <c r="TB58" s="51"/>
      <c r="TC58" s="51"/>
      <c r="TD58" s="51"/>
      <c r="TE58" s="51"/>
      <c r="TF58" s="51"/>
      <c r="TG58" s="51"/>
      <c r="TH58" s="51"/>
      <c r="TI58" s="51"/>
      <c r="TJ58" s="51"/>
      <c r="TK58" s="51"/>
      <c r="TL58" s="51"/>
      <c r="TM58" s="51"/>
      <c r="TN58" s="51"/>
      <c r="TO58" s="51"/>
      <c r="TP58" s="51"/>
      <c r="TQ58" s="51"/>
      <c r="TR58" s="51"/>
      <c r="TS58" s="51"/>
      <c r="TT58" s="51"/>
      <c r="TU58" s="51"/>
      <c r="TV58" s="51"/>
      <c r="TW58" s="51"/>
      <c r="TX58" s="51"/>
      <c r="TY58" s="51"/>
      <c r="TZ58" s="51"/>
      <c r="UA58" s="51"/>
      <c r="UB58" s="51"/>
      <c r="UC58" s="51"/>
      <c r="UD58" s="51"/>
      <c r="UE58" s="51"/>
      <c r="UF58" s="51"/>
      <c r="UG58" s="51"/>
      <c r="UH58" s="51"/>
      <c r="UI58" s="51"/>
      <c r="UJ58" s="51"/>
      <c r="UK58" s="51"/>
      <c r="UL58" s="51"/>
      <c r="UM58" s="51"/>
      <c r="UN58" s="51"/>
      <c r="UO58" s="51"/>
      <c r="UP58" s="51"/>
      <c r="UQ58" s="51"/>
      <c r="UR58" s="51"/>
      <c r="US58" s="51"/>
      <c r="UT58" s="51"/>
      <c r="UU58" s="51"/>
      <c r="UV58" s="51"/>
      <c r="UW58" s="51"/>
      <c r="UX58" s="51"/>
      <c r="UY58" s="51"/>
      <c r="UZ58" s="51"/>
      <c r="VA58" s="51"/>
      <c r="VB58" s="51"/>
      <c r="VC58" s="51"/>
      <c r="VD58" s="51"/>
      <c r="VE58" s="51"/>
      <c r="VF58" s="51"/>
      <c r="VG58" s="51"/>
      <c r="VH58" s="51"/>
      <c r="VI58" s="51"/>
      <c r="VJ58" s="51"/>
      <c r="VK58" s="51"/>
      <c r="VL58" s="51"/>
      <c r="VM58" s="51"/>
      <c r="VN58" s="51"/>
      <c r="VO58" s="51"/>
      <c r="VP58" s="51"/>
      <c r="VQ58" s="51"/>
      <c r="VR58" s="51"/>
      <c r="VS58" s="51"/>
      <c r="VT58" s="51"/>
      <c r="VU58" s="51"/>
      <c r="VV58" s="51"/>
      <c r="VW58" s="51"/>
      <c r="VX58" s="51"/>
      <c r="VY58" s="51"/>
      <c r="VZ58" s="51"/>
      <c r="WA58" s="51"/>
      <c r="WB58" s="51"/>
      <c r="WC58" s="51"/>
      <c r="WD58" s="51"/>
      <c r="WE58" s="51"/>
      <c r="WF58" s="51"/>
      <c r="WG58" s="51"/>
      <c r="WH58" s="51"/>
      <c r="WI58" s="51"/>
      <c r="WJ58" s="51"/>
      <c r="WK58" s="51"/>
      <c r="WL58" s="51"/>
      <c r="WM58" s="51"/>
      <c r="WN58" s="51"/>
      <c r="WO58" s="51"/>
      <c r="WP58" s="51"/>
      <c r="WQ58" s="51"/>
      <c r="WR58" s="51"/>
      <c r="WS58" s="51"/>
      <c r="WT58" s="51"/>
      <c r="WU58" s="51"/>
      <c r="WV58" s="51"/>
      <c r="WW58" s="51"/>
      <c r="WX58" s="51"/>
      <c r="WY58" s="51"/>
      <c r="WZ58" s="51"/>
      <c r="XA58" s="51"/>
      <c r="XB58" s="51"/>
      <c r="XC58" s="51"/>
      <c r="XD58" s="51"/>
      <c r="XE58" s="51"/>
      <c r="XF58" s="51"/>
      <c r="XG58" s="51"/>
      <c r="XH58" s="51"/>
      <c r="XI58" s="51"/>
      <c r="XJ58" s="51"/>
      <c r="XK58" s="51"/>
      <c r="XL58" s="51"/>
      <c r="XM58" s="51"/>
      <c r="XN58" s="51"/>
      <c r="XO58" s="51"/>
      <c r="XP58" s="51"/>
      <c r="XQ58" s="51"/>
      <c r="XR58" s="51"/>
      <c r="XS58" s="51"/>
      <c r="XT58" s="51"/>
      <c r="XU58" s="51"/>
      <c r="XV58" s="51"/>
      <c r="XW58" s="51"/>
      <c r="XX58" s="51"/>
      <c r="XY58" s="51"/>
      <c r="XZ58" s="51"/>
      <c r="YA58" s="51"/>
      <c r="YB58" s="51"/>
      <c r="YC58" s="51"/>
      <c r="YD58" s="51"/>
      <c r="YE58" s="51"/>
      <c r="YF58" s="51"/>
      <c r="YG58" s="51"/>
      <c r="YH58" s="51"/>
      <c r="YI58" s="51"/>
      <c r="YJ58" s="51"/>
      <c r="YK58" s="51"/>
      <c r="YL58" s="51"/>
      <c r="YM58" s="51"/>
      <c r="YN58" s="51"/>
      <c r="YO58" s="51"/>
      <c r="YP58" s="51"/>
      <c r="YQ58" s="51"/>
      <c r="YR58" s="51"/>
      <c r="YS58" s="51"/>
      <c r="YT58" s="51"/>
      <c r="YU58" s="51"/>
      <c r="YV58" s="51"/>
      <c r="YW58" s="51"/>
      <c r="YX58" s="51"/>
      <c r="YY58" s="51"/>
      <c r="YZ58" s="51"/>
      <c r="ZA58" s="51"/>
      <c r="ZB58" s="51"/>
      <c r="ZC58" s="51"/>
      <c r="ZD58" s="51"/>
      <c r="ZE58" s="51"/>
      <c r="ZF58" s="51"/>
      <c r="ZG58" s="51"/>
      <c r="ZH58" s="51"/>
      <c r="ZI58" s="51"/>
      <c r="ZJ58" s="51"/>
      <c r="ZK58" s="51"/>
      <c r="ZL58" s="51"/>
      <c r="ZM58" s="51"/>
      <c r="ZN58" s="51"/>
      <c r="ZO58" s="51"/>
      <c r="ZP58" s="51"/>
      <c r="ZQ58" s="51"/>
      <c r="ZR58" s="51"/>
      <c r="ZS58" s="51"/>
      <c r="ZT58" s="51"/>
      <c r="ZU58" s="51"/>
      <c r="ZV58" s="51"/>
      <c r="ZW58" s="51"/>
      <c r="ZX58" s="51"/>
      <c r="ZY58" s="51"/>
      <c r="ZZ58" s="51"/>
      <c r="AAA58" s="51"/>
      <c r="AAB58" s="51"/>
      <c r="AAC58" s="51"/>
      <c r="AAD58" s="51"/>
      <c r="AAE58" s="51"/>
      <c r="AAF58" s="51"/>
      <c r="AAG58" s="51"/>
      <c r="AAH58" s="51"/>
      <c r="AAI58" s="51"/>
      <c r="AAJ58" s="51"/>
      <c r="AAK58" s="51"/>
      <c r="AAL58" s="51"/>
      <c r="AAM58" s="51"/>
      <c r="AAN58" s="51"/>
      <c r="AAO58" s="51"/>
      <c r="AAP58" s="51"/>
      <c r="AAQ58" s="51"/>
      <c r="AAR58" s="51"/>
      <c r="AAS58" s="51"/>
      <c r="AAT58" s="51"/>
      <c r="AAU58" s="51"/>
      <c r="AAV58" s="51"/>
      <c r="AAW58" s="51"/>
      <c r="AAX58" s="51"/>
      <c r="AAY58" s="51"/>
      <c r="AAZ58" s="51"/>
      <c r="ABA58" s="51"/>
      <c r="ABB58" s="51"/>
      <c r="ABC58" s="51"/>
      <c r="ABD58" s="51"/>
      <c r="ABE58" s="51"/>
      <c r="ABF58" s="51"/>
      <c r="ABG58" s="51"/>
      <c r="ABH58" s="51"/>
      <c r="ABI58" s="51"/>
      <c r="ABJ58" s="51"/>
      <c r="ABK58" s="51"/>
      <c r="ABL58" s="51"/>
      <c r="ABM58" s="51"/>
      <c r="ABN58" s="51"/>
      <c r="ABO58" s="51"/>
      <c r="ABP58" s="51"/>
      <c r="ABQ58" s="51"/>
      <c r="ABR58" s="51"/>
      <c r="ABS58" s="51"/>
      <c r="ABT58" s="51"/>
      <c r="ABU58" s="51"/>
      <c r="ABV58" s="51"/>
      <c r="ABW58" s="51"/>
      <c r="ABX58" s="51"/>
      <c r="ABY58" s="51"/>
      <c r="ABZ58" s="51"/>
      <c r="ACA58" s="51"/>
      <c r="ACB58" s="51"/>
      <c r="ACC58" s="51"/>
      <c r="ACD58" s="51"/>
      <c r="ACE58" s="51"/>
      <c r="ACF58" s="51"/>
      <c r="ACG58" s="51"/>
      <c r="ACH58" s="51"/>
      <c r="ACI58" s="51"/>
      <c r="ACJ58" s="51"/>
      <c r="ACK58" s="51"/>
      <c r="ACL58" s="51"/>
      <c r="ACM58" s="51"/>
      <c r="ACN58" s="51"/>
      <c r="ACO58" s="51"/>
      <c r="ACP58" s="51"/>
      <c r="ACQ58" s="51"/>
      <c r="ACR58" s="51"/>
      <c r="ACS58" s="51"/>
      <c r="ACT58" s="51"/>
      <c r="ACU58" s="51"/>
      <c r="ACV58" s="51"/>
      <c r="ACW58" s="51"/>
      <c r="ACX58" s="51"/>
      <c r="ACY58" s="51"/>
      <c r="ACZ58" s="51"/>
      <c r="ADA58" s="51"/>
      <c r="ADB58" s="51"/>
      <c r="ADC58" s="51"/>
      <c r="ADD58" s="51"/>
      <c r="ADE58" s="51"/>
      <c r="ADF58" s="51"/>
      <c r="ADG58" s="51"/>
      <c r="ADH58" s="51"/>
      <c r="ADI58" s="51"/>
      <c r="ADJ58" s="51"/>
      <c r="ADK58" s="51"/>
      <c r="ADL58" s="51"/>
      <c r="ADM58" s="51"/>
      <c r="ADN58" s="51"/>
      <c r="ADO58" s="51"/>
      <c r="ADP58" s="51"/>
      <c r="ADQ58" s="51"/>
      <c r="ADR58" s="51"/>
      <c r="ADS58" s="51"/>
      <c r="ADT58" s="51"/>
      <c r="ADU58" s="51"/>
      <c r="ADV58" s="51"/>
      <c r="ADW58" s="51"/>
      <c r="ADX58" s="51"/>
      <c r="ADY58" s="51"/>
      <c r="ADZ58" s="51"/>
      <c r="AEA58" s="51"/>
      <c r="AEB58" s="51"/>
      <c r="AEC58" s="51"/>
      <c r="AED58" s="51"/>
      <c r="AEE58" s="51"/>
      <c r="AEF58" s="51"/>
      <c r="AEG58" s="51"/>
      <c r="AEH58" s="51"/>
      <c r="AEI58" s="51"/>
      <c r="AEJ58" s="51"/>
      <c r="AEK58" s="51"/>
      <c r="AEL58" s="51"/>
      <c r="AEM58" s="51"/>
      <c r="AEN58" s="51"/>
      <c r="AEO58" s="51"/>
      <c r="AEP58" s="51"/>
      <c r="AEQ58" s="51"/>
      <c r="AER58" s="51"/>
      <c r="AES58" s="51"/>
      <c r="AET58" s="51"/>
      <c r="AEU58" s="51"/>
      <c r="AEV58" s="51"/>
      <c r="AEW58" s="51"/>
      <c r="AEX58" s="51"/>
      <c r="AEY58" s="51"/>
      <c r="AEZ58" s="51"/>
      <c r="AFA58" s="51"/>
      <c r="AFB58" s="51"/>
      <c r="AFC58" s="51"/>
      <c r="AFD58" s="51"/>
      <c r="AFE58" s="51"/>
      <c r="AFF58" s="51"/>
      <c r="AFG58" s="51"/>
      <c r="AFH58" s="51"/>
      <c r="AFI58" s="51"/>
      <c r="AFJ58" s="51"/>
      <c r="AFK58" s="51"/>
      <c r="AFL58" s="51"/>
      <c r="AFM58" s="51"/>
      <c r="AFN58" s="51"/>
      <c r="AFO58" s="51"/>
      <c r="AFP58" s="51"/>
      <c r="AFQ58" s="51"/>
      <c r="AFR58" s="51"/>
      <c r="AFS58" s="51"/>
      <c r="AFT58" s="51"/>
      <c r="AFU58" s="51"/>
      <c r="AFV58" s="51"/>
      <c r="AFW58" s="51"/>
      <c r="AFX58" s="51"/>
      <c r="AFY58" s="51"/>
      <c r="AFZ58" s="51"/>
      <c r="AGA58" s="51"/>
      <c r="AGB58" s="51"/>
      <c r="AGC58" s="51"/>
      <c r="AGD58" s="51"/>
      <c r="AGE58" s="51"/>
      <c r="AGF58" s="51"/>
      <c r="AGG58" s="51"/>
      <c r="AGH58" s="51"/>
      <c r="AGI58" s="51"/>
      <c r="AGJ58" s="51"/>
      <c r="AGK58" s="51"/>
      <c r="AGL58" s="51"/>
      <c r="AGM58" s="51"/>
      <c r="AGN58" s="51"/>
      <c r="AGO58" s="51"/>
      <c r="AGP58" s="51"/>
      <c r="AGQ58" s="51"/>
      <c r="AGR58" s="51"/>
      <c r="AGS58" s="51"/>
      <c r="AGT58" s="51"/>
      <c r="AGU58" s="51"/>
      <c r="AGV58" s="51"/>
      <c r="AGW58" s="51"/>
      <c r="AGX58" s="51"/>
      <c r="AGY58" s="51"/>
      <c r="AGZ58" s="51"/>
      <c r="AHA58" s="51"/>
      <c r="AHB58" s="51"/>
      <c r="AHC58" s="51"/>
      <c r="AHD58" s="51"/>
      <c r="AHE58" s="51"/>
      <c r="AHF58" s="51"/>
      <c r="AHG58" s="51"/>
      <c r="AHH58" s="51"/>
      <c r="AHI58" s="51"/>
      <c r="AHJ58" s="51"/>
      <c r="AHK58" s="51"/>
      <c r="AHL58" s="51"/>
      <c r="AHM58" s="51"/>
      <c r="AHN58" s="51"/>
      <c r="AHO58" s="51"/>
      <c r="AHP58" s="51"/>
      <c r="AHQ58" s="51"/>
      <c r="AHR58" s="51"/>
      <c r="AHS58" s="51"/>
      <c r="AHT58" s="51"/>
      <c r="AHU58" s="51"/>
      <c r="AHV58" s="51"/>
      <c r="AHW58" s="51"/>
      <c r="AHX58" s="51"/>
      <c r="AHY58" s="51"/>
      <c r="AHZ58" s="51"/>
      <c r="AIA58" s="51"/>
      <c r="AIB58" s="51"/>
      <c r="AIC58" s="51"/>
      <c r="AID58" s="51"/>
      <c r="AIE58" s="51"/>
      <c r="AIF58" s="51"/>
      <c r="AIG58" s="51"/>
      <c r="AIH58" s="51"/>
      <c r="AII58" s="51"/>
      <c r="AIJ58" s="51"/>
      <c r="AIK58" s="51"/>
      <c r="AIL58" s="51"/>
      <c r="AIM58" s="51"/>
      <c r="AIN58" s="51"/>
      <c r="AIO58" s="51"/>
      <c r="AIP58" s="51"/>
      <c r="AIQ58" s="51"/>
      <c r="AIR58" s="51"/>
      <c r="AIS58" s="51"/>
      <c r="AIT58" s="51"/>
      <c r="AIU58" s="51"/>
      <c r="AIV58" s="51"/>
      <c r="AIW58" s="51"/>
      <c r="AIX58" s="51"/>
      <c r="AIY58" s="51"/>
      <c r="AIZ58" s="51"/>
      <c r="AJA58" s="51"/>
      <c r="AJB58" s="51"/>
      <c r="AJC58" s="51"/>
      <c r="AJD58" s="51"/>
      <c r="AJE58" s="51"/>
      <c r="AJF58" s="51"/>
      <c r="AJG58" s="51"/>
      <c r="AJH58" s="51"/>
      <c r="AJI58" s="51"/>
      <c r="AJJ58" s="51"/>
      <c r="AJK58" s="51"/>
      <c r="AJL58" s="51"/>
      <c r="AJM58" s="51"/>
      <c r="AJN58" s="51"/>
      <c r="AJO58" s="51"/>
      <c r="AJP58" s="51"/>
      <c r="AJQ58" s="51"/>
      <c r="AJR58" s="51"/>
      <c r="AJS58" s="51"/>
      <c r="AJT58" s="51"/>
      <c r="AJU58" s="51"/>
      <c r="AJV58" s="51"/>
      <c r="AJW58" s="51"/>
      <c r="AJX58" s="51"/>
      <c r="AJY58" s="51"/>
      <c r="AJZ58" s="51"/>
      <c r="AKA58" s="51"/>
      <c r="AKB58" s="51"/>
      <c r="AKC58" s="51"/>
      <c r="AKD58" s="51"/>
      <c r="AKE58" s="51"/>
      <c r="AKF58" s="51"/>
      <c r="AKG58" s="51"/>
      <c r="AKH58" s="51"/>
      <c r="AKI58" s="51"/>
      <c r="AKJ58" s="51"/>
      <c r="AKK58" s="51"/>
      <c r="AKL58" s="51"/>
    </row>
    <row r="59" spans="1:974" ht="110.4">
      <c r="A59" s="210" t="s">
        <v>198</v>
      </c>
      <c r="B59" s="460" t="s">
        <v>249</v>
      </c>
      <c r="C59" s="134" t="s">
        <v>63</v>
      </c>
      <c r="D59" s="188" t="s">
        <v>199</v>
      </c>
      <c r="E59" s="162" t="s">
        <v>200</v>
      </c>
      <c r="F59" s="392"/>
      <c r="G59" s="246"/>
      <c r="H59" s="247"/>
      <c r="I59" s="204">
        <f>738000*2/41</f>
        <v>36000</v>
      </c>
      <c r="J59" s="248"/>
      <c r="K59" s="249"/>
      <c r="L59" s="250">
        <f t="shared" ref="L59:L68" si="10">SUM(H59:K59)</f>
        <v>36000</v>
      </c>
      <c r="M59" s="251">
        <f>+L59-N59</f>
        <v>18000</v>
      </c>
      <c r="N59" s="252">
        <f>+L59/2</f>
        <v>18000</v>
      </c>
      <c r="O59" s="74">
        <f t="shared" si="1"/>
        <v>0</v>
      </c>
      <c r="P59" s="75">
        <f>VLOOKUP(C59,'[1]PEP Aprobado junio 2022'!B63:K72,10,FALSE)</f>
        <v>36000</v>
      </c>
      <c r="Q59" s="253">
        <f t="shared" ref="Q59" si="11">+L59-P59</f>
        <v>0</v>
      </c>
      <c r="T59" s="415">
        <f t="shared" si="3"/>
        <v>1476000</v>
      </c>
    </row>
    <row r="60" spans="1:974" ht="14.4" customHeight="1">
      <c r="A60" s="210"/>
      <c r="B60" s="186" t="s">
        <v>201</v>
      </c>
      <c r="C60" s="186"/>
      <c r="D60" s="186"/>
      <c r="E60" s="186"/>
      <c r="F60" s="402"/>
      <c r="G60" s="145">
        <v>38000</v>
      </c>
      <c r="H60" s="58" t="s">
        <v>123</v>
      </c>
      <c r="I60" s="59" t="s">
        <v>123</v>
      </c>
      <c r="J60" s="59" t="s">
        <v>123</v>
      </c>
      <c r="K60" s="60" t="s">
        <v>123</v>
      </c>
      <c r="L60" s="254" t="s">
        <v>123</v>
      </c>
      <c r="M60" s="245" t="s">
        <v>123</v>
      </c>
      <c r="N60" s="62" t="s">
        <v>123</v>
      </c>
      <c r="O60" s="74"/>
      <c r="P60" s="85"/>
      <c r="Q60" s="86"/>
      <c r="R60" s="51"/>
      <c r="S60" s="51"/>
      <c r="T60" s="415" t="e">
        <f t="shared" si="3"/>
        <v>#VALUE!</v>
      </c>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c r="IV60" s="51"/>
      <c r="IW60" s="51"/>
      <c r="IX60" s="51"/>
      <c r="IY60" s="51"/>
      <c r="IZ60" s="51"/>
      <c r="JA60" s="51"/>
      <c r="JB60" s="51"/>
      <c r="JC60" s="51"/>
      <c r="JD60" s="51"/>
      <c r="JE60" s="51"/>
      <c r="JF60" s="51"/>
      <c r="JG60" s="51"/>
      <c r="JH60" s="51"/>
      <c r="JI60" s="51"/>
      <c r="JJ60" s="51"/>
      <c r="JK60" s="51"/>
      <c r="JL60" s="51"/>
      <c r="JM60" s="51"/>
      <c r="JN60" s="51"/>
      <c r="JO60" s="51"/>
      <c r="JP60" s="51"/>
      <c r="JQ60" s="51"/>
      <c r="JR60" s="51"/>
      <c r="JS60" s="51"/>
      <c r="JT60" s="51"/>
      <c r="JU60" s="51"/>
      <c r="JV60" s="51"/>
      <c r="JW60" s="51"/>
      <c r="JX60" s="51"/>
      <c r="JY60" s="51"/>
      <c r="JZ60" s="51"/>
      <c r="KA60" s="51"/>
      <c r="KB60" s="51"/>
      <c r="KC60" s="51"/>
      <c r="KD60" s="51"/>
      <c r="KE60" s="51"/>
      <c r="KF60" s="51"/>
      <c r="KG60" s="51"/>
      <c r="KH60" s="51"/>
      <c r="KI60" s="51"/>
      <c r="KJ60" s="51"/>
      <c r="KK60" s="51"/>
      <c r="KL60" s="51"/>
      <c r="KM60" s="51"/>
      <c r="KN60" s="51"/>
      <c r="KO60" s="51"/>
      <c r="KP60" s="51"/>
      <c r="KQ60" s="51"/>
      <c r="KR60" s="51"/>
      <c r="KS60" s="51"/>
      <c r="KT60" s="51"/>
      <c r="KU60" s="51"/>
      <c r="KV60" s="51"/>
      <c r="KW60" s="51"/>
      <c r="KX60" s="51"/>
      <c r="KY60" s="51"/>
      <c r="KZ60" s="51"/>
      <c r="LA60" s="51"/>
      <c r="LB60" s="51"/>
      <c r="LC60" s="51"/>
      <c r="LD60" s="51"/>
      <c r="LE60" s="51"/>
      <c r="LF60" s="51"/>
      <c r="LG60" s="51"/>
      <c r="LH60" s="51"/>
      <c r="LI60" s="51"/>
      <c r="LJ60" s="51"/>
      <c r="LK60" s="51"/>
      <c r="LL60" s="51"/>
      <c r="LM60" s="51"/>
      <c r="LN60" s="51"/>
      <c r="LO60" s="51"/>
      <c r="LP60" s="51"/>
      <c r="LQ60" s="51"/>
      <c r="LR60" s="51"/>
      <c r="LS60" s="51"/>
      <c r="LT60" s="51"/>
      <c r="LU60" s="51"/>
      <c r="LV60" s="51"/>
      <c r="LW60" s="51"/>
      <c r="LX60" s="51"/>
      <c r="LY60" s="51"/>
      <c r="LZ60" s="51"/>
      <c r="MA60" s="51"/>
      <c r="MB60" s="51"/>
      <c r="MC60" s="51"/>
      <c r="MD60" s="51"/>
      <c r="ME60" s="51"/>
      <c r="MF60" s="51"/>
      <c r="MG60" s="51"/>
      <c r="MH60" s="51"/>
      <c r="MI60" s="51"/>
      <c r="MJ60" s="51"/>
      <c r="MK60" s="51"/>
      <c r="ML60" s="51"/>
      <c r="MM60" s="51"/>
      <c r="MN60" s="51"/>
      <c r="MO60" s="51"/>
      <c r="MP60" s="51"/>
      <c r="MQ60" s="51"/>
      <c r="MR60" s="51"/>
      <c r="MS60" s="51"/>
      <c r="MT60" s="51"/>
      <c r="MU60" s="51"/>
      <c r="MV60" s="51"/>
      <c r="MW60" s="51"/>
      <c r="MX60" s="51"/>
      <c r="MY60" s="51"/>
      <c r="MZ60" s="51"/>
      <c r="NA60" s="51"/>
      <c r="NB60" s="51"/>
      <c r="NC60" s="51"/>
      <c r="ND60" s="51"/>
      <c r="NE60" s="51"/>
      <c r="NF60" s="51"/>
      <c r="NG60" s="51"/>
      <c r="NH60" s="51"/>
      <c r="NI60" s="51"/>
      <c r="NJ60" s="51"/>
      <c r="NK60" s="51"/>
      <c r="NL60" s="51"/>
      <c r="NM60" s="51"/>
      <c r="NN60" s="51"/>
      <c r="NO60" s="51"/>
      <c r="NP60" s="51"/>
      <c r="NQ60" s="51"/>
      <c r="NR60" s="51"/>
      <c r="NS60" s="51"/>
      <c r="NT60" s="51"/>
      <c r="NU60" s="51"/>
      <c r="NV60" s="51"/>
      <c r="NW60" s="51"/>
      <c r="NX60" s="51"/>
      <c r="NY60" s="51"/>
      <c r="NZ60" s="51"/>
      <c r="OA60" s="51"/>
      <c r="OB60" s="51"/>
      <c r="OC60" s="51"/>
      <c r="OD60" s="51"/>
      <c r="OE60" s="51"/>
      <c r="OF60" s="51"/>
      <c r="OG60" s="51"/>
      <c r="OH60" s="51"/>
      <c r="OI60" s="51"/>
      <c r="OJ60" s="51"/>
      <c r="OK60" s="51"/>
      <c r="OL60" s="51"/>
      <c r="OM60" s="51"/>
      <c r="ON60" s="51"/>
      <c r="OO60" s="51"/>
      <c r="OP60" s="51"/>
      <c r="OQ60" s="51"/>
      <c r="OR60" s="51"/>
      <c r="OS60" s="51"/>
      <c r="OT60" s="51"/>
      <c r="OU60" s="51"/>
      <c r="OV60" s="51"/>
      <c r="OW60" s="51"/>
      <c r="OX60" s="51"/>
      <c r="OY60" s="51"/>
      <c r="OZ60" s="51"/>
      <c r="PA60" s="51"/>
      <c r="PB60" s="51"/>
      <c r="PC60" s="51"/>
      <c r="PD60" s="51"/>
      <c r="PE60" s="51"/>
      <c r="PF60" s="51"/>
      <c r="PG60" s="51"/>
      <c r="PH60" s="51"/>
      <c r="PI60" s="51"/>
      <c r="PJ60" s="51"/>
      <c r="PK60" s="51"/>
      <c r="PL60" s="51"/>
      <c r="PM60" s="51"/>
      <c r="PN60" s="51"/>
      <c r="PO60" s="51"/>
      <c r="PP60" s="51"/>
      <c r="PQ60" s="51"/>
      <c r="PR60" s="51"/>
      <c r="PS60" s="51"/>
      <c r="PT60" s="51"/>
      <c r="PU60" s="51"/>
      <c r="PV60" s="51"/>
      <c r="PW60" s="51"/>
      <c r="PX60" s="51"/>
      <c r="PY60" s="51"/>
      <c r="PZ60" s="51"/>
      <c r="QA60" s="51"/>
      <c r="QB60" s="51"/>
      <c r="QC60" s="51"/>
      <c r="QD60" s="51"/>
      <c r="QE60" s="51"/>
      <c r="QF60" s="51"/>
      <c r="QG60" s="51"/>
      <c r="QH60" s="51"/>
      <c r="QI60" s="51"/>
      <c r="QJ60" s="51"/>
      <c r="QK60" s="51"/>
      <c r="QL60" s="51"/>
      <c r="QM60" s="51"/>
      <c r="QN60" s="51"/>
      <c r="QO60" s="51"/>
      <c r="QP60" s="51"/>
      <c r="QQ60" s="51"/>
      <c r="QR60" s="51"/>
      <c r="QS60" s="51"/>
      <c r="QT60" s="51"/>
      <c r="QU60" s="51"/>
      <c r="QV60" s="51"/>
      <c r="QW60" s="51"/>
      <c r="QX60" s="51"/>
      <c r="QY60" s="51"/>
      <c r="QZ60" s="51"/>
      <c r="RA60" s="51"/>
      <c r="RB60" s="51"/>
      <c r="RC60" s="51"/>
      <c r="RD60" s="51"/>
      <c r="RE60" s="51"/>
      <c r="RF60" s="51"/>
      <c r="RG60" s="51"/>
      <c r="RH60" s="51"/>
      <c r="RI60" s="51"/>
      <c r="RJ60" s="51"/>
      <c r="RK60" s="51"/>
      <c r="RL60" s="51"/>
      <c r="RM60" s="51"/>
      <c r="RN60" s="51"/>
      <c r="RO60" s="51"/>
      <c r="RP60" s="51"/>
      <c r="RQ60" s="51"/>
      <c r="RR60" s="51"/>
      <c r="RS60" s="51"/>
      <c r="RT60" s="51"/>
      <c r="RU60" s="51"/>
      <c r="RV60" s="51"/>
      <c r="RW60" s="51"/>
      <c r="RX60" s="51"/>
      <c r="RY60" s="51"/>
      <c r="RZ60" s="51"/>
      <c r="SA60" s="51"/>
      <c r="SB60" s="51"/>
      <c r="SC60" s="51"/>
      <c r="SD60" s="51"/>
      <c r="SE60" s="51"/>
      <c r="SF60" s="51"/>
      <c r="SG60" s="51"/>
      <c r="SH60" s="51"/>
      <c r="SI60" s="51"/>
      <c r="SJ60" s="51"/>
      <c r="SK60" s="51"/>
      <c r="SL60" s="51"/>
      <c r="SM60" s="51"/>
      <c r="SN60" s="51"/>
      <c r="SO60" s="51"/>
      <c r="SP60" s="51"/>
      <c r="SQ60" s="51"/>
      <c r="SR60" s="51"/>
      <c r="SS60" s="51"/>
      <c r="ST60" s="51"/>
      <c r="SU60" s="51"/>
      <c r="SV60" s="51"/>
      <c r="SW60" s="51"/>
      <c r="SX60" s="51"/>
      <c r="SY60" s="51"/>
      <c r="SZ60" s="51"/>
      <c r="TA60" s="51"/>
      <c r="TB60" s="51"/>
      <c r="TC60" s="51"/>
      <c r="TD60" s="51"/>
      <c r="TE60" s="51"/>
      <c r="TF60" s="51"/>
      <c r="TG60" s="51"/>
      <c r="TH60" s="51"/>
      <c r="TI60" s="51"/>
      <c r="TJ60" s="51"/>
      <c r="TK60" s="51"/>
      <c r="TL60" s="51"/>
      <c r="TM60" s="51"/>
      <c r="TN60" s="51"/>
      <c r="TO60" s="51"/>
      <c r="TP60" s="51"/>
      <c r="TQ60" s="51"/>
      <c r="TR60" s="51"/>
      <c r="TS60" s="51"/>
      <c r="TT60" s="51"/>
      <c r="TU60" s="51"/>
      <c r="TV60" s="51"/>
      <c r="TW60" s="51"/>
      <c r="TX60" s="51"/>
      <c r="TY60" s="51"/>
      <c r="TZ60" s="51"/>
      <c r="UA60" s="51"/>
      <c r="UB60" s="51"/>
      <c r="UC60" s="51"/>
      <c r="UD60" s="51"/>
      <c r="UE60" s="51"/>
      <c r="UF60" s="51"/>
      <c r="UG60" s="51"/>
      <c r="UH60" s="51"/>
      <c r="UI60" s="51"/>
      <c r="UJ60" s="51"/>
      <c r="UK60" s="51"/>
      <c r="UL60" s="51"/>
      <c r="UM60" s="51"/>
      <c r="UN60" s="51"/>
      <c r="UO60" s="51"/>
      <c r="UP60" s="51"/>
      <c r="UQ60" s="51"/>
      <c r="UR60" s="51"/>
      <c r="US60" s="51"/>
      <c r="UT60" s="51"/>
      <c r="UU60" s="51"/>
      <c r="UV60" s="51"/>
      <c r="UW60" s="51"/>
      <c r="UX60" s="51"/>
      <c r="UY60" s="51"/>
      <c r="UZ60" s="51"/>
      <c r="VA60" s="51"/>
      <c r="VB60" s="51"/>
      <c r="VC60" s="51"/>
      <c r="VD60" s="51"/>
      <c r="VE60" s="51"/>
      <c r="VF60" s="51"/>
      <c r="VG60" s="51"/>
      <c r="VH60" s="51"/>
      <c r="VI60" s="51"/>
      <c r="VJ60" s="51"/>
      <c r="VK60" s="51"/>
      <c r="VL60" s="51"/>
      <c r="VM60" s="51"/>
      <c r="VN60" s="51"/>
      <c r="VO60" s="51"/>
      <c r="VP60" s="51"/>
      <c r="VQ60" s="51"/>
      <c r="VR60" s="51"/>
      <c r="VS60" s="51"/>
      <c r="VT60" s="51"/>
      <c r="VU60" s="51"/>
      <c r="VV60" s="51"/>
      <c r="VW60" s="51"/>
      <c r="VX60" s="51"/>
      <c r="VY60" s="51"/>
      <c r="VZ60" s="51"/>
      <c r="WA60" s="51"/>
      <c r="WB60" s="51"/>
      <c r="WC60" s="51"/>
      <c r="WD60" s="51"/>
      <c r="WE60" s="51"/>
      <c r="WF60" s="51"/>
      <c r="WG60" s="51"/>
      <c r="WH60" s="51"/>
      <c r="WI60" s="51"/>
      <c r="WJ60" s="51"/>
      <c r="WK60" s="51"/>
      <c r="WL60" s="51"/>
      <c r="WM60" s="51"/>
      <c r="WN60" s="51"/>
      <c r="WO60" s="51"/>
      <c r="WP60" s="51"/>
      <c r="WQ60" s="51"/>
      <c r="WR60" s="51"/>
      <c r="WS60" s="51"/>
      <c r="WT60" s="51"/>
      <c r="WU60" s="51"/>
      <c r="WV60" s="51"/>
      <c r="WW60" s="51"/>
      <c r="WX60" s="51"/>
      <c r="WY60" s="51"/>
      <c r="WZ60" s="51"/>
      <c r="XA60" s="51"/>
      <c r="XB60" s="51"/>
      <c r="XC60" s="51"/>
      <c r="XD60" s="51"/>
      <c r="XE60" s="51"/>
      <c r="XF60" s="51"/>
      <c r="XG60" s="51"/>
      <c r="XH60" s="51"/>
      <c r="XI60" s="51"/>
      <c r="XJ60" s="51"/>
      <c r="XK60" s="51"/>
      <c r="XL60" s="51"/>
      <c r="XM60" s="51"/>
      <c r="XN60" s="51"/>
      <c r="XO60" s="51"/>
      <c r="XP60" s="51"/>
      <c r="XQ60" s="51"/>
      <c r="XR60" s="51"/>
      <c r="XS60" s="51"/>
      <c r="XT60" s="51"/>
      <c r="XU60" s="51"/>
      <c r="XV60" s="51"/>
      <c r="XW60" s="51"/>
      <c r="XX60" s="51"/>
      <c r="XY60" s="51"/>
      <c r="XZ60" s="51"/>
      <c r="YA60" s="51"/>
      <c r="YB60" s="51"/>
      <c r="YC60" s="51"/>
      <c r="YD60" s="51"/>
      <c r="YE60" s="51"/>
      <c r="YF60" s="51"/>
      <c r="YG60" s="51"/>
      <c r="YH60" s="51"/>
      <c r="YI60" s="51"/>
      <c r="YJ60" s="51"/>
      <c r="YK60" s="51"/>
      <c r="YL60" s="51"/>
      <c r="YM60" s="51"/>
      <c r="YN60" s="51"/>
      <c r="YO60" s="51"/>
      <c r="YP60" s="51"/>
      <c r="YQ60" s="51"/>
      <c r="YR60" s="51"/>
      <c r="YS60" s="51"/>
      <c r="YT60" s="51"/>
      <c r="YU60" s="51"/>
      <c r="YV60" s="51"/>
      <c r="YW60" s="51"/>
      <c r="YX60" s="51"/>
      <c r="YY60" s="51"/>
      <c r="YZ60" s="51"/>
      <c r="ZA60" s="51"/>
      <c r="ZB60" s="51"/>
      <c r="ZC60" s="51"/>
      <c r="ZD60" s="51"/>
      <c r="ZE60" s="51"/>
      <c r="ZF60" s="51"/>
      <c r="ZG60" s="51"/>
      <c r="ZH60" s="51"/>
      <c r="ZI60" s="51"/>
      <c r="ZJ60" s="51"/>
      <c r="ZK60" s="51"/>
      <c r="ZL60" s="51"/>
      <c r="ZM60" s="51"/>
      <c r="ZN60" s="51"/>
      <c r="ZO60" s="51"/>
      <c r="ZP60" s="51"/>
      <c r="ZQ60" s="51"/>
      <c r="ZR60" s="51"/>
      <c r="ZS60" s="51"/>
      <c r="ZT60" s="51"/>
      <c r="ZU60" s="51"/>
      <c r="ZV60" s="51"/>
      <c r="ZW60" s="51"/>
      <c r="ZX60" s="51"/>
      <c r="ZY60" s="51"/>
      <c r="ZZ60" s="51"/>
      <c r="AAA60" s="51"/>
      <c r="AAB60" s="51"/>
      <c r="AAC60" s="51"/>
      <c r="AAD60" s="51"/>
      <c r="AAE60" s="51"/>
      <c r="AAF60" s="51"/>
      <c r="AAG60" s="51"/>
      <c r="AAH60" s="51"/>
      <c r="AAI60" s="51"/>
      <c r="AAJ60" s="51"/>
      <c r="AAK60" s="51"/>
      <c r="AAL60" s="51"/>
      <c r="AAM60" s="51"/>
      <c r="AAN60" s="51"/>
      <c r="AAO60" s="51"/>
      <c r="AAP60" s="51"/>
      <c r="AAQ60" s="51"/>
      <c r="AAR60" s="51"/>
      <c r="AAS60" s="51"/>
      <c r="AAT60" s="51"/>
      <c r="AAU60" s="51"/>
      <c r="AAV60" s="51"/>
      <c r="AAW60" s="51"/>
      <c r="AAX60" s="51"/>
      <c r="AAY60" s="51"/>
      <c r="AAZ60" s="51"/>
      <c r="ABA60" s="51"/>
      <c r="ABB60" s="51"/>
      <c r="ABC60" s="51"/>
      <c r="ABD60" s="51"/>
      <c r="ABE60" s="51"/>
      <c r="ABF60" s="51"/>
      <c r="ABG60" s="51"/>
      <c r="ABH60" s="51"/>
      <c r="ABI60" s="51"/>
      <c r="ABJ60" s="51"/>
      <c r="ABK60" s="51"/>
      <c r="ABL60" s="51"/>
      <c r="ABM60" s="51"/>
      <c r="ABN60" s="51"/>
      <c r="ABO60" s="51"/>
      <c r="ABP60" s="51"/>
      <c r="ABQ60" s="51"/>
      <c r="ABR60" s="51"/>
      <c r="ABS60" s="51"/>
      <c r="ABT60" s="51"/>
      <c r="ABU60" s="51"/>
      <c r="ABV60" s="51"/>
      <c r="ABW60" s="51"/>
      <c r="ABX60" s="51"/>
      <c r="ABY60" s="51"/>
      <c r="ABZ60" s="51"/>
      <c r="ACA60" s="51"/>
      <c r="ACB60" s="51"/>
      <c r="ACC60" s="51"/>
      <c r="ACD60" s="51"/>
      <c r="ACE60" s="51"/>
      <c r="ACF60" s="51"/>
      <c r="ACG60" s="51"/>
      <c r="ACH60" s="51"/>
      <c r="ACI60" s="51"/>
      <c r="ACJ60" s="51"/>
      <c r="ACK60" s="51"/>
      <c r="ACL60" s="51"/>
      <c r="ACM60" s="51"/>
      <c r="ACN60" s="51"/>
      <c r="ACO60" s="51"/>
      <c r="ACP60" s="51"/>
      <c r="ACQ60" s="51"/>
      <c r="ACR60" s="51"/>
      <c r="ACS60" s="51"/>
      <c r="ACT60" s="51"/>
      <c r="ACU60" s="51"/>
      <c r="ACV60" s="51"/>
      <c r="ACW60" s="51"/>
      <c r="ACX60" s="51"/>
      <c r="ACY60" s="51"/>
      <c r="ACZ60" s="51"/>
      <c r="ADA60" s="51"/>
      <c r="ADB60" s="51"/>
      <c r="ADC60" s="51"/>
      <c r="ADD60" s="51"/>
      <c r="ADE60" s="51"/>
      <c r="ADF60" s="51"/>
      <c r="ADG60" s="51"/>
      <c r="ADH60" s="51"/>
      <c r="ADI60" s="51"/>
      <c r="ADJ60" s="51"/>
      <c r="ADK60" s="51"/>
      <c r="ADL60" s="51"/>
      <c r="ADM60" s="51"/>
      <c r="ADN60" s="51"/>
      <c r="ADO60" s="51"/>
      <c r="ADP60" s="51"/>
      <c r="ADQ60" s="51"/>
      <c r="ADR60" s="51"/>
      <c r="ADS60" s="51"/>
      <c r="ADT60" s="51"/>
      <c r="ADU60" s="51"/>
      <c r="ADV60" s="51"/>
      <c r="ADW60" s="51"/>
      <c r="ADX60" s="51"/>
      <c r="ADY60" s="51"/>
      <c r="ADZ60" s="51"/>
      <c r="AEA60" s="51"/>
      <c r="AEB60" s="51"/>
      <c r="AEC60" s="51"/>
      <c r="AED60" s="51"/>
      <c r="AEE60" s="51"/>
      <c r="AEF60" s="51"/>
      <c r="AEG60" s="51"/>
      <c r="AEH60" s="51"/>
      <c r="AEI60" s="51"/>
      <c r="AEJ60" s="51"/>
      <c r="AEK60" s="51"/>
      <c r="AEL60" s="51"/>
      <c r="AEM60" s="51"/>
      <c r="AEN60" s="51"/>
      <c r="AEO60" s="51"/>
      <c r="AEP60" s="51"/>
      <c r="AEQ60" s="51"/>
      <c r="AER60" s="51"/>
      <c r="AES60" s="51"/>
      <c r="AET60" s="51"/>
      <c r="AEU60" s="51"/>
      <c r="AEV60" s="51"/>
      <c r="AEW60" s="51"/>
      <c r="AEX60" s="51"/>
      <c r="AEY60" s="51"/>
      <c r="AEZ60" s="51"/>
      <c r="AFA60" s="51"/>
      <c r="AFB60" s="51"/>
      <c r="AFC60" s="51"/>
      <c r="AFD60" s="51"/>
      <c r="AFE60" s="51"/>
      <c r="AFF60" s="51"/>
      <c r="AFG60" s="51"/>
      <c r="AFH60" s="51"/>
      <c r="AFI60" s="51"/>
      <c r="AFJ60" s="51"/>
      <c r="AFK60" s="51"/>
      <c r="AFL60" s="51"/>
      <c r="AFM60" s="51"/>
      <c r="AFN60" s="51"/>
      <c r="AFO60" s="51"/>
      <c r="AFP60" s="51"/>
      <c r="AFQ60" s="51"/>
      <c r="AFR60" s="51"/>
      <c r="AFS60" s="51"/>
      <c r="AFT60" s="51"/>
      <c r="AFU60" s="51"/>
      <c r="AFV60" s="51"/>
      <c r="AFW60" s="51"/>
      <c r="AFX60" s="51"/>
      <c r="AFY60" s="51"/>
      <c r="AFZ60" s="51"/>
      <c r="AGA60" s="51"/>
      <c r="AGB60" s="51"/>
      <c r="AGC60" s="51"/>
      <c r="AGD60" s="51"/>
      <c r="AGE60" s="51"/>
      <c r="AGF60" s="51"/>
      <c r="AGG60" s="51"/>
      <c r="AGH60" s="51"/>
      <c r="AGI60" s="51"/>
      <c r="AGJ60" s="51"/>
      <c r="AGK60" s="51"/>
      <c r="AGL60" s="51"/>
      <c r="AGM60" s="51"/>
      <c r="AGN60" s="51"/>
      <c r="AGO60" s="51"/>
      <c r="AGP60" s="51"/>
      <c r="AGQ60" s="51"/>
      <c r="AGR60" s="51"/>
      <c r="AGS60" s="51"/>
      <c r="AGT60" s="51"/>
      <c r="AGU60" s="51"/>
      <c r="AGV60" s="51"/>
      <c r="AGW60" s="51"/>
      <c r="AGX60" s="51"/>
      <c r="AGY60" s="51"/>
      <c r="AGZ60" s="51"/>
      <c r="AHA60" s="51"/>
      <c r="AHB60" s="51"/>
      <c r="AHC60" s="51"/>
      <c r="AHD60" s="51"/>
      <c r="AHE60" s="51"/>
      <c r="AHF60" s="51"/>
      <c r="AHG60" s="51"/>
      <c r="AHH60" s="51"/>
      <c r="AHI60" s="51"/>
      <c r="AHJ60" s="51"/>
      <c r="AHK60" s="51"/>
      <c r="AHL60" s="51"/>
      <c r="AHM60" s="51"/>
      <c r="AHN60" s="51"/>
      <c r="AHO60" s="51"/>
      <c r="AHP60" s="51"/>
      <c r="AHQ60" s="51"/>
      <c r="AHR60" s="51"/>
      <c r="AHS60" s="51"/>
      <c r="AHT60" s="51"/>
      <c r="AHU60" s="51"/>
      <c r="AHV60" s="51"/>
      <c r="AHW60" s="51"/>
      <c r="AHX60" s="51"/>
      <c r="AHY60" s="51"/>
      <c r="AHZ60" s="51"/>
      <c r="AIA60" s="51"/>
      <c r="AIB60" s="51"/>
      <c r="AIC60" s="51"/>
      <c r="AID60" s="51"/>
      <c r="AIE60" s="51"/>
      <c r="AIF60" s="51"/>
      <c r="AIG60" s="51"/>
      <c r="AIH60" s="51"/>
      <c r="AII60" s="51"/>
      <c r="AIJ60" s="51"/>
      <c r="AIK60" s="51"/>
      <c r="AIL60" s="51"/>
      <c r="AIM60" s="51"/>
      <c r="AIN60" s="51"/>
      <c r="AIO60" s="51"/>
      <c r="AIP60" s="51"/>
      <c r="AIQ60" s="51"/>
      <c r="AIR60" s="51"/>
      <c r="AIS60" s="51"/>
      <c r="AIT60" s="51"/>
      <c r="AIU60" s="51"/>
      <c r="AIV60" s="51"/>
      <c r="AIW60" s="51"/>
      <c r="AIX60" s="51"/>
      <c r="AIY60" s="51"/>
      <c r="AIZ60" s="51"/>
      <c r="AJA60" s="51"/>
      <c r="AJB60" s="51"/>
      <c r="AJC60" s="51"/>
      <c r="AJD60" s="51"/>
      <c r="AJE60" s="51"/>
      <c r="AJF60" s="51"/>
      <c r="AJG60" s="51"/>
      <c r="AJH60" s="51"/>
      <c r="AJI60" s="51"/>
      <c r="AJJ60" s="51"/>
      <c r="AJK60" s="51"/>
      <c r="AJL60" s="51"/>
      <c r="AJM60" s="51"/>
      <c r="AJN60" s="51"/>
      <c r="AJO60" s="51"/>
      <c r="AJP60" s="51"/>
      <c r="AJQ60" s="51"/>
      <c r="AJR60" s="51"/>
      <c r="AJS60" s="51"/>
      <c r="AJT60" s="51"/>
      <c r="AJU60" s="51"/>
      <c r="AJV60" s="51"/>
      <c r="AJW60" s="51"/>
      <c r="AJX60" s="51"/>
      <c r="AJY60" s="51"/>
      <c r="AJZ60" s="51"/>
      <c r="AKA60" s="51"/>
      <c r="AKB60" s="51"/>
      <c r="AKC60" s="51"/>
      <c r="AKD60" s="51"/>
      <c r="AKE60" s="51"/>
      <c r="AKF60" s="51"/>
      <c r="AKG60" s="51"/>
      <c r="AKH60" s="51"/>
      <c r="AKI60" s="51"/>
      <c r="AKJ60" s="51"/>
      <c r="AKK60" s="51"/>
      <c r="AKL60" s="51"/>
    </row>
    <row r="61" spans="1:974" ht="82.8">
      <c r="A61" s="210" t="s">
        <v>202</v>
      </c>
      <c r="B61" s="460" t="s">
        <v>249</v>
      </c>
      <c r="C61" s="134" t="s">
        <v>65</v>
      </c>
      <c r="D61" s="188" t="s">
        <v>203</v>
      </c>
      <c r="E61" s="162" t="s">
        <v>61</v>
      </c>
      <c r="F61" s="392"/>
      <c r="G61" s="246"/>
      <c r="H61" s="247"/>
      <c r="I61" s="204">
        <f>697000/41</f>
        <v>17000</v>
      </c>
      <c r="J61" s="248"/>
      <c r="K61" s="249"/>
      <c r="L61" s="250">
        <f t="shared" si="10"/>
        <v>17000</v>
      </c>
      <c r="M61" s="251">
        <f>+L61</f>
        <v>17000</v>
      </c>
      <c r="N61" s="252"/>
      <c r="O61" s="74">
        <f t="shared" si="1"/>
        <v>0</v>
      </c>
      <c r="P61" s="85">
        <f>VLOOKUP(C61,'[1]PEP Aprobado junio 2022'!B65:K74,10,FALSE)</f>
        <v>17000</v>
      </c>
      <c r="Q61" s="86">
        <f t="shared" ref="Q61:Q68" si="12">+L61-P61</f>
        <v>0</v>
      </c>
      <c r="T61" s="415">
        <f t="shared" si="3"/>
        <v>697000</v>
      </c>
    </row>
    <row r="62" spans="1:974" ht="14.4" customHeight="1">
      <c r="A62" s="210"/>
      <c r="B62" s="186" t="s">
        <v>204</v>
      </c>
      <c r="C62" s="186"/>
      <c r="D62" s="186"/>
      <c r="E62" s="186"/>
      <c r="F62" s="402"/>
      <c r="G62" s="145">
        <v>179000</v>
      </c>
      <c r="H62" s="109" t="s">
        <v>123</v>
      </c>
      <c r="I62" s="110" t="s">
        <v>123</v>
      </c>
      <c r="J62" s="110" t="s">
        <v>123</v>
      </c>
      <c r="K62" s="111" t="s">
        <v>123</v>
      </c>
      <c r="L62" s="254" t="s">
        <v>123</v>
      </c>
      <c r="M62" s="255"/>
      <c r="N62" s="159" t="s">
        <v>123</v>
      </c>
      <c r="O62" s="74"/>
      <c r="P62" s="85"/>
      <c r="Q62" s="86"/>
      <c r="R62" s="51"/>
      <c r="S62" s="51"/>
      <c r="T62" s="415" t="e">
        <f t="shared" si="3"/>
        <v>#VALUE!</v>
      </c>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c r="IV62" s="51"/>
      <c r="IW62" s="51"/>
      <c r="IX62" s="51"/>
      <c r="IY62" s="51"/>
      <c r="IZ62" s="51"/>
      <c r="JA62" s="51"/>
      <c r="JB62" s="51"/>
      <c r="JC62" s="51"/>
      <c r="JD62" s="51"/>
      <c r="JE62" s="51"/>
      <c r="JF62" s="51"/>
      <c r="JG62" s="51"/>
      <c r="JH62" s="51"/>
      <c r="JI62" s="51"/>
      <c r="JJ62" s="51"/>
      <c r="JK62" s="51"/>
      <c r="JL62" s="51"/>
      <c r="JM62" s="51"/>
      <c r="JN62" s="51"/>
      <c r="JO62" s="51"/>
      <c r="JP62" s="51"/>
      <c r="JQ62" s="51"/>
      <c r="JR62" s="51"/>
      <c r="JS62" s="51"/>
      <c r="JT62" s="51"/>
      <c r="JU62" s="51"/>
      <c r="JV62" s="51"/>
      <c r="JW62" s="51"/>
      <c r="JX62" s="51"/>
      <c r="JY62" s="51"/>
      <c r="JZ62" s="51"/>
      <c r="KA62" s="51"/>
      <c r="KB62" s="51"/>
      <c r="KC62" s="51"/>
      <c r="KD62" s="51"/>
      <c r="KE62" s="51"/>
      <c r="KF62" s="51"/>
      <c r="KG62" s="51"/>
      <c r="KH62" s="51"/>
      <c r="KI62" s="51"/>
      <c r="KJ62" s="51"/>
      <c r="KK62" s="51"/>
      <c r="KL62" s="51"/>
      <c r="KM62" s="51"/>
      <c r="KN62" s="51"/>
      <c r="KO62" s="51"/>
      <c r="KP62" s="51"/>
      <c r="KQ62" s="51"/>
      <c r="KR62" s="51"/>
      <c r="KS62" s="51"/>
      <c r="KT62" s="51"/>
      <c r="KU62" s="51"/>
      <c r="KV62" s="51"/>
      <c r="KW62" s="51"/>
      <c r="KX62" s="51"/>
      <c r="KY62" s="51"/>
      <c r="KZ62" s="51"/>
      <c r="LA62" s="51"/>
      <c r="LB62" s="51"/>
      <c r="LC62" s="51"/>
      <c r="LD62" s="51"/>
      <c r="LE62" s="51"/>
      <c r="LF62" s="51"/>
      <c r="LG62" s="51"/>
      <c r="LH62" s="51"/>
      <c r="LI62" s="51"/>
      <c r="LJ62" s="51"/>
      <c r="LK62" s="51"/>
      <c r="LL62" s="51"/>
      <c r="LM62" s="51"/>
      <c r="LN62" s="51"/>
      <c r="LO62" s="51"/>
      <c r="LP62" s="51"/>
      <c r="LQ62" s="51"/>
      <c r="LR62" s="51"/>
      <c r="LS62" s="51"/>
      <c r="LT62" s="51"/>
      <c r="LU62" s="51"/>
      <c r="LV62" s="51"/>
      <c r="LW62" s="51"/>
      <c r="LX62" s="51"/>
      <c r="LY62" s="51"/>
      <c r="LZ62" s="51"/>
      <c r="MA62" s="51"/>
      <c r="MB62" s="51"/>
      <c r="MC62" s="51"/>
      <c r="MD62" s="51"/>
      <c r="ME62" s="51"/>
      <c r="MF62" s="51"/>
      <c r="MG62" s="51"/>
      <c r="MH62" s="51"/>
      <c r="MI62" s="51"/>
      <c r="MJ62" s="51"/>
      <c r="MK62" s="51"/>
      <c r="ML62" s="51"/>
      <c r="MM62" s="51"/>
      <c r="MN62" s="51"/>
      <c r="MO62" s="51"/>
      <c r="MP62" s="51"/>
      <c r="MQ62" s="51"/>
      <c r="MR62" s="51"/>
      <c r="MS62" s="51"/>
      <c r="MT62" s="51"/>
      <c r="MU62" s="51"/>
      <c r="MV62" s="51"/>
      <c r="MW62" s="51"/>
      <c r="MX62" s="51"/>
      <c r="MY62" s="51"/>
      <c r="MZ62" s="51"/>
      <c r="NA62" s="51"/>
      <c r="NB62" s="51"/>
      <c r="NC62" s="51"/>
      <c r="ND62" s="51"/>
      <c r="NE62" s="51"/>
      <c r="NF62" s="51"/>
      <c r="NG62" s="51"/>
      <c r="NH62" s="51"/>
      <c r="NI62" s="51"/>
      <c r="NJ62" s="51"/>
      <c r="NK62" s="51"/>
      <c r="NL62" s="51"/>
      <c r="NM62" s="51"/>
      <c r="NN62" s="51"/>
      <c r="NO62" s="51"/>
      <c r="NP62" s="51"/>
      <c r="NQ62" s="51"/>
      <c r="NR62" s="51"/>
      <c r="NS62" s="51"/>
      <c r="NT62" s="51"/>
      <c r="NU62" s="51"/>
      <c r="NV62" s="51"/>
      <c r="NW62" s="51"/>
      <c r="NX62" s="51"/>
      <c r="NY62" s="51"/>
      <c r="NZ62" s="51"/>
      <c r="OA62" s="51"/>
      <c r="OB62" s="51"/>
      <c r="OC62" s="51"/>
      <c r="OD62" s="51"/>
      <c r="OE62" s="51"/>
      <c r="OF62" s="51"/>
      <c r="OG62" s="51"/>
      <c r="OH62" s="51"/>
      <c r="OI62" s="51"/>
      <c r="OJ62" s="51"/>
      <c r="OK62" s="51"/>
      <c r="OL62" s="51"/>
      <c r="OM62" s="51"/>
      <c r="ON62" s="51"/>
      <c r="OO62" s="51"/>
      <c r="OP62" s="51"/>
      <c r="OQ62" s="51"/>
      <c r="OR62" s="51"/>
      <c r="OS62" s="51"/>
      <c r="OT62" s="51"/>
      <c r="OU62" s="51"/>
      <c r="OV62" s="51"/>
      <c r="OW62" s="51"/>
      <c r="OX62" s="51"/>
      <c r="OY62" s="51"/>
      <c r="OZ62" s="51"/>
      <c r="PA62" s="51"/>
      <c r="PB62" s="51"/>
      <c r="PC62" s="51"/>
      <c r="PD62" s="51"/>
      <c r="PE62" s="51"/>
      <c r="PF62" s="51"/>
      <c r="PG62" s="51"/>
      <c r="PH62" s="51"/>
      <c r="PI62" s="51"/>
      <c r="PJ62" s="51"/>
      <c r="PK62" s="51"/>
      <c r="PL62" s="51"/>
      <c r="PM62" s="51"/>
      <c r="PN62" s="51"/>
      <c r="PO62" s="51"/>
      <c r="PP62" s="51"/>
      <c r="PQ62" s="51"/>
      <c r="PR62" s="51"/>
      <c r="PS62" s="51"/>
      <c r="PT62" s="51"/>
      <c r="PU62" s="51"/>
      <c r="PV62" s="51"/>
      <c r="PW62" s="51"/>
      <c r="PX62" s="51"/>
      <c r="PY62" s="51"/>
      <c r="PZ62" s="51"/>
      <c r="QA62" s="51"/>
      <c r="QB62" s="51"/>
      <c r="QC62" s="51"/>
      <c r="QD62" s="51"/>
      <c r="QE62" s="51"/>
      <c r="QF62" s="51"/>
      <c r="QG62" s="51"/>
      <c r="QH62" s="51"/>
      <c r="QI62" s="51"/>
      <c r="QJ62" s="51"/>
      <c r="QK62" s="51"/>
      <c r="QL62" s="51"/>
      <c r="QM62" s="51"/>
      <c r="QN62" s="51"/>
      <c r="QO62" s="51"/>
      <c r="QP62" s="51"/>
      <c r="QQ62" s="51"/>
      <c r="QR62" s="51"/>
      <c r="QS62" s="51"/>
      <c r="QT62" s="51"/>
      <c r="QU62" s="51"/>
      <c r="QV62" s="51"/>
      <c r="QW62" s="51"/>
      <c r="QX62" s="51"/>
      <c r="QY62" s="51"/>
      <c r="QZ62" s="51"/>
      <c r="RA62" s="51"/>
      <c r="RB62" s="51"/>
      <c r="RC62" s="51"/>
      <c r="RD62" s="51"/>
      <c r="RE62" s="51"/>
      <c r="RF62" s="51"/>
      <c r="RG62" s="51"/>
      <c r="RH62" s="51"/>
      <c r="RI62" s="51"/>
      <c r="RJ62" s="51"/>
      <c r="RK62" s="51"/>
      <c r="RL62" s="51"/>
      <c r="RM62" s="51"/>
      <c r="RN62" s="51"/>
      <c r="RO62" s="51"/>
      <c r="RP62" s="51"/>
      <c r="RQ62" s="51"/>
      <c r="RR62" s="51"/>
      <c r="RS62" s="51"/>
      <c r="RT62" s="51"/>
      <c r="RU62" s="51"/>
      <c r="RV62" s="51"/>
      <c r="RW62" s="51"/>
      <c r="RX62" s="51"/>
      <c r="RY62" s="51"/>
      <c r="RZ62" s="51"/>
      <c r="SA62" s="51"/>
      <c r="SB62" s="51"/>
      <c r="SC62" s="51"/>
      <c r="SD62" s="51"/>
      <c r="SE62" s="51"/>
      <c r="SF62" s="51"/>
      <c r="SG62" s="51"/>
      <c r="SH62" s="51"/>
      <c r="SI62" s="51"/>
      <c r="SJ62" s="51"/>
      <c r="SK62" s="51"/>
      <c r="SL62" s="51"/>
      <c r="SM62" s="51"/>
      <c r="SN62" s="51"/>
      <c r="SO62" s="51"/>
      <c r="SP62" s="51"/>
      <c r="SQ62" s="51"/>
      <c r="SR62" s="51"/>
      <c r="SS62" s="51"/>
      <c r="ST62" s="51"/>
      <c r="SU62" s="51"/>
      <c r="SV62" s="51"/>
      <c r="SW62" s="51"/>
      <c r="SX62" s="51"/>
      <c r="SY62" s="51"/>
      <c r="SZ62" s="51"/>
      <c r="TA62" s="51"/>
      <c r="TB62" s="51"/>
      <c r="TC62" s="51"/>
      <c r="TD62" s="51"/>
      <c r="TE62" s="51"/>
      <c r="TF62" s="51"/>
      <c r="TG62" s="51"/>
      <c r="TH62" s="51"/>
      <c r="TI62" s="51"/>
      <c r="TJ62" s="51"/>
      <c r="TK62" s="51"/>
      <c r="TL62" s="51"/>
      <c r="TM62" s="51"/>
      <c r="TN62" s="51"/>
      <c r="TO62" s="51"/>
      <c r="TP62" s="51"/>
      <c r="TQ62" s="51"/>
      <c r="TR62" s="51"/>
      <c r="TS62" s="51"/>
      <c r="TT62" s="51"/>
      <c r="TU62" s="51"/>
      <c r="TV62" s="51"/>
      <c r="TW62" s="51"/>
      <c r="TX62" s="51"/>
      <c r="TY62" s="51"/>
      <c r="TZ62" s="51"/>
      <c r="UA62" s="51"/>
      <c r="UB62" s="51"/>
      <c r="UC62" s="51"/>
      <c r="UD62" s="51"/>
      <c r="UE62" s="51"/>
      <c r="UF62" s="51"/>
      <c r="UG62" s="51"/>
      <c r="UH62" s="51"/>
      <c r="UI62" s="51"/>
      <c r="UJ62" s="51"/>
      <c r="UK62" s="51"/>
      <c r="UL62" s="51"/>
      <c r="UM62" s="51"/>
      <c r="UN62" s="51"/>
      <c r="UO62" s="51"/>
      <c r="UP62" s="51"/>
      <c r="UQ62" s="51"/>
      <c r="UR62" s="51"/>
      <c r="US62" s="51"/>
      <c r="UT62" s="51"/>
      <c r="UU62" s="51"/>
      <c r="UV62" s="51"/>
      <c r="UW62" s="51"/>
      <c r="UX62" s="51"/>
      <c r="UY62" s="51"/>
      <c r="UZ62" s="51"/>
      <c r="VA62" s="51"/>
      <c r="VB62" s="51"/>
      <c r="VC62" s="51"/>
      <c r="VD62" s="51"/>
      <c r="VE62" s="51"/>
      <c r="VF62" s="51"/>
      <c r="VG62" s="51"/>
      <c r="VH62" s="51"/>
      <c r="VI62" s="51"/>
      <c r="VJ62" s="51"/>
      <c r="VK62" s="51"/>
      <c r="VL62" s="51"/>
      <c r="VM62" s="51"/>
      <c r="VN62" s="51"/>
      <c r="VO62" s="51"/>
      <c r="VP62" s="51"/>
      <c r="VQ62" s="51"/>
      <c r="VR62" s="51"/>
      <c r="VS62" s="51"/>
      <c r="VT62" s="51"/>
      <c r="VU62" s="51"/>
      <c r="VV62" s="51"/>
      <c r="VW62" s="51"/>
      <c r="VX62" s="51"/>
      <c r="VY62" s="51"/>
      <c r="VZ62" s="51"/>
      <c r="WA62" s="51"/>
      <c r="WB62" s="51"/>
      <c r="WC62" s="51"/>
      <c r="WD62" s="51"/>
      <c r="WE62" s="51"/>
      <c r="WF62" s="51"/>
      <c r="WG62" s="51"/>
      <c r="WH62" s="51"/>
      <c r="WI62" s="51"/>
      <c r="WJ62" s="51"/>
      <c r="WK62" s="51"/>
      <c r="WL62" s="51"/>
      <c r="WM62" s="51"/>
      <c r="WN62" s="51"/>
      <c r="WO62" s="51"/>
      <c r="WP62" s="51"/>
      <c r="WQ62" s="51"/>
      <c r="WR62" s="51"/>
      <c r="WS62" s="51"/>
      <c r="WT62" s="51"/>
      <c r="WU62" s="51"/>
      <c r="WV62" s="51"/>
      <c r="WW62" s="51"/>
      <c r="WX62" s="51"/>
      <c r="WY62" s="51"/>
      <c r="WZ62" s="51"/>
      <c r="XA62" s="51"/>
      <c r="XB62" s="51"/>
      <c r="XC62" s="51"/>
      <c r="XD62" s="51"/>
      <c r="XE62" s="51"/>
      <c r="XF62" s="51"/>
      <c r="XG62" s="51"/>
      <c r="XH62" s="51"/>
      <c r="XI62" s="51"/>
      <c r="XJ62" s="51"/>
      <c r="XK62" s="51"/>
      <c r="XL62" s="51"/>
      <c r="XM62" s="51"/>
      <c r="XN62" s="51"/>
      <c r="XO62" s="51"/>
      <c r="XP62" s="51"/>
      <c r="XQ62" s="51"/>
      <c r="XR62" s="51"/>
      <c r="XS62" s="51"/>
      <c r="XT62" s="51"/>
      <c r="XU62" s="51"/>
      <c r="XV62" s="51"/>
      <c r="XW62" s="51"/>
      <c r="XX62" s="51"/>
      <c r="XY62" s="51"/>
      <c r="XZ62" s="51"/>
      <c r="YA62" s="51"/>
      <c r="YB62" s="51"/>
      <c r="YC62" s="51"/>
      <c r="YD62" s="51"/>
      <c r="YE62" s="51"/>
      <c r="YF62" s="51"/>
      <c r="YG62" s="51"/>
      <c r="YH62" s="51"/>
      <c r="YI62" s="51"/>
      <c r="YJ62" s="51"/>
      <c r="YK62" s="51"/>
      <c r="YL62" s="51"/>
      <c r="YM62" s="51"/>
      <c r="YN62" s="51"/>
      <c r="YO62" s="51"/>
      <c r="YP62" s="51"/>
      <c r="YQ62" s="51"/>
      <c r="YR62" s="51"/>
      <c r="YS62" s="51"/>
      <c r="YT62" s="51"/>
      <c r="YU62" s="51"/>
      <c r="YV62" s="51"/>
      <c r="YW62" s="51"/>
      <c r="YX62" s="51"/>
      <c r="YY62" s="51"/>
      <c r="YZ62" s="51"/>
      <c r="ZA62" s="51"/>
      <c r="ZB62" s="51"/>
      <c r="ZC62" s="51"/>
      <c r="ZD62" s="51"/>
      <c r="ZE62" s="51"/>
      <c r="ZF62" s="51"/>
      <c r="ZG62" s="51"/>
      <c r="ZH62" s="51"/>
      <c r="ZI62" s="51"/>
      <c r="ZJ62" s="51"/>
      <c r="ZK62" s="51"/>
      <c r="ZL62" s="51"/>
      <c r="ZM62" s="51"/>
      <c r="ZN62" s="51"/>
      <c r="ZO62" s="51"/>
      <c r="ZP62" s="51"/>
      <c r="ZQ62" s="51"/>
      <c r="ZR62" s="51"/>
      <c r="ZS62" s="51"/>
      <c r="ZT62" s="51"/>
      <c r="ZU62" s="51"/>
      <c r="ZV62" s="51"/>
      <c r="ZW62" s="51"/>
      <c r="ZX62" s="51"/>
      <c r="ZY62" s="51"/>
      <c r="ZZ62" s="51"/>
      <c r="AAA62" s="51"/>
      <c r="AAB62" s="51"/>
      <c r="AAC62" s="51"/>
      <c r="AAD62" s="51"/>
      <c r="AAE62" s="51"/>
      <c r="AAF62" s="51"/>
      <c r="AAG62" s="51"/>
      <c r="AAH62" s="51"/>
      <c r="AAI62" s="51"/>
      <c r="AAJ62" s="51"/>
      <c r="AAK62" s="51"/>
      <c r="AAL62" s="51"/>
      <c r="AAM62" s="51"/>
      <c r="AAN62" s="51"/>
      <c r="AAO62" s="51"/>
      <c r="AAP62" s="51"/>
      <c r="AAQ62" s="51"/>
      <c r="AAR62" s="51"/>
      <c r="AAS62" s="51"/>
      <c r="AAT62" s="51"/>
      <c r="AAU62" s="51"/>
      <c r="AAV62" s="51"/>
      <c r="AAW62" s="51"/>
      <c r="AAX62" s="51"/>
      <c r="AAY62" s="51"/>
      <c r="AAZ62" s="51"/>
      <c r="ABA62" s="51"/>
      <c r="ABB62" s="51"/>
      <c r="ABC62" s="51"/>
      <c r="ABD62" s="51"/>
      <c r="ABE62" s="51"/>
      <c r="ABF62" s="51"/>
      <c r="ABG62" s="51"/>
      <c r="ABH62" s="51"/>
      <c r="ABI62" s="51"/>
      <c r="ABJ62" s="51"/>
      <c r="ABK62" s="51"/>
      <c r="ABL62" s="51"/>
      <c r="ABM62" s="51"/>
      <c r="ABN62" s="51"/>
      <c r="ABO62" s="51"/>
      <c r="ABP62" s="51"/>
      <c r="ABQ62" s="51"/>
      <c r="ABR62" s="51"/>
      <c r="ABS62" s="51"/>
      <c r="ABT62" s="51"/>
      <c r="ABU62" s="51"/>
      <c r="ABV62" s="51"/>
      <c r="ABW62" s="51"/>
      <c r="ABX62" s="51"/>
      <c r="ABY62" s="51"/>
      <c r="ABZ62" s="51"/>
      <c r="ACA62" s="51"/>
      <c r="ACB62" s="51"/>
      <c r="ACC62" s="51"/>
      <c r="ACD62" s="51"/>
      <c r="ACE62" s="51"/>
      <c r="ACF62" s="51"/>
      <c r="ACG62" s="51"/>
      <c r="ACH62" s="51"/>
      <c r="ACI62" s="51"/>
      <c r="ACJ62" s="51"/>
      <c r="ACK62" s="51"/>
      <c r="ACL62" s="51"/>
      <c r="ACM62" s="51"/>
      <c r="ACN62" s="51"/>
      <c r="ACO62" s="51"/>
      <c r="ACP62" s="51"/>
      <c r="ACQ62" s="51"/>
      <c r="ACR62" s="51"/>
      <c r="ACS62" s="51"/>
      <c r="ACT62" s="51"/>
      <c r="ACU62" s="51"/>
      <c r="ACV62" s="51"/>
      <c r="ACW62" s="51"/>
      <c r="ACX62" s="51"/>
      <c r="ACY62" s="51"/>
      <c r="ACZ62" s="51"/>
      <c r="ADA62" s="51"/>
      <c r="ADB62" s="51"/>
      <c r="ADC62" s="51"/>
      <c r="ADD62" s="51"/>
      <c r="ADE62" s="51"/>
      <c r="ADF62" s="51"/>
      <c r="ADG62" s="51"/>
      <c r="ADH62" s="51"/>
      <c r="ADI62" s="51"/>
      <c r="ADJ62" s="51"/>
      <c r="ADK62" s="51"/>
      <c r="ADL62" s="51"/>
      <c r="ADM62" s="51"/>
      <c r="ADN62" s="51"/>
      <c r="ADO62" s="51"/>
      <c r="ADP62" s="51"/>
      <c r="ADQ62" s="51"/>
      <c r="ADR62" s="51"/>
      <c r="ADS62" s="51"/>
      <c r="ADT62" s="51"/>
      <c r="ADU62" s="51"/>
      <c r="ADV62" s="51"/>
      <c r="ADW62" s="51"/>
      <c r="ADX62" s="51"/>
      <c r="ADY62" s="51"/>
      <c r="ADZ62" s="51"/>
      <c r="AEA62" s="51"/>
      <c r="AEB62" s="51"/>
      <c r="AEC62" s="51"/>
      <c r="AED62" s="51"/>
      <c r="AEE62" s="51"/>
      <c r="AEF62" s="51"/>
      <c r="AEG62" s="51"/>
      <c r="AEH62" s="51"/>
      <c r="AEI62" s="51"/>
      <c r="AEJ62" s="51"/>
      <c r="AEK62" s="51"/>
      <c r="AEL62" s="51"/>
      <c r="AEM62" s="51"/>
      <c r="AEN62" s="51"/>
      <c r="AEO62" s="51"/>
      <c r="AEP62" s="51"/>
      <c r="AEQ62" s="51"/>
      <c r="AER62" s="51"/>
      <c r="AES62" s="51"/>
      <c r="AET62" s="51"/>
      <c r="AEU62" s="51"/>
      <c r="AEV62" s="51"/>
      <c r="AEW62" s="51"/>
      <c r="AEX62" s="51"/>
      <c r="AEY62" s="51"/>
      <c r="AEZ62" s="51"/>
      <c r="AFA62" s="51"/>
      <c r="AFB62" s="51"/>
      <c r="AFC62" s="51"/>
      <c r="AFD62" s="51"/>
      <c r="AFE62" s="51"/>
      <c r="AFF62" s="51"/>
      <c r="AFG62" s="51"/>
      <c r="AFH62" s="51"/>
      <c r="AFI62" s="51"/>
      <c r="AFJ62" s="51"/>
      <c r="AFK62" s="51"/>
      <c r="AFL62" s="51"/>
      <c r="AFM62" s="51"/>
      <c r="AFN62" s="51"/>
      <c r="AFO62" s="51"/>
      <c r="AFP62" s="51"/>
      <c r="AFQ62" s="51"/>
      <c r="AFR62" s="51"/>
      <c r="AFS62" s="51"/>
      <c r="AFT62" s="51"/>
      <c r="AFU62" s="51"/>
      <c r="AFV62" s="51"/>
      <c r="AFW62" s="51"/>
      <c r="AFX62" s="51"/>
      <c r="AFY62" s="51"/>
      <c r="AFZ62" s="51"/>
      <c r="AGA62" s="51"/>
      <c r="AGB62" s="51"/>
      <c r="AGC62" s="51"/>
      <c r="AGD62" s="51"/>
      <c r="AGE62" s="51"/>
      <c r="AGF62" s="51"/>
      <c r="AGG62" s="51"/>
      <c r="AGH62" s="51"/>
      <c r="AGI62" s="51"/>
      <c r="AGJ62" s="51"/>
      <c r="AGK62" s="51"/>
      <c r="AGL62" s="51"/>
      <c r="AGM62" s="51"/>
      <c r="AGN62" s="51"/>
      <c r="AGO62" s="51"/>
      <c r="AGP62" s="51"/>
      <c r="AGQ62" s="51"/>
      <c r="AGR62" s="51"/>
      <c r="AGS62" s="51"/>
      <c r="AGT62" s="51"/>
      <c r="AGU62" s="51"/>
      <c r="AGV62" s="51"/>
      <c r="AGW62" s="51"/>
      <c r="AGX62" s="51"/>
      <c r="AGY62" s="51"/>
      <c r="AGZ62" s="51"/>
      <c r="AHA62" s="51"/>
      <c r="AHB62" s="51"/>
      <c r="AHC62" s="51"/>
      <c r="AHD62" s="51"/>
      <c r="AHE62" s="51"/>
      <c r="AHF62" s="51"/>
      <c r="AHG62" s="51"/>
      <c r="AHH62" s="51"/>
      <c r="AHI62" s="51"/>
      <c r="AHJ62" s="51"/>
      <c r="AHK62" s="51"/>
      <c r="AHL62" s="51"/>
      <c r="AHM62" s="51"/>
      <c r="AHN62" s="51"/>
      <c r="AHO62" s="51"/>
      <c r="AHP62" s="51"/>
      <c r="AHQ62" s="51"/>
      <c r="AHR62" s="51"/>
      <c r="AHS62" s="51"/>
      <c r="AHT62" s="51"/>
      <c r="AHU62" s="51"/>
      <c r="AHV62" s="51"/>
      <c r="AHW62" s="51"/>
      <c r="AHX62" s="51"/>
      <c r="AHY62" s="51"/>
      <c r="AHZ62" s="51"/>
      <c r="AIA62" s="51"/>
      <c r="AIB62" s="51"/>
      <c r="AIC62" s="51"/>
      <c r="AID62" s="51"/>
      <c r="AIE62" s="51"/>
      <c r="AIF62" s="51"/>
      <c r="AIG62" s="51"/>
      <c r="AIH62" s="51"/>
      <c r="AII62" s="51"/>
      <c r="AIJ62" s="51"/>
      <c r="AIK62" s="51"/>
      <c r="AIL62" s="51"/>
      <c r="AIM62" s="51"/>
      <c r="AIN62" s="51"/>
      <c r="AIO62" s="51"/>
      <c r="AIP62" s="51"/>
      <c r="AIQ62" s="51"/>
      <c r="AIR62" s="51"/>
      <c r="AIS62" s="51"/>
      <c r="AIT62" s="51"/>
      <c r="AIU62" s="51"/>
      <c r="AIV62" s="51"/>
      <c r="AIW62" s="51"/>
      <c r="AIX62" s="51"/>
      <c r="AIY62" s="51"/>
      <c r="AIZ62" s="51"/>
      <c r="AJA62" s="51"/>
      <c r="AJB62" s="51"/>
      <c r="AJC62" s="51"/>
      <c r="AJD62" s="51"/>
      <c r="AJE62" s="51"/>
      <c r="AJF62" s="51"/>
      <c r="AJG62" s="51"/>
      <c r="AJH62" s="51"/>
      <c r="AJI62" s="51"/>
      <c r="AJJ62" s="51"/>
      <c r="AJK62" s="51"/>
      <c r="AJL62" s="51"/>
      <c r="AJM62" s="51"/>
      <c r="AJN62" s="51"/>
      <c r="AJO62" s="51"/>
      <c r="AJP62" s="51"/>
      <c r="AJQ62" s="51"/>
      <c r="AJR62" s="51"/>
      <c r="AJS62" s="51"/>
      <c r="AJT62" s="51"/>
      <c r="AJU62" s="51"/>
      <c r="AJV62" s="51"/>
      <c r="AJW62" s="51"/>
      <c r="AJX62" s="51"/>
      <c r="AJY62" s="51"/>
      <c r="AJZ62" s="51"/>
      <c r="AKA62" s="51"/>
      <c r="AKB62" s="51"/>
      <c r="AKC62" s="51"/>
      <c r="AKD62" s="51"/>
      <c r="AKE62" s="51"/>
      <c r="AKF62" s="51"/>
      <c r="AKG62" s="51"/>
      <c r="AKH62" s="51"/>
      <c r="AKI62" s="51"/>
      <c r="AKJ62" s="51"/>
      <c r="AKK62" s="51"/>
      <c r="AKL62" s="51"/>
    </row>
    <row r="63" spans="1:974" ht="69">
      <c r="A63" s="210" t="s">
        <v>205</v>
      </c>
      <c r="B63" s="416" t="s">
        <v>250</v>
      </c>
      <c r="C63" s="125" t="s">
        <v>206</v>
      </c>
      <c r="D63" s="193" t="s">
        <v>207</v>
      </c>
      <c r="E63" s="190"/>
      <c r="F63" s="403"/>
      <c r="G63" s="108"/>
      <c r="H63" s="203"/>
      <c r="I63" s="205"/>
      <c r="J63" s="205"/>
      <c r="K63" s="206">
        <v>160000</v>
      </c>
      <c r="L63" s="256">
        <f t="shared" si="10"/>
        <v>160000</v>
      </c>
      <c r="M63" s="257">
        <f>+L63</f>
        <v>160000</v>
      </c>
      <c r="N63" s="209"/>
      <c r="O63" s="74">
        <f t="shared" si="1"/>
        <v>0</v>
      </c>
      <c r="P63" s="85">
        <f>VLOOKUP(C63,'[1]PEP Aprobado junio 2022'!B67:K76,10,FALSE)</f>
        <v>160000</v>
      </c>
      <c r="Q63" s="86">
        <f t="shared" si="12"/>
        <v>0</v>
      </c>
      <c r="T63" s="415">
        <f t="shared" si="3"/>
        <v>6560000</v>
      </c>
    </row>
    <row r="64" spans="1:974" ht="14.4" customHeight="1">
      <c r="A64" s="210"/>
      <c r="B64" s="186" t="s">
        <v>208</v>
      </c>
      <c r="C64" s="186"/>
      <c r="D64" s="186"/>
      <c r="E64" s="186"/>
      <c r="F64" s="398"/>
      <c r="G64" s="196" t="s">
        <v>123</v>
      </c>
      <c r="H64" s="197" t="s">
        <v>123</v>
      </c>
      <c r="I64" s="198" t="s">
        <v>123</v>
      </c>
      <c r="J64" s="198" t="s">
        <v>123</v>
      </c>
      <c r="K64" s="199" t="s">
        <v>123</v>
      </c>
      <c r="L64" s="258" t="s">
        <v>123</v>
      </c>
      <c r="M64" s="259"/>
      <c r="N64" s="201" t="s">
        <v>123</v>
      </c>
      <c r="O64" s="74"/>
      <c r="P64" s="85"/>
      <c r="Q64" s="86"/>
      <c r="R64" s="51"/>
      <c r="S64" s="51"/>
      <c r="T64" s="415" t="e">
        <f t="shared" si="3"/>
        <v>#VALUE!</v>
      </c>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c r="IT64" s="51"/>
      <c r="IU64" s="51"/>
      <c r="IV64" s="51"/>
      <c r="IW64" s="51"/>
      <c r="IX64" s="51"/>
      <c r="IY64" s="51"/>
      <c r="IZ64" s="51"/>
      <c r="JA64" s="51"/>
      <c r="JB64" s="51"/>
      <c r="JC64" s="51"/>
      <c r="JD64" s="51"/>
      <c r="JE64" s="51"/>
      <c r="JF64" s="51"/>
      <c r="JG64" s="51"/>
      <c r="JH64" s="51"/>
      <c r="JI64" s="51"/>
      <c r="JJ64" s="51"/>
      <c r="JK64" s="51"/>
      <c r="JL64" s="51"/>
      <c r="JM64" s="51"/>
      <c r="JN64" s="51"/>
      <c r="JO64" s="51"/>
      <c r="JP64" s="51"/>
      <c r="JQ64" s="51"/>
      <c r="JR64" s="51"/>
      <c r="JS64" s="51"/>
      <c r="JT64" s="51"/>
      <c r="JU64" s="51"/>
      <c r="JV64" s="51"/>
      <c r="JW64" s="51"/>
      <c r="JX64" s="51"/>
      <c r="JY64" s="51"/>
      <c r="JZ64" s="51"/>
      <c r="KA64" s="51"/>
      <c r="KB64" s="51"/>
      <c r="KC64" s="51"/>
      <c r="KD64" s="51"/>
      <c r="KE64" s="51"/>
      <c r="KF64" s="51"/>
      <c r="KG64" s="51"/>
      <c r="KH64" s="51"/>
      <c r="KI64" s="51"/>
      <c r="KJ64" s="51"/>
      <c r="KK64" s="51"/>
      <c r="KL64" s="51"/>
      <c r="KM64" s="51"/>
      <c r="KN64" s="51"/>
      <c r="KO64" s="51"/>
      <c r="KP64" s="51"/>
      <c r="KQ64" s="51"/>
      <c r="KR64" s="51"/>
      <c r="KS64" s="51"/>
      <c r="KT64" s="51"/>
      <c r="KU64" s="51"/>
      <c r="KV64" s="51"/>
      <c r="KW64" s="51"/>
      <c r="KX64" s="51"/>
      <c r="KY64" s="51"/>
      <c r="KZ64" s="51"/>
      <c r="LA64" s="51"/>
      <c r="LB64" s="51"/>
      <c r="LC64" s="51"/>
      <c r="LD64" s="51"/>
      <c r="LE64" s="51"/>
      <c r="LF64" s="51"/>
      <c r="LG64" s="51"/>
      <c r="LH64" s="51"/>
      <c r="LI64" s="51"/>
      <c r="LJ64" s="51"/>
      <c r="LK64" s="51"/>
      <c r="LL64" s="51"/>
      <c r="LM64" s="51"/>
      <c r="LN64" s="51"/>
      <c r="LO64" s="51"/>
      <c r="LP64" s="51"/>
      <c r="LQ64" s="51"/>
      <c r="LR64" s="51"/>
      <c r="LS64" s="51"/>
      <c r="LT64" s="51"/>
      <c r="LU64" s="51"/>
      <c r="LV64" s="51"/>
      <c r="LW64" s="51"/>
      <c r="LX64" s="51"/>
      <c r="LY64" s="51"/>
      <c r="LZ64" s="51"/>
      <c r="MA64" s="51"/>
      <c r="MB64" s="51"/>
      <c r="MC64" s="51"/>
      <c r="MD64" s="51"/>
      <c r="ME64" s="51"/>
      <c r="MF64" s="51"/>
      <c r="MG64" s="51"/>
      <c r="MH64" s="51"/>
      <c r="MI64" s="51"/>
      <c r="MJ64" s="51"/>
      <c r="MK64" s="51"/>
      <c r="ML64" s="51"/>
      <c r="MM64" s="51"/>
      <c r="MN64" s="51"/>
      <c r="MO64" s="51"/>
      <c r="MP64" s="51"/>
      <c r="MQ64" s="51"/>
      <c r="MR64" s="51"/>
      <c r="MS64" s="51"/>
      <c r="MT64" s="51"/>
      <c r="MU64" s="51"/>
      <c r="MV64" s="51"/>
      <c r="MW64" s="51"/>
      <c r="MX64" s="51"/>
      <c r="MY64" s="51"/>
      <c r="MZ64" s="51"/>
      <c r="NA64" s="51"/>
      <c r="NB64" s="51"/>
      <c r="NC64" s="51"/>
      <c r="ND64" s="51"/>
      <c r="NE64" s="51"/>
      <c r="NF64" s="51"/>
      <c r="NG64" s="51"/>
      <c r="NH64" s="51"/>
      <c r="NI64" s="51"/>
      <c r="NJ64" s="51"/>
      <c r="NK64" s="51"/>
      <c r="NL64" s="51"/>
      <c r="NM64" s="51"/>
      <c r="NN64" s="51"/>
      <c r="NO64" s="51"/>
      <c r="NP64" s="51"/>
      <c r="NQ64" s="51"/>
      <c r="NR64" s="51"/>
      <c r="NS64" s="51"/>
      <c r="NT64" s="51"/>
      <c r="NU64" s="51"/>
      <c r="NV64" s="51"/>
      <c r="NW64" s="51"/>
      <c r="NX64" s="51"/>
      <c r="NY64" s="51"/>
      <c r="NZ64" s="51"/>
      <c r="OA64" s="51"/>
      <c r="OB64" s="51"/>
      <c r="OC64" s="51"/>
      <c r="OD64" s="51"/>
      <c r="OE64" s="51"/>
      <c r="OF64" s="51"/>
      <c r="OG64" s="51"/>
      <c r="OH64" s="51"/>
      <c r="OI64" s="51"/>
      <c r="OJ64" s="51"/>
      <c r="OK64" s="51"/>
      <c r="OL64" s="51"/>
      <c r="OM64" s="51"/>
      <c r="ON64" s="51"/>
      <c r="OO64" s="51"/>
      <c r="OP64" s="51"/>
      <c r="OQ64" s="51"/>
      <c r="OR64" s="51"/>
      <c r="OS64" s="51"/>
      <c r="OT64" s="51"/>
      <c r="OU64" s="51"/>
      <c r="OV64" s="51"/>
      <c r="OW64" s="51"/>
      <c r="OX64" s="51"/>
      <c r="OY64" s="51"/>
      <c r="OZ64" s="51"/>
      <c r="PA64" s="51"/>
      <c r="PB64" s="51"/>
      <c r="PC64" s="51"/>
      <c r="PD64" s="51"/>
      <c r="PE64" s="51"/>
      <c r="PF64" s="51"/>
      <c r="PG64" s="51"/>
      <c r="PH64" s="51"/>
      <c r="PI64" s="51"/>
      <c r="PJ64" s="51"/>
      <c r="PK64" s="51"/>
      <c r="PL64" s="51"/>
      <c r="PM64" s="51"/>
      <c r="PN64" s="51"/>
      <c r="PO64" s="51"/>
      <c r="PP64" s="51"/>
      <c r="PQ64" s="51"/>
      <c r="PR64" s="51"/>
      <c r="PS64" s="51"/>
      <c r="PT64" s="51"/>
      <c r="PU64" s="51"/>
      <c r="PV64" s="51"/>
      <c r="PW64" s="51"/>
      <c r="PX64" s="51"/>
      <c r="PY64" s="51"/>
      <c r="PZ64" s="51"/>
      <c r="QA64" s="51"/>
      <c r="QB64" s="51"/>
      <c r="QC64" s="51"/>
      <c r="QD64" s="51"/>
      <c r="QE64" s="51"/>
      <c r="QF64" s="51"/>
      <c r="QG64" s="51"/>
      <c r="QH64" s="51"/>
      <c r="QI64" s="51"/>
      <c r="QJ64" s="51"/>
      <c r="QK64" s="51"/>
      <c r="QL64" s="51"/>
      <c r="QM64" s="51"/>
      <c r="QN64" s="51"/>
      <c r="QO64" s="51"/>
      <c r="QP64" s="51"/>
      <c r="QQ64" s="51"/>
      <c r="QR64" s="51"/>
      <c r="QS64" s="51"/>
      <c r="QT64" s="51"/>
      <c r="QU64" s="51"/>
      <c r="QV64" s="51"/>
      <c r="QW64" s="51"/>
      <c r="QX64" s="51"/>
      <c r="QY64" s="51"/>
      <c r="QZ64" s="51"/>
      <c r="RA64" s="51"/>
      <c r="RB64" s="51"/>
      <c r="RC64" s="51"/>
      <c r="RD64" s="51"/>
      <c r="RE64" s="51"/>
      <c r="RF64" s="51"/>
      <c r="RG64" s="51"/>
      <c r="RH64" s="51"/>
      <c r="RI64" s="51"/>
      <c r="RJ64" s="51"/>
      <c r="RK64" s="51"/>
      <c r="RL64" s="51"/>
      <c r="RM64" s="51"/>
      <c r="RN64" s="51"/>
      <c r="RO64" s="51"/>
      <c r="RP64" s="51"/>
      <c r="RQ64" s="51"/>
      <c r="RR64" s="51"/>
      <c r="RS64" s="51"/>
      <c r="RT64" s="51"/>
      <c r="RU64" s="51"/>
      <c r="RV64" s="51"/>
      <c r="RW64" s="51"/>
      <c r="RX64" s="51"/>
      <c r="RY64" s="51"/>
      <c r="RZ64" s="51"/>
      <c r="SA64" s="51"/>
      <c r="SB64" s="51"/>
      <c r="SC64" s="51"/>
      <c r="SD64" s="51"/>
      <c r="SE64" s="51"/>
      <c r="SF64" s="51"/>
      <c r="SG64" s="51"/>
      <c r="SH64" s="51"/>
      <c r="SI64" s="51"/>
      <c r="SJ64" s="51"/>
      <c r="SK64" s="51"/>
      <c r="SL64" s="51"/>
      <c r="SM64" s="51"/>
      <c r="SN64" s="51"/>
      <c r="SO64" s="51"/>
      <c r="SP64" s="51"/>
      <c r="SQ64" s="51"/>
      <c r="SR64" s="51"/>
      <c r="SS64" s="51"/>
      <c r="ST64" s="51"/>
      <c r="SU64" s="51"/>
      <c r="SV64" s="51"/>
      <c r="SW64" s="51"/>
      <c r="SX64" s="51"/>
      <c r="SY64" s="51"/>
      <c r="SZ64" s="51"/>
      <c r="TA64" s="51"/>
      <c r="TB64" s="51"/>
      <c r="TC64" s="51"/>
      <c r="TD64" s="51"/>
      <c r="TE64" s="51"/>
      <c r="TF64" s="51"/>
      <c r="TG64" s="51"/>
      <c r="TH64" s="51"/>
      <c r="TI64" s="51"/>
      <c r="TJ64" s="51"/>
      <c r="TK64" s="51"/>
      <c r="TL64" s="51"/>
      <c r="TM64" s="51"/>
      <c r="TN64" s="51"/>
      <c r="TO64" s="51"/>
      <c r="TP64" s="51"/>
      <c r="TQ64" s="51"/>
      <c r="TR64" s="51"/>
      <c r="TS64" s="51"/>
      <c r="TT64" s="51"/>
      <c r="TU64" s="51"/>
      <c r="TV64" s="51"/>
      <c r="TW64" s="51"/>
      <c r="TX64" s="51"/>
      <c r="TY64" s="51"/>
      <c r="TZ64" s="51"/>
      <c r="UA64" s="51"/>
      <c r="UB64" s="51"/>
      <c r="UC64" s="51"/>
      <c r="UD64" s="51"/>
      <c r="UE64" s="51"/>
      <c r="UF64" s="51"/>
      <c r="UG64" s="51"/>
      <c r="UH64" s="51"/>
      <c r="UI64" s="51"/>
      <c r="UJ64" s="51"/>
      <c r="UK64" s="51"/>
      <c r="UL64" s="51"/>
      <c r="UM64" s="51"/>
      <c r="UN64" s="51"/>
      <c r="UO64" s="51"/>
      <c r="UP64" s="51"/>
      <c r="UQ64" s="51"/>
      <c r="UR64" s="51"/>
      <c r="US64" s="51"/>
      <c r="UT64" s="51"/>
      <c r="UU64" s="51"/>
      <c r="UV64" s="51"/>
      <c r="UW64" s="51"/>
      <c r="UX64" s="51"/>
      <c r="UY64" s="51"/>
      <c r="UZ64" s="51"/>
      <c r="VA64" s="51"/>
      <c r="VB64" s="51"/>
      <c r="VC64" s="51"/>
      <c r="VD64" s="51"/>
      <c r="VE64" s="51"/>
      <c r="VF64" s="51"/>
      <c r="VG64" s="51"/>
      <c r="VH64" s="51"/>
      <c r="VI64" s="51"/>
      <c r="VJ64" s="51"/>
      <c r="VK64" s="51"/>
      <c r="VL64" s="51"/>
      <c r="VM64" s="51"/>
      <c r="VN64" s="51"/>
      <c r="VO64" s="51"/>
      <c r="VP64" s="51"/>
      <c r="VQ64" s="51"/>
      <c r="VR64" s="51"/>
      <c r="VS64" s="51"/>
      <c r="VT64" s="51"/>
      <c r="VU64" s="51"/>
      <c r="VV64" s="51"/>
      <c r="VW64" s="51"/>
      <c r="VX64" s="51"/>
      <c r="VY64" s="51"/>
      <c r="VZ64" s="51"/>
      <c r="WA64" s="51"/>
      <c r="WB64" s="51"/>
      <c r="WC64" s="51"/>
      <c r="WD64" s="51"/>
      <c r="WE64" s="51"/>
      <c r="WF64" s="51"/>
      <c r="WG64" s="51"/>
      <c r="WH64" s="51"/>
      <c r="WI64" s="51"/>
      <c r="WJ64" s="51"/>
      <c r="WK64" s="51"/>
      <c r="WL64" s="51"/>
      <c r="WM64" s="51"/>
      <c r="WN64" s="51"/>
      <c r="WO64" s="51"/>
      <c r="WP64" s="51"/>
      <c r="WQ64" s="51"/>
      <c r="WR64" s="51"/>
      <c r="WS64" s="51"/>
      <c r="WT64" s="51"/>
      <c r="WU64" s="51"/>
      <c r="WV64" s="51"/>
      <c r="WW64" s="51"/>
      <c r="WX64" s="51"/>
      <c r="WY64" s="51"/>
      <c r="WZ64" s="51"/>
      <c r="XA64" s="51"/>
      <c r="XB64" s="51"/>
      <c r="XC64" s="51"/>
      <c r="XD64" s="51"/>
      <c r="XE64" s="51"/>
      <c r="XF64" s="51"/>
      <c r="XG64" s="51"/>
      <c r="XH64" s="51"/>
      <c r="XI64" s="51"/>
      <c r="XJ64" s="51"/>
      <c r="XK64" s="51"/>
      <c r="XL64" s="51"/>
      <c r="XM64" s="51"/>
      <c r="XN64" s="51"/>
      <c r="XO64" s="51"/>
      <c r="XP64" s="51"/>
      <c r="XQ64" s="51"/>
      <c r="XR64" s="51"/>
      <c r="XS64" s="51"/>
      <c r="XT64" s="51"/>
      <c r="XU64" s="51"/>
      <c r="XV64" s="51"/>
      <c r="XW64" s="51"/>
      <c r="XX64" s="51"/>
      <c r="XY64" s="51"/>
      <c r="XZ64" s="51"/>
      <c r="YA64" s="51"/>
      <c r="YB64" s="51"/>
      <c r="YC64" s="51"/>
      <c r="YD64" s="51"/>
      <c r="YE64" s="51"/>
      <c r="YF64" s="51"/>
      <c r="YG64" s="51"/>
      <c r="YH64" s="51"/>
      <c r="YI64" s="51"/>
      <c r="YJ64" s="51"/>
      <c r="YK64" s="51"/>
      <c r="YL64" s="51"/>
      <c r="YM64" s="51"/>
      <c r="YN64" s="51"/>
      <c r="YO64" s="51"/>
      <c r="YP64" s="51"/>
      <c r="YQ64" s="51"/>
      <c r="YR64" s="51"/>
      <c r="YS64" s="51"/>
      <c r="YT64" s="51"/>
      <c r="YU64" s="51"/>
      <c r="YV64" s="51"/>
      <c r="YW64" s="51"/>
      <c r="YX64" s="51"/>
      <c r="YY64" s="51"/>
      <c r="YZ64" s="51"/>
      <c r="ZA64" s="51"/>
      <c r="ZB64" s="51"/>
      <c r="ZC64" s="51"/>
      <c r="ZD64" s="51"/>
      <c r="ZE64" s="51"/>
      <c r="ZF64" s="51"/>
      <c r="ZG64" s="51"/>
      <c r="ZH64" s="51"/>
      <c r="ZI64" s="51"/>
      <c r="ZJ64" s="51"/>
      <c r="ZK64" s="51"/>
      <c r="ZL64" s="51"/>
      <c r="ZM64" s="51"/>
      <c r="ZN64" s="51"/>
      <c r="ZO64" s="51"/>
      <c r="ZP64" s="51"/>
      <c r="ZQ64" s="51"/>
      <c r="ZR64" s="51"/>
      <c r="ZS64" s="51"/>
      <c r="ZT64" s="51"/>
      <c r="ZU64" s="51"/>
      <c r="ZV64" s="51"/>
      <c r="ZW64" s="51"/>
      <c r="ZX64" s="51"/>
      <c r="ZY64" s="51"/>
      <c r="ZZ64" s="51"/>
      <c r="AAA64" s="51"/>
      <c r="AAB64" s="51"/>
      <c r="AAC64" s="51"/>
      <c r="AAD64" s="51"/>
      <c r="AAE64" s="51"/>
      <c r="AAF64" s="51"/>
      <c r="AAG64" s="51"/>
      <c r="AAH64" s="51"/>
      <c r="AAI64" s="51"/>
      <c r="AAJ64" s="51"/>
      <c r="AAK64" s="51"/>
      <c r="AAL64" s="51"/>
      <c r="AAM64" s="51"/>
      <c r="AAN64" s="51"/>
      <c r="AAO64" s="51"/>
      <c r="AAP64" s="51"/>
      <c r="AAQ64" s="51"/>
      <c r="AAR64" s="51"/>
      <c r="AAS64" s="51"/>
      <c r="AAT64" s="51"/>
      <c r="AAU64" s="51"/>
      <c r="AAV64" s="51"/>
      <c r="AAW64" s="51"/>
      <c r="AAX64" s="51"/>
      <c r="AAY64" s="51"/>
      <c r="AAZ64" s="51"/>
      <c r="ABA64" s="51"/>
      <c r="ABB64" s="51"/>
      <c r="ABC64" s="51"/>
      <c r="ABD64" s="51"/>
      <c r="ABE64" s="51"/>
      <c r="ABF64" s="51"/>
      <c r="ABG64" s="51"/>
      <c r="ABH64" s="51"/>
      <c r="ABI64" s="51"/>
      <c r="ABJ64" s="51"/>
      <c r="ABK64" s="51"/>
      <c r="ABL64" s="51"/>
      <c r="ABM64" s="51"/>
      <c r="ABN64" s="51"/>
      <c r="ABO64" s="51"/>
      <c r="ABP64" s="51"/>
      <c r="ABQ64" s="51"/>
      <c r="ABR64" s="51"/>
      <c r="ABS64" s="51"/>
      <c r="ABT64" s="51"/>
      <c r="ABU64" s="51"/>
      <c r="ABV64" s="51"/>
      <c r="ABW64" s="51"/>
      <c r="ABX64" s="51"/>
      <c r="ABY64" s="51"/>
      <c r="ABZ64" s="51"/>
      <c r="ACA64" s="51"/>
      <c r="ACB64" s="51"/>
      <c r="ACC64" s="51"/>
      <c r="ACD64" s="51"/>
      <c r="ACE64" s="51"/>
      <c r="ACF64" s="51"/>
      <c r="ACG64" s="51"/>
      <c r="ACH64" s="51"/>
      <c r="ACI64" s="51"/>
      <c r="ACJ64" s="51"/>
      <c r="ACK64" s="51"/>
      <c r="ACL64" s="51"/>
      <c r="ACM64" s="51"/>
      <c r="ACN64" s="51"/>
      <c r="ACO64" s="51"/>
      <c r="ACP64" s="51"/>
      <c r="ACQ64" s="51"/>
      <c r="ACR64" s="51"/>
      <c r="ACS64" s="51"/>
      <c r="ACT64" s="51"/>
      <c r="ACU64" s="51"/>
      <c r="ACV64" s="51"/>
      <c r="ACW64" s="51"/>
      <c r="ACX64" s="51"/>
      <c r="ACY64" s="51"/>
      <c r="ACZ64" s="51"/>
      <c r="ADA64" s="51"/>
      <c r="ADB64" s="51"/>
      <c r="ADC64" s="51"/>
      <c r="ADD64" s="51"/>
      <c r="ADE64" s="51"/>
      <c r="ADF64" s="51"/>
      <c r="ADG64" s="51"/>
      <c r="ADH64" s="51"/>
      <c r="ADI64" s="51"/>
      <c r="ADJ64" s="51"/>
      <c r="ADK64" s="51"/>
      <c r="ADL64" s="51"/>
      <c r="ADM64" s="51"/>
      <c r="ADN64" s="51"/>
      <c r="ADO64" s="51"/>
      <c r="ADP64" s="51"/>
      <c r="ADQ64" s="51"/>
      <c r="ADR64" s="51"/>
      <c r="ADS64" s="51"/>
      <c r="ADT64" s="51"/>
      <c r="ADU64" s="51"/>
      <c r="ADV64" s="51"/>
      <c r="ADW64" s="51"/>
      <c r="ADX64" s="51"/>
      <c r="ADY64" s="51"/>
      <c r="ADZ64" s="51"/>
      <c r="AEA64" s="51"/>
      <c r="AEB64" s="51"/>
      <c r="AEC64" s="51"/>
      <c r="AED64" s="51"/>
      <c r="AEE64" s="51"/>
      <c r="AEF64" s="51"/>
      <c r="AEG64" s="51"/>
      <c r="AEH64" s="51"/>
      <c r="AEI64" s="51"/>
      <c r="AEJ64" s="51"/>
      <c r="AEK64" s="51"/>
      <c r="AEL64" s="51"/>
      <c r="AEM64" s="51"/>
      <c r="AEN64" s="51"/>
      <c r="AEO64" s="51"/>
      <c r="AEP64" s="51"/>
      <c r="AEQ64" s="51"/>
      <c r="AER64" s="51"/>
      <c r="AES64" s="51"/>
      <c r="AET64" s="51"/>
      <c r="AEU64" s="51"/>
      <c r="AEV64" s="51"/>
      <c r="AEW64" s="51"/>
      <c r="AEX64" s="51"/>
      <c r="AEY64" s="51"/>
      <c r="AEZ64" s="51"/>
      <c r="AFA64" s="51"/>
      <c r="AFB64" s="51"/>
      <c r="AFC64" s="51"/>
      <c r="AFD64" s="51"/>
      <c r="AFE64" s="51"/>
      <c r="AFF64" s="51"/>
      <c r="AFG64" s="51"/>
      <c r="AFH64" s="51"/>
      <c r="AFI64" s="51"/>
      <c r="AFJ64" s="51"/>
      <c r="AFK64" s="51"/>
      <c r="AFL64" s="51"/>
      <c r="AFM64" s="51"/>
      <c r="AFN64" s="51"/>
      <c r="AFO64" s="51"/>
      <c r="AFP64" s="51"/>
      <c r="AFQ64" s="51"/>
      <c r="AFR64" s="51"/>
      <c r="AFS64" s="51"/>
      <c r="AFT64" s="51"/>
      <c r="AFU64" s="51"/>
      <c r="AFV64" s="51"/>
      <c r="AFW64" s="51"/>
      <c r="AFX64" s="51"/>
      <c r="AFY64" s="51"/>
      <c r="AFZ64" s="51"/>
      <c r="AGA64" s="51"/>
      <c r="AGB64" s="51"/>
      <c r="AGC64" s="51"/>
      <c r="AGD64" s="51"/>
      <c r="AGE64" s="51"/>
      <c r="AGF64" s="51"/>
      <c r="AGG64" s="51"/>
      <c r="AGH64" s="51"/>
      <c r="AGI64" s="51"/>
      <c r="AGJ64" s="51"/>
      <c r="AGK64" s="51"/>
      <c r="AGL64" s="51"/>
      <c r="AGM64" s="51"/>
      <c r="AGN64" s="51"/>
      <c r="AGO64" s="51"/>
      <c r="AGP64" s="51"/>
      <c r="AGQ64" s="51"/>
      <c r="AGR64" s="51"/>
      <c r="AGS64" s="51"/>
      <c r="AGT64" s="51"/>
      <c r="AGU64" s="51"/>
      <c r="AGV64" s="51"/>
      <c r="AGW64" s="51"/>
      <c r="AGX64" s="51"/>
      <c r="AGY64" s="51"/>
      <c r="AGZ64" s="51"/>
      <c r="AHA64" s="51"/>
      <c r="AHB64" s="51"/>
      <c r="AHC64" s="51"/>
      <c r="AHD64" s="51"/>
      <c r="AHE64" s="51"/>
      <c r="AHF64" s="51"/>
      <c r="AHG64" s="51"/>
      <c r="AHH64" s="51"/>
      <c r="AHI64" s="51"/>
      <c r="AHJ64" s="51"/>
      <c r="AHK64" s="51"/>
      <c r="AHL64" s="51"/>
      <c r="AHM64" s="51"/>
      <c r="AHN64" s="51"/>
      <c r="AHO64" s="51"/>
      <c r="AHP64" s="51"/>
      <c r="AHQ64" s="51"/>
      <c r="AHR64" s="51"/>
      <c r="AHS64" s="51"/>
      <c r="AHT64" s="51"/>
      <c r="AHU64" s="51"/>
      <c r="AHV64" s="51"/>
      <c r="AHW64" s="51"/>
      <c r="AHX64" s="51"/>
      <c r="AHY64" s="51"/>
      <c r="AHZ64" s="51"/>
      <c r="AIA64" s="51"/>
      <c r="AIB64" s="51"/>
      <c r="AIC64" s="51"/>
      <c r="AID64" s="51"/>
      <c r="AIE64" s="51"/>
      <c r="AIF64" s="51"/>
      <c r="AIG64" s="51"/>
      <c r="AIH64" s="51"/>
      <c r="AII64" s="51"/>
      <c r="AIJ64" s="51"/>
      <c r="AIK64" s="51"/>
      <c r="AIL64" s="51"/>
      <c r="AIM64" s="51"/>
      <c r="AIN64" s="51"/>
      <c r="AIO64" s="51"/>
      <c r="AIP64" s="51"/>
      <c r="AIQ64" s="51"/>
      <c r="AIR64" s="51"/>
      <c r="AIS64" s="51"/>
      <c r="AIT64" s="51"/>
      <c r="AIU64" s="51"/>
      <c r="AIV64" s="51"/>
      <c r="AIW64" s="51"/>
      <c r="AIX64" s="51"/>
      <c r="AIY64" s="51"/>
      <c r="AIZ64" s="51"/>
      <c r="AJA64" s="51"/>
      <c r="AJB64" s="51"/>
      <c r="AJC64" s="51"/>
      <c r="AJD64" s="51"/>
      <c r="AJE64" s="51"/>
      <c r="AJF64" s="51"/>
      <c r="AJG64" s="51"/>
      <c r="AJH64" s="51"/>
      <c r="AJI64" s="51"/>
      <c r="AJJ64" s="51"/>
      <c r="AJK64" s="51"/>
      <c r="AJL64" s="51"/>
      <c r="AJM64" s="51"/>
      <c r="AJN64" s="51"/>
      <c r="AJO64" s="51"/>
      <c r="AJP64" s="51"/>
      <c r="AJQ64" s="51"/>
      <c r="AJR64" s="51"/>
      <c r="AJS64" s="51"/>
      <c r="AJT64" s="51"/>
      <c r="AJU64" s="51"/>
      <c r="AJV64" s="51"/>
      <c r="AJW64" s="51"/>
      <c r="AJX64" s="51"/>
      <c r="AJY64" s="51"/>
      <c r="AJZ64" s="51"/>
      <c r="AKA64" s="51"/>
      <c r="AKB64" s="51"/>
      <c r="AKC64" s="51"/>
      <c r="AKD64" s="51"/>
      <c r="AKE64" s="51"/>
      <c r="AKF64" s="51"/>
      <c r="AKG64" s="51"/>
      <c r="AKH64" s="51"/>
      <c r="AKI64" s="51"/>
      <c r="AKJ64" s="51"/>
      <c r="AKK64" s="51"/>
      <c r="AKL64" s="51"/>
    </row>
    <row r="65" spans="1:975" ht="79.2">
      <c r="A65" s="210" t="s">
        <v>205</v>
      </c>
      <c r="B65" s="416" t="s">
        <v>250</v>
      </c>
      <c r="C65" s="260" t="s">
        <v>209</v>
      </c>
      <c r="D65" s="261" t="s">
        <v>210</v>
      </c>
      <c r="E65" s="262" t="s">
        <v>168</v>
      </c>
      <c r="F65" s="404"/>
      <c r="G65" s="263"/>
      <c r="H65" s="264">
        <v>0</v>
      </c>
      <c r="I65" s="265">
        <v>0</v>
      </c>
      <c r="J65" s="265">
        <v>22000</v>
      </c>
      <c r="K65" s="266"/>
      <c r="L65" s="267">
        <f t="shared" si="10"/>
        <v>22000</v>
      </c>
      <c r="M65" s="268"/>
      <c r="N65" s="269">
        <f>+L65</f>
        <v>22000</v>
      </c>
      <c r="O65" s="74">
        <f t="shared" si="1"/>
        <v>0</v>
      </c>
      <c r="P65" s="85">
        <f>VLOOKUP(C65,'[1]PEP Aprobado junio 2022'!B69:K78,10,FALSE)</f>
        <v>22000</v>
      </c>
      <c r="Q65" s="86">
        <f t="shared" si="12"/>
        <v>0</v>
      </c>
      <c r="T65" s="415">
        <f t="shared" si="3"/>
        <v>902000</v>
      </c>
    </row>
    <row r="66" spans="1:975">
      <c r="A66" s="210"/>
      <c r="B66" s="186" t="s">
        <v>211</v>
      </c>
      <c r="C66" s="186"/>
      <c r="D66" s="186"/>
      <c r="E66" s="186"/>
      <c r="F66" s="398"/>
      <c r="G66" s="196" t="s">
        <v>123</v>
      </c>
      <c r="H66" s="197" t="s">
        <v>123</v>
      </c>
      <c r="I66" s="198" t="s">
        <v>123</v>
      </c>
      <c r="J66" s="198" t="s">
        <v>123</v>
      </c>
      <c r="K66" s="199" t="s">
        <v>123</v>
      </c>
      <c r="L66" s="258" t="s">
        <v>123</v>
      </c>
      <c r="M66" s="259"/>
      <c r="N66" s="201" t="s">
        <v>123</v>
      </c>
      <c r="O66" s="74"/>
      <c r="P66" s="85"/>
      <c r="Q66" s="86"/>
      <c r="R66" s="51"/>
      <c r="S66" s="51"/>
      <c r="T66" s="415" t="e">
        <f t="shared" si="3"/>
        <v>#VALUE!</v>
      </c>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c r="IT66" s="51"/>
      <c r="IU66" s="51"/>
      <c r="IV66" s="51"/>
      <c r="IW66" s="51"/>
      <c r="IX66" s="51"/>
      <c r="IY66" s="51"/>
      <c r="IZ66" s="51"/>
      <c r="JA66" s="51"/>
      <c r="JB66" s="51"/>
      <c r="JC66" s="51"/>
      <c r="JD66" s="51"/>
      <c r="JE66" s="51"/>
      <c r="JF66" s="51"/>
      <c r="JG66" s="51"/>
      <c r="JH66" s="51"/>
      <c r="JI66" s="51"/>
      <c r="JJ66" s="51"/>
      <c r="JK66" s="51"/>
      <c r="JL66" s="51"/>
      <c r="JM66" s="51"/>
      <c r="JN66" s="51"/>
      <c r="JO66" s="51"/>
      <c r="JP66" s="51"/>
      <c r="JQ66" s="51"/>
      <c r="JR66" s="51"/>
      <c r="JS66" s="51"/>
      <c r="JT66" s="51"/>
      <c r="JU66" s="51"/>
      <c r="JV66" s="51"/>
      <c r="JW66" s="51"/>
      <c r="JX66" s="51"/>
      <c r="JY66" s="51"/>
      <c r="JZ66" s="51"/>
      <c r="KA66" s="51"/>
      <c r="KB66" s="51"/>
      <c r="KC66" s="51"/>
      <c r="KD66" s="51"/>
      <c r="KE66" s="51"/>
      <c r="KF66" s="51"/>
      <c r="KG66" s="51"/>
      <c r="KH66" s="51"/>
      <c r="KI66" s="51"/>
      <c r="KJ66" s="51"/>
      <c r="KK66" s="51"/>
      <c r="KL66" s="51"/>
      <c r="KM66" s="51"/>
      <c r="KN66" s="51"/>
      <c r="KO66" s="51"/>
      <c r="KP66" s="51"/>
      <c r="KQ66" s="51"/>
      <c r="KR66" s="51"/>
      <c r="KS66" s="51"/>
      <c r="KT66" s="51"/>
      <c r="KU66" s="51"/>
      <c r="KV66" s="51"/>
      <c r="KW66" s="51"/>
      <c r="KX66" s="51"/>
      <c r="KY66" s="51"/>
      <c r="KZ66" s="51"/>
      <c r="LA66" s="51"/>
      <c r="LB66" s="51"/>
      <c r="LC66" s="51"/>
      <c r="LD66" s="51"/>
      <c r="LE66" s="51"/>
      <c r="LF66" s="51"/>
      <c r="LG66" s="51"/>
      <c r="LH66" s="51"/>
      <c r="LI66" s="51"/>
      <c r="LJ66" s="51"/>
      <c r="LK66" s="51"/>
      <c r="LL66" s="51"/>
      <c r="LM66" s="51"/>
      <c r="LN66" s="51"/>
      <c r="LO66" s="51"/>
      <c r="LP66" s="51"/>
      <c r="LQ66" s="51"/>
      <c r="LR66" s="51"/>
      <c r="LS66" s="51"/>
      <c r="LT66" s="51"/>
      <c r="LU66" s="51"/>
      <c r="LV66" s="51"/>
      <c r="LW66" s="51"/>
      <c r="LX66" s="51"/>
      <c r="LY66" s="51"/>
      <c r="LZ66" s="51"/>
      <c r="MA66" s="51"/>
      <c r="MB66" s="51"/>
      <c r="MC66" s="51"/>
      <c r="MD66" s="51"/>
      <c r="ME66" s="51"/>
      <c r="MF66" s="51"/>
      <c r="MG66" s="51"/>
      <c r="MH66" s="51"/>
      <c r="MI66" s="51"/>
      <c r="MJ66" s="51"/>
      <c r="MK66" s="51"/>
      <c r="ML66" s="51"/>
      <c r="MM66" s="51"/>
      <c r="MN66" s="51"/>
      <c r="MO66" s="51"/>
      <c r="MP66" s="51"/>
      <c r="MQ66" s="51"/>
      <c r="MR66" s="51"/>
      <c r="MS66" s="51"/>
      <c r="MT66" s="51"/>
      <c r="MU66" s="51"/>
      <c r="MV66" s="51"/>
      <c r="MW66" s="51"/>
      <c r="MX66" s="51"/>
      <c r="MY66" s="51"/>
      <c r="MZ66" s="51"/>
      <c r="NA66" s="51"/>
      <c r="NB66" s="51"/>
      <c r="NC66" s="51"/>
      <c r="ND66" s="51"/>
      <c r="NE66" s="51"/>
      <c r="NF66" s="51"/>
      <c r="NG66" s="51"/>
      <c r="NH66" s="51"/>
      <c r="NI66" s="51"/>
      <c r="NJ66" s="51"/>
      <c r="NK66" s="51"/>
      <c r="NL66" s="51"/>
      <c r="NM66" s="51"/>
      <c r="NN66" s="51"/>
      <c r="NO66" s="51"/>
      <c r="NP66" s="51"/>
      <c r="NQ66" s="51"/>
      <c r="NR66" s="51"/>
      <c r="NS66" s="51"/>
      <c r="NT66" s="51"/>
      <c r="NU66" s="51"/>
      <c r="NV66" s="51"/>
      <c r="NW66" s="51"/>
      <c r="NX66" s="51"/>
      <c r="NY66" s="51"/>
      <c r="NZ66" s="51"/>
      <c r="OA66" s="51"/>
      <c r="OB66" s="51"/>
      <c r="OC66" s="51"/>
      <c r="OD66" s="51"/>
      <c r="OE66" s="51"/>
      <c r="OF66" s="51"/>
      <c r="OG66" s="51"/>
      <c r="OH66" s="51"/>
      <c r="OI66" s="51"/>
      <c r="OJ66" s="51"/>
      <c r="OK66" s="51"/>
      <c r="OL66" s="51"/>
      <c r="OM66" s="51"/>
      <c r="ON66" s="51"/>
      <c r="OO66" s="51"/>
      <c r="OP66" s="51"/>
      <c r="OQ66" s="51"/>
      <c r="OR66" s="51"/>
      <c r="OS66" s="51"/>
      <c r="OT66" s="51"/>
      <c r="OU66" s="51"/>
      <c r="OV66" s="51"/>
      <c r="OW66" s="51"/>
      <c r="OX66" s="51"/>
      <c r="OY66" s="51"/>
      <c r="OZ66" s="51"/>
      <c r="PA66" s="51"/>
      <c r="PB66" s="51"/>
      <c r="PC66" s="51"/>
      <c r="PD66" s="51"/>
      <c r="PE66" s="51"/>
      <c r="PF66" s="51"/>
      <c r="PG66" s="51"/>
      <c r="PH66" s="51"/>
      <c r="PI66" s="51"/>
      <c r="PJ66" s="51"/>
      <c r="PK66" s="51"/>
      <c r="PL66" s="51"/>
      <c r="PM66" s="51"/>
      <c r="PN66" s="51"/>
      <c r="PO66" s="51"/>
      <c r="PP66" s="51"/>
      <c r="PQ66" s="51"/>
      <c r="PR66" s="51"/>
      <c r="PS66" s="51"/>
      <c r="PT66" s="51"/>
      <c r="PU66" s="51"/>
      <c r="PV66" s="51"/>
      <c r="PW66" s="51"/>
      <c r="PX66" s="51"/>
      <c r="PY66" s="51"/>
      <c r="PZ66" s="51"/>
      <c r="QA66" s="51"/>
      <c r="QB66" s="51"/>
      <c r="QC66" s="51"/>
      <c r="QD66" s="51"/>
      <c r="QE66" s="51"/>
      <c r="QF66" s="51"/>
      <c r="QG66" s="51"/>
      <c r="QH66" s="51"/>
      <c r="QI66" s="51"/>
      <c r="QJ66" s="51"/>
      <c r="QK66" s="51"/>
      <c r="QL66" s="51"/>
      <c r="QM66" s="51"/>
      <c r="QN66" s="51"/>
      <c r="QO66" s="51"/>
      <c r="QP66" s="51"/>
      <c r="QQ66" s="51"/>
      <c r="QR66" s="51"/>
      <c r="QS66" s="51"/>
      <c r="QT66" s="51"/>
      <c r="QU66" s="51"/>
      <c r="QV66" s="51"/>
      <c r="QW66" s="51"/>
      <c r="QX66" s="51"/>
      <c r="QY66" s="51"/>
      <c r="QZ66" s="51"/>
      <c r="RA66" s="51"/>
      <c r="RB66" s="51"/>
      <c r="RC66" s="51"/>
      <c r="RD66" s="51"/>
      <c r="RE66" s="51"/>
      <c r="RF66" s="51"/>
      <c r="RG66" s="51"/>
      <c r="RH66" s="51"/>
      <c r="RI66" s="51"/>
      <c r="RJ66" s="51"/>
      <c r="RK66" s="51"/>
      <c r="RL66" s="51"/>
      <c r="RM66" s="51"/>
      <c r="RN66" s="51"/>
      <c r="RO66" s="51"/>
      <c r="RP66" s="51"/>
      <c r="RQ66" s="51"/>
      <c r="RR66" s="51"/>
      <c r="RS66" s="51"/>
      <c r="RT66" s="51"/>
      <c r="RU66" s="51"/>
      <c r="RV66" s="51"/>
      <c r="RW66" s="51"/>
      <c r="RX66" s="51"/>
      <c r="RY66" s="51"/>
      <c r="RZ66" s="51"/>
      <c r="SA66" s="51"/>
      <c r="SB66" s="51"/>
      <c r="SC66" s="51"/>
      <c r="SD66" s="51"/>
      <c r="SE66" s="51"/>
      <c r="SF66" s="51"/>
      <c r="SG66" s="51"/>
      <c r="SH66" s="51"/>
      <c r="SI66" s="51"/>
      <c r="SJ66" s="51"/>
      <c r="SK66" s="51"/>
      <c r="SL66" s="51"/>
      <c r="SM66" s="51"/>
      <c r="SN66" s="51"/>
      <c r="SO66" s="51"/>
      <c r="SP66" s="51"/>
      <c r="SQ66" s="51"/>
      <c r="SR66" s="51"/>
      <c r="SS66" s="51"/>
      <c r="ST66" s="51"/>
      <c r="SU66" s="51"/>
      <c r="SV66" s="51"/>
      <c r="SW66" s="51"/>
      <c r="SX66" s="51"/>
      <c r="SY66" s="51"/>
      <c r="SZ66" s="51"/>
      <c r="TA66" s="51"/>
      <c r="TB66" s="51"/>
      <c r="TC66" s="51"/>
      <c r="TD66" s="51"/>
      <c r="TE66" s="51"/>
      <c r="TF66" s="51"/>
      <c r="TG66" s="51"/>
      <c r="TH66" s="51"/>
      <c r="TI66" s="51"/>
      <c r="TJ66" s="51"/>
      <c r="TK66" s="51"/>
      <c r="TL66" s="51"/>
      <c r="TM66" s="51"/>
      <c r="TN66" s="51"/>
      <c r="TO66" s="51"/>
      <c r="TP66" s="51"/>
      <c r="TQ66" s="51"/>
      <c r="TR66" s="51"/>
      <c r="TS66" s="51"/>
      <c r="TT66" s="51"/>
      <c r="TU66" s="51"/>
      <c r="TV66" s="51"/>
      <c r="TW66" s="51"/>
      <c r="TX66" s="51"/>
      <c r="TY66" s="51"/>
      <c r="TZ66" s="51"/>
      <c r="UA66" s="51"/>
      <c r="UB66" s="51"/>
      <c r="UC66" s="51"/>
      <c r="UD66" s="51"/>
      <c r="UE66" s="51"/>
      <c r="UF66" s="51"/>
      <c r="UG66" s="51"/>
      <c r="UH66" s="51"/>
      <c r="UI66" s="51"/>
      <c r="UJ66" s="51"/>
      <c r="UK66" s="51"/>
      <c r="UL66" s="51"/>
      <c r="UM66" s="51"/>
      <c r="UN66" s="51"/>
      <c r="UO66" s="51"/>
      <c r="UP66" s="51"/>
      <c r="UQ66" s="51"/>
      <c r="UR66" s="51"/>
      <c r="US66" s="51"/>
      <c r="UT66" s="51"/>
      <c r="UU66" s="51"/>
      <c r="UV66" s="51"/>
      <c r="UW66" s="51"/>
      <c r="UX66" s="51"/>
      <c r="UY66" s="51"/>
      <c r="UZ66" s="51"/>
      <c r="VA66" s="51"/>
      <c r="VB66" s="51"/>
      <c r="VC66" s="51"/>
      <c r="VD66" s="51"/>
      <c r="VE66" s="51"/>
      <c r="VF66" s="51"/>
      <c r="VG66" s="51"/>
      <c r="VH66" s="51"/>
      <c r="VI66" s="51"/>
      <c r="VJ66" s="51"/>
      <c r="VK66" s="51"/>
      <c r="VL66" s="51"/>
      <c r="VM66" s="51"/>
      <c r="VN66" s="51"/>
      <c r="VO66" s="51"/>
      <c r="VP66" s="51"/>
      <c r="VQ66" s="51"/>
      <c r="VR66" s="51"/>
      <c r="VS66" s="51"/>
      <c r="VT66" s="51"/>
      <c r="VU66" s="51"/>
      <c r="VV66" s="51"/>
      <c r="VW66" s="51"/>
      <c r="VX66" s="51"/>
      <c r="VY66" s="51"/>
      <c r="VZ66" s="51"/>
      <c r="WA66" s="51"/>
      <c r="WB66" s="51"/>
      <c r="WC66" s="51"/>
      <c r="WD66" s="51"/>
      <c r="WE66" s="51"/>
      <c r="WF66" s="51"/>
      <c r="WG66" s="51"/>
      <c r="WH66" s="51"/>
      <c r="WI66" s="51"/>
      <c r="WJ66" s="51"/>
      <c r="WK66" s="51"/>
      <c r="WL66" s="51"/>
      <c r="WM66" s="51"/>
      <c r="WN66" s="51"/>
      <c r="WO66" s="51"/>
      <c r="WP66" s="51"/>
      <c r="WQ66" s="51"/>
      <c r="WR66" s="51"/>
      <c r="WS66" s="51"/>
      <c r="WT66" s="51"/>
      <c r="WU66" s="51"/>
      <c r="WV66" s="51"/>
      <c r="WW66" s="51"/>
      <c r="WX66" s="51"/>
      <c r="WY66" s="51"/>
      <c r="WZ66" s="51"/>
      <c r="XA66" s="51"/>
      <c r="XB66" s="51"/>
      <c r="XC66" s="51"/>
      <c r="XD66" s="51"/>
      <c r="XE66" s="51"/>
      <c r="XF66" s="51"/>
      <c r="XG66" s="51"/>
      <c r="XH66" s="51"/>
      <c r="XI66" s="51"/>
      <c r="XJ66" s="51"/>
      <c r="XK66" s="51"/>
      <c r="XL66" s="51"/>
      <c r="XM66" s="51"/>
      <c r="XN66" s="51"/>
      <c r="XO66" s="51"/>
      <c r="XP66" s="51"/>
      <c r="XQ66" s="51"/>
      <c r="XR66" s="51"/>
      <c r="XS66" s="51"/>
      <c r="XT66" s="51"/>
      <c r="XU66" s="51"/>
      <c r="XV66" s="51"/>
      <c r="XW66" s="51"/>
      <c r="XX66" s="51"/>
      <c r="XY66" s="51"/>
      <c r="XZ66" s="51"/>
      <c r="YA66" s="51"/>
      <c r="YB66" s="51"/>
      <c r="YC66" s="51"/>
      <c r="YD66" s="51"/>
      <c r="YE66" s="51"/>
      <c r="YF66" s="51"/>
      <c r="YG66" s="51"/>
      <c r="YH66" s="51"/>
      <c r="YI66" s="51"/>
      <c r="YJ66" s="51"/>
      <c r="YK66" s="51"/>
      <c r="YL66" s="51"/>
      <c r="YM66" s="51"/>
      <c r="YN66" s="51"/>
      <c r="YO66" s="51"/>
      <c r="YP66" s="51"/>
      <c r="YQ66" s="51"/>
      <c r="YR66" s="51"/>
      <c r="YS66" s="51"/>
      <c r="YT66" s="51"/>
      <c r="YU66" s="51"/>
      <c r="YV66" s="51"/>
      <c r="YW66" s="51"/>
      <c r="YX66" s="51"/>
      <c r="YY66" s="51"/>
      <c r="YZ66" s="51"/>
      <c r="ZA66" s="51"/>
      <c r="ZB66" s="51"/>
      <c r="ZC66" s="51"/>
      <c r="ZD66" s="51"/>
      <c r="ZE66" s="51"/>
      <c r="ZF66" s="51"/>
      <c r="ZG66" s="51"/>
      <c r="ZH66" s="51"/>
      <c r="ZI66" s="51"/>
      <c r="ZJ66" s="51"/>
      <c r="ZK66" s="51"/>
      <c r="ZL66" s="51"/>
      <c r="ZM66" s="51"/>
      <c r="ZN66" s="51"/>
      <c r="ZO66" s="51"/>
      <c r="ZP66" s="51"/>
      <c r="ZQ66" s="51"/>
      <c r="ZR66" s="51"/>
      <c r="ZS66" s="51"/>
      <c r="ZT66" s="51"/>
      <c r="ZU66" s="51"/>
      <c r="ZV66" s="51"/>
      <c r="ZW66" s="51"/>
      <c r="ZX66" s="51"/>
      <c r="ZY66" s="51"/>
      <c r="ZZ66" s="51"/>
      <c r="AAA66" s="51"/>
      <c r="AAB66" s="51"/>
      <c r="AAC66" s="51"/>
      <c r="AAD66" s="51"/>
      <c r="AAE66" s="51"/>
      <c r="AAF66" s="51"/>
      <c r="AAG66" s="51"/>
      <c r="AAH66" s="51"/>
      <c r="AAI66" s="51"/>
      <c r="AAJ66" s="51"/>
      <c r="AAK66" s="51"/>
      <c r="AAL66" s="51"/>
      <c r="AAM66" s="51"/>
      <c r="AAN66" s="51"/>
      <c r="AAO66" s="51"/>
      <c r="AAP66" s="51"/>
      <c r="AAQ66" s="51"/>
      <c r="AAR66" s="51"/>
      <c r="AAS66" s="51"/>
      <c r="AAT66" s="51"/>
      <c r="AAU66" s="51"/>
      <c r="AAV66" s="51"/>
      <c r="AAW66" s="51"/>
      <c r="AAX66" s="51"/>
      <c r="AAY66" s="51"/>
      <c r="AAZ66" s="51"/>
      <c r="ABA66" s="51"/>
      <c r="ABB66" s="51"/>
      <c r="ABC66" s="51"/>
      <c r="ABD66" s="51"/>
      <c r="ABE66" s="51"/>
      <c r="ABF66" s="51"/>
      <c r="ABG66" s="51"/>
      <c r="ABH66" s="51"/>
      <c r="ABI66" s="51"/>
      <c r="ABJ66" s="51"/>
      <c r="ABK66" s="51"/>
      <c r="ABL66" s="51"/>
      <c r="ABM66" s="51"/>
      <c r="ABN66" s="51"/>
      <c r="ABO66" s="51"/>
      <c r="ABP66" s="51"/>
      <c r="ABQ66" s="51"/>
      <c r="ABR66" s="51"/>
      <c r="ABS66" s="51"/>
      <c r="ABT66" s="51"/>
      <c r="ABU66" s="51"/>
      <c r="ABV66" s="51"/>
      <c r="ABW66" s="51"/>
      <c r="ABX66" s="51"/>
      <c r="ABY66" s="51"/>
      <c r="ABZ66" s="51"/>
      <c r="ACA66" s="51"/>
      <c r="ACB66" s="51"/>
      <c r="ACC66" s="51"/>
      <c r="ACD66" s="51"/>
      <c r="ACE66" s="51"/>
      <c r="ACF66" s="51"/>
      <c r="ACG66" s="51"/>
      <c r="ACH66" s="51"/>
      <c r="ACI66" s="51"/>
      <c r="ACJ66" s="51"/>
      <c r="ACK66" s="51"/>
      <c r="ACL66" s="51"/>
      <c r="ACM66" s="51"/>
      <c r="ACN66" s="51"/>
      <c r="ACO66" s="51"/>
      <c r="ACP66" s="51"/>
      <c r="ACQ66" s="51"/>
      <c r="ACR66" s="51"/>
      <c r="ACS66" s="51"/>
      <c r="ACT66" s="51"/>
      <c r="ACU66" s="51"/>
      <c r="ACV66" s="51"/>
      <c r="ACW66" s="51"/>
      <c r="ACX66" s="51"/>
      <c r="ACY66" s="51"/>
      <c r="ACZ66" s="51"/>
      <c r="ADA66" s="51"/>
      <c r="ADB66" s="51"/>
      <c r="ADC66" s="51"/>
      <c r="ADD66" s="51"/>
      <c r="ADE66" s="51"/>
      <c r="ADF66" s="51"/>
      <c r="ADG66" s="51"/>
      <c r="ADH66" s="51"/>
      <c r="ADI66" s="51"/>
      <c r="ADJ66" s="51"/>
      <c r="ADK66" s="51"/>
      <c r="ADL66" s="51"/>
      <c r="ADM66" s="51"/>
      <c r="ADN66" s="51"/>
      <c r="ADO66" s="51"/>
      <c r="ADP66" s="51"/>
      <c r="ADQ66" s="51"/>
      <c r="ADR66" s="51"/>
      <c r="ADS66" s="51"/>
      <c r="ADT66" s="51"/>
      <c r="ADU66" s="51"/>
      <c r="ADV66" s="51"/>
      <c r="ADW66" s="51"/>
      <c r="ADX66" s="51"/>
      <c r="ADY66" s="51"/>
      <c r="ADZ66" s="51"/>
      <c r="AEA66" s="51"/>
      <c r="AEB66" s="51"/>
      <c r="AEC66" s="51"/>
      <c r="AED66" s="51"/>
      <c r="AEE66" s="51"/>
      <c r="AEF66" s="51"/>
      <c r="AEG66" s="51"/>
      <c r="AEH66" s="51"/>
      <c r="AEI66" s="51"/>
      <c r="AEJ66" s="51"/>
      <c r="AEK66" s="51"/>
      <c r="AEL66" s="51"/>
      <c r="AEM66" s="51"/>
      <c r="AEN66" s="51"/>
      <c r="AEO66" s="51"/>
      <c r="AEP66" s="51"/>
      <c r="AEQ66" s="51"/>
      <c r="AER66" s="51"/>
      <c r="AES66" s="51"/>
      <c r="AET66" s="51"/>
      <c r="AEU66" s="51"/>
      <c r="AEV66" s="51"/>
      <c r="AEW66" s="51"/>
      <c r="AEX66" s="51"/>
      <c r="AEY66" s="51"/>
      <c r="AEZ66" s="51"/>
      <c r="AFA66" s="51"/>
      <c r="AFB66" s="51"/>
      <c r="AFC66" s="51"/>
      <c r="AFD66" s="51"/>
      <c r="AFE66" s="51"/>
      <c r="AFF66" s="51"/>
      <c r="AFG66" s="51"/>
      <c r="AFH66" s="51"/>
      <c r="AFI66" s="51"/>
      <c r="AFJ66" s="51"/>
      <c r="AFK66" s="51"/>
      <c r="AFL66" s="51"/>
      <c r="AFM66" s="51"/>
      <c r="AFN66" s="51"/>
      <c r="AFO66" s="51"/>
      <c r="AFP66" s="51"/>
      <c r="AFQ66" s="51"/>
      <c r="AFR66" s="51"/>
      <c r="AFS66" s="51"/>
      <c r="AFT66" s="51"/>
      <c r="AFU66" s="51"/>
      <c r="AFV66" s="51"/>
      <c r="AFW66" s="51"/>
      <c r="AFX66" s="51"/>
      <c r="AFY66" s="51"/>
      <c r="AFZ66" s="51"/>
      <c r="AGA66" s="51"/>
      <c r="AGB66" s="51"/>
      <c r="AGC66" s="51"/>
      <c r="AGD66" s="51"/>
      <c r="AGE66" s="51"/>
      <c r="AGF66" s="51"/>
      <c r="AGG66" s="51"/>
      <c r="AGH66" s="51"/>
      <c r="AGI66" s="51"/>
      <c r="AGJ66" s="51"/>
      <c r="AGK66" s="51"/>
      <c r="AGL66" s="51"/>
      <c r="AGM66" s="51"/>
      <c r="AGN66" s="51"/>
      <c r="AGO66" s="51"/>
      <c r="AGP66" s="51"/>
      <c r="AGQ66" s="51"/>
      <c r="AGR66" s="51"/>
      <c r="AGS66" s="51"/>
      <c r="AGT66" s="51"/>
      <c r="AGU66" s="51"/>
      <c r="AGV66" s="51"/>
      <c r="AGW66" s="51"/>
      <c r="AGX66" s="51"/>
      <c r="AGY66" s="51"/>
      <c r="AGZ66" s="51"/>
      <c r="AHA66" s="51"/>
      <c r="AHB66" s="51"/>
      <c r="AHC66" s="51"/>
      <c r="AHD66" s="51"/>
      <c r="AHE66" s="51"/>
      <c r="AHF66" s="51"/>
      <c r="AHG66" s="51"/>
      <c r="AHH66" s="51"/>
      <c r="AHI66" s="51"/>
      <c r="AHJ66" s="51"/>
      <c r="AHK66" s="51"/>
      <c r="AHL66" s="51"/>
      <c r="AHM66" s="51"/>
      <c r="AHN66" s="51"/>
      <c r="AHO66" s="51"/>
      <c r="AHP66" s="51"/>
      <c r="AHQ66" s="51"/>
      <c r="AHR66" s="51"/>
      <c r="AHS66" s="51"/>
      <c r="AHT66" s="51"/>
      <c r="AHU66" s="51"/>
      <c r="AHV66" s="51"/>
      <c r="AHW66" s="51"/>
      <c r="AHX66" s="51"/>
      <c r="AHY66" s="51"/>
      <c r="AHZ66" s="51"/>
      <c r="AIA66" s="51"/>
      <c r="AIB66" s="51"/>
      <c r="AIC66" s="51"/>
      <c r="AID66" s="51"/>
      <c r="AIE66" s="51"/>
      <c r="AIF66" s="51"/>
      <c r="AIG66" s="51"/>
      <c r="AIH66" s="51"/>
      <c r="AII66" s="51"/>
      <c r="AIJ66" s="51"/>
      <c r="AIK66" s="51"/>
      <c r="AIL66" s="51"/>
      <c r="AIM66" s="51"/>
      <c r="AIN66" s="51"/>
      <c r="AIO66" s="51"/>
      <c r="AIP66" s="51"/>
      <c r="AIQ66" s="51"/>
      <c r="AIR66" s="51"/>
      <c r="AIS66" s="51"/>
      <c r="AIT66" s="51"/>
      <c r="AIU66" s="51"/>
      <c r="AIV66" s="51"/>
      <c r="AIW66" s="51"/>
      <c r="AIX66" s="51"/>
      <c r="AIY66" s="51"/>
      <c r="AIZ66" s="51"/>
      <c r="AJA66" s="51"/>
      <c r="AJB66" s="51"/>
      <c r="AJC66" s="51"/>
      <c r="AJD66" s="51"/>
      <c r="AJE66" s="51"/>
      <c r="AJF66" s="51"/>
      <c r="AJG66" s="51"/>
      <c r="AJH66" s="51"/>
      <c r="AJI66" s="51"/>
      <c r="AJJ66" s="51"/>
      <c r="AJK66" s="51"/>
      <c r="AJL66" s="51"/>
      <c r="AJM66" s="51"/>
      <c r="AJN66" s="51"/>
      <c r="AJO66" s="51"/>
      <c r="AJP66" s="51"/>
      <c r="AJQ66" s="51"/>
      <c r="AJR66" s="51"/>
      <c r="AJS66" s="51"/>
      <c r="AJT66" s="51"/>
      <c r="AJU66" s="51"/>
      <c r="AJV66" s="51"/>
      <c r="AJW66" s="51"/>
      <c r="AJX66" s="51"/>
      <c r="AJY66" s="51"/>
      <c r="AJZ66" s="51"/>
      <c r="AKA66" s="51"/>
      <c r="AKB66" s="51"/>
      <c r="AKC66" s="51"/>
      <c r="AKD66" s="51"/>
      <c r="AKE66" s="51"/>
      <c r="AKF66" s="51"/>
      <c r="AKG66" s="51"/>
      <c r="AKH66" s="51"/>
      <c r="AKI66" s="51"/>
      <c r="AKJ66" s="51"/>
      <c r="AKK66" s="51"/>
      <c r="AKL66" s="51"/>
    </row>
    <row r="67" spans="1:975" ht="28.8">
      <c r="A67" s="210" t="s">
        <v>205</v>
      </c>
      <c r="B67" s="416" t="s">
        <v>250</v>
      </c>
      <c r="C67" s="270" t="s">
        <v>212</v>
      </c>
      <c r="D67" s="271" t="s">
        <v>213</v>
      </c>
      <c r="E67" s="190" t="s">
        <v>214</v>
      </c>
      <c r="F67" s="397"/>
      <c r="G67" s="140"/>
      <c r="H67" s="272"/>
      <c r="I67" s="273"/>
      <c r="J67" s="273"/>
      <c r="K67" s="274">
        <v>6000</v>
      </c>
      <c r="L67" s="275">
        <f t="shared" si="10"/>
        <v>6000</v>
      </c>
      <c r="M67" s="257"/>
      <c r="N67" s="209">
        <f>+L67</f>
        <v>6000</v>
      </c>
      <c r="O67" s="74">
        <f t="shared" si="1"/>
        <v>0</v>
      </c>
      <c r="P67" s="85">
        <f>VLOOKUP(C67,'[1]PEP Aprobado junio 2022'!B71:K80,10,FALSE)</f>
        <v>6000</v>
      </c>
      <c r="Q67" s="86">
        <f t="shared" si="12"/>
        <v>0</v>
      </c>
      <c r="T67" s="415">
        <f t="shared" si="3"/>
        <v>246000</v>
      </c>
    </row>
    <row r="68" spans="1:975" ht="28.8">
      <c r="A68" s="210" t="s">
        <v>205</v>
      </c>
      <c r="B68" s="416" t="s">
        <v>250</v>
      </c>
      <c r="C68" s="276" t="s">
        <v>215</v>
      </c>
      <c r="D68" s="135" t="s">
        <v>216</v>
      </c>
      <c r="E68" s="162" t="s">
        <v>214</v>
      </c>
      <c r="F68" s="395"/>
      <c r="G68" s="143"/>
      <c r="H68" s="277"/>
      <c r="I68" s="278"/>
      <c r="J68" s="278"/>
      <c r="K68" s="279">
        <f>4000</f>
        <v>4000</v>
      </c>
      <c r="L68" s="280">
        <f t="shared" si="10"/>
        <v>4000</v>
      </c>
      <c r="M68" s="251">
        <f>+L68-N68</f>
        <v>1000</v>
      </c>
      <c r="N68" s="252">
        <v>3000</v>
      </c>
      <c r="O68" s="74">
        <f t="shared" si="1"/>
        <v>0</v>
      </c>
      <c r="P68" s="85">
        <f>VLOOKUP(C68,'[1]PEP Aprobado junio 2022'!B72:K81,10,FALSE)</f>
        <v>4000</v>
      </c>
      <c r="Q68" s="86">
        <f t="shared" si="12"/>
        <v>0</v>
      </c>
      <c r="T68" s="415">
        <f t="shared" si="3"/>
        <v>164000</v>
      </c>
    </row>
    <row r="69" spans="1:975" ht="15" thickBot="1">
      <c r="A69" s="210"/>
      <c r="B69" s="503" t="s">
        <v>217</v>
      </c>
      <c r="C69" s="504"/>
      <c r="D69" s="504"/>
      <c r="E69" s="505"/>
      <c r="F69" s="393"/>
      <c r="G69" s="229">
        <f>SUM(G58:G68)</f>
        <v>245000</v>
      </c>
      <c r="H69" s="229">
        <f t="shared" ref="H69:N69" si="13">SUM(H58:H68)</f>
        <v>0</v>
      </c>
      <c r="I69" s="229">
        <f t="shared" si="13"/>
        <v>53000</v>
      </c>
      <c r="J69" s="229">
        <f t="shared" si="13"/>
        <v>22000</v>
      </c>
      <c r="K69" s="229">
        <f t="shared" si="13"/>
        <v>170000</v>
      </c>
      <c r="L69" s="229">
        <f t="shared" si="13"/>
        <v>245000</v>
      </c>
      <c r="M69" s="229">
        <f t="shared" si="13"/>
        <v>196000</v>
      </c>
      <c r="N69" s="229">
        <f t="shared" si="13"/>
        <v>49000</v>
      </c>
      <c r="O69" s="74">
        <f t="shared" si="1"/>
        <v>0</v>
      </c>
      <c r="P69" s="171">
        <f>SUM(P59:P68)</f>
        <v>245000</v>
      </c>
      <c r="Q69" s="281">
        <f>SUM(Q59:Q68)</f>
        <v>0</v>
      </c>
      <c r="T69" s="415">
        <f t="shared" si="3"/>
        <v>10045000</v>
      </c>
    </row>
    <row r="70" spans="1:975" ht="15" thickBot="1">
      <c r="A70" s="210"/>
      <c r="B70" s="282" t="s">
        <v>218</v>
      </c>
      <c r="C70" s="232"/>
      <c r="D70" s="233"/>
      <c r="E70" s="233"/>
      <c r="F70" s="233"/>
      <c r="G70" s="98"/>
      <c r="H70" s="98"/>
      <c r="I70" s="98"/>
      <c r="J70" s="98"/>
      <c r="K70" s="177" t="s">
        <v>158</v>
      </c>
      <c r="L70" s="169">
        <f>SUM(M70:N70)</f>
        <v>245000</v>
      </c>
      <c r="M70" s="169">
        <v>196000</v>
      </c>
      <c r="N70" s="169">
        <v>49000</v>
      </c>
      <c r="O70" s="74">
        <f t="shared" ref="O70:O83" si="14">+N70+M70-L70</f>
        <v>0</v>
      </c>
      <c r="P70" s="230">
        <f>+M70-M69</f>
        <v>0</v>
      </c>
      <c r="Q70" s="230">
        <f>+N70-N69</f>
        <v>0</v>
      </c>
      <c r="T70" s="415">
        <f t="shared" ref="T70:T84" si="15">+L70*41</f>
        <v>10045000</v>
      </c>
    </row>
    <row r="71" spans="1:975" ht="24">
      <c r="A71" s="210"/>
      <c r="B71" s="44" t="s">
        <v>74</v>
      </c>
      <c r="C71" s="45" t="s">
        <v>114</v>
      </c>
      <c r="D71" s="46" t="s">
        <v>115</v>
      </c>
      <c r="E71" s="46" t="s">
        <v>116</v>
      </c>
      <c r="F71" s="46"/>
      <c r="G71" s="47" t="s">
        <v>113</v>
      </c>
      <c r="H71" s="47">
        <v>2022</v>
      </c>
      <c r="I71" s="47">
        <v>2023</v>
      </c>
      <c r="J71" s="47">
        <v>2024</v>
      </c>
      <c r="K71" s="184">
        <v>2025</v>
      </c>
      <c r="L71" s="185" t="s">
        <v>117</v>
      </c>
      <c r="M71" s="283" t="s">
        <v>118</v>
      </c>
      <c r="N71" s="50" t="s">
        <v>119</v>
      </c>
      <c r="O71" s="74"/>
      <c r="P71" s="51"/>
      <c r="Q71" s="51"/>
      <c r="R71" s="51"/>
      <c r="S71" s="51"/>
      <c r="T71" s="415" t="e">
        <f t="shared" si="15"/>
        <v>#VALUE!</v>
      </c>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51"/>
      <c r="AY71" s="51"/>
      <c r="AZ71" s="51"/>
      <c r="BA71" s="51"/>
      <c r="BB71" s="51"/>
      <c r="BC71" s="51"/>
      <c r="BD71" s="51"/>
      <c r="BE71" s="51"/>
      <c r="BF71" s="51"/>
      <c r="BG71" s="51"/>
      <c r="BH71" s="51"/>
      <c r="BI71" s="51"/>
      <c r="BJ71" s="51"/>
      <c r="BK71" s="51"/>
      <c r="BL71" s="51"/>
      <c r="BM71" s="51"/>
      <c r="BN71" s="51"/>
      <c r="BO71" s="51"/>
      <c r="BP71" s="51"/>
      <c r="BQ71" s="51"/>
      <c r="BR71" s="51"/>
      <c r="BS71" s="51"/>
      <c r="BT71" s="51"/>
      <c r="BU71" s="51"/>
      <c r="BV71" s="51"/>
      <c r="BW71" s="51"/>
      <c r="BX71" s="51"/>
      <c r="BY71" s="51"/>
      <c r="BZ71" s="51"/>
      <c r="CA71" s="51"/>
      <c r="CB71" s="51"/>
      <c r="CC71" s="51"/>
      <c r="CD71" s="51"/>
      <c r="CE71" s="51"/>
      <c r="CF71" s="51"/>
      <c r="CG71" s="51"/>
      <c r="CH71" s="51"/>
      <c r="CI71" s="51"/>
      <c r="CJ71" s="51"/>
      <c r="CK71" s="51"/>
      <c r="CL71" s="51"/>
      <c r="CM71" s="51"/>
      <c r="CN71" s="51"/>
      <c r="CO71" s="51"/>
      <c r="CP71" s="51"/>
      <c r="CQ71" s="51"/>
      <c r="CR71" s="51"/>
      <c r="CS71" s="51"/>
      <c r="CT71" s="51"/>
      <c r="CU71" s="51"/>
      <c r="CV71" s="51"/>
      <c r="CW71" s="51"/>
      <c r="CX71" s="51"/>
      <c r="CY71" s="51"/>
      <c r="CZ71" s="51"/>
      <c r="DA71" s="51"/>
      <c r="DB71" s="51"/>
      <c r="DC71" s="51"/>
      <c r="DD71" s="51"/>
      <c r="DE71" s="51"/>
      <c r="DF71" s="51"/>
      <c r="DG71" s="51"/>
      <c r="DH71" s="51"/>
      <c r="DI71" s="51"/>
      <c r="DJ71" s="51"/>
      <c r="DK71" s="51"/>
      <c r="DL71" s="51"/>
      <c r="DM71" s="51"/>
      <c r="DN71" s="51"/>
      <c r="DO71" s="51"/>
      <c r="DP71" s="51"/>
      <c r="DQ71" s="51"/>
      <c r="DR71" s="51"/>
      <c r="DS71" s="51"/>
      <c r="DT71" s="51"/>
      <c r="DU71" s="51"/>
      <c r="DV71" s="51"/>
      <c r="DW71" s="51"/>
      <c r="DX71" s="51"/>
      <c r="DY71" s="51"/>
      <c r="DZ71" s="51"/>
      <c r="EA71" s="51"/>
      <c r="EB71" s="51"/>
      <c r="EC71" s="51"/>
      <c r="ED71" s="51"/>
      <c r="EE71" s="51"/>
      <c r="EF71" s="51"/>
      <c r="EG71" s="51"/>
      <c r="EH71" s="51"/>
      <c r="EI71" s="51"/>
      <c r="EJ71" s="51"/>
      <c r="EK71" s="51"/>
      <c r="EL71" s="51"/>
      <c r="EM71" s="51"/>
      <c r="EN71" s="51"/>
      <c r="EO71" s="51"/>
      <c r="EP71" s="51"/>
      <c r="EQ71" s="51"/>
      <c r="ER71" s="51"/>
      <c r="ES71" s="51"/>
      <c r="ET71" s="51"/>
      <c r="EU71" s="51"/>
      <c r="EV71" s="51"/>
      <c r="EW71" s="51"/>
      <c r="EX71" s="51"/>
      <c r="EY71" s="51"/>
      <c r="EZ71" s="51"/>
      <c r="FA71" s="51"/>
      <c r="FB71" s="51"/>
      <c r="FC71" s="51"/>
      <c r="FD71" s="51"/>
      <c r="FE71" s="51"/>
      <c r="FF71" s="51"/>
      <c r="FG71" s="51"/>
      <c r="FH71" s="51"/>
      <c r="FI71" s="51"/>
      <c r="FJ71" s="51"/>
      <c r="FK71" s="51"/>
      <c r="FL71" s="51"/>
      <c r="FM71" s="51"/>
      <c r="FN71" s="51"/>
      <c r="FO71" s="51"/>
      <c r="FP71" s="51"/>
      <c r="FQ71" s="51"/>
      <c r="FR71" s="51"/>
      <c r="FS71" s="51"/>
      <c r="FT71" s="51"/>
      <c r="FU71" s="51"/>
      <c r="FV71" s="51"/>
      <c r="FW71" s="51"/>
      <c r="FX71" s="51"/>
      <c r="FY71" s="51"/>
      <c r="FZ71" s="51"/>
      <c r="GA71" s="51"/>
      <c r="GB71" s="51"/>
      <c r="GC71" s="51"/>
      <c r="GD71" s="51"/>
      <c r="GE71" s="51"/>
      <c r="GF71" s="51"/>
      <c r="GG71" s="51"/>
      <c r="GH71" s="51"/>
      <c r="GI71" s="51"/>
      <c r="GJ71" s="51"/>
      <c r="GK71" s="51"/>
      <c r="GL71" s="51"/>
      <c r="GM71" s="51"/>
      <c r="GN71" s="51"/>
      <c r="GO71" s="51"/>
      <c r="GP71" s="51"/>
      <c r="GQ71" s="51"/>
      <c r="GR71" s="51"/>
      <c r="GS71" s="51"/>
      <c r="GT71" s="51"/>
      <c r="GU71" s="51"/>
      <c r="GV71" s="51"/>
      <c r="GW71" s="51"/>
      <c r="GX71" s="51"/>
      <c r="GY71" s="51"/>
      <c r="GZ71" s="51"/>
      <c r="HA71" s="51"/>
      <c r="HB71" s="51"/>
      <c r="HC71" s="51"/>
      <c r="HD71" s="51"/>
      <c r="HE71" s="51"/>
      <c r="HF71" s="51"/>
      <c r="HG71" s="51"/>
      <c r="HH71" s="51"/>
      <c r="HI71" s="51"/>
      <c r="HJ71" s="51"/>
      <c r="HK71" s="51"/>
      <c r="HL71" s="51"/>
      <c r="HM71" s="51"/>
      <c r="HN71" s="51"/>
      <c r="HO71" s="51"/>
      <c r="HP71" s="51"/>
      <c r="HQ71" s="51"/>
      <c r="HR71" s="51"/>
      <c r="HS71" s="51"/>
      <c r="HT71" s="51"/>
      <c r="HU71" s="51"/>
      <c r="HV71" s="51"/>
      <c r="HW71" s="51"/>
      <c r="HX71" s="51"/>
      <c r="HY71" s="51"/>
      <c r="HZ71" s="51"/>
      <c r="IA71" s="51"/>
      <c r="IB71" s="51"/>
      <c r="IC71" s="51"/>
      <c r="ID71" s="51"/>
      <c r="IE71" s="51"/>
      <c r="IF71" s="51"/>
      <c r="IG71" s="51"/>
      <c r="IH71" s="51"/>
      <c r="II71" s="51"/>
      <c r="IJ71" s="51"/>
      <c r="IK71" s="51"/>
      <c r="IL71" s="51"/>
      <c r="IM71" s="51"/>
      <c r="IN71" s="51"/>
      <c r="IO71" s="51"/>
      <c r="IP71" s="51"/>
      <c r="IQ71" s="51"/>
      <c r="IR71" s="51"/>
      <c r="IS71" s="51"/>
      <c r="IT71" s="51"/>
      <c r="IU71" s="51"/>
      <c r="IV71" s="51"/>
      <c r="IW71" s="51"/>
      <c r="IX71" s="51"/>
      <c r="IY71" s="51"/>
      <c r="IZ71" s="51"/>
      <c r="JA71" s="51"/>
      <c r="JB71" s="51"/>
      <c r="JC71" s="51"/>
      <c r="JD71" s="51"/>
      <c r="JE71" s="51"/>
      <c r="JF71" s="51"/>
      <c r="JG71" s="51"/>
      <c r="JH71" s="51"/>
      <c r="JI71" s="51"/>
      <c r="JJ71" s="51"/>
      <c r="JK71" s="51"/>
      <c r="JL71" s="51"/>
      <c r="JM71" s="51"/>
      <c r="JN71" s="51"/>
      <c r="JO71" s="51"/>
      <c r="JP71" s="51"/>
      <c r="JQ71" s="51"/>
      <c r="JR71" s="51"/>
      <c r="JS71" s="51"/>
      <c r="JT71" s="51"/>
      <c r="JU71" s="51"/>
      <c r="JV71" s="51"/>
      <c r="JW71" s="51"/>
      <c r="JX71" s="51"/>
      <c r="JY71" s="51"/>
      <c r="JZ71" s="51"/>
      <c r="KA71" s="51"/>
      <c r="KB71" s="51"/>
      <c r="KC71" s="51"/>
      <c r="KD71" s="51"/>
      <c r="KE71" s="51"/>
      <c r="KF71" s="51"/>
      <c r="KG71" s="51"/>
      <c r="KH71" s="51"/>
      <c r="KI71" s="51"/>
      <c r="KJ71" s="51"/>
      <c r="KK71" s="51"/>
      <c r="KL71" s="51"/>
      <c r="KM71" s="51"/>
      <c r="KN71" s="51"/>
      <c r="KO71" s="51"/>
      <c r="KP71" s="51"/>
      <c r="KQ71" s="51"/>
      <c r="KR71" s="51"/>
      <c r="KS71" s="51"/>
      <c r="KT71" s="51"/>
      <c r="KU71" s="51"/>
      <c r="KV71" s="51"/>
      <c r="KW71" s="51"/>
      <c r="KX71" s="51"/>
      <c r="KY71" s="51"/>
      <c r="KZ71" s="51"/>
      <c r="LA71" s="51"/>
      <c r="LB71" s="51"/>
      <c r="LC71" s="51"/>
      <c r="LD71" s="51"/>
      <c r="LE71" s="51"/>
      <c r="LF71" s="51"/>
      <c r="LG71" s="51"/>
      <c r="LH71" s="51"/>
      <c r="LI71" s="51"/>
      <c r="LJ71" s="51"/>
      <c r="LK71" s="51"/>
      <c r="LL71" s="51"/>
      <c r="LM71" s="51"/>
      <c r="LN71" s="51"/>
      <c r="LO71" s="51"/>
      <c r="LP71" s="51"/>
      <c r="LQ71" s="51"/>
      <c r="LR71" s="51"/>
      <c r="LS71" s="51"/>
      <c r="LT71" s="51"/>
      <c r="LU71" s="51"/>
      <c r="LV71" s="51"/>
      <c r="LW71" s="51"/>
      <c r="LX71" s="51"/>
      <c r="LY71" s="51"/>
      <c r="LZ71" s="51"/>
      <c r="MA71" s="51"/>
      <c r="MB71" s="51"/>
      <c r="MC71" s="51"/>
      <c r="MD71" s="51"/>
      <c r="ME71" s="51"/>
      <c r="MF71" s="51"/>
      <c r="MG71" s="51"/>
      <c r="MH71" s="51"/>
      <c r="MI71" s="51"/>
      <c r="MJ71" s="51"/>
      <c r="MK71" s="51"/>
      <c r="ML71" s="51"/>
      <c r="MM71" s="51"/>
      <c r="MN71" s="51"/>
      <c r="MO71" s="51"/>
      <c r="MP71" s="51"/>
      <c r="MQ71" s="51"/>
      <c r="MR71" s="51"/>
      <c r="MS71" s="51"/>
      <c r="MT71" s="51"/>
      <c r="MU71" s="51"/>
      <c r="MV71" s="51"/>
      <c r="MW71" s="51"/>
      <c r="MX71" s="51"/>
      <c r="MY71" s="51"/>
      <c r="MZ71" s="51"/>
      <c r="NA71" s="51"/>
      <c r="NB71" s="51"/>
      <c r="NC71" s="51"/>
      <c r="ND71" s="51"/>
      <c r="NE71" s="51"/>
      <c r="NF71" s="51"/>
      <c r="NG71" s="51"/>
      <c r="NH71" s="51"/>
      <c r="NI71" s="51"/>
      <c r="NJ71" s="51"/>
      <c r="NK71" s="51"/>
      <c r="NL71" s="51"/>
      <c r="NM71" s="51"/>
      <c r="NN71" s="51"/>
      <c r="NO71" s="51"/>
      <c r="NP71" s="51"/>
      <c r="NQ71" s="51"/>
      <c r="NR71" s="51"/>
      <c r="NS71" s="51"/>
      <c r="NT71" s="51"/>
      <c r="NU71" s="51"/>
      <c r="NV71" s="51"/>
      <c r="NW71" s="51"/>
      <c r="NX71" s="51"/>
      <c r="NY71" s="51"/>
      <c r="NZ71" s="51"/>
      <c r="OA71" s="51"/>
      <c r="OB71" s="51"/>
      <c r="OC71" s="51"/>
      <c r="OD71" s="51"/>
      <c r="OE71" s="51"/>
      <c r="OF71" s="51"/>
      <c r="OG71" s="51"/>
      <c r="OH71" s="51"/>
      <c r="OI71" s="51"/>
      <c r="OJ71" s="51"/>
      <c r="OK71" s="51"/>
      <c r="OL71" s="51"/>
      <c r="OM71" s="51"/>
      <c r="ON71" s="51"/>
      <c r="OO71" s="51"/>
      <c r="OP71" s="51"/>
      <c r="OQ71" s="51"/>
      <c r="OR71" s="51"/>
      <c r="OS71" s="51"/>
      <c r="OT71" s="51"/>
      <c r="OU71" s="51"/>
      <c r="OV71" s="51"/>
      <c r="OW71" s="51"/>
      <c r="OX71" s="51"/>
      <c r="OY71" s="51"/>
      <c r="OZ71" s="51"/>
      <c r="PA71" s="51"/>
      <c r="PB71" s="51"/>
      <c r="PC71" s="51"/>
      <c r="PD71" s="51"/>
      <c r="PE71" s="51"/>
      <c r="PF71" s="51"/>
      <c r="PG71" s="51"/>
      <c r="PH71" s="51"/>
      <c r="PI71" s="51"/>
      <c r="PJ71" s="51"/>
      <c r="PK71" s="51"/>
      <c r="PL71" s="51"/>
      <c r="PM71" s="51"/>
      <c r="PN71" s="51"/>
      <c r="PO71" s="51"/>
      <c r="PP71" s="51"/>
      <c r="PQ71" s="51"/>
      <c r="PR71" s="51"/>
      <c r="PS71" s="51"/>
      <c r="PT71" s="51"/>
      <c r="PU71" s="51"/>
      <c r="PV71" s="51"/>
      <c r="PW71" s="51"/>
      <c r="PX71" s="51"/>
      <c r="PY71" s="51"/>
      <c r="PZ71" s="51"/>
      <c r="QA71" s="51"/>
      <c r="QB71" s="51"/>
      <c r="QC71" s="51"/>
      <c r="QD71" s="51"/>
      <c r="QE71" s="51"/>
      <c r="QF71" s="51"/>
      <c r="QG71" s="51"/>
      <c r="QH71" s="51"/>
      <c r="QI71" s="51"/>
      <c r="QJ71" s="51"/>
      <c r="QK71" s="51"/>
      <c r="QL71" s="51"/>
      <c r="QM71" s="51"/>
      <c r="QN71" s="51"/>
      <c r="QO71" s="51"/>
      <c r="QP71" s="51"/>
      <c r="QQ71" s="51"/>
      <c r="QR71" s="51"/>
      <c r="QS71" s="51"/>
      <c r="QT71" s="51"/>
      <c r="QU71" s="51"/>
      <c r="QV71" s="51"/>
      <c r="QW71" s="51"/>
      <c r="QX71" s="51"/>
      <c r="QY71" s="51"/>
      <c r="QZ71" s="51"/>
      <c r="RA71" s="51"/>
      <c r="RB71" s="51"/>
      <c r="RC71" s="51"/>
      <c r="RD71" s="51"/>
      <c r="RE71" s="51"/>
      <c r="RF71" s="51"/>
      <c r="RG71" s="51"/>
      <c r="RH71" s="51"/>
      <c r="RI71" s="51"/>
      <c r="RJ71" s="51"/>
      <c r="RK71" s="51"/>
      <c r="RL71" s="51"/>
      <c r="RM71" s="51"/>
      <c r="RN71" s="51"/>
      <c r="RO71" s="51"/>
      <c r="RP71" s="51"/>
      <c r="RQ71" s="51"/>
      <c r="RR71" s="51"/>
      <c r="RS71" s="51"/>
      <c r="RT71" s="51"/>
      <c r="RU71" s="51"/>
      <c r="RV71" s="51"/>
      <c r="RW71" s="51"/>
      <c r="RX71" s="51"/>
      <c r="RY71" s="51"/>
      <c r="RZ71" s="51"/>
      <c r="SA71" s="51"/>
      <c r="SB71" s="51"/>
      <c r="SC71" s="51"/>
      <c r="SD71" s="51"/>
      <c r="SE71" s="51"/>
      <c r="SF71" s="51"/>
      <c r="SG71" s="51"/>
      <c r="SH71" s="51"/>
      <c r="SI71" s="51"/>
      <c r="SJ71" s="51"/>
      <c r="SK71" s="51"/>
      <c r="SL71" s="51"/>
      <c r="SM71" s="51"/>
      <c r="SN71" s="51"/>
      <c r="SO71" s="51"/>
      <c r="SP71" s="51"/>
      <c r="SQ71" s="51"/>
      <c r="SR71" s="51"/>
      <c r="SS71" s="51"/>
      <c r="ST71" s="51"/>
      <c r="SU71" s="51"/>
      <c r="SV71" s="51"/>
      <c r="SW71" s="51"/>
      <c r="SX71" s="51"/>
      <c r="SY71" s="51"/>
      <c r="SZ71" s="51"/>
      <c r="TA71" s="51"/>
      <c r="TB71" s="51"/>
      <c r="TC71" s="51"/>
      <c r="TD71" s="51"/>
      <c r="TE71" s="51"/>
      <c r="TF71" s="51"/>
      <c r="TG71" s="51"/>
      <c r="TH71" s="51"/>
      <c r="TI71" s="51"/>
      <c r="TJ71" s="51"/>
      <c r="TK71" s="51"/>
      <c r="TL71" s="51"/>
      <c r="TM71" s="51"/>
      <c r="TN71" s="51"/>
      <c r="TO71" s="51"/>
      <c r="TP71" s="51"/>
      <c r="TQ71" s="51"/>
      <c r="TR71" s="51"/>
      <c r="TS71" s="51"/>
      <c r="TT71" s="51"/>
      <c r="TU71" s="51"/>
      <c r="TV71" s="51"/>
      <c r="TW71" s="51"/>
      <c r="TX71" s="51"/>
      <c r="TY71" s="51"/>
      <c r="TZ71" s="51"/>
      <c r="UA71" s="51"/>
      <c r="UB71" s="51"/>
      <c r="UC71" s="51"/>
      <c r="UD71" s="51"/>
      <c r="UE71" s="51"/>
      <c r="UF71" s="51"/>
      <c r="UG71" s="51"/>
      <c r="UH71" s="51"/>
      <c r="UI71" s="51"/>
      <c r="UJ71" s="51"/>
      <c r="UK71" s="51"/>
      <c r="UL71" s="51"/>
      <c r="UM71" s="51"/>
      <c r="UN71" s="51"/>
      <c r="UO71" s="51"/>
      <c r="UP71" s="51"/>
      <c r="UQ71" s="51"/>
      <c r="UR71" s="51"/>
      <c r="US71" s="51"/>
      <c r="UT71" s="51"/>
      <c r="UU71" s="51"/>
      <c r="UV71" s="51"/>
      <c r="UW71" s="51"/>
      <c r="UX71" s="51"/>
      <c r="UY71" s="51"/>
      <c r="UZ71" s="51"/>
      <c r="VA71" s="51"/>
      <c r="VB71" s="51"/>
      <c r="VC71" s="51"/>
      <c r="VD71" s="51"/>
      <c r="VE71" s="51"/>
      <c r="VF71" s="51"/>
      <c r="VG71" s="51"/>
      <c r="VH71" s="51"/>
      <c r="VI71" s="51"/>
      <c r="VJ71" s="51"/>
      <c r="VK71" s="51"/>
      <c r="VL71" s="51"/>
      <c r="VM71" s="51"/>
      <c r="VN71" s="51"/>
      <c r="VO71" s="51"/>
      <c r="VP71" s="51"/>
      <c r="VQ71" s="51"/>
      <c r="VR71" s="51"/>
      <c r="VS71" s="51"/>
      <c r="VT71" s="51"/>
      <c r="VU71" s="51"/>
      <c r="VV71" s="51"/>
      <c r="VW71" s="51"/>
      <c r="VX71" s="51"/>
      <c r="VY71" s="51"/>
      <c r="VZ71" s="51"/>
      <c r="WA71" s="51"/>
      <c r="WB71" s="51"/>
      <c r="WC71" s="51"/>
      <c r="WD71" s="51"/>
      <c r="WE71" s="51"/>
      <c r="WF71" s="51"/>
      <c r="WG71" s="51"/>
      <c r="WH71" s="51"/>
      <c r="WI71" s="51"/>
      <c r="WJ71" s="51"/>
      <c r="WK71" s="51"/>
      <c r="WL71" s="51"/>
      <c r="WM71" s="51"/>
      <c r="WN71" s="51"/>
      <c r="WO71" s="51"/>
      <c r="WP71" s="51"/>
      <c r="WQ71" s="51"/>
      <c r="WR71" s="51"/>
      <c r="WS71" s="51"/>
      <c r="WT71" s="51"/>
      <c r="WU71" s="51"/>
      <c r="WV71" s="51"/>
      <c r="WW71" s="51"/>
      <c r="WX71" s="51"/>
      <c r="WY71" s="51"/>
      <c r="WZ71" s="51"/>
      <c r="XA71" s="51"/>
      <c r="XB71" s="51"/>
      <c r="XC71" s="51"/>
      <c r="XD71" s="51"/>
      <c r="XE71" s="51"/>
      <c r="XF71" s="51"/>
      <c r="XG71" s="51"/>
      <c r="XH71" s="51"/>
      <c r="XI71" s="51"/>
      <c r="XJ71" s="51"/>
      <c r="XK71" s="51"/>
      <c r="XL71" s="51"/>
      <c r="XM71" s="51"/>
      <c r="XN71" s="51"/>
      <c r="XO71" s="51"/>
      <c r="XP71" s="51"/>
      <c r="XQ71" s="51"/>
      <c r="XR71" s="51"/>
      <c r="XS71" s="51"/>
      <c r="XT71" s="51"/>
      <c r="XU71" s="51"/>
      <c r="XV71" s="51"/>
      <c r="XW71" s="51"/>
      <c r="XX71" s="51"/>
      <c r="XY71" s="51"/>
      <c r="XZ71" s="51"/>
      <c r="YA71" s="51"/>
      <c r="YB71" s="51"/>
      <c r="YC71" s="51"/>
      <c r="YD71" s="51"/>
      <c r="YE71" s="51"/>
      <c r="YF71" s="51"/>
      <c r="YG71" s="51"/>
      <c r="YH71" s="51"/>
      <c r="YI71" s="51"/>
      <c r="YJ71" s="51"/>
      <c r="YK71" s="51"/>
      <c r="YL71" s="51"/>
      <c r="YM71" s="51"/>
      <c r="YN71" s="51"/>
      <c r="YO71" s="51"/>
      <c r="YP71" s="51"/>
      <c r="YQ71" s="51"/>
      <c r="YR71" s="51"/>
      <c r="YS71" s="51"/>
      <c r="YT71" s="51"/>
      <c r="YU71" s="51"/>
      <c r="YV71" s="51"/>
      <c r="YW71" s="51"/>
      <c r="YX71" s="51"/>
      <c r="YY71" s="51"/>
      <c r="YZ71" s="51"/>
      <c r="ZA71" s="51"/>
      <c r="ZB71" s="51"/>
      <c r="ZC71" s="51"/>
      <c r="ZD71" s="51"/>
      <c r="ZE71" s="51"/>
      <c r="ZF71" s="51"/>
      <c r="ZG71" s="51"/>
      <c r="ZH71" s="51"/>
      <c r="ZI71" s="51"/>
      <c r="ZJ71" s="51"/>
      <c r="ZK71" s="51"/>
      <c r="ZL71" s="51"/>
      <c r="ZM71" s="51"/>
      <c r="ZN71" s="51"/>
      <c r="ZO71" s="51"/>
      <c r="ZP71" s="51"/>
      <c r="ZQ71" s="51"/>
      <c r="ZR71" s="51"/>
      <c r="ZS71" s="51"/>
      <c r="ZT71" s="51"/>
      <c r="ZU71" s="51"/>
      <c r="ZV71" s="51"/>
      <c r="ZW71" s="51"/>
      <c r="ZX71" s="51"/>
      <c r="ZY71" s="51"/>
      <c r="ZZ71" s="51"/>
      <c r="AAA71" s="51"/>
      <c r="AAB71" s="51"/>
      <c r="AAC71" s="51"/>
      <c r="AAD71" s="51"/>
      <c r="AAE71" s="51"/>
      <c r="AAF71" s="51"/>
      <c r="AAG71" s="51"/>
      <c r="AAH71" s="51"/>
      <c r="AAI71" s="51"/>
      <c r="AAJ71" s="51"/>
      <c r="AAK71" s="51"/>
      <c r="AAL71" s="51"/>
      <c r="AAM71" s="51"/>
      <c r="AAN71" s="51"/>
      <c r="AAO71" s="51"/>
      <c r="AAP71" s="51"/>
      <c r="AAQ71" s="51"/>
      <c r="AAR71" s="51"/>
      <c r="AAS71" s="51"/>
      <c r="AAT71" s="51"/>
      <c r="AAU71" s="51"/>
      <c r="AAV71" s="51"/>
      <c r="AAW71" s="51"/>
      <c r="AAX71" s="51"/>
      <c r="AAY71" s="51"/>
      <c r="AAZ71" s="51"/>
      <c r="ABA71" s="51"/>
      <c r="ABB71" s="51"/>
      <c r="ABC71" s="51"/>
      <c r="ABD71" s="51"/>
      <c r="ABE71" s="51"/>
      <c r="ABF71" s="51"/>
      <c r="ABG71" s="51"/>
      <c r="ABH71" s="51"/>
      <c r="ABI71" s="51"/>
      <c r="ABJ71" s="51"/>
      <c r="ABK71" s="51"/>
      <c r="ABL71" s="51"/>
      <c r="ABM71" s="51"/>
      <c r="ABN71" s="51"/>
      <c r="ABO71" s="51"/>
      <c r="ABP71" s="51"/>
      <c r="ABQ71" s="51"/>
      <c r="ABR71" s="51"/>
      <c r="ABS71" s="51"/>
      <c r="ABT71" s="51"/>
      <c r="ABU71" s="51"/>
      <c r="ABV71" s="51"/>
      <c r="ABW71" s="51"/>
      <c r="ABX71" s="51"/>
      <c r="ABY71" s="51"/>
      <c r="ABZ71" s="51"/>
      <c r="ACA71" s="51"/>
      <c r="ACB71" s="51"/>
      <c r="ACC71" s="51"/>
      <c r="ACD71" s="51"/>
      <c r="ACE71" s="51"/>
      <c r="ACF71" s="51"/>
      <c r="ACG71" s="51"/>
      <c r="ACH71" s="51"/>
      <c r="ACI71" s="51"/>
      <c r="ACJ71" s="51"/>
      <c r="ACK71" s="51"/>
      <c r="ACL71" s="51"/>
      <c r="ACM71" s="51"/>
      <c r="ACN71" s="51"/>
      <c r="ACO71" s="51"/>
      <c r="ACP71" s="51"/>
      <c r="ACQ71" s="51"/>
      <c r="ACR71" s="51"/>
      <c r="ACS71" s="51"/>
      <c r="ACT71" s="51"/>
      <c r="ACU71" s="51"/>
      <c r="ACV71" s="51"/>
      <c r="ACW71" s="51"/>
      <c r="ACX71" s="51"/>
      <c r="ACY71" s="51"/>
      <c r="ACZ71" s="51"/>
      <c r="ADA71" s="51"/>
      <c r="ADB71" s="51"/>
      <c r="ADC71" s="51"/>
      <c r="ADD71" s="51"/>
      <c r="ADE71" s="51"/>
      <c r="ADF71" s="51"/>
      <c r="ADG71" s="51"/>
      <c r="ADH71" s="51"/>
      <c r="ADI71" s="51"/>
      <c r="ADJ71" s="51"/>
      <c r="ADK71" s="51"/>
      <c r="ADL71" s="51"/>
      <c r="ADM71" s="51"/>
      <c r="ADN71" s="51"/>
      <c r="ADO71" s="51"/>
      <c r="ADP71" s="51"/>
      <c r="ADQ71" s="51"/>
      <c r="ADR71" s="51"/>
      <c r="ADS71" s="51"/>
      <c r="ADT71" s="51"/>
      <c r="ADU71" s="51"/>
      <c r="ADV71" s="51"/>
      <c r="ADW71" s="51"/>
      <c r="ADX71" s="51"/>
      <c r="ADY71" s="51"/>
      <c r="ADZ71" s="51"/>
      <c r="AEA71" s="51"/>
      <c r="AEB71" s="51"/>
      <c r="AEC71" s="51"/>
      <c r="AED71" s="51"/>
      <c r="AEE71" s="51"/>
      <c r="AEF71" s="51"/>
      <c r="AEG71" s="51"/>
      <c r="AEH71" s="51"/>
      <c r="AEI71" s="51"/>
      <c r="AEJ71" s="51"/>
      <c r="AEK71" s="51"/>
      <c r="AEL71" s="51"/>
      <c r="AEM71" s="51"/>
      <c r="AEN71" s="51"/>
      <c r="AEO71" s="51"/>
      <c r="AEP71" s="51"/>
      <c r="AEQ71" s="51"/>
      <c r="AER71" s="51"/>
      <c r="AES71" s="51"/>
      <c r="AET71" s="51"/>
      <c r="AEU71" s="51"/>
      <c r="AEV71" s="51"/>
      <c r="AEW71" s="51"/>
      <c r="AEX71" s="51"/>
      <c r="AEY71" s="51"/>
      <c r="AEZ71" s="51"/>
      <c r="AFA71" s="51"/>
      <c r="AFB71" s="51"/>
      <c r="AFC71" s="51"/>
      <c r="AFD71" s="51"/>
      <c r="AFE71" s="51"/>
      <c r="AFF71" s="51"/>
      <c r="AFG71" s="51"/>
      <c r="AFH71" s="51"/>
      <c r="AFI71" s="51"/>
      <c r="AFJ71" s="51"/>
      <c r="AFK71" s="51"/>
      <c r="AFL71" s="51"/>
      <c r="AFM71" s="51"/>
      <c r="AFN71" s="51"/>
      <c r="AFO71" s="51"/>
      <c r="AFP71" s="51"/>
      <c r="AFQ71" s="51"/>
      <c r="AFR71" s="51"/>
      <c r="AFS71" s="51"/>
      <c r="AFT71" s="51"/>
      <c r="AFU71" s="51"/>
      <c r="AFV71" s="51"/>
      <c r="AFW71" s="51"/>
      <c r="AFX71" s="51"/>
      <c r="AFY71" s="51"/>
      <c r="AFZ71" s="51"/>
      <c r="AGA71" s="51"/>
      <c r="AGB71" s="51"/>
      <c r="AGC71" s="51"/>
      <c r="AGD71" s="51"/>
      <c r="AGE71" s="51"/>
      <c r="AGF71" s="51"/>
      <c r="AGG71" s="51"/>
      <c r="AGH71" s="51"/>
      <c r="AGI71" s="51"/>
      <c r="AGJ71" s="51"/>
      <c r="AGK71" s="51"/>
      <c r="AGL71" s="51"/>
      <c r="AGM71" s="51"/>
      <c r="AGN71" s="51"/>
      <c r="AGO71" s="51"/>
      <c r="AGP71" s="51"/>
      <c r="AGQ71" s="51"/>
      <c r="AGR71" s="51"/>
      <c r="AGS71" s="51"/>
      <c r="AGT71" s="51"/>
      <c r="AGU71" s="51"/>
      <c r="AGV71" s="51"/>
      <c r="AGW71" s="51"/>
      <c r="AGX71" s="51"/>
      <c r="AGY71" s="51"/>
      <c r="AGZ71" s="51"/>
      <c r="AHA71" s="51"/>
      <c r="AHB71" s="51"/>
      <c r="AHC71" s="51"/>
      <c r="AHD71" s="51"/>
      <c r="AHE71" s="51"/>
      <c r="AHF71" s="51"/>
      <c r="AHG71" s="51"/>
      <c r="AHH71" s="51"/>
      <c r="AHI71" s="51"/>
      <c r="AHJ71" s="51"/>
      <c r="AHK71" s="51"/>
      <c r="AHL71" s="51"/>
      <c r="AHM71" s="51"/>
      <c r="AHN71" s="51"/>
      <c r="AHO71" s="51"/>
      <c r="AHP71" s="51"/>
      <c r="AHQ71" s="51"/>
      <c r="AHR71" s="51"/>
      <c r="AHS71" s="51"/>
      <c r="AHT71" s="51"/>
      <c r="AHU71" s="51"/>
      <c r="AHV71" s="51"/>
      <c r="AHW71" s="51"/>
      <c r="AHX71" s="51"/>
      <c r="AHY71" s="51"/>
      <c r="AHZ71" s="51"/>
      <c r="AIA71" s="51"/>
      <c r="AIB71" s="51"/>
      <c r="AIC71" s="51"/>
      <c r="AID71" s="51"/>
      <c r="AIE71" s="51"/>
      <c r="AIF71" s="51"/>
      <c r="AIG71" s="51"/>
      <c r="AIH71" s="51"/>
      <c r="AII71" s="51"/>
      <c r="AIJ71" s="51"/>
      <c r="AIK71" s="51"/>
      <c r="AIL71" s="51"/>
      <c r="AIM71" s="51"/>
      <c r="AIN71" s="51"/>
      <c r="AIO71" s="51"/>
      <c r="AIP71" s="51"/>
      <c r="AIQ71" s="51"/>
      <c r="AIR71" s="51"/>
      <c r="AIS71" s="51"/>
      <c r="AIT71" s="51"/>
      <c r="AIU71" s="51"/>
      <c r="AIV71" s="51"/>
      <c r="AIW71" s="51"/>
      <c r="AIX71" s="51"/>
      <c r="AIY71" s="51"/>
      <c r="AIZ71" s="51"/>
      <c r="AJA71" s="51"/>
      <c r="AJB71" s="51"/>
      <c r="AJC71" s="51"/>
      <c r="AJD71" s="51"/>
      <c r="AJE71" s="51"/>
      <c r="AJF71" s="51"/>
      <c r="AJG71" s="51"/>
      <c r="AJH71" s="51"/>
      <c r="AJI71" s="51"/>
      <c r="AJJ71" s="51"/>
      <c r="AJK71" s="51"/>
      <c r="AJL71" s="51"/>
      <c r="AJM71" s="51"/>
      <c r="AJN71" s="51"/>
      <c r="AJO71" s="51"/>
      <c r="AJP71" s="51"/>
      <c r="AJQ71" s="51"/>
      <c r="AJR71" s="51"/>
      <c r="AJS71" s="51"/>
      <c r="AJT71" s="51"/>
      <c r="AJU71" s="51"/>
      <c r="AJV71" s="51"/>
      <c r="AJW71" s="51"/>
      <c r="AJX71" s="51"/>
      <c r="AJY71" s="51"/>
      <c r="AJZ71" s="51"/>
      <c r="AKA71" s="51"/>
      <c r="AKB71" s="51"/>
      <c r="AKC71" s="51"/>
      <c r="AKD71" s="51"/>
      <c r="AKE71" s="51"/>
      <c r="AKF71" s="51"/>
      <c r="AKG71" s="51"/>
      <c r="AKH71" s="51"/>
      <c r="AKI71" s="51"/>
      <c r="AKJ71" s="51"/>
      <c r="AKK71" s="51"/>
      <c r="AKL71" s="51"/>
    </row>
    <row r="72" spans="1:975">
      <c r="A72" s="210" t="s">
        <v>219</v>
      </c>
      <c r="B72" s="460" t="s">
        <v>249</v>
      </c>
      <c r="C72" s="284" t="s">
        <v>220</v>
      </c>
      <c r="D72" s="271" t="s">
        <v>6</v>
      </c>
      <c r="E72" s="285" t="s">
        <v>66</v>
      </c>
      <c r="F72" s="405"/>
      <c r="G72" s="286">
        <v>325000</v>
      </c>
      <c r="H72" s="129"/>
      <c r="I72" s="93">
        <f>ROUND(111135*8*1.1/41,0)</f>
        <v>23853</v>
      </c>
      <c r="J72" s="93">
        <f>ROUND(111135*12*1.1*1.1/41,0)</f>
        <v>39358</v>
      </c>
      <c r="K72" s="93">
        <f>ROUND(+J72/12*1.1*5,0)</f>
        <v>18039</v>
      </c>
      <c r="L72" s="132">
        <f t="shared" ref="L72:L78" si="16">SUM(H72:K72)</f>
        <v>81250</v>
      </c>
      <c r="M72" s="287">
        <f>+L72</f>
        <v>81250</v>
      </c>
      <c r="N72" s="71"/>
      <c r="O72" s="74">
        <f t="shared" si="14"/>
        <v>0</v>
      </c>
      <c r="P72" s="75">
        <f>VLOOKUP(C72,'[1]PEP Aprobado junio 2022'!B76:K83,10,FALSE)</f>
        <v>89984</v>
      </c>
      <c r="Q72" s="253">
        <f t="shared" ref="Q72:Q79" si="17">+L72-P72</f>
        <v>-8734</v>
      </c>
      <c r="T72" s="415">
        <f t="shared" si="15"/>
        <v>3331250</v>
      </c>
    </row>
    <row r="73" spans="1:975">
      <c r="A73" s="210" t="s">
        <v>219</v>
      </c>
      <c r="B73" s="460" t="s">
        <v>249</v>
      </c>
      <c r="C73" s="284" t="s">
        <v>7</v>
      </c>
      <c r="D73" s="271" t="s">
        <v>8</v>
      </c>
      <c r="E73" s="271" t="s">
        <v>66</v>
      </c>
      <c r="F73" s="271"/>
      <c r="G73" s="288"/>
      <c r="H73" s="70"/>
      <c r="I73" s="93">
        <f>ROUND(100000*9*1.1/41,0)</f>
        <v>24146</v>
      </c>
      <c r="J73" s="93">
        <f>ROUND(100000*12*1.1*1.1/41,0)</f>
        <v>35415</v>
      </c>
      <c r="K73" s="93">
        <f>ROUND(+J73/12*1.1*5,0)</f>
        <v>16232</v>
      </c>
      <c r="L73" s="132">
        <f t="shared" si="16"/>
        <v>75793</v>
      </c>
      <c r="M73" s="287">
        <f>+L73</f>
        <v>75793</v>
      </c>
      <c r="N73" s="71"/>
      <c r="O73" s="74">
        <f t="shared" si="14"/>
        <v>0</v>
      </c>
      <c r="P73" s="289">
        <f>VLOOKUP(C73,'[1]PEP Aprobado junio 2022'!B77:K84,10,FALSE)</f>
        <v>81325</v>
      </c>
      <c r="Q73" s="86">
        <f t="shared" si="17"/>
        <v>-5532</v>
      </c>
      <c r="T73" s="415">
        <f t="shared" si="15"/>
        <v>3107513</v>
      </c>
    </row>
    <row r="74" spans="1:975">
      <c r="A74" s="210" t="s">
        <v>219</v>
      </c>
      <c r="B74" s="138"/>
      <c r="C74" s="284" t="s">
        <v>221</v>
      </c>
      <c r="D74" s="271" t="s">
        <v>222</v>
      </c>
      <c r="E74" s="271" t="s">
        <v>66</v>
      </c>
      <c r="F74" s="271"/>
      <c r="G74" s="288"/>
      <c r="H74" s="70"/>
      <c r="I74" s="70"/>
      <c r="J74" s="93">
        <f>ROUND(100000*11*1.1*1.1/41,0)</f>
        <v>32463</v>
      </c>
      <c r="K74" s="93">
        <f>ROUND(+J74/11*1.1*5,0)-1</f>
        <v>16231</v>
      </c>
      <c r="L74" s="132">
        <f t="shared" si="16"/>
        <v>48694</v>
      </c>
      <c r="M74" s="287">
        <f>+L74</f>
        <v>48694</v>
      </c>
      <c r="N74" s="71"/>
      <c r="O74" s="74">
        <f t="shared" si="14"/>
        <v>0</v>
      </c>
      <c r="P74" s="289">
        <f>VLOOKUP(C74,'[1]PEP Aprobado junio 2022'!B78:K85,10,FALSE)</f>
        <v>42700</v>
      </c>
      <c r="Q74" s="86">
        <f t="shared" si="17"/>
        <v>5994</v>
      </c>
      <c r="T74" s="415">
        <f t="shared" si="15"/>
        <v>1996454</v>
      </c>
    </row>
    <row r="75" spans="1:975">
      <c r="A75" s="210" t="s">
        <v>219</v>
      </c>
      <c r="B75" s="460" t="s">
        <v>249</v>
      </c>
      <c r="C75" s="284" t="s">
        <v>68</v>
      </c>
      <c r="D75" s="271" t="s">
        <v>223</v>
      </c>
      <c r="E75" s="271" t="s">
        <v>224</v>
      </c>
      <c r="F75" s="271"/>
      <c r="G75" s="288"/>
      <c r="H75" s="70"/>
      <c r="I75" s="70">
        <v>15000</v>
      </c>
      <c r="J75" s="70"/>
      <c r="K75" s="130">
        <v>25000</v>
      </c>
      <c r="L75" s="132">
        <f t="shared" si="16"/>
        <v>40000</v>
      </c>
      <c r="M75" s="287"/>
      <c r="N75" s="71">
        <f>+L75</f>
        <v>40000</v>
      </c>
      <c r="O75" s="74">
        <f t="shared" si="14"/>
        <v>0</v>
      </c>
      <c r="P75" s="289">
        <f>VLOOKUP(C75,'[1]PEP Aprobado junio 2022'!B79:K86,10,FALSE)</f>
        <v>40000</v>
      </c>
      <c r="Q75" s="86">
        <f t="shared" si="17"/>
        <v>0</v>
      </c>
      <c r="T75" s="415">
        <f t="shared" si="15"/>
        <v>1640000</v>
      </c>
    </row>
    <row r="76" spans="1:975">
      <c r="A76" s="210" t="s">
        <v>219</v>
      </c>
      <c r="B76" s="460" t="s">
        <v>249</v>
      </c>
      <c r="C76" s="284" t="s">
        <v>72</v>
      </c>
      <c r="D76" s="271" t="s">
        <v>71</v>
      </c>
      <c r="E76" s="290" t="s">
        <v>225</v>
      </c>
      <c r="F76" s="290"/>
      <c r="G76" s="288"/>
      <c r="H76" s="70"/>
      <c r="I76" s="70">
        <v>15000</v>
      </c>
      <c r="J76" s="70">
        <v>10000</v>
      </c>
      <c r="K76" s="130">
        <v>6000</v>
      </c>
      <c r="L76" s="132">
        <f t="shared" si="16"/>
        <v>31000</v>
      </c>
      <c r="M76" s="287">
        <f>+L76</f>
        <v>31000</v>
      </c>
      <c r="N76" s="71"/>
      <c r="O76" s="74">
        <f t="shared" si="14"/>
        <v>0</v>
      </c>
      <c r="P76" s="289">
        <f>VLOOKUP(C76,'[1]PEP Aprobado junio 2022'!B80:K87,10,FALSE)</f>
        <v>30000</v>
      </c>
      <c r="Q76" s="86">
        <f t="shared" si="17"/>
        <v>1000</v>
      </c>
      <c r="T76" s="415">
        <f t="shared" si="15"/>
        <v>1271000</v>
      </c>
    </row>
    <row r="77" spans="1:975" s="38" customFormat="1">
      <c r="A77" s="210" t="s">
        <v>219</v>
      </c>
      <c r="B77" s="138"/>
      <c r="C77" s="284" t="s">
        <v>226</v>
      </c>
      <c r="D77" s="271" t="s">
        <v>227</v>
      </c>
      <c r="E77" s="290" t="s">
        <v>39</v>
      </c>
      <c r="F77" s="290"/>
      <c r="G77" s="288"/>
      <c r="H77" s="70"/>
      <c r="I77" s="70">
        <f>5000-698</f>
        <v>4302</v>
      </c>
      <c r="J77" s="70">
        <v>2500</v>
      </c>
      <c r="K77" s="130"/>
      <c r="L77" s="132">
        <f t="shared" si="16"/>
        <v>6802</v>
      </c>
      <c r="M77" s="287">
        <f>+L77-N77</f>
        <v>1802</v>
      </c>
      <c r="N77" s="71">
        <v>5000</v>
      </c>
      <c r="O77" s="74">
        <f t="shared" si="14"/>
        <v>0</v>
      </c>
      <c r="P77" s="289">
        <f>VLOOKUP(C77,'[1]PEP Aprobado junio 2022'!B81:K88,10,FALSE)</f>
        <v>7500</v>
      </c>
      <c r="Q77" s="86">
        <f t="shared" si="17"/>
        <v>-698</v>
      </c>
      <c r="T77" s="415">
        <f t="shared" si="15"/>
        <v>278882</v>
      </c>
      <c r="GY77" s="33"/>
      <c r="GZ77" s="33"/>
      <c r="HA77" s="33"/>
      <c r="HB77" s="33"/>
      <c r="HC77" s="33"/>
      <c r="HD77" s="33"/>
      <c r="HE77" s="33"/>
      <c r="HF77" s="33"/>
      <c r="HG77" s="33"/>
      <c r="HH77" s="33"/>
      <c r="HI77" s="33"/>
      <c r="HJ77" s="33"/>
      <c r="HK77" s="33"/>
      <c r="HL77" s="33"/>
      <c r="HM77" s="33"/>
      <c r="HN77" s="33"/>
      <c r="HO77" s="33"/>
      <c r="HP77" s="33"/>
      <c r="HQ77" s="33"/>
      <c r="HR77" s="33"/>
      <c r="HS77" s="33"/>
      <c r="HT77" s="33"/>
      <c r="HU77" s="33"/>
      <c r="HV77" s="33"/>
      <c r="HW77" s="33"/>
      <c r="HX77" s="33"/>
      <c r="HY77" s="33"/>
      <c r="HZ77" s="33"/>
      <c r="IA77" s="33"/>
      <c r="IB77" s="33"/>
      <c r="IC77" s="33"/>
      <c r="ID77" s="33"/>
      <c r="IE77" s="33"/>
      <c r="IF77" s="33"/>
      <c r="IG77" s="33"/>
      <c r="IH77" s="33"/>
      <c r="II77" s="33"/>
      <c r="IJ77" s="33"/>
      <c r="IK77" s="33"/>
      <c r="IL77" s="33"/>
      <c r="IM77" s="33"/>
      <c r="IN77" s="33"/>
      <c r="IO77" s="33"/>
      <c r="IP77" s="33"/>
      <c r="IQ77" s="33"/>
      <c r="IR77" s="33"/>
      <c r="IS77" s="33"/>
      <c r="IT77" s="33"/>
      <c r="IU77" s="33"/>
      <c r="IV77" s="33"/>
      <c r="IW77" s="33"/>
      <c r="IX77" s="33"/>
      <c r="IY77" s="33"/>
      <c r="IZ77" s="33"/>
      <c r="JA77" s="33"/>
      <c r="JB77" s="33"/>
      <c r="JC77" s="33"/>
      <c r="JD77" s="33"/>
      <c r="JE77" s="33"/>
      <c r="JF77" s="33"/>
      <c r="JG77" s="33"/>
      <c r="JH77" s="33"/>
      <c r="JI77" s="33"/>
      <c r="JJ77" s="33"/>
      <c r="JK77" s="33"/>
      <c r="JL77" s="33"/>
      <c r="JM77" s="33"/>
      <c r="JN77" s="33"/>
      <c r="JO77" s="33"/>
      <c r="JP77" s="33"/>
      <c r="JQ77" s="33"/>
      <c r="JR77" s="33"/>
      <c r="JS77" s="33"/>
      <c r="JT77" s="33"/>
      <c r="JU77" s="33"/>
      <c r="JV77" s="33"/>
      <c r="JW77" s="33"/>
      <c r="JX77" s="33"/>
      <c r="JY77" s="33"/>
      <c r="JZ77" s="33"/>
      <c r="KA77" s="33"/>
      <c r="KB77" s="33"/>
      <c r="KC77" s="33"/>
      <c r="KD77" s="33"/>
      <c r="KE77" s="33"/>
      <c r="KF77" s="33"/>
      <c r="KG77" s="33"/>
      <c r="KH77" s="33"/>
      <c r="KI77" s="33"/>
      <c r="KJ77" s="33"/>
      <c r="KK77" s="33"/>
      <c r="KL77" s="33"/>
      <c r="KM77" s="33"/>
      <c r="KN77" s="33"/>
      <c r="KO77" s="33"/>
      <c r="KP77" s="33"/>
      <c r="KQ77" s="33"/>
      <c r="KR77" s="33"/>
      <c r="KS77" s="33"/>
      <c r="KT77" s="33"/>
      <c r="KU77" s="33"/>
      <c r="KV77" s="33"/>
      <c r="KW77" s="33"/>
      <c r="KX77" s="33"/>
      <c r="KY77" s="33"/>
      <c r="KZ77" s="33"/>
      <c r="LA77" s="33"/>
      <c r="LB77" s="33"/>
      <c r="LC77" s="33"/>
      <c r="LD77" s="33"/>
      <c r="LE77" s="33"/>
      <c r="LF77" s="33"/>
      <c r="LG77" s="33"/>
      <c r="LH77" s="33"/>
      <c r="LI77" s="33"/>
      <c r="LJ77" s="33"/>
      <c r="LK77" s="33"/>
      <c r="LL77" s="33"/>
      <c r="LM77" s="33"/>
      <c r="LN77" s="33"/>
      <c r="LO77" s="33"/>
      <c r="LP77" s="33"/>
      <c r="LQ77" s="33"/>
      <c r="LR77" s="33"/>
      <c r="LS77" s="33"/>
      <c r="LT77" s="33"/>
      <c r="LU77" s="33"/>
      <c r="LV77" s="33"/>
      <c r="LW77" s="33"/>
      <c r="LX77" s="33"/>
      <c r="LY77" s="33"/>
      <c r="LZ77" s="33"/>
      <c r="MA77" s="33"/>
      <c r="MB77" s="33"/>
      <c r="MC77" s="33"/>
      <c r="MD77" s="33"/>
      <c r="ME77" s="33"/>
      <c r="MF77" s="33"/>
      <c r="MG77" s="33"/>
      <c r="MH77" s="33"/>
      <c r="MI77" s="33"/>
      <c r="MJ77" s="33"/>
      <c r="MK77" s="33"/>
      <c r="ML77" s="33"/>
      <c r="MM77" s="33"/>
      <c r="MN77" s="33"/>
      <c r="MO77" s="33"/>
      <c r="MP77" s="33"/>
      <c r="MQ77" s="33"/>
      <c r="MR77" s="33"/>
      <c r="MS77" s="33"/>
      <c r="MT77" s="33"/>
      <c r="MU77" s="33"/>
      <c r="MV77" s="33"/>
      <c r="MW77" s="33"/>
      <c r="MX77" s="33"/>
      <c r="MY77" s="33"/>
      <c r="MZ77" s="33"/>
      <c r="NA77" s="33"/>
      <c r="NB77" s="33"/>
      <c r="NC77" s="33"/>
      <c r="ND77" s="33"/>
      <c r="NE77" s="33"/>
      <c r="NF77" s="33"/>
      <c r="NG77" s="33"/>
      <c r="NH77" s="33"/>
      <c r="NI77" s="33"/>
      <c r="NJ77" s="33"/>
      <c r="NK77" s="33"/>
      <c r="NL77" s="33"/>
      <c r="NM77" s="33"/>
      <c r="NN77" s="33"/>
      <c r="NO77" s="33"/>
      <c r="NP77" s="33"/>
      <c r="NQ77" s="33"/>
      <c r="NR77" s="33"/>
      <c r="NS77" s="33"/>
      <c r="NT77" s="33"/>
      <c r="NU77" s="33"/>
      <c r="NV77" s="33"/>
      <c r="NW77" s="33"/>
      <c r="NX77" s="33"/>
      <c r="NY77" s="33"/>
      <c r="NZ77" s="33"/>
      <c r="OA77" s="33"/>
      <c r="OB77" s="33"/>
      <c r="OC77" s="33"/>
      <c r="OD77" s="33"/>
      <c r="OE77" s="33"/>
      <c r="OF77" s="33"/>
      <c r="OG77" s="33"/>
      <c r="OH77" s="33"/>
      <c r="OI77" s="33"/>
      <c r="OJ77" s="33"/>
      <c r="OK77" s="33"/>
      <c r="OL77" s="33"/>
      <c r="OM77" s="33"/>
      <c r="ON77" s="33"/>
      <c r="OO77" s="33"/>
      <c r="OP77" s="33"/>
      <c r="OQ77" s="33"/>
      <c r="OR77" s="33"/>
      <c r="OS77" s="33"/>
      <c r="OT77" s="33"/>
      <c r="OU77" s="33"/>
      <c r="OV77" s="33"/>
      <c r="OW77" s="33"/>
      <c r="OX77" s="33"/>
      <c r="OY77" s="33"/>
      <c r="OZ77" s="33"/>
      <c r="PA77" s="33"/>
      <c r="PB77" s="33"/>
      <c r="PC77" s="33"/>
      <c r="PD77" s="33"/>
      <c r="PE77" s="33"/>
      <c r="PF77" s="33"/>
      <c r="PG77" s="33"/>
      <c r="PH77" s="33"/>
      <c r="PI77" s="33"/>
      <c r="PJ77" s="33"/>
      <c r="PK77" s="33"/>
      <c r="PL77" s="33"/>
      <c r="PM77" s="33"/>
      <c r="PN77" s="33"/>
      <c r="PO77" s="33"/>
      <c r="PP77" s="33"/>
      <c r="PQ77" s="33"/>
      <c r="PR77" s="33"/>
      <c r="PS77" s="33"/>
      <c r="PT77" s="33"/>
      <c r="PU77" s="33"/>
      <c r="PV77" s="33"/>
      <c r="PW77" s="33"/>
      <c r="PX77" s="33"/>
      <c r="PY77" s="33"/>
      <c r="PZ77" s="33"/>
      <c r="QA77" s="33"/>
      <c r="QB77" s="33"/>
      <c r="QC77" s="33"/>
      <c r="QD77" s="33"/>
      <c r="QE77" s="33"/>
      <c r="QF77" s="33"/>
      <c r="QG77" s="33"/>
      <c r="QH77" s="33"/>
      <c r="QI77" s="33"/>
      <c r="QJ77" s="33"/>
      <c r="QK77" s="33"/>
      <c r="QL77" s="33"/>
      <c r="QM77" s="33"/>
      <c r="QN77" s="33"/>
      <c r="QO77" s="33"/>
      <c r="QP77" s="33"/>
      <c r="QQ77" s="33"/>
      <c r="QR77" s="33"/>
      <c r="QS77" s="33"/>
      <c r="QT77" s="33"/>
      <c r="QU77" s="33"/>
      <c r="QV77" s="33"/>
      <c r="QW77" s="33"/>
      <c r="QX77" s="33"/>
      <c r="QY77" s="33"/>
      <c r="QZ77" s="33"/>
      <c r="RA77" s="33"/>
      <c r="RB77" s="33"/>
      <c r="RC77" s="33"/>
      <c r="RD77" s="33"/>
      <c r="RE77" s="33"/>
      <c r="RF77" s="33"/>
      <c r="RG77" s="33"/>
      <c r="RH77" s="33"/>
      <c r="RI77" s="33"/>
      <c r="RJ77" s="33"/>
      <c r="RK77" s="33"/>
      <c r="RL77" s="33"/>
      <c r="RM77" s="33"/>
      <c r="RN77" s="33"/>
      <c r="RO77" s="33"/>
      <c r="RP77" s="33"/>
      <c r="RQ77" s="33"/>
      <c r="RR77" s="33"/>
      <c r="RS77" s="33"/>
      <c r="RT77" s="33"/>
      <c r="RU77" s="33"/>
      <c r="RV77" s="33"/>
      <c r="RW77" s="33"/>
      <c r="RX77" s="33"/>
      <c r="RY77" s="33"/>
      <c r="RZ77" s="33"/>
      <c r="SA77" s="33"/>
      <c r="SB77" s="33"/>
      <c r="SC77" s="33"/>
      <c r="SD77" s="33"/>
      <c r="SE77" s="33"/>
      <c r="SF77" s="33"/>
      <c r="SG77" s="33"/>
      <c r="SH77" s="33"/>
      <c r="SI77" s="33"/>
      <c r="SJ77" s="33"/>
      <c r="SK77" s="33"/>
      <c r="SL77" s="33"/>
      <c r="SM77" s="33"/>
      <c r="SN77" s="33"/>
      <c r="SO77" s="33"/>
      <c r="SP77" s="33"/>
      <c r="SQ77" s="33"/>
      <c r="SR77" s="33"/>
      <c r="SS77" s="33"/>
      <c r="ST77" s="33"/>
      <c r="SU77" s="33"/>
      <c r="SV77" s="33"/>
      <c r="SW77" s="33"/>
      <c r="SX77" s="33"/>
      <c r="SY77" s="33"/>
      <c r="SZ77" s="33"/>
      <c r="TA77" s="33"/>
      <c r="TB77" s="33"/>
      <c r="TC77" s="33"/>
      <c r="TD77" s="33"/>
      <c r="TE77" s="33"/>
      <c r="TF77" s="33"/>
      <c r="TG77" s="33"/>
      <c r="TH77" s="33"/>
      <c r="TI77" s="33"/>
      <c r="TJ77" s="33"/>
      <c r="TK77" s="33"/>
      <c r="TL77" s="33"/>
      <c r="TM77" s="33"/>
      <c r="TN77" s="33"/>
      <c r="TO77" s="33"/>
      <c r="TP77" s="33"/>
      <c r="TQ77" s="33"/>
      <c r="TR77" s="33"/>
      <c r="TS77" s="33"/>
      <c r="TT77" s="33"/>
      <c r="TU77" s="33"/>
      <c r="TV77" s="33"/>
      <c r="TW77" s="33"/>
      <c r="TX77" s="33"/>
      <c r="TY77" s="33"/>
      <c r="TZ77" s="33"/>
      <c r="UA77" s="33"/>
      <c r="UB77" s="33"/>
      <c r="UC77" s="33"/>
      <c r="UD77" s="33"/>
      <c r="UE77" s="33"/>
      <c r="UF77" s="33"/>
      <c r="UG77" s="33"/>
      <c r="UH77" s="33"/>
      <c r="UI77" s="33"/>
      <c r="UJ77" s="33"/>
      <c r="UK77" s="33"/>
      <c r="UL77" s="33"/>
      <c r="UM77" s="33"/>
      <c r="UN77" s="33"/>
      <c r="UO77" s="33"/>
      <c r="UP77" s="33"/>
      <c r="UQ77" s="33"/>
      <c r="UR77" s="33"/>
      <c r="US77" s="33"/>
      <c r="UT77" s="33"/>
      <c r="UU77" s="33"/>
      <c r="UV77" s="33"/>
      <c r="UW77" s="33"/>
      <c r="UX77" s="33"/>
      <c r="UY77" s="33"/>
      <c r="UZ77" s="33"/>
      <c r="VA77" s="33"/>
      <c r="VB77" s="33"/>
      <c r="VC77" s="33"/>
      <c r="VD77" s="33"/>
      <c r="VE77" s="33"/>
      <c r="VF77" s="33"/>
      <c r="VG77" s="33"/>
      <c r="VH77" s="33"/>
      <c r="VI77" s="33"/>
      <c r="VJ77" s="33"/>
      <c r="VK77" s="33"/>
      <c r="VL77" s="33"/>
      <c r="VM77" s="33"/>
      <c r="VN77" s="33"/>
      <c r="VO77" s="33"/>
      <c r="VP77" s="33"/>
      <c r="VQ77" s="33"/>
      <c r="VR77" s="33"/>
      <c r="VS77" s="33"/>
      <c r="VT77" s="33"/>
      <c r="VU77" s="33"/>
      <c r="VV77" s="33"/>
      <c r="VW77" s="33"/>
      <c r="VX77" s="33"/>
      <c r="VY77" s="33"/>
      <c r="VZ77" s="33"/>
      <c r="WA77" s="33"/>
      <c r="WB77" s="33"/>
      <c r="WC77" s="33"/>
      <c r="WD77" s="33"/>
      <c r="WE77" s="33"/>
      <c r="WF77" s="33"/>
      <c r="WG77" s="33"/>
      <c r="WH77" s="33"/>
      <c r="WI77" s="33"/>
      <c r="WJ77" s="33"/>
      <c r="WK77" s="33"/>
      <c r="WL77" s="33"/>
      <c r="WM77" s="33"/>
      <c r="WN77" s="33"/>
      <c r="WO77" s="33"/>
      <c r="WP77" s="33"/>
      <c r="WQ77" s="33"/>
      <c r="WR77" s="33"/>
      <c r="WS77" s="33"/>
      <c r="WT77" s="33"/>
      <c r="WU77" s="33"/>
      <c r="WV77" s="33"/>
      <c r="WW77" s="33"/>
      <c r="WX77" s="33"/>
      <c r="WY77" s="33"/>
      <c r="WZ77" s="33"/>
      <c r="XA77" s="33"/>
      <c r="XB77" s="33"/>
      <c r="XC77" s="33"/>
      <c r="XD77" s="33"/>
      <c r="XE77" s="33"/>
      <c r="XF77" s="33"/>
      <c r="XG77" s="33"/>
      <c r="XH77" s="33"/>
      <c r="XI77" s="33"/>
      <c r="XJ77" s="33"/>
      <c r="XK77" s="33"/>
      <c r="XL77" s="33"/>
      <c r="XM77" s="33"/>
      <c r="XN77" s="33"/>
      <c r="XO77" s="33"/>
      <c r="XP77" s="33"/>
      <c r="XQ77" s="33"/>
      <c r="XR77" s="33"/>
      <c r="XS77" s="33"/>
      <c r="XT77" s="33"/>
      <c r="XU77" s="33"/>
      <c r="XV77" s="33"/>
      <c r="XW77" s="33"/>
      <c r="XX77" s="33"/>
      <c r="XY77" s="33"/>
      <c r="XZ77" s="33"/>
      <c r="YA77" s="33"/>
      <c r="YB77" s="33"/>
      <c r="YC77" s="33"/>
      <c r="YD77" s="33"/>
      <c r="YE77" s="33"/>
      <c r="YF77" s="33"/>
      <c r="YG77" s="33"/>
      <c r="YH77" s="33"/>
      <c r="YI77" s="33"/>
      <c r="YJ77" s="33"/>
      <c r="YK77" s="33"/>
      <c r="YL77" s="33"/>
      <c r="YM77" s="33"/>
      <c r="YN77" s="33"/>
      <c r="YO77" s="33"/>
      <c r="YP77" s="33"/>
      <c r="YQ77" s="33"/>
      <c r="YR77" s="33"/>
      <c r="YS77" s="33"/>
      <c r="YT77" s="33"/>
      <c r="YU77" s="33"/>
      <c r="YV77" s="33"/>
      <c r="YW77" s="33"/>
      <c r="YX77" s="33"/>
      <c r="YY77" s="33"/>
      <c r="YZ77" s="33"/>
      <c r="ZA77" s="33"/>
      <c r="ZB77" s="33"/>
      <c r="ZC77" s="33"/>
      <c r="ZD77" s="33"/>
      <c r="ZE77" s="33"/>
      <c r="ZF77" s="33"/>
      <c r="ZG77" s="33"/>
      <c r="ZH77" s="33"/>
      <c r="ZI77" s="33"/>
      <c r="ZJ77" s="33"/>
      <c r="ZK77" s="33"/>
      <c r="ZL77" s="33"/>
      <c r="ZM77" s="33"/>
      <c r="ZN77" s="33"/>
      <c r="ZO77" s="33"/>
      <c r="ZP77" s="33"/>
      <c r="ZQ77" s="33"/>
      <c r="ZR77" s="33"/>
      <c r="ZS77" s="33"/>
      <c r="ZT77" s="33"/>
      <c r="ZU77" s="33"/>
      <c r="ZV77" s="33"/>
      <c r="ZW77" s="33"/>
      <c r="ZX77" s="33"/>
      <c r="ZY77" s="33"/>
      <c r="ZZ77" s="33"/>
      <c r="AAA77" s="33"/>
      <c r="AAB77" s="33"/>
      <c r="AAC77" s="33"/>
      <c r="AAD77" s="33"/>
      <c r="AAE77" s="33"/>
      <c r="AAF77" s="33"/>
      <c r="AAG77" s="33"/>
      <c r="AAH77" s="33"/>
      <c r="AAI77" s="33"/>
      <c r="AAJ77" s="33"/>
      <c r="AAK77" s="33"/>
      <c r="AAL77" s="33"/>
      <c r="AAM77" s="33"/>
      <c r="AAN77" s="33"/>
      <c r="AAO77" s="33"/>
      <c r="AAP77" s="33"/>
      <c r="AAQ77" s="33"/>
      <c r="AAR77" s="33"/>
      <c r="AAS77" s="33"/>
      <c r="AAT77" s="33"/>
      <c r="AAU77" s="33"/>
      <c r="AAV77" s="33"/>
      <c r="AAW77" s="33"/>
      <c r="AAX77" s="33"/>
      <c r="AAY77" s="33"/>
      <c r="AAZ77" s="33"/>
      <c r="ABA77" s="33"/>
      <c r="ABB77" s="33"/>
      <c r="ABC77" s="33"/>
      <c r="ABD77" s="33"/>
      <c r="ABE77" s="33"/>
      <c r="ABF77" s="33"/>
      <c r="ABG77" s="33"/>
      <c r="ABH77" s="33"/>
      <c r="ABI77" s="33"/>
      <c r="ABJ77" s="33"/>
      <c r="ABK77" s="33"/>
      <c r="ABL77" s="33"/>
      <c r="ABM77" s="33"/>
      <c r="ABN77" s="33"/>
      <c r="ABO77" s="33"/>
      <c r="ABP77" s="33"/>
      <c r="ABQ77" s="33"/>
      <c r="ABR77" s="33"/>
      <c r="ABS77" s="33"/>
      <c r="ABT77" s="33"/>
      <c r="ABU77" s="33"/>
      <c r="ABV77" s="33"/>
      <c r="ABW77" s="33"/>
      <c r="ABX77" s="33"/>
      <c r="ABY77" s="33"/>
      <c r="ABZ77" s="33"/>
      <c r="ACA77" s="33"/>
      <c r="ACB77" s="33"/>
      <c r="ACC77" s="33"/>
      <c r="ACD77" s="33"/>
      <c r="ACE77" s="33"/>
      <c r="ACF77" s="33"/>
      <c r="ACG77" s="33"/>
      <c r="ACH77" s="33"/>
      <c r="ACI77" s="33"/>
      <c r="ACJ77" s="33"/>
      <c r="ACK77" s="33"/>
      <c r="ACL77" s="33"/>
      <c r="ACM77" s="33"/>
      <c r="ACN77" s="33"/>
      <c r="ACO77" s="33"/>
      <c r="ACP77" s="33"/>
      <c r="ACQ77" s="33"/>
      <c r="ACR77" s="33"/>
      <c r="ACS77" s="33"/>
      <c r="ACT77" s="33"/>
      <c r="ACU77" s="33"/>
      <c r="ACV77" s="33"/>
      <c r="ACW77" s="33"/>
      <c r="ACX77" s="33"/>
      <c r="ACY77" s="33"/>
      <c r="ACZ77" s="33"/>
      <c r="ADA77" s="33"/>
      <c r="ADB77" s="33"/>
      <c r="ADC77" s="33"/>
      <c r="ADD77" s="33"/>
      <c r="ADE77" s="33"/>
      <c r="ADF77" s="33"/>
      <c r="ADG77" s="33"/>
      <c r="ADH77" s="33"/>
      <c r="ADI77" s="33"/>
      <c r="ADJ77" s="33"/>
      <c r="ADK77" s="33"/>
      <c r="ADL77" s="33"/>
      <c r="ADM77" s="33"/>
      <c r="ADN77" s="33"/>
      <c r="ADO77" s="33"/>
      <c r="ADP77" s="33"/>
      <c r="ADQ77" s="33"/>
      <c r="ADR77" s="33"/>
      <c r="ADS77" s="33"/>
      <c r="ADT77" s="33"/>
      <c r="ADU77" s="33"/>
      <c r="ADV77" s="33"/>
      <c r="ADW77" s="33"/>
      <c r="ADX77" s="33"/>
      <c r="ADY77" s="33"/>
      <c r="ADZ77" s="33"/>
      <c r="AEA77" s="33"/>
      <c r="AEB77" s="33"/>
      <c r="AEC77" s="33"/>
      <c r="AED77" s="33"/>
      <c r="AEE77" s="33"/>
      <c r="AEF77" s="33"/>
      <c r="AEG77" s="33"/>
      <c r="AEH77" s="33"/>
      <c r="AEI77" s="33"/>
      <c r="AEJ77" s="33"/>
      <c r="AEK77" s="33"/>
      <c r="AEL77" s="33"/>
      <c r="AEM77" s="33"/>
      <c r="AEN77" s="33"/>
      <c r="AEO77" s="33"/>
      <c r="AEP77" s="33"/>
      <c r="AEQ77" s="33"/>
      <c r="AER77" s="33"/>
      <c r="AES77" s="33"/>
      <c r="AET77" s="33"/>
      <c r="AEU77" s="33"/>
      <c r="AEV77" s="33"/>
      <c r="AEW77" s="33"/>
      <c r="AEX77" s="33"/>
      <c r="AEY77" s="33"/>
      <c r="AEZ77" s="33"/>
      <c r="AFA77" s="33"/>
      <c r="AFB77" s="33"/>
      <c r="AFC77" s="33"/>
      <c r="AFD77" s="33"/>
      <c r="AFE77" s="33"/>
      <c r="AFF77" s="33"/>
      <c r="AFG77" s="33"/>
      <c r="AFH77" s="33"/>
      <c r="AFI77" s="33"/>
      <c r="AFJ77" s="33"/>
      <c r="AFK77" s="33"/>
      <c r="AFL77" s="33"/>
      <c r="AFM77" s="33"/>
      <c r="AFN77" s="33"/>
      <c r="AFO77" s="33"/>
      <c r="AFP77" s="33"/>
      <c r="AFQ77" s="33"/>
      <c r="AFR77" s="33"/>
      <c r="AFS77" s="33"/>
      <c r="AFT77" s="33"/>
      <c r="AFU77" s="33"/>
      <c r="AFV77" s="33"/>
      <c r="AFW77" s="33"/>
      <c r="AFX77" s="33"/>
      <c r="AFY77" s="33"/>
      <c r="AFZ77" s="33"/>
      <c r="AGA77" s="33"/>
      <c r="AGB77" s="33"/>
      <c r="AGC77" s="33"/>
      <c r="AGD77" s="33"/>
      <c r="AGE77" s="33"/>
      <c r="AGF77" s="33"/>
      <c r="AGG77" s="33"/>
      <c r="AGH77" s="33"/>
      <c r="AGI77" s="33"/>
      <c r="AGJ77" s="33"/>
      <c r="AGK77" s="33"/>
      <c r="AGL77" s="33"/>
      <c r="AGM77" s="33"/>
      <c r="AGN77" s="33"/>
      <c r="AGO77" s="33"/>
      <c r="AGP77" s="33"/>
      <c r="AGQ77" s="33"/>
      <c r="AGR77" s="33"/>
      <c r="AGS77" s="33"/>
      <c r="AGT77" s="33"/>
      <c r="AGU77" s="33"/>
      <c r="AGV77" s="33"/>
      <c r="AGW77" s="33"/>
      <c r="AGX77" s="33"/>
      <c r="AGY77" s="33"/>
      <c r="AGZ77" s="33"/>
      <c r="AHA77" s="33"/>
      <c r="AHB77" s="33"/>
      <c r="AHC77" s="33"/>
      <c r="AHD77" s="33"/>
      <c r="AHE77" s="33"/>
      <c r="AHF77" s="33"/>
      <c r="AHG77" s="33"/>
      <c r="AHH77" s="33"/>
      <c r="AHI77" s="33"/>
      <c r="AHJ77" s="33"/>
      <c r="AHK77" s="33"/>
      <c r="AHL77" s="33"/>
      <c r="AHM77" s="33"/>
      <c r="AHN77" s="33"/>
      <c r="AHO77" s="33"/>
      <c r="AHP77" s="33"/>
      <c r="AHQ77" s="33"/>
      <c r="AHR77" s="33"/>
      <c r="AHS77" s="33"/>
      <c r="AHT77" s="33"/>
      <c r="AHU77" s="33"/>
      <c r="AHV77" s="33"/>
      <c r="AHW77" s="33"/>
      <c r="AHX77" s="33"/>
      <c r="AHY77" s="33"/>
      <c r="AHZ77" s="33"/>
      <c r="AIA77" s="33"/>
      <c r="AIB77" s="33"/>
      <c r="AIC77" s="33"/>
      <c r="AID77" s="33"/>
      <c r="AIE77" s="33"/>
      <c r="AIF77" s="33"/>
      <c r="AIG77" s="33"/>
      <c r="AIH77" s="33"/>
      <c r="AII77" s="33"/>
      <c r="AIJ77" s="33"/>
      <c r="AIK77" s="33"/>
      <c r="AIL77" s="33"/>
      <c r="AIM77" s="33"/>
      <c r="AIN77" s="33"/>
      <c r="AIO77" s="33"/>
      <c r="AIP77" s="33"/>
      <c r="AIQ77" s="33"/>
      <c r="AIR77" s="33"/>
      <c r="AIS77" s="33"/>
      <c r="AIT77" s="33"/>
      <c r="AIU77" s="33"/>
      <c r="AIV77" s="33"/>
      <c r="AIW77" s="33"/>
      <c r="AIX77" s="33"/>
      <c r="AIY77" s="33"/>
      <c r="AIZ77" s="33"/>
      <c r="AJA77" s="33"/>
      <c r="AJB77" s="33"/>
      <c r="AJC77" s="33"/>
      <c r="AJD77" s="33"/>
      <c r="AJE77" s="33"/>
      <c r="AJF77" s="33"/>
      <c r="AJG77" s="33"/>
      <c r="AJH77" s="33"/>
      <c r="AJI77" s="33"/>
      <c r="AJJ77" s="33"/>
      <c r="AJK77" s="33"/>
      <c r="AJL77" s="33"/>
      <c r="AJM77" s="33"/>
      <c r="AJN77" s="33"/>
      <c r="AJO77" s="33"/>
      <c r="AJP77" s="33"/>
      <c r="AJQ77" s="33"/>
      <c r="AJR77" s="33"/>
      <c r="AJS77" s="33"/>
      <c r="AJT77" s="33"/>
      <c r="AJU77" s="33"/>
      <c r="AJV77" s="33"/>
      <c r="AJW77" s="33"/>
      <c r="AJX77" s="33"/>
      <c r="AJY77" s="33"/>
      <c r="AJZ77" s="33"/>
      <c r="AKA77" s="33"/>
      <c r="AKB77" s="33"/>
      <c r="AKC77" s="33"/>
      <c r="AKD77" s="33"/>
      <c r="AKE77" s="33"/>
      <c r="AKF77" s="33"/>
      <c r="AKG77" s="33"/>
      <c r="AKH77" s="33"/>
      <c r="AKI77" s="33"/>
      <c r="AKJ77" s="33"/>
      <c r="AKK77" s="33"/>
      <c r="AKL77" s="33"/>
      <c r="AKM77" s="33"/>
    </row>
    <row r="78" spans="1:975" s="38" customFormat="1">
      <c r="A78" s="210" t="s">
        <v>219</v>
      </c>
      <c r="B78" s="460" t="s">
        <v>249</v>
      </c>
      <c r="C78" s="284" t="s">
        <v>228</v>
      </c>
      <c r="D78" s="271" t="s">
        <v>229</v>
      </c>
      <c r="E78" s="290" t="s">
        <v>66</v>
      </c>
      <c r="F78" s="290"/>
      <c r="G78" s="288"/>
      <c r="H78" s="70"/>
      <c r="I78" s="93">
        <f>ROUND(67323*6/41,0)</f>
        <v>9852</v>
      </c>
      <c r="J78" s="93">
        <f>ROUND(67323*1.1*12/41,0)</f>
        <v>21675</v>
      </c>
      <c r="K78" s="93">
        <f>ROUND(+J78/12*1.1*5,0)</f>
        <v>9934</v>
      </c>
      <c r="L78" s="132">
        <f t="shared" si="16"/>
        <v>41461</v>
      </c>
      <c r="M78" s="287">
        <f>+L78</f>
        <v>41461</v>
      </c>
      <c r="N78" s="71"/>
      <c r="O78" s="74">
        <f t="shared" si="14"/>
        <v>0</v>
      </c>
      <c r="P78" s="289">
        <f>VLOOKUP(C78,'[1]PEP Aprobado junio 2022'!B82:K89,10,FALSE)</f>
        <v>26491</v>
      </c>
      <c r="Q78" s="86">
        <f t="shared" si="17"/>
        <v>14970</v>
      </c>
      <c r="T78" s="415">
        <f t="shared" si="15"/>
        <v>1699901</v>
      </c>
      <c r="GY78" s="33"/>
      <c r="GZ78" s="33"/>
      <c r="HA78" s="33"/>
      <c r="HB78" s="33"/>
      <c r="HC78" s="33"/>
      <c r="HD78" s="33"/>
      <c r="HE78" s="33"/>
      <c r="HF78" s="33"/>
      <c r="HG78" s="33"/>
      <c r="HH78" s="33"/>
      <c r="HI78" s="33"/>
      <c r="HJ78" s="33"/>
      <c r="HK78" s="33"/>
      <c r="HL78" s="33"/>
      <c r="HM78" s="33"/>
      <c r="HN78" s="33"/>
      <c r="HO78" s="33"/>
      <c r="HP78" s="33"/>
      <c r="HQ78" s="33"/>
      <c r="HR78" s="33"/>
      <c r="HS78" s="33"/>
      <c r="HT78" s="33"/>
      <c r="HU78" s="33"/>
      <c r="HV78" s="33"/>
      <c r="HW78" s="33"/>
      <c r="HX78" s="33"/>
      <c r="HY78" s="33"/>
      <c r="HZ78" s="33"/>
      <c r="IA78" s="33"/>
      <c r="IB78" s="33"/>
      <c r="IC78" s="33"/>
      <c r="ID78" s="33"/>
      <c r="IE78" s="33"/>
      <c r="IF78" s="33"/>
      <c r="IG78" s="33"/>
      <c r="IH78" s="33"/>
      <c r="II78" s="33"/>
      <c r="IJ78" s="33"/>
      <c r="IK78" s="33"/>
      <c r="IL78" s="33"/>
      <c r="IM78" s="33"/>
      <c r="IN78" s="33"/>
      <c r="IO78" s="33"/>
      <c r="IP78" s="33"/>
      <c r="IQ78" s="33"/>
      <c r="IR78" s="33"/>
      <c r="IS78" s="33"/>
      <c r="IT78" s="33"/>
      <c r="IU78" s="33"/>
      <c r="IV78" s="33"/>
      <c r="IW78" s="33"/>
      <c r="IX78" s="33"/>
      <c r="IY78" s="33"/>
      <c r="IZ78" s="33"/>
      <c r="JA78" s="33"/>
      <c r="JB78" s="33"/>
      <c r="JC78" s="33"/>
      <c r="JD78" s="33"/>
      <c r="JE78" s="33"/>
      <c r="JF78" s="33"/>
      <c r="JG78" s="33"/>
      <c r="JH78" s="33"/>
      <c r="JI78" s="33"/>
      <c r="JJ78" s="33"/>
      <c r="JK78" s="33"/>
      <c r="JL78" s="33"/>
      <c r="JM78" s="33"/>
      <c r="JN78" s="33"/>
      <c r="JO78" s="33"/>
      <c r="JP78" s="33"/>
      <c r="JQ78" s="33"/>
      <c r="JR78" s="33"/>
      <c r="JS78" s="33"/>
      <c r="JT78" s="33"/>
      <c r="JU78" s="33"/>
      <c r="JV78" s="33"/>
      <c r="JW78" s="33"/>
      <c r="JX78" s="33"/>
      <c r="JY78" s="33"/>
      <c r="JZ78" s="33"/>
      <c r="KA78" s="33"/>
      <c r="KB78" s="33"/>
      <c r="KC78" s="33"/>
      <c r="KD78" s="33"/>
      <c r="KE78" s="33"/>
      <c r="KF78" s="33"/>
      <c r="KG78" s="33"/>
      <c r="KH78" s="33"/>
      <c r="KI78" s="33"/>
      <c r="KJ78" s="33"/>
      <c r="KK78" s="33"/>
      <c r="KL78" s="33"/>
      <c r="KM78" s="33"/>
      <c r="KN78" s="33"/>
      <c r="KO78" s="33"/>
      <c r="KP78" s="33"/>
      <c r="KQ78" s="33"/>
      <c r="KR78" s="33"/>
      <c r="KS78" s="33"/>
      <c r="KT78" s="33"/>
      <c r="KU78" s="33"/>
      <c r="KV78" s="33"/>
      <c r="KW78" s="33"/>
      <c r="KX78" s="33"/>
      <c r="KY78" s="33"/>
      <c r="KZ78" s="33"/>
      <c r="LA78" s="33"/>
      <c r="LB78" s="33"/>
      <c r="LC78" s="33"/>
      <c r="LD78" s="33"/>
      <c r="LE78" s="33"/>
      <c r="LF78" s="33"/>
      <c r="LG78" s="33"/>
      <c r="LH78" s="33"/>
      <c r="LI78" s="33"/>
      <c r="LJ78" s="33"/>
      <c r="LK78" s="33"/>
      <c r="LL78" s="33"/>
      <c r="LM78" s="33"/>
      <c r="LN78" s="33"/>
      <c r="LO78" s="33"/>
      <c r="LP78" s="33"/>
      <c r="LQ78" s="33"/>
      <c r="LR78" s="33"/>
      <c r="LS78" s="33"/>
      <c r="LT78" s="33"/>
      <c r="LU78" s="33"/>
      <c r="LV78" s="33"/>
      <c r="LW78" s="33"/>
      <c r="LX78" s="33"/>
      <c r="LY78" s="33"/>
      <c r="LZ78" s="33"/>
      <c r="MA78" s="33"/>
      <c r="MB78" s="33"/>
      <c r="MC78" s="33"/>
      <c r="MD78" s="33"/>
      <c r="ME78" s="33"/>
      <c r="MF78" s="33"/>
      <c r="MG78" s="33"/>
      <c r="MH78" s="33"/>
      <c r="MI78" s="33"/>
      <c r="MJ78" s="33"/>
      <c r="MK78" s="33"/>
      <c r="ML78" s="33"/>
      <c r="MM78" s="33"/>
      <c r="MN78" s="33"/>
      <c r="MO78" s="33"/>
      <c r="MP78" s="33"/>
      <c r="MQ78" s="33"/>
      <c r="MR78" s="33"/>
      <c r="MS78" s="33"/>
      <c r="MT78" s="33"/>
      <c r="MU78" s="33"/>
      <c r="MV78" s="33"/>
      <c r="MW78" s="33"/>
      <c r="MX78" s="33"/>
      <c r="MY78" s="33"/>
      <c r="MZ78" s="33"/>
      <c r="NA78" s="33"/>
      <c r="NB78" s="33"/>
      <c r="NC78" s="33"/>
      <c r="ND78" s="33"/>
      <c r="NE78" s="33"/>
      <c r="NF78" s="33"/>
      <c r="NG78" s="33"/>
      <c r="NH78" s="33"/>
      <c r="NI78" s="33"/>
      <c r="NJ78" s="33"/>
      <c r="NK78" s="33"/>
      <c r="NL78" s="33"/>
      <c r="NM78" s="33"/>
      <c r="NN78" s="33"/>
      <c r="NO78" s="33"/>
      <c r="NP78" s="33"/>
      <c r="NQ78" s="33"/>
      <c r="NR78" s="33"/>
      <c r="NS78" s="33"/>
      <c r="NT78" s="33"/>
      <c r="NU78" s="33"/>
      <c r="NV78" s="33"/>
      <c r="NW78" s="33"/>
      <c r="NX78" s="33"/>
      <c r="NY78" s="33"/>
      <c r="NZ78" s="33"/>
      <c r="OA78" s="33"/>
      <c r="OB78" s="33"/>
      <c r="OC78" s="33"/>
      <c r="OD78" s="33"/>
      <c r="OE78" s="33"/>
      <c r="OF78" s="33"/>
      <c r="OG78" s="33"/>
      <c r="OH78" s="33"/>
      <c r="OI78" s="33"/>
      <c r="OJ78" s="33"/>
      <c r="OK78" s="33"/>
      <c r="OL78" s="33"/>
      <c r="OM78" s="33"/>
      <c r="ON78" s="33"/>
      <c r="OO78" s="33"/>
      <c r="OP78" s="33"/>
      <c r="OQ78" s="33"/>
      <c r="OR78" s="33"/>
      <c r="OS78" s="33"/>
      <c r="OT78" s="33"/>
      <c r="OU78" s="33"/>
      <c r="OV78" s="33"/>
      <c r="OW78" s="33"/>
      <c r="OX78" s="33"/>
      <c r="OY78" s="33"/>
      <c r="OZ78" s="33"/>
      <c r="PA78" s="33"/>
      <c r="PB78" s="33"/>
      <c r="PC78" s="33"/>
      <c r="PD78" s="33"/>
      <c r="PE78" s="33"/>
      <c r="PF78" s="33"/>
      <c r="PG78" s="33"/>
      <c r="PH78" s="33"/>
      <c r="PI78" s="33"/>
      <c r="PJ78" s="33"/>
      <c r="PK78" s="33"/>
      <c r="PL78" s="33"/>
      <c r="PM78" s="33"/>
      <c r="PN78" s="33"/>
      <c r="PO78" s="33"/>
      <c r="PP78" s="33"/>
      <c r="PQ78" s="33"/>
      <c r="PR78" s="33"/>
      <c r="PS78" s="33"/>
      <c r="PT78" s="33"/>
      <c r="PU78" s="33"/>
      <c r="PV78" s="33"/>
      <c r="PW78" s="33"/>
      <c r="PX78" s="33"/>
      <c r="PY78" s="33"/>
      <c r="PZ78" s="33"/>
      <c r="QA78" s="33"/>
      <c r="QB78" s="33"/>
      <c r="QC78" s="33"/>
      <c r="QD78" s="33"/>
      <c r="QE78" s="33"/>
      <c r="QF78" s="33"/>
      <c r="QG78" s="33"/>
      <c r="QH78" s="33"/>
      <c r="QI78" s="33"/>
      <c r="QJ78" s="33"/>
      <c r="QK78" s="33"/>
      <c r="QL78" s="33"/>
      <c r="QM78" s="33"/>
      <c r="QN78" s="33"/>
      <c r="QO78" s="33"/>
      <c r="QP78" s="33"/>
      <c r="QQ78" s="33"/>
      <c r="QR78" s="33"/>
      <c r="QS78" s="33"/>
      <c r="QT78" s="33"/>
      <c r="QU78" s="33"/>
      <c r="QV78" s="33"/>
      <c r="QW78" s="33"/>
      <c r="QX78" s="33"/>
      <c r="QY78" s="33"/>
      <c r="QZ78" s="33"/>
      <c r="RA78" s="33"/>
      <c r="RB78" s="33"/>
      <c r="RC78" s="33"/>
      <c r="RD78" s="33"/>
      <c r="RE78" s="33"/>
      <c r="RF78" s="33"/>
      <c r="RG78" s="33"/>
      <c r="RH78" s="33"/>
      <c r="RI78" s="33"/>
      <c r="RJ78" s="33"/>
      <c r="RK78" s="33"/>
      <c r="RL78" s="33"/>
      <c r="RM78" s="33"/>
      <c r="RN78" s="33"/>
      <c r="RO78" s="33"/>
      <c r="RP78" s="33"/>
      <c r="RQ78" s="33"/>
      <c r="RR78" s="33"/>
      <c r="RS78" s="33"/>
      <c r="RT78" s="33"/>
      <c r="RU78" s="33"/>
      <c r="RV78" s="33"/>
      <c r="RW78" s="33"/>
      <c r="RX78" s="33"/>
      <c r="RY78" s="33"/>
      <c r="RZ78" s="33"/>
      <c r="SA78" s="33"/>
      <c r="SB78" s="33"/>
      <c r="SC78" s="33"/>
      <c r="SD78" s="33"/>
      <c r="SE78" s="33"/>
      <c r="SF78" s="33"/>
      <c r="SG78" s="33"/>
      <c r="SH78" s="33"/>
      <c r="SI78" s="33"/>
      <c r="SJ78" s="33"/>
      <c r="SK78" s="33"/>
      <c r="SL78" s="33"/>
      <c r="SM78" s="33"/>
      <c r="SN78" s="33"/>
      <c r="SO78" s="33"/>
      <c r="SP78" s="33"/>
      <c r="SQ78" s="33"/>
      <c r="SR78" s="33"/>
      <c r="SS78" s="33"/>
      <c r="ST78" s="33"/>
      <c r="SU78" s="33"/>
      <c r="SV78" s="33"/>
      <c r="SW78" s="33"/>
      <c r="SX78" s="33"/>
      <c r="SY78" s="33"/>
      <c r="SZ78" s="33"/>
      <c r="TA78" s="33"/>
      <c r="TB78" s="33"/>
      <c r="TC78" s="33"/>
      <c r="TD78" s="33"/>
      <c r="TE78" s="33"/>
      <c r="TF78" s="33"/>
      <c r="TG78" s="33"/>
      <c r="TH78" s="33"/>
      <c r="TI78" s="33"/>
      <c r="TJ78" s="33"/>
      <c r="TK78" s="33"/>
      <c r="TL78" s="33"/>
      <c r="TM78" s="33"/>
      <c r="TN78" s="33"/>
      <c r="TO78" s="33"/>
      <c r="TP78" s="33"/>
      <c r="TQ78" s="33"/>
      <c r="TR78" s="33"/>
      <c r="TS78" s="33"/>
      <c r="TT78" s="33"/>
      <c r="TU78" s="33"/>
      <c r="TV78" s="33"/>
      <c r="TW78" s="33"/>
      <c r="TX78" s="33"/>
      <c r="TY78" s="33"/>
      <c r="TZ78" s="33"/>
      <c r="UA78" s="33"/>
      <c r="UB78" s="33"/>
      <c r="UC78" s="33"/>
      <c r="UD78" s="33"/>
      <c r="UE78" s="33"/>
      <c r="UF78" s="33"/>
      <c r="UG78" s="33"/>
      <c r="UH78" s="33"/>
      <c r="UI78" s="33"/>
      <c r="UJ78" s="33"/>
      <c r="UK78" s="33"/>
      <c r="UL78" s="33"/>
      <c r="UM78" s="33"/>
      <c r="UN78" s="33"/>
      <c r="UO78" s="33"/>
      <c r="UP78" s="33"/>
      <c r="UQ78" s="33"/>
      <c r="UR78" s="33"/>
      <c r="US78" s="33"/>
      <c r="UT78" s="33"/>
      <c r="UU78" s="33"/>
      <c r="UV78" s="33"/>
      <c r="UW78" s="33"/>
      <c r="UX78" s="33"/>
      <c r="UY78" s="33"/>
      <c r="UZ78" s="33"/>
      <c r="VA78" s="33"/>
      <c r="VB78" s="33"/>
      <c r="VC78" s="33"/>
      <c r="VD78" s="33"/>
      <c r="VE78" s="33"/>
      <c r="VF78" s="33"/>
      <c r="VG78" s="33"/>
      <c r="VH78" s="33"/>
      <c r="VI78" s="33"/>
      <c r="VJ78" s="33"/>
      <c r="VK78" s="33"/>
      <c r="VL78" s="33"/>
      <c r="VM78" s="33"/>
      <c r="VN78" s="33"/>
      <c r="VO78" s="33"/>
      <c r="VP78" s="33"/>
      <c r="VQ78" s="33"/>
      <c r="VR78" s="33"/>
      <c r="VS78" s="33"/>
      <c r="VT78" s="33"/>
      <c r="VU78" s="33"/>
      <c r="VV78" s="33"/>
      <c r="VW78" s="33"/>
      <c r="VX78" s="33"/>
      <c r="VY78" s="33"/>
      <c r="VZ78" s="33"/>
      <c r="WA78" s="33"/>
      <c r="WB78" s="33"/>
      <c r="WC78" s="33"/>
      <c r="WD78" s="33"/>
      <c r="WE78" s="33"/>
      <c r="WF78" s="33"/>
      <c r="WG78" s="33"/>
      <c r="WH78" s="33"/>
      <c r="WI78" s="33"/>
      <c r="WJ78" s="33"/>
      <c r="WK78" s="33"/>
      <c r="WL78" s="33"/>
      <c r="WM78" s="33"/>
      <c r="WN78" s="33"/>
      <c r="WO78" s="33"/>
      <c r="WP78" s="33"/>
      <c r="WQ78" s="33"/>
      <c r="WR78" s="33"/>
      <c r="WS78" s="33"/>
      <c r="WT78" s="33"/>
      <c r="WU78" s="33"/>
      <c r="WV78" s="33"/>
      <c r="WW78" s="33"/>
      <c r="WX78" s="33"/>
      <c r="WY78" s="33"/>
      <c r="WZ78" s="33"/>
      <c r="XA78" s="33"/>
      <c r="XB78" s="33"/>
      <c r="XC78" s="33"/>
      <c r="XD78" s="33"/>
      <c r="XE78" s="33"/>
      <c r="XF78" s="33"/>
      <c r="XG78" s="33"/>
      <c r="XH78" s="33"/>
      <c r="XI78" s="33"/>
      <c r="XJ78" s="33"/>
      <c r="XK78" s="33"/>
      <c r="XL78" s="33"/>
      <c r="XM78" s="33"/>
      <c r="XN78" s="33"/>
      <c r="XO78" s="33"/>
      <c r="XP78" s="33"/>
      <c r="XQ78" s="33"/>
      <c r="XR78" s="33"/>
      <c r="XS78" s="33"/>
      <c r="XT78" s="33"/>
      <c r="XU78" s="33"/>
      <c r="XV78" s="33"/>
      <c r="XW78" s="33"/>
      <c r="XX78" s="33"/>
      <c r="XY78" s="33"/>
      <c r="XZ78" s="33"/>
      <c r="YA78" s="33"/>
      <c r="YB78" s="33"/>
      <c r="YC78" s="33"/>
      <c r="YD78" s="33"/>
      <c r="YE78" s="33"/>
      <c r="YF78" s="33"/>
      <c r="YG78" s="33"/>
      <c r="YH78" s="33"/>
      <c r="YI78" s="33"/>
      <c r="YJ78" s="33"/>
      <c r="YK78" s="33"/>
      <c r="YL78" s="33"/>
      <c r="YM78" s="33"/>
      <c r="YN78" s="33"/>
      <c r="YO78" s="33"/>
      <c r="YP78" s="33"/>
      <c r="YQ78" s="33"/>
      <c r="YR78" s="33"/>
      <c r="YS78" s="33"/>
      <c r="YT78" s="33"/>
      <c r="YU78" s="33"/>
      <c r="YV78" s="33"/>
      <c r="YW78" s="33"/>
      <c r="YX78" s="33"/>
      <c r="YY78" s="33"/>
      <c r="YZ78" s="33"/>
      <c r="ZA78" s="33"/>
      <c r="ZB78" s="33"/>
      <c r="ZC78" s="33"/>
      <c r="ZD78" s="33"/>
      <c r="ZE78" s="33"/>
      <c r="ZF78" s="33"/>
      <c r="ZG78" s="33"/>
      <c r="ZH78" s="33"/>
      <c r="ZI78" s="33"/>
      <c r="ZJ78" s="33"/>
      <c r="ZK78" s="33"/>
      <c r="ZL78" s="33"/>
      <c r="ZM78" s="33"/>
      <c r="ZN78" s="33"/>
      <c r="ZO78" s="33"/>
      <c r="ZP78" s="33"/>
      <c r="ZQ78" s="33"/>
      <c r="ZR78" s="33"/>
      <c r="ZS78" s="33"/>
      <c r="ZT78" s="33"/>
      <c r="ZU78" s="33"/>
      <c r="ZV78" s="33"/>
      <c r="ZW78" s="33"/>
      <c r="ZX78" s="33"/>
      <c r="ZY78" s="33"/>
      <c r="ZZ78" s="33"/>
      <c r="AAA78" s="33"/>
      <c r="AAB78" s="33"/>
      <c r="AAC78" s="33"/>
      <c r="AAD78" s="33"/>
      <c r="AAE78" s="33"/>
      <c r="AAF78" s="33"/>
      <c r="AAG78" s="33"/>
      <c r="AAH78" s="33"/>
      <c r="AAI78" s="33"/>
      <c r="AAJ78" s="33"/>
      <c r="AAK78" s="33"/>
      <c r="AAL78" s="33"/>
      <c r="AAM78" s="33"/>
      <c r="AAN78" s="33"/>
      <c r="AAO78" s="33"/>
      <c r="AAP78" s="33"/>
      <c r="AAQ78" s="33"/>
      <c r="AAR78" s="33"/>
      <c r="AAS78" s="33"/>
      <c r="AAT78" s="33"/>
      <c r="AAU78" s="33"/>
      <c r="AAV78" s="33"/>
      <c r="AAW78" s="33"/>
      <c r="AAX78" s="33"/>
      <c r="AAY78" s="33"/>
      <c r="AAZ78" s="33"/>
      <c r="ABA78" s="33"/>
      <c r="ABB78" s="33"/>
      <c r="ABC78" s="33"/>
      <c r="ABD78" s="33"/>
      <c r="ABE78" s="33"/>
      <c r="ABF78" s="33"/>
      <c r="ABG78" s="33"/>
      <c r="ABH78" s="33"/>
      <c r="ABI78" s="33"/>
      <c r="ABJ78" s="33"/>
      <c r="ABK78" s="33"/>
      <c r="ABL78" s="33"/>
      <c r="ABM78" s="33"/>
      <c r="ABN78" s="33"/>
      <c r="ABO78" s="33"/>
      <c r="ABP78" s="33"/>
      <c r="ABQ78" s="33"/>
      <c r="ABR78" s="33"/>
      <c r="ABS78" s="33"/>
      <c r="ABT78" s="33"/>
      <c r="ABU78" s="33"/>
      <c r="ABV78" s="33"/>
      <c r="ABW78" s="33"/>
      <c r="ABX78" s="33"/>
      <c r="ABY78" s="33"/>
      <c r="ABZ78" s="33"/>
      <c r="ACA78" s="33"/>
      <c r="ACB78" s="33"/>
      <c r="ACC78" s="33"/>
      <c r="ACD78" s="33"/>
      <c r="ACE78" s="33"/>
      <c r="ACF78" s="33"/>
      <c r="ACG78" s="33"/>
      <c r="ACH78" s="33"/>
      <c r="ACI78" s="33"/>
      <c r="ACJ78" s="33"/>
      <c r="ACK78" s="33"/>
      <c r="ACL78" s="33"/>
      <c r="ACM78" s="33"/>
      <c r="ACN78" s="33"/>
      <c r="ACO78" s="33"/>
      <c r="ACP78" s="33"/>
      <c r="ACQ78" s="33"/>
      <c r="ACR78" s="33"/>
      <c r="ACS78" s="33"/>
      <c r="ACT78" s="33"/>
      <c r="ACU78" s="33"/>
      <c r="ACV78" s="33"/>
      <c r="ACW78" s="33"/>
      <c r="ACX78" s="33"/>
      <c r="ACY78" s="33"/>
      <c r="ACZ78" s="33"/>
      <c r="ADA78" s="33"/>
      <c r="ADB78" s="33"/>
      <c r="ADC78" s="33"/>
      <c r="ADD78" s="33"/>
      <c r="ADE78" s="33"/>
      <c r="ADF78" s="33"/>
      <c r="ADG78" s="33"/>
      <c r="ADH78" s="33"/>
      <c r="ADI78" s="33"/>
      <c r="ADJ78" s="33"/>
      <c r="ADK78" s="33"/>
      <c r="ADL78" s="33"/>
      <c r="ADM78" s="33"/>
      <c r="ADN78" s="33"/>
      <c r="ADO78" s="33"/>
      <c r="ADP78" s="33"/>
      <c r="ADQ78" s="33"/>
      <c r="ADR78" s="33"/>
      <c r="ADS78" s="33"/>
      <c r="ADT78" s="33"/>
      <c r="ADU78" s="33"/>
      <c r="ADV78" s="33"/>
      <c r="ADW78" s="33"/>
      <c r="ADX78" s="33"/>
      <c r="ADY78" s="33"/>
      <c r="ADZ78" s="33"/>
      <c r="AEA78" s="33"/>
      <c r="AEB78" s="33"/>
      <c r="AEC78" s="33"/>
      <c r="AED78" s="33"/>
      <c r="AEE78" s="33"/>
      <c r="AEF78" s="33"/>
      <c r="AEG78" s="33"/>
      <c r="AEH78" s="33"/>
      <c r="AEI78" s="33"/>
      <c r="AEJ78" s="33"/>
      <c r="AEK78" s="33"/>
      <c r="AEL78" s="33"/>
      <c r="AEM78" s="33"/>
      <c r="AEN78" s="33"/>
      <c r="AEO78" s="33"/>
      <c r="AEP78" s="33"/>
      <c r="AEQ78" s="33"/>
      <c r="AER78" s="33"/>
      <c r="AES78" s="33"/>
      <c r="AET78" s="33"/>
      <c r="AEU78" s="33"/>
      <c r="AEV78" s="33"/>
      <c r="AEW78" s="33"/>
      <c r="AEX78" s="33"/>
      <c r="AEY78" s="33"/>
      <c r="AEZ78" s="33"/>
      <c r="AFA78" s="33"/>
      <c r="AFB78" s="33"/>
      <c r="AFC78" s="33"/>
      <c r="AFD78" s="33"/>
      <c r="AFE78" s="33"/>
      <c r="AFF78" s="33"/>
      <c r="AFG78" s="33"/>
      <c r="AFH78" s="33"/>
      <c r="AFI78" s="33"/>
      <c r="AFJ78" s="33"/>
      <c r="AFK78" s="33"/>
      <c r="AFL78" s="33"/>
      <c r="AFM78" s="33"/>
      <c r="AFN78" s="33"/>
      <c r="AFO78" s="33"/>
      <c r="AFP78" s="33"/>
      <c r="AFQ78" s="33"/>
      <c r="AFR78" s="33"/>
      <c r="AFS78" s="33"/>
      <c r="AFT78" s="33"/>
      <c r="AFU78" s="33"/>
      <c r="AFV78" s="33"/>
      <c r="AFW78" s="33"/>
      <c r="AFX78" s="33"/>
      <c r="AFY78" s="33"/>
      <c r="AFZ78" s="33"/>
      <c r="AGA78" s="33"/>
      <c r="AGB78" s="33"/>
      <c r="AGC78" s="33"/>
      <c r="AGD78" s="33"/>
      <c r="AGE78" s="33"/>
      <c r="AGF78" s="33"/>
      <c r="AGG78" s="33"/>
      <c r="AGH78" s="33"/>
      <c r="AGI78" s="33"/>
      <c r="AGJ78" s="33"/>
      <c r="AGK78" s="33"/>
      <c r="AGL78" s="33"/>
      <c r="AGM78" s="33"/>
      <c r="AGN78" s="33"/>
      <c r="AGO78" s="33"/>
      <c r="AGP78" s="33"/>
      <c r="AGQ78" s="33"/>
      <c r="AGR78" s="33"/>
      <c r="AGS78" s="33"/>
      <c r="AGT78" s="33"/>
      <c r="AGU78" s="33"/>
      <c r="AGV78" s="33"/>
      <c r="AGW78" s="33"/>
      <c r="AGX78" s="33"/>
      <c r="AGY78" s="33"/>
      <c r="AGZ78" s="33"/>
      <c r="AHA78" s="33"/>
      <c r="AHB78" s="33"/>
      <c r="AHC78" s="33"/>
      <c r="AHD78" s="33"/>
      <c r="AHE78" s="33"/>
      <c r="AHF78" s="33"/>
      <c r="AHG78" s="33"/>
      <c r="AHH78" s="33"/>
      <c r="AHI78" s="33"/>
      <c r="AHJ78" s="33"/>
      <c r="AHK78" s="33"/>
      <c r="AHL78" s="33"/>
      <c r="AHM78" s="33"/>
      <c r="AHN78" s="33"/>
      <c r="AHO78" s="33"/>
      <c r="AHP78" s="33"/>
      <c r="AHQ78" s="33"/>
      <c r="AHR78" s="33"/>
      <c r="AHS78" s="33"/>
      <c r="AHT78" s="33"/>
      <c r="AHU78" s="33"/>
      <c r="AHV78" s="33"/>
      <c r="AHW78" s="33"/>
      <c r="AHX78" s="33"/>
      <c r="AHY78" s="33"/>
      <c r="AHZ78" s="33"/>
      <c r="AIA78" s="33"/>
      <c r="AIB78" s="33"/>
      <c r="AIC78" s="33"/>
      <c r="AID78" s="33"/>
      <c r="AIE78" s="33"/>
      <c r="AIF78" s="33"/>
      <c r="AIG78" s="33"/>
      <c r="AIH78" s="33"/>
      <c r="AII78" s="33"/>
      <c r="AIJ78" s="33"/>
      <c r="AIK78" s="33"/>
      <c r="AIL78" s="33"/>
      <c r="AIM78" s="33"/>
      <c r="AIN78" s="33"/>
      <c r="AIO78" s="33"/>
      <c r="AIP78" s="33"/>
      <c r="AIQ78" s="33"/>
      <c r="AIR78" s="33"/>
      <c r="AIS78" s="33"/>
      <c r="AIT78" s="33"/>
      <c r="AIU78" s="33"/>
      <c r="AIV78" s="33"/>
      <c r="AIW78" s="33"/>
      <c r="AIX78" s="33"/>
      <c r="AIY78" s="33"/>
      <c r="AIZ78" s="33"/>
      <c r="AJA78" s="33"/>
      <c r="AJB78" s="33"/>
      <c r="AJC78" s="33"/>
      <c r="AJD78" s="33"/>
      <c r="AJE78" s="33"/>
      <c r="AJF78" s="33"/>
      <c r="AJG78" s="33"/>
      <c r="AJH78" s="33"/>
      <c r="AJI78" s="33"/>
      <c r="AJJ78" s="33"/>
      <c r="AJK78" s="33"/>
      <c r="AJL78" s="33"/>
      <c r="AJM78" s="33"/>
      <c r="AJN78" s="33"/>
      <c r="AJO78" s="33"/>
      <c r="AJP78" s="33"/>
      <c r="AJQ78" s="33"/>
      <c r="AJR78" s="33"/>
      <c r="AJS78" s="33"/>
      <c r="AJT78" s="33"/>
      <c r="AJU78" s="33"/>
      <c r="AJV78" s="33"/>
      <c r="AJW78" s="33"/>
      <c r="AJX78" s="33"/>
      <c r="AJY78" s="33"/>
      <c r="AJZ78" s="33"/>
      <c r="AKA78" s="33"/>
      <c r="AKB78" s="33"/>
      <c r="AKC78" s="33"/>
      <c r="AKD78" s="33"/>
      <c r="AKE78" s="33"/>
      <c r="AKF78" s="33"/>
      <c r="AKG78" s="33"/>
      <c r="AKH78" s="33"/>
      <c r="AKI78" s="33"/>
      <c r="AKJ78" s="33"/>
      <c r="AKK78" s="33"/>
      <c r="AKL78" s="33"/>
      <c r="AKM78" s="33"/>
    </row>
    <row r="79" spans="1:975" s="38" customFormat="1" ht="26.4">
      <c r="A79" s="210" t="s">
        <v>219</v>
      </c>
      <c r="B79" s="138"/>
      <c r="C79" s="284" t="s">
        <v>230</v>
      </c>
      <c r="D79" s="211" t="s">
        <v>231</v>
      </c>
      <c r="E79" s="291" t="s">
        <v>168</v>
      </c>
      <c r="F79" s="291"/>
      <c r="G79" s="288"/>
      <c r="H79" s="70"/>
      <c r="I79" s="70"/>
      <c r="J79" s="70"/>
      <c r="K79" s="130"/>
      <c r="L79" s="132"/>
      <c r="M79" s="287"/>
      <c r="N79" s="71"/>
      <c r="O79" s="74">
        <f t="shared" si="14"/>
        <v>0</v>
      </c>
      <c r="P79" s="289">
        <f>VLOOKUP(C79,'[1]PEP Aprobado junio 2022'!B83:K90,10,FALSE)</f>
        <v>7000</v>
      </c>
      <c r="Q79" s="86">
        <f t="shared" si="17"/>
        <v>-7000</v>
      </c>
      <c r="T79" s="415">
        <f t="shared" si="15"/>
        <v>0</v>
      </c>
      <c r="GY79" s="33"/>
      <c r="GZ79" s="33"/>
      <c r="HA79" s="33"/>
      <c r="HB79" s="33"/>
      <c r="HC79" s="33"/>
      <c r="HD79" s="33"/>
      <c r="HE79" s="33"/>
      <c r="HF79" s="33"/>
      <c r="HG79" s="33"/>
      <c r="HH79" s="33"/>
      <c r="HI79" s="33"/>
      <c r="HJ79" s="33"/>
      <c r="HK79" s="33"/>
      <c r="HL79" s="33"/>
      <c r="HM79" s="33"/>
      <c r="HN79" s="33"/>
      <c r="HO79" s="33"/>
      <c r="HP79" s="33"/>
      <c r="HQ79" s="33"/>
      <c r="HR79" s="33"/>
      <c r="HS79" s="33"/>
      <c r="HT79" s="33"/>
      <c r="HU79" s="33"/>
      <c r="HV79" s="33"/>
      <c r="HW79" s="33"/>
      <c r="HX79" s="33"/>
      <c r="HY79" s="33"/>
      <c r="HZ79" s="33"/>
      <c r="IA79" s="33"/>
      <c r="IB79" s="33"/>
      <c r="IC79" s="33"/>
      <c r="ID79" s="33"/>
      <c r="IE79" s="33"/>
      <c r="IF79" s="33"/>
      <c r="IG79" s="33"/>
      <c r="IH79" s="33"/>
      <c r="II79" s="33"/>
      <c r="IJ79" s="33"/>
      <c r="IK79" s="33"/>
      <c r="IL79" s="33"/>
      <c r="IM79" s="33"/>
      <c r="IN79" s="33"/>
      <c r="IO79" s="33"/>
      <c r="IP79" s="33"/>
      <c r="IQ79" s="33"/>
      <c r="IR79" s="33"/>
      <c r="IS79" s="33"/>
      <c r="IT79" s="33"/>
      <c r="IU79" s="33"/>
      <c r="IV79" s="33"/>
      <c r="IW79" s="33"/>
      <c r="IX79" s="33"/>
      <c r="IY79" s="33"/>
      <c r="IZ79" s="33"/>
      <c r="JA79" s="33"/>
      <c r="JB79" s="33"/>
      <c r="JC79" s="33"/>
      <c r="JD79" s="33"/>
      <c r="JE79" s="33"/>
      <c r="JF79" s="33"/>
      <c r="JG79" s="33"/>
      <c r="JH79" s="33"/>
      <c r="JI79" s="33"/>
      <c r="JJ79" s="33"/>
      <c r="JK79" s="33"/>
      <c r="JL79" s="33"/>
      <c r="JM79" s="33"/>
      <c r="JN79" s="33"/>
      <c r="JO79" s="33"/>
      <c r="JP79" s="33"/>
      <c r="JQ79" s="33"/>
      <c r="JR79" s="33"/>
      <c r="JS79" s="33"/>
      <c r="JT79" s="33"/>
      <c r="JU79" s="33"/>
      <c r="JV79" s="33"/>
      <c r="JW79" s="33"/>
      <c r="JX79" s="33"/>
      <c r="JY79" s="33"/>
      <c r="JZ79" s="33"/>
      <c r="KA79" s="33"/>
      <c r="KB79" s="33"/>
      <c r="KC79" s="33"/>
      <c r="KD79" s="33"/>
      <c r="KE79" s="33"/>
      <c r="KF79" s="33"/>
      <c r="KG79" s="33"/>
      <c r="KH79" s="33"/>
      <c r="KI79" s="33"/>
      <c r="KJ79" s="33"/>
      <c r="KK79" s="33"/>
      <c r="KL79" s="33"/>
      <c r="KM79" s="33"/>
      <c r="KN79" s="33"/>
      <c r="KO79" s="33"/>
      <c r="KP79" s="33"/>
      <c r="KQ79" s="33"/>
      <c r="KR79" s="33"/>
      <c r="KS79" s="33"/>
      <c r="KT79" s="33"/>
      <c r="KU79" s="33"/>
      <c r="KV79" s="33"/>
      <c r="KW79" s="33"/>
      <c r="KX79" s="33"/>
      <c r="KY79" s="33"/>
      <c r="KZ79" s="33"/>
      <c r="LA79" s="33"/>
      <c r="LB79" s="33"/>
      <c r="LC79" s="33"/>
      <c r="LD79" s="33"/>
      <c r="LE79" s="33"/>
      <c r="LF79" s="33"/>
      <c r="LG79" s="33"/>
      <c r="LH79" s="33"/>
      <c r="LI79" s="33"/>
      <c r="LJ79" s="33"/>
      <c r="LK79" s="33"/>
      <c r="LL79" s="33"/>
      <c r="LM79" s="33"/>
      <c r="LN79" s="33"/>
      <c r="LO79" s="33"/>
      <c r="LP79" s="33"/>
      <c r="LQ79" s="33"/>
      <c r="LR79" s="33"/>
      <c r="LS79" s="33"/>
      <c r="LT79" s="33"/>
      <c r="LU79" s="33"/>
      <c r="LV79" s="33"/>
      <c r="LW79" s="33"/>
      <c r="LX79" s="33"/>
      <c r="LY79" s="33"/>
      <c r="LZ79" s="33"/>
      <c r="MA79" s="33"/>
      <c r="MB79" s="33"/>
      <c r="MC79" s="33"/>
      <c r="MD79" s="33"/>
      <c r="ME79" s="33"/>
      <c r="MF79" s="33"/>
      <c r="MG79" s="33"/>
      <c r="MH79" s="33"/>
      <c r="MI79" s="33"/>
      <c r="MJ79" s="33"/>
      <c r="MK79" s="33"/>
      <c r="ML79" s="33"/>
      <c r="MM79" s="33"/>
      <c r="MN79" s="33"/>
      <c r="MO79" s="33"/>
      <c r="MP79" s="33"/>
      <c r="MQ79" s="33"/>
      <c r="MR79" s="33"/>
      <c r="MS79" s="33"/>
      <c r="MT79" s="33"/>
      <c r="MU79" s="33"/>
      <c r="MV79" s="33"/>
      <c r="MW79" s="33"/>
      <c r="MX79" s="33"/>
      <c r="MY79" s="33"/>
      <c r="MZ79" s="33"/>
      <c r="NA79" s="33"/>
      <c r="NB79" s="33"/>
      <c r="NC79" s="33"/>
      <c r="ND79" s="33"/>
      <c r="NE79" s="33"/>
      <c r="NF79" s="33"/>
      <c r="NG79" s="33"/>
      <c r="NH79" s="33"/>
      <c r="NI79" s="33"/>
      <c r="NJ79" s="33"/>
      <c r="NK79" s="33"/>
      <c r="NL79" s="33"/>
      <c r="NM79" s="33"/>
      <c r="NN79" s="33"/>
      <c r="NO79" s="33"/>
      <c r="NP79" s="33"/>
      <c r="NQ79" s="33"/>
      <c r="NR79" s="33"/>
      <c r="NS79" s="33"/>
      <c r="NT79" s="33"/>
      <c r="NU79" s="33"/>
      <c r="NV79" s="33"/>
      <c r="NW79" s="33"/>
      <c r="NX79" s="33"/>
      <c r="NY79" s="33"/>
      <c r="NZ79" s="33"/>
      <c r="OA79" s="33"/>
      <c r="OB79" s="33"/>
      <c r="OC79" s="33"/>
      <c r="OD79" s="33"/>
      <c r="OE79" s="33"/>
      <c r="OF79" s="33"/>
      <c r="OG79" s="33"/>
      <c r="OH79" s="33"/>
      <c r="OI79" s="33"/>
      <c r="OJ79" s="33"/>
      <c r="OK79" s="33"/>
      <c r="OL79" s="33"/>
      <c r="OM79" s="33"/>
      <c r="ON79" s="33"/>
      <c r="OO79" s="33"/>
      <c r="OP79" s="33"/>
      <c r="OQ79" s="33"/>
      <c r="OR79" s="33"/>
      <c r="OS79" s="33"/>
      <c r="OT79" s="33"/>
      <c r="OU79" s="33"/>
      <c r="OV79" s="33"/>
      <c r="OW79" s="33"/>
      <c r="OX79" s="33"/>
      <c r="OY79" s="33"/>
      <c r="OZ79" s="33"/>
      <c r="PA79" s="33"/>
      <c r="PB79" s="33"/>
      <c r="PC79" s="33"/>
      <c r="PD79" s="33"/>
      <c r="PE79" s="33"/>
      <c r="PF79" s="33"/>
      <c r="PG79" s="33"/>
      <c r="PH79" s="33"/>
      <c r="PI79" s="33"/>
      <c r="PJ79" s="33"/>
      <c r="PK79" s="33"/>
      <c r="PL79" s="33"/>
      <c r="PM79" s="33"/>
      <c r="PN79" s="33"/>
      <c r="PO79" s="33"/>
      <c r="PP79" s="33"/>
      <c r="PQ79" s="33"/>
      <c r="PR79" s="33"/>
      <c r="PS79" s="33"/>
      <c r="PT79" s="33"/>
      <c r="PU79" s="33"/>
      <c r="PV79" s="33"/>
      <c r="PW79" s="33"/>
      <c r="PX79" s="33"/>
      <c r="PY79" s="33"/>
      <c r="PZ79" s="33"/>
      <c r="QA79" s="33"/>
      <c r="QB79" s="33"/>
      <c r="QC79" s="33"/>
      <c r="QD79" s="33"/>
      <c r="QE79" s="33"/>
      <c r="QF79" s="33"/>
      <c r="QG79" s="33"/>
      <c r="QH79" s="33"/>
      <c r="QI79" s="33"/>
      <c r="QJ79" s="33"/>
      <c r="QK79" s="33"/>
      <c r="QL79" s="33"/>
      <c r="QM79" s="33"/>
      <c r="QN79" s="33"/>
      <c r="QO79" s="33"/>
      <c r="QP79" s="33"/>
      <c r="QQ79" s="33"/>
      <c r="QR79" s="33"/>
      <c r="QS79" s="33"/>
      <c r="QT79" s="33"/>
      <c r="QU79" s="33"/>
      <c r="QV79" s="33"/>
      <c r="QW79" s="33"/>
      <c r="QX79" s="33"/>
      <c r="QY79" s="33"/>
      <c r="QZ79" s="33"/>
      <c r="RA79" s="33"/>
      <c r="RB79" s="33"/>
      <c r="RC79" s="33"/>
      <c r="RD79" s="33"/>
      <c r="RE79" s="33"/>
      <c r="RF79" s="33"/>
      <c r="RG79" s="33"/>
      <c r="RH79" s="33"/>
      <c r="RI79" s="33"/>
      <c r="RJ79" s="33"/>
      <c r="RK79" s="33"/>
      <c r="RL79" s="33"/>
      <c r="RM79" s="33"/>
      <c r="RN79" s="33"/>
      <c r="RO79" s="33"/>
      <c r="RP79" s="33"/>
      <c r="RQ79" s="33"/>
      <c r="RR79" s="33"/>
      <c r="RS79" s="33"/>
      <c r="RT79" s="33"/>
      <c r="RU79" s="33"/>
      <c r="RV79" s="33"/>
      <c r="RW79" s="33"/>
      <c r="RX79" s="33"/>
      <c r="RY79" s="33"/>
      <c r="RZ79" s="33"/>
      <c r="SA79" s="33"/>
      <c r="SB79" s="33"/>
      <c r="SC79" s="33"/>
      <c r="SD79" s="33"/>
      <c r="SE79" s="33"/>
      <c r="SF79" s="33"/>
      <c r="SG79" s="33"/>
      <c r="SH79" s="33"/>
      <c r="SI79" s="33"/>
      <c r="SJ79" s="33"/>
      <c r="SK79" s="33"/>
      <c r="SL79" s="33"/>
      <c r="SM79" s="33"/>
      <c r="SN79" s="33"/>
      <c r="SO79" s="33"/>
      <c r="SP79" s="33"/>
      <c r="SQ79" s="33"/>
      <c r="SR79" s="33"/>
      <c r="SS79" s="33"/>
      <c r="ST79" s="33"/>
      <c r="SU79" s="33"/>
      <c r="SV79" s="33"/>
      <c r="SW79" s="33"/>
      <c r="SX79" s="33"/>
      <c r="SY79" s="33"/>
      <c r="SZ79" s="33"/>
      <c r="TA79" s="33"/>
      <c r="TB79" s="33"/>
      <c r="TC79" s="33"/>
      <c r="TD79" s="33"/>
      <c r="TE79" s="33"/>
      <c r="TF79" s="33"/>
      <c r="TG79" s="33"/>
      <c r="TH79" s="33"/>
      <c r="TI79" s="33"/>
      <c r="TJ79" s="33"/>
      <c r="TK79" s="33"/>
      <c r="TL79" s="33"/>
      <c r="TM79" s="33"/>
      <c r="TN79" s="33"/>
      <c r="TO79" s="33"/>
      <c r="TP79" s="33"/>
      <c r="TQ79" s="33"/>
      <c r="TR79" s="33"/>
      <c r="TS79" s="33"/>
      <c r="TT79" s="33"/>
      <c r="TU79" s="33"/>
      <c r="TV79" s="33"/>
      <c r="TW79" s="33"/>
      <c r="TX79" s="33"/>
      <c r="TY79" s="33"/>
      <c r="TZ79" s="33"/>
      <c r="UA79" s="33"/>
      <c r="UB79" s="33"/>
      <c r="UC79" s="33"/>
      <c r="UD79" s="33"/>
      <c r="UE79" s="33"/>
      <c r="UF79" s="33"/>
      <c r="UG79" s="33"/>
      <c r="UH79" s="33"/>
      <c r="UI79" s="33"/>
      <c r="UJ79" s="33"/>
      <c r="UK79" s="33"/>
      <c r="UL79" s="33"/>
      <c r="UM79" s="33"/>
      <c r="UN79" s="33"/>
      <c r="UO79" s="33"/>
      <c r="UP79" s="33"/>
      <c r="UQ79" s="33"/>
      <c r="UR79" s="33"/>
      <c r="US79" s="33"/>
      <c r="UT79" s="33"/>
      <c r="UU79" s="33"/>
      <c r="UV79" s="33"/>
      <c r="UW79" s="33"/>
      <c r="UX79" s="33"/>
      <c r="UY79" s="33"/>
      <c r="UZ79" s="33"/>
      <c r="VA79" s="33"/>
      <c r="VB79" s="33"/>
      <c r="VC79" s="33"/>
      <c r="VD79" s="33"/>
      <c r="VE79" s="33"/>
      <c r="VF79" s="33"/>
      <c r="VG79" s="33"/>
      <c r="VH79" s="33"/>
      <c r="VI79" s="33"/>
      <c r="VJ79" s="33"/>
      <c r="VK79" s="33"/>
      <c r="VL79" s="33"/>
      <c r="VM79" s="33"/>
      <c r="VN79" s="33"/>
      <c r="VO79" s="33"/>
      <c r="VP79" s="33"/>
      <c r="VQ79" s="33"/>
      <c r="VR79" s="33"/>
      <c r="VS79" s="33"/>
      <c r="VT79" s="33"/>
      <c r="VU79" s="33"/>
      <c r="VV79" s="33"/>
      <c r="VW79" s="33"/>
      <c r="VX79" s="33"/>
      <c r="VY79" s="33"/>
      <c r="VZ79" s="33"/>
      <c r="WA79" s="33"/>
      <c r="WB79" s="33"/>
      <c r="WC79" s="33"/>
      <c r="WD79" s="33"/>
      <c r="WE79" s="33"/>
      <c r="WF79" s="33"/>
      <c r="WG79" s="33"/>
      <c r="WH79" s="33"/>
      <c r="WI79" s="33"/>
      <c r="WJ79" s="33"/>
      <c r="WK79" s="33"/>
      <c r="WL79" s="33"/>
      <c r="WM79" s="33"/>
      <c r="WN79" s="33"/>
      <c r="WO79" s="33"/>
      <c r="WP79" s="33"/>
      <c r="WQ79" s="33"/>
      <c r="WR79" s="33"/>
      <c r="WS79" s="33"/>
      <c r="WT79" s="33"/>
      <c r="WU79" s="33"/>
      <c r="WV79" s="33"/>
      <c r="WW79" s="33"/>
      <c r="WX79" s="33"/>
      <c r="WY79" s="33"/>
      <c r="WZ79" s="33"/>
      <c r="XA79" s="33"/>
      <c r="XB79" s="33"/>
      <c r="XC79" s="33"/>
      <c r="XD79" s="33"/>
      <c r="XE79" s="33"/>
      <c r="XF79" s="33"/>
      <c r="XG79" s="33"/>
      <c r="XH79" s="33"/>
      <c r="XI79" s="33"/>
      <c r="XJ79" s="33"/>
      <c r="XK79" s="33"/>
      <c r="XL79" s="33"/>
      <c r="XM79" s="33"/>
      <c r="XN79" s="33"/>
      <c r="XO79" s="33"/>
      <c r="XP79" s="33"/>
      <c r="XQ79" s="33"/>
      <c r="XR79" s="33"/>
      <c r="XS79" s="33"/>
      <c r="XT79" s="33"/>
      <c r="XU79" s="33"/>
      <c r="XV79" s="33"/>
      <c r="XW79" s="33"/>
      <c r="XX79" s="33"/>
      <c r="XY79" s="33"/>
      <c r="XZ79" s="33"/>
      <c r="YA79" s="33"/>
      <c r="YB79" s="33"/>
      <c r="YC79" s="33"/>
      <c r="YD79" s="33"/>
      <c r="YE79" s="33"/>
      <c r="YF79" s="33"/>
      <c r="YG79" s="33"/>
      <c r="YH79" s="33"/>
      <c r="YI79" s="33"/>
      <c r="YJ79" s="33"/>
      <c r="YK79" s="33"/>
      <c r="YL79" s="33"/>
      <c r="YM79" s="33"/>
      <c r="YN79" s="33"/>
      <c r="YO79" s="33"/>
      <c r="YP79" s="33"/>
      <c r="YQ79" s="33"/>
      <c r="YR79" s="33"/>
      <c r="YS79" s="33"/>
      <c r="YT79" s="33"/>
      <c r="YU79" s="33"/>
      <c r="YV79" s="33"/>
      <c r="YW79" s="33"/>
      <c r="YX79" s="33"/>
      <c r="YY79" s="33"/>
      <c r="YZ79" s="33"/>
      <c r="ZA79" s="33"/>
      <c r="ZB79" s="33"/>
      <c r="ZC79" s="33"/>
      <c r="ZD79" s="33"/>
      <c r="ZE79" s="33"/>
      <c r="ZF79" s="33"/>
      <c r="ZG79" s="33"/>
      <c r="ZH79" s="33"/>
      <c r="ZI79" s="33"/>
      <c r="ZJ79" s="33"/>
      <c r="ZK79" s="33"/>
      <c r="ZL79" s="33"/>
      <c r="ZM79" s="33"/>
      <c r="ZN79" s="33"/>
      <c r="ZO79" s="33"/>
      <c r="ZP79" s="33"/>
      <c r="ZQ79" s="33"/>
      <c r="ZR79" s="33"/>
      <c r="ZS79" s="33"/>
      <c r="ZT79" s="33"/>
      <c r="ZU79" s="33"/>
      <c r="ZV79" s="33"/>
      <c r="ZW79" s="33"/>
      <c r="ZX79" s="33"/>
      <c r="ZY79" s="33"/>
      <c r="ZZ79" s="33"/>
      <c r="AAA79" s="33"/>
      <c r="AAB79" s="33"/>
      <c r="AAC79" s="33"/>
      <c r="AAD79" s="33"/>
      <c r="AAE79" s="33"/>
      <c r="AAF79" s="33"/>
      <c r="AAG79" s="33"/>
      <c r="AAH79" s="33"/>
      <c r="AAI79" s="33"/>
      <c r="AAJ79" s="33"/>
      <c r="AAK79" s="33"/>
      <c r="AAL79" s="33"/>
      <c r="AAM79" s="33"/>
      <c r="AAN79" s="33"/>
      <c r="AAO79" s="33"/>
      <c r="AAP79" s="33"/>
      <c r="AAQ79" s="33"/>
      <c r="AAR79" s="33"/>
      <c r="AAS79" s="33"/>
      <c r="AAT79" s="33"/>
      <c r="AAU79" s="33"/>
      <c r="AAV79" s="33"/>
      <c r="AAW79" s="33"/>
      <c r="AAX79" s="33"/>
      <c r="AAY79" s="33"/>
      <c r="AAZ79" s="33"/>
      <c r="ABA79" s="33"/>
      <c r="ABB79" s="33"/>
      <c r="ABC79" s="33"/>
      <c r="ABD79" s="33"/>
      <c r="ABE79" s="33"/>
      <c r="ABF79" s="33"/>
      <c r="ABG79" s="33"/>
      <c r="ABH79" s="33"/>
      <c r="ABI79" s="33"/>
      <c r="ABJ79" s="33"/>
      <c r="ABK79" s="33"/>
      <c r="ABL79" s="33"/>
      <c r="ABM79" s="33"/>
      <c r="ABN79" s="33"/>
      <c r="ABO79" s="33"/>
      <c r="ABP79" s="33"/>
      <c r="ABQ79" s="33"/>
      <c r="ABR79" s="33"/>
      <c r="ABS79" s="33"/>
      <c r="ABT79" s="33"/>
      <c r="ABU79" s="33"/>
      <c r="ABV79" s="33"/>
      <c r="ABW79" s="33"/>
      <c r="ABX79" s="33"/>
      <c r="ABY79" s="33"/>
      <c r="ABZ79" s="33"/>
      <c r="ACA79" s="33"/>
      <c r="ACB79" s="33"/>
      <c r="ACC79" s="33"/>
      <c r="ACD79" s="33"/>
      <c r="ACE79" s="33"/>
      <c r="ACF79" s="33"/>
      <c r="ACG79" s="33"/>
      <c r="ACH79" s="33"/>
      <c r="ACI79" s="33"/>
      <c r="ACJ79" s="33"/>
      <c r="ACK79" s="33"/>
      <c r="ACL79" s="33"/>
      <c r="ACM79" s="33"/>
      <c r="ACN79" s="33"/>
      <c r="ACO79" s="33"/>
      <c r="ACP79" s="33"/>
      <c r="ACQ79" s="33"/>
      <c r="ACR79" s="33"/>
      <c r="ACS79" s="33"/>
      <c r="ACT79" s="33"/>
      <c r="ACU79" s="33"/>
      <c r="ACV79" s="33"/>
      <c r="ACW79" s="33"/>
      <c r="ACX79" s="33"/>
      <c r="ACY79" s="33"/>
      <c r="ACZ79" s="33"/>
      <c r="ADA79" s="33"/>
      <c r="ADB79" s="33"/>
      <c r="ADC79" s="33"/>
      <c r="ADD79" s="33"/>
      <c r="ADE79" s="33"/>
      <c r="ADF79" s="33"/>
      <c r="ADG79" s="33"/>
      <c r="ADH79" s="33"/>
      <c r="ADI79" s="33"/>
      <c r="ADJ79" s="33"/>
      <c r="ADK79" s="33"/>
      <c r="ADL79" s="33"/>
      <c r="ADM79" s="33"/>
      <c r="ADN79" s="33"/>
      <c r="ADO79" s="33"/>
      <c r="ADP79" s="33"/>
      <c r="ADQ79" s="33"/>
      <c r="ADR79" s="33"/>
      <c r="ADS79" s="33"/>
      <c r="ADT79" s="33"/>
      <c r="ADU79" s="33"/>
      <c r="ADV79" s="33"/>
      <c r="ADW79" s="33"/>
      <c r="ADX79" s="33"/>
      <c r="ADY79" s="33"/>
      <c r="ADZ79" s="33"/>
      <c r="AEA79" s="33"/>
      <c r="AEB79" s="33"/>
      <c r="AEC79" s="33"/>
      <c r="AED79" s="33"/>
      <c r="AEE79" s="33"/>
      <c r="AEF79" s="33"/>
      <c r="AEG79" s="33"/>
      <c r="AEH79" s="33"/>
      <c r="AEI79" s="33"/>
      <c r="AEJ79" s="33"/>
      <c r="AEK79" s="33"/>
      <c r="AEL79" s="33"/>
      <c r="AEM79" s="33"/>
      <c r="AEN79" s="33"/>
      <c r="AEO79" s="33"/>
      <c r="AEP79" s="33"/>
      <c r="AEQ79" s="33"/>
      <c r="AER79" s="33"/>
      <c r="AES79" s="33"/>
      <c r="AET79" s="33"/>
      <c r="AEU79" s="33"/>
      <c r="AEV79" s="33"/>
      <c r="AEW79" s="33"/>
      <c r="AEX79" s="33"/>
      <c r="AEY79" s="33"/>
      <c r="AEZ79" s="33"/>
      <c r="AFA79" s="33"/>
      <c r="AFB79" s="33"/>
      <c r="AFC79" s="33"/>
      <c r="AFD79" s="33"/>
      <c r="AFE79" s="33"/>
      <c r="AFF79" s="33"/>
      <c r="AFG79" s="33"/>
      <c r="AFH79" s="33"/>
      <c r="AFI79" s="33"/>
      <c r="AFJ79" s="33"/>
      <c r="AFK79" s="33"/>
      <c r="AFL79" s="33"/>
      <c r="AFM79" s="33"/>
      <c r="AFN79" s="33"/>
      <c r="AFO79" s="33"/>
      <c r="AFP79" s="33"/>
      <c r="AFQ79" s="33"/>
      <c r="AFR79" s="33"/>
      <c r="AFS79" s="33"/>
      <c r="AFT79" s="33"/>
      <c r="AFU79" s="33"/>
      <c r="AFV79" s="33"/>
      <c r="AFW79" s="33"/>
      <c r="AFX79" s="33"/>
      <c r="AFY79" s="33"/>
      <c r="AFZ79" s="33"/>
      <c r="AGA79" s="33"/>
      <c r="AGB79" s="33"/>
      <c r="AGC79" s="33"/>
      <c r="AGD79" s="33"/>
      <c r="AGE79" s="33"/>
      <c r="AGF79" s="33"/>
      <c r="AGG79" s="33"/>
      <c r="AGH79" s="33"/>
      <c r="AGI79" s="33"/>
      <c r="AGJ79" s="33"/>
      <c r="AGK79" s="33"/>
      <c r="AGL79" s="33"/>
      <c r="AGM79" s="33"/>
      <c r="AGN79" s="33"/>
      <c r="AGO79" s="33"/>
      <c r="AGP79" s="33"/>
      <c r="AGQ79" s="33"/>
      <c r="AGR79" s="33"/>
      <c r="AGS79" s="33"/>
      <c r="AGT79" s="33"/>
      <c r="AGU79" s="33"/>
      <c r="AGV79" s="33"/>
      <c r="AGW79" s="33"/>
      <c r="AGX79" s="33"/>
      <c r="AGY79" s="33"/>
      <c r="AGZ79" s="33"/>
      <c r="AHA79" s="33"/>
      <c r="AHB79" s="33"/>
      <c r="AHC79" s="33"/>
      <c r="AHD79" s="33"/>
      <c r="AHE79" s="33"/>
      <c r="AHF79" s="33"/>
      <c r="AHG79" s="33"/>
      <c r="AHH79" s="33"/>
      <c r="AHI79" s="33"/>
      <c r="AHJ79" s="33"/>
      <c r="AHK79" s="33"/>
      <c r="AHL79" s="33"/>
      <c r="AHM79" s="33"/>
      <c r="AHN79" s="33"/>
      <c r="AHO79" s="33"/>
      <c r="AHP79" s="33"/>
      <c r="AHQ79" s="33"/>
      <c r="AHR79" s="33"/>
      <c r="AHS79" s="33"/>
      <c r="AHT79" s="33"/>
      <c r="AHU79" s="33"/>
      <c r="AHV79" s="33"/>
      <c r="AHW79" s="33"/>
      <c r="AHX79" s="33"/>
      <c r="AHY79" s="33"/>
      <c r="AHZ79" s="33"/>
      <c r="AIA79" s="33"/>
      <c r="AIB79" s="33"/>
      <c r="AIC79" s="33"/>
      <c r="AID79" s="33"/>
      <c r="AIE79" s="33"/>
      <c r="AIF79" s="33"/>
      <c r="AIG79" s="33"/>
      <c r="AIH79" s="33"/>
      <c r="AII79" s="33"/>
      <c r="AIJ79" s="33"/>
      <c r="AIK79" s="33"/>
      <c r="AIL79" s="33"/>
      <c r="AIM79" s="33"/>
      <c r="AIN79" s="33"/>
      <c r="AIO79" s="33"/>
      <c r="AIP79" s="33"/>
      <c r="AIQ79" s="33"/>
      <c r="AIR79" s="33"/>
      <c r="AIS79" s="33"/>
      <c r="AIT79" s="33"/>
      <c r="AIU79" s="33"/>
      <c r="AIV79" s="33"/>
      <c r="AIW79" s="33"/>
      <c r="AIX79" s="33"/>
      <c r="AIY79" s="33"/>
      <c r="AIZ79" s="33"/>
      <c r="AJA79" s="33"/>
      <c r="AJB79" s="33"/>
      <c r="AJC79" s="33"/>
      <c r="AJD79" s="33"/>
      <c r="AJE79" s="33"/>
      <c r="AJF79" s="33"/>
      <c r="AJG79" s="33"/>
      <c r="AJH79" s="33"/>
      <c r="AJI79" s="33"/>
      <c r="AJJ79" s="33"/>
      <c r="AJK79" s="33"/>
      <c r="AJL79" s="33"/>
      <c r="AJM79" s="33"/>
      <c r="AJN79" s="33"/>
      <c r="AJO79" s="33"/>
      <c r="AJP79" s="33"/>
      <c r="AJQ79" s="33"/>
      <c r="AJR79" s="33"/>
      <c r="AJS79" s="33"/>
      <c r="AJT79" s="33"/>
      <c r="AJU79" s="33"/>
      <c r="AJV79" s="33"/>
      <c r="AJW79" s="33"/>
      <c r="AJX79" s="33"/>
      <c r="AJY79" s="33"/>
      <c r="AJZ79" s="33"/>
      <c r="AKA79" s="33"/>
      <c r="AKB79" s="33"/>
      <c r="AKC79" s="33"/>
      <c r="AKD79" s="33"/>
      <c r="AKE79" s="33"/>
      <c r="AKF79" s="33"/>
      <c r="AKG79" s="33"/>
      <c r="AKH79" s="33"/>
      <c r="AKI79" s="33"/>
      <c r="AKJ79" s="33"/>
      <c r="AKK79" s="33"/>
      <c r="AKL79" s="33"/>
      <c r="AKM79" s="33"/>
    </row>
    <row r="80" spans="1:975" s="38" customFormat="1" ht="15" thickBot="1">
      <c r="A80" s="210"/>
      <c r="B80" s="506" t="s">
        <v>232</v>
      </c>
      <c r="C80" s="507"/>
      <c r="D80" s="507"/>
      <c r="E80" s="507"/>
      <c r="F80" s="406"/>
      <c r="G80" s="292">
        <f>SUM(G72:G79)</f>
        <v>325000</v>
      </c>
      <c r="H80" s="292">
        <f t="shared" ref="H80:N80" si="18">SUM(H72:H79)</f>
        <v>0</v>
      </c>
      <c r="I80" s="292">
        <f t="shared" si="18"/>
        <v>92153</v>
      </c>
      <c r="J80" s="292">
        <f t="shared" si="18"/>
        <v>141411</v>
      </c>
      <c r="K80" s="292">
        <f t="shared" si="18"/>
        <v>91436</v>
      </c>
      <c r="L80" s="292">
        <f t="shared" si="18"/>
        <v>325000</v>
      </c>
      <c r="M80" s="292">
        <f t="shared" si="18"/>
        <v>280000</v>
      </c>
      <c r="N80" s="292">
        <f t="shared" si="18"/>
        <v>45000</v>
      </c>
      <c r="O80" s="74">
        <f t="shared" si="14"/>
        <v>0</v>
      </c>
      <c r="P80" s="171">
        <f>SUM(P72:P79)</f>
        <v>325000</v>
      </c>
      <c r="Q80" s="281">
        <f>SUM(Q72:Q79)</f>
        <v>0</v>
      </c>
      <c r="T80" s="415">
        <f t="shared" si="15"/>
        <v>13325000</v>
      </c>
      <c r="GY80" s="33"/>
      <c r="GZ80" s="33"/>
      <c r="HA80" s="33"/>
      <c r="HB80" s="33"/>
      <c r="HC80" s="33"/>
      <c r="HD80" s="33"/>
      <c r="HE80" s="33"/>
      <c r="HF80" s="33"/>
      <c r="HG80" s="33"/>
      <c r="HH80" s="33"/>
      <c r="HI80" s="33"/>
      <c r="HJ80" s="33"/>
      <c r="HK80" s="33"/>
      <c r="HL80" s="33"/>
      <c r="HM80" s="33"/>
      <c r="HN80" s="33"/>
      <c r="HO80" s="33"/>
      <c r="HP80" s="33"/>
      <c r="HQ80" s="33"/>
      <c r="HR80" s="33"/>
      <c r="HS80" s="33"/>
      <c r="HT80" s="33"/>
      <c r="HU80" s="33"/>
      <c r="HV80" s="33"/>
      <c r="HW80" s="33"/>
      <c r="HX80" s="33"/>
      <c r="HY80" s="33"/>
      <c r="HZ80" s="33"/>
      <c r="IA80" s="33"/>
      <c r="IB80" s="33"/>
      <c r="IC80" s="33"/>
      <c r="ID80" s="33"/>
      <c r="IE80" s="33"/>
      <c r="IF80" s="33"/>
      <c r="IG80" s="33"/>
      <c r="IH80" s="33"/>
      <c r="II80" s="33"/>
      <c r="IJ80" s="33"/>
      <c r="IK80" s="33"/>
      <c r="IL80" s="33"/>
      <c r="IM80" s="33"/>
      <c r="IN80" s="33"/>
      <c r="IO80" s="33"/>
      <c r="IP80" s="33"/>
      <c r="IQ80" s="33"/>
      <c r="IR80" s="33"/>
      <c r="IS80" s="33"/>
      <c r="IT80" s="33"/>
      <c r="IU80" s="33"/>
      <c r="IV80" s="33"/>
      <c r="IW80" s="33"/>
      <c r="IX80" s="33"/>
      <c r="IY80" s="33"/>
      <c r="IZ80" s="33"/>
      <c r="JA80" s="33"/>
      <c r="JB80" s="33"/>
      <c r="JC80" s="33"/>
      <c r="JD80" s="33"/>
      <c r="JE80" s="33"/>
      <c r="JF80" s="33"/>
      <c r="JG80" s="33"/>
      <c r="JH80" s="33"/>
      <c r="JI80" s="33"/>
      <c r="JJ80" s="33"/>
      <c r="JK80" s="33"/>
      <c r="JL80" s="33"/>
      <c r="JM80" s="33"/>
      <c r="JN80" s="33"/>
      <c r="JO80" s="33"/>
      <c r="JP80" s="33"/>
      <c r="JQ80" s="33"/>
      <c r="JR80" s="33"/>
      <c r="JS80" s="33"/>
      <c r="JT80" s="33"/>
      <c r="JU80" s="33"/>
      <c r="JV80" s="33"/>
      <c r="JW80" s="33"/>
      <c r="JX80" s="33"/>
      <c r="JY80" s="33"/>
      <c r="JZ80" s="33"/>
      <c r="KA80" s="33"/>
      <c r="KB80" s="33"/>
      <c r="KC80" s="33"/>
      <c r="KD80" s="33"/>
      <c r="KE80" s="33"/>
      <c r="KF80" s="33"/>
      <c r="KG80" s="33"/>
      <c r="KH80" s="33"/>
      <c r="KI80" s="33"/>
      <c r="KJ80" s="33"/>
      <c r="KK80" s="33"/>
      <c r="KL80" s="33"/>
      <c r="KM80" s="33"/>
      <c r="KN80" s="33"/>
      <c r="KO80" s="33"/>
      <c r="KP80" s="33"/>
      <c r="KQ80" s="33"/>
      <c r="KR80" s="33"/>
      <c r="KS80" s="33"/>
      <c r="KT80" s="33"/>
      <c r="KU80" s="33"/>
      <c r="KV80" s="33"/>
      <c r="KW80" s="33"/>
      <c r="KX80" s="33"/>
      <c r="KY80" s="33"/>
      <c r="KZ80" s="33"/>
      <c r="LA80" s="33"/>
      <c r="LB80" s="33"/>
      <c r="LC80" s="33"/>
      <c r="LD80" s="33"/>
      <c r="LE80" s="33"/>
      <c r="LF80" s="33"/>
      <c r="LG80" s="33"/>
      <c r="LH80" s="33"/>
      <c r="LI80" s="33"/>
      <c r="LJ80" s="33"/>
      <c r="LK80" s="33"/>
      <c r="LL80" s="33"/>
      <c r="LM80" s="33"/>
      <c r="LN80" s="33"/>
      <c r="LO80" s="33"/>
      <c r="LP80" s="33"/>
      <c r="LQ80" s="33"/>
      <c r="LR80" s="33"/>
      <c r="LS80" s="33"/>
      <c r="LT80" s="33"/>
      <c r="LU80" s="33"/>
      <c r="LV80" s="33"/>
      <c r="LW80" s="33"/>
      <c r="LX80" s="33"/>
      <c r="LY80" s="33"/>
      <c r="LZ80" s="33"/>
      <c r="MA80" s="33"/>
      <c r="MB80" s="33"/>
      <c r="MC80" s="33"/>
      <c r="MD80" s="33"/>
      <c r="ME80" s="33"/>
      <c r="MF80" s="33"/>
      <c r="MG80" s="33"/>
      <c r="MH80" s="33"/>
      <c r="MI80" s="33"/>
      <c r="MJ80" s="33"/>
      <c r="MK80" s="33"/>
      <c r="ML80" s="33"/>
      <c r="MM80" s="33"/>
      <c r="MN80" s="33"/>
      <c r="MO80" s="33"/>
      <c r="MP80" s="33"/>
      <c r="MQ80" s="33"/>
      <c r="MR80" s="33"/>
      <c r="MS80" s="33"/>
      <c r="MT80" s="33"/>
      <c r="MU80" s="33"/>
      <c r="MV80" s="33"/>
      <c r="MW80" s="33"/>
      <c r="MX80" s="33"/>
      <c r="MY80" s="33"/>
      <c r="MZ80" s="33"/>
      <c r="NA80" s="33"/>
      <c r="NB80" s="33"/>
      <c r="NC80" s="33"/>
      <c r="ND80" s="33"/>
      <c r="NE80" s="33"/>
      <c r="NF80" s="33"/>
      <c r="NG80" s="33"/>
      <c r="NH80" s="33"/>
      <c r="NI80" s="33"/>
      <c r="NJ80" s="33"/>
      <c r="NK80" s="33"/>
      <c r="NL80" s="33"/>
      <c r="NM80" s="33"/>
      <c r="NN80" s="33"/>
      <c r="NO80" s="33"/>
      <c r="NP80" s="33"/>
      <c r="NQ80" s="33"/>
      <c r="NR80" s="33"/>
      <c r="NS80" s="33"/>
      <c r="NT80" s="33"/>
      <c r="NU80" s="33"/>
      <c r="NV80" s="33"/>
      <c r="NW80" s="33"/>
      <c r="NX80" s="33"/>
      <c r="NY80" s="33"/>
      <c r="NZ80" s="33"/>
      <c r="OA80" s="33"/>
      <c r="OB80" s="33"/>
      <c r="OC80" s="33"/>
      <c r="OD80" s="33"/>
      <c r="OE80" s="33"/>
      <c r="OF80" s="33"/>
      <c r="OG80" s="33"/>
      <c r="OH80" s="33"/>
      <c r="OI80" s="33"/>
      <c r="OJ80" s="33"/>
      <c r="OK80" s="33"/>
      <c r="OL80" s="33"/>
      <c r="OM80" s="33"/>
      <c r="ON80" s="33"/>
      <c r="OO80" s="33"/>
      <c r="OP80" s="33"/>
      <c r="OQ80" s="33"/>
      <c r="OR80" s="33"/>
      <c r="OS80" s="33"/>
      <c r="OT80" s="33"/>
      <c r="OU80" s="33"/>
      <c r="OV80" s="33"/>
      <c r="OW80" s="33"/>
      <c r="OX80" s="33"/>
      <c r="OY80" s="33"/>
      <c r="OZ80" s="33"/>
      <c r="PA80" s="33"/>
      <c r="PB80" s="33"/>
      <c r="PC80" s="33"/>
      <c r="PD80" s="33"/>
      <c r="PE80" s="33"/>
      <c r="PF80" s="33"/>
      <c r="PG80" s="33"/>
      <c r="PH80" s="33"/>
      <c r="PI80" s="33"/>
      <c r="PJ80" s="33"/>
      <c r="PK80" s="33"/>
      <c r="PL80" s="33"/>
      <c r="PM80" s="33"/>
      <c r="PN80" s="33"/>
      <c r="PO80" s="33"/>
      <c r="PP80" s="33"/>
      <c r="PQ80" s="33"/>
      <c r="PR80" s="33"/>
      <c r="PS80" s="33"/>
      <c r="PT80" s="33"/>
      <c r="PU80" s="33"/>
      <c r="PV80" s="33"/>
      <c r="PW80" s="33"/>
      <c r="PX80" s="33"/>
      <c r="PY80" s="33"/>
      <c r="PZ80" s="33"/>
      <c r="QA80" s="33"/>
      <c r="QB80" s="33"/>
      <c r="QC80" s="33"/>
      <c r="QD80" s="33"/>
      <c r="QE80" s="33"/>
      <c r="QF80" s="33"/>
      <c r="QG80" s="33"/>
      <c r="QH80" s="33"/>
      <c r="QI80" s="33"/>
      <c r="QJ80" s="33"/>
      <c r="QK80" s="33"/>
      <c r="QL80" s="33"/>
      <c r="QM80" s="33"/>
      <c r="QN80" s="33"/>
      <c r="QO80" s="33"/>
      <c r="QP80" s="33"/>
      <c r="QQ80" s="33"/>
      <c r="QR80" s="33"/>
      <c r="QS80" s="33"/>
      <c r="QT80" s="33"/>
      <c r="QU80" s="33"/>
      <c r="QV80" s="33"/>
      <c r="QW80" s="33"/>
      <c r="QX80" s="33"/>
      <c r="QY80" s="33"/>
      <c r="QZ80" s="33"/>
      <c r="RA80" s="33"/>
      <c r="RB80" s="33"/>
      <c r="RC80" s="33"/>
      <c r="RD80" s="33"/>
      <c r="RE80" s="33"/>
      <c r="RF80" s="33"/>
      <c r="RG80" s="33"/>
      <c r="RH80" s="33"/>
      <c r="RI80" s="33"/>
      <c r="RJ80" s="33"/>
      <c r="RK80" s="33"/>
      <c r="RL80" s="33"/>
      <c r="RM80" s="33"/>
      <c r="RN80" s="33"/>
      <c r="RO80" s="33"/>
      <c r="RP80" s="33"/>
      <c r="RQ80" s="33"/>
      <c r="RR80" s="33"/>
      <c r="RS80" s="33"/>
      <c r="RT80" s="33"/>
      <c r="RU80" s="33"/>
      <c r="RV80" s="33"/>
      <c r="RW80" s="33"/>
      <c r="RX80" s="33"/>
      <c r="RY80" s="33"/>
      <c r="RZ80" s="33"/>
      <c r="SA80" s="33"/>
      <c r="SB80" s="33"/>
      <c r="SC80" s="33"/>
      <c r="SD80" s="33"/>
      <c r="SE80" s="33"/>
      <c r="SF80" s="33"/>
      <c r="SG80" s="33"/>
      <c r="SH80" s="33"/>
      <c r="SI80" s="33"/>
      <c r="SJ80" s="33"/>
      <c r="SK80" s="33"/>
      <c r="SL80" s="33"/>
      <c r="SM80" s="33"/>
      <c r="SN80" s="33"/>
      <c r="SO80" s="33"/>
      <c r="SP80" s="33"/>
      <c r="SQ80" s="33"/>
      <c r="SR80" s="33"/>
      <c r="SS80" s="33"/>
      <c r="ST80" s="33"/>
      <c r="SU80" s="33"/>
      <c r="SV80" s="33"/>
      <c r="SW80" s="33"/>
      <c r="SX80" s="33"/>
      <c r="SY80" s="33"/>
      <c r="SZ80" s="33"/>
      <c r="TA80" s="33"/>
      <c r="TB80" s="33"/>
      <c r="TC80" s="33"/>
      <c r="TD80" s="33"/>
      <c r="TE80" s="33"/>
      <c r="TF80" s="33"/>
      <c r="TG80" s="33"/>
      <c r="TH80" s="33"/>
      <c r="TI80" s="33"/>
      <c r="TJ80" s="33"/>
      <c r="TK80" s="33"/>
      <c r="TL80" s="33"/>
      <c r="TM80" s="33"/>
      <c r="TN80" s="33"/>
      <c r="TO80" s="33"/>
      <c r="TP80" s="33"/>
      <c r="TQ80" s="33"/>
      <c r="TR80" s="33"/>
      <c r="TS80" s="33"/>
      <c r="TT80" s="33"/>
      <c r="TU80" s="33"/>
      <c r="TV80" s="33"/>
      <c r="TW80" s="33"/>
      <c r="TX80" s="33"/>
      <c r="TY80" s="33"/>
      <c r="TZ80" s="33"/>
      <c r="UA80" s="33"/>
      <c r="UB80" s="33"/>
      <c r="UC80" s="33"/>
      <c r="UD80" s="33"/>
      <c r="UE80" s="33"/>
      <c r="UF80" s="33"/>
      <c r="UG80" s="33"/>
      <c r="UH80" s="33"/>
      <c r="UI80" s="33"/>
      <c r="UJ80" s="33"/>
      <c r="UK80" s="33"/>
      <c r="UL80" s="33"/>
      <c r="UM80" s="33"/>
      <c r="UN80" s="33"/>
      <c r="UO80" s="33"/>
      <c r="UP80" s="33"/>
      <c r="UQ80" s="33"/>
      <c r="UR80" s="33"/>
      <c r="US80" s="33"/>
      <c r="UT80" s="33"/>
      <c r="UU80" s="33"/>
      <c r="UV80" s="33"/>
      <c r="UW80" s="33"/>
      <c r="UX80" s="33"/>
      <c r="UY80" s="33"/>
      <c r="UZ80" s="33"/>
      <c r="VA80" s="33"/>
      <c r="VB80" s="33"/>
      <c r="VC80" s="33"/>
      <c r="VD80" s="33"/>
      <c r="VE80" s="33"/>
      <c r="VF80" s="33"/>
      <c r="VG80" s="33"/>
      <c r="VH80" s="33"/>
      <c r="VI80" s="33"/>
      <c r="VJ80" s="33"/>
      <c r="VK80" s="33"/>
      <c r="VL80" s="33"/>
      <c r="VM80" s="33"/>
      <c r="VN80" s="33"/>
      <c r="VO80" s="33"/>
      <c r="VP80" s="33"/>
      <c r="VQ80" s="33"/>
      <c r="VR80" s="33"/>
      <c r="VS80" s="33"/>
      <c r="VT80" s="33"/>
      <c r="VU80" s="33"/>
      <c r="VV80" s="33"/>
      <c r="VW80" s="33"/>
      <c r="VX80" s="33"/>
      <c r="VY80" s="33"/>
      <c r="VZ80" s="33"/>
      <c r="WA80" s="33"/>
      <c r="WB80" s="33"/>
      <c r="WC80" s="33"/>
      <c r="WD80" s="33"/>
      <c r="WE80" s="33"/>
      <c r="WF80" s="33"/>
      <c r="WG80" s="33"/>
      <c r="WH80" s="33"/>
      <c r="WI80" s="33"/>
      <c r="WJ80" s="33"/>
      <c r="WK80" s="33"/>
      <c r="WL80" s="33"/>
      <c r="WM80" s="33"/>
      <c r="WN80" s="33"/>
      <c r="WO80" s="33"/>
      <c r="WP80" s="33"/>
      <c r="WQ80" s="33"/>
      <c r="WR80" s="33"/>
      <c r="WS80" s="33"/>
      <c r="WT80" s="33"/>
      <c r="WU80" s="33"/>
      <c r="WV80" s="33"/>
      <c r="WW80" s="33"/>
      <c r="WX80" s="33"/>
      <c r="WY80" s="33"/>
      <c r="WZ80" s="33"/>
      <c r="XA80" s="33"/>
      <c r="XB80" s="33"/>
      <c r="XC80" s="33"/>
      <c r="XD80" s="33"/>
      <c r="XE80" s="33"/>
      <c r="XF80" s="33"/>
      <c r="XG80" s="33"/>
      <c r="XH80" s="33"/>
      <c r="XI80" s="33"/>
      <c r="XJ80" s="33"/>
      <c r="XK80" s="33"/>
      <c r="XL80" s="33"/>
      <c r="XM80" s="33"/>
      <c r="XN80" s="33"/>
      <c r="XO80" s="33"/>
      <c r="XP80" s="33"/>
      <c r="XQ80" s="33"/>
      <c r="XR80" s="33"/>
      <c r="XS80" s="33"/>
      <c r="XT80" s="33"/>
      <c r="XU80" s="33"/>
      <c r="XV80" s="33"/>
      <c r="XW80" s="33"/>
      <c r="XX80" s="33"/>
      <c r="XY80" s="33"/>
      <c r="XZ80" s="33"/>
      <c r="YA80" s="33"/>
      <c r="YB80" s="33"/>
      <c r="YC80" s="33"/>
      <c r="YD80" s="33"/>
      <c r="YE80" s="33"/>
      <c r="YF80" s="33"/>
      <c r="YG80" s="33"/>
      <c r="YH80" s="33"/>
      <c r="YI80" s="33"/>
      <c r="YJ80" s="33"/>
      <c r="YK80" s="33"/>
      <c r="YL80" s="33"/>
      <c r="YM80" s="33"/>
      <c r="YN80" s="33"/>
      <c r="YO80" s="33"/>
      <c r="YP80" s="33"/>
      <c r="YQ80" s="33"/>
      <c r="YR80" s="33"/>
      <c r="YS80" s="33"/>
      <c r="YT80" s="33"/>
      <c r="YU80" s="33"/>
      <c r="YV80" s="33"/>
      <c r="YW80" s="33"/>
      <c r="YX80" s="33"/>
      <c r="YY80" s="33"/>
      <c r="YZ80" s="33"/>
      <c r="ZA80" s="33"/>
      <c r="ZB80" s="33"/>
      <c r="ZC80" s="33"/>
      <c r="ZD80" s="33"/>
      <c r="ZE80" s="33"/>
      <c r="ZF80" s="33"/>
      <c r="ZG80" s="33"/>
      <c r="ZH80" s="33"/>
      <c r="ZI80" s="33"/>
      <c r="ZJ80" s="33"/>
      <c r="ZK80" s="33"/>
      <c r="ZL80" s="33"/>
      <c r="ZM80" s="33"/>
      <c r="ZN80" s="33"/>
      <c r="ZO80" s="33"/>
      <c r="ZP80" s="33"/>
      <c r="ZQ80" s="33"/>
      <c r="ZR80" s="33"/>
      <c r="ZS80" s="33"/>
      <c r="ZT80" s="33"/>
      <c r="ZU80" s="33"/>
      <c r="ZV80" s="33"/>
      <c r="ZW80" s="33"/>
      <c r="ZX80" s="33"/>
      <c r="ZY80" s="33"/>
      <c r="ZZ80" s="33"/>
      <c r="AAA80" s="33"/>
      <c r="AAB80" s="33"/>
      <c r="AAC80" s="33"/>
      <c r="AAD80" s="33"/>
      <c r="AAE80" s="33"/>
      <c r="AAF80" s="33"/>
      <c r="AAG80" s="33"/>
      <c r="AAH80" s="33"/>
      <c r="AAI80" s="33"/>
      <c r="AAJ80" s="33"/>
      <c r="AAK80" s="33"/>
      <c r="AAL80" s="33"/>
      <c r="AAM80" s="33"/>
      <c r="AAN80" s="33"/>
      <c r="AAO80" s="33"/>
      <c r="AAP80" s="33"/>
      <c r="AAQ80" s="33"/>
      <c r="AAR80" s="33"/>
      <c r="AAS80" s="33"/>
      <c r="AAT80" s="33"/>
      <c r="AAU80" s="33"/>
      <c r="AAV80" s="33"/>
      <c r="AAW80" s="33"/>
      <c r="AAX80" s="33"/>
      <c r="AAY80" s="33"/>
      <c r="AAZ80" s="33"/>
      <c r="ABA80" s="33"/>
      <c r="ABB80" s="33"/>
      <c r="ABC80" s="33"/>
      <c r="ABD80" s="33"/>
      <c r="ABE80" s="33"/>
      <c r="ABF80" s="33"/>
      <c r="ABG80" s="33"/>
      <c r="ABH80" s="33"/>
      <c r="ABI80" s="33"/>
      <c r="ABJ80" s="33"/>
      <c r="ABK80" s="33"/>
      <c r="ABL80" s="33"/>
      <c r="ABM80" s="33"/>
      <c r="ABN80" s="33"/>
      <c r="ABO80" s="33"/>
      <c r="ABP80" s="33"/>
      <c r="ABQ80" s="33"/>
      <c r="ABR80" s="33"/>
      <c r="ABS80" s="33"/>
      <c r="ABT80" s="33"/>
      <c r="ABU80" s="33"/>
      <c r="ABV80" s="33"/>
      <c r="ABW80" s="33"/>
      <c r="ABX80" s="33"/>
      <c r="ABY80" s="33"/>
      <c r="ABZ80" s="33"/>
      <c r="ACA80" s="33"/>
      <c r="ACB80" s="33"/>
      <c r="ACC80" s="33"/>
      <c r="ACD80" s="33"/>
      <c r="ACE80" s="33"/>
      <c r="ACF80" s="33"/>
      <c r="ACG80" s="33"/>
      <c r="ACH80" s="33"/>
      <c r="ACI80" s="33"/>
      <c r="ACJ80" s="33"/>
      <c r="ACK80" s="33"/>
      <c r="ACL80" s="33"/>
      <c r="ACM80" s="33"/>
      <c r="ACN80" s="33"/>
      <c r="ACO80" s="33"/>
      <c r="ACP80" s="33"/>
      <c r="ACQ80" s="33"/>
      <c r="ACR80" s="33"/>
      <c r="ACS80" s="33"/>
      <c r="ACT80" s="33"/>
      <c r="ACU80" s="33"/>
      <c r="ACV80" s="33"/>
      <c r="ACW80" s="33"/>
      <c r="ACX80" s="33"/>
      <c r="ACY80" s="33"/>
      <c r="ACZ80" s="33"/>
      <c r="ADA80" s="33"/>
      <c r="ADB80" s="33"/>
      <c r="ADC80" s="33"/>
      <c r="ADD80" s="33"/>
      <c r="ADE80" s="33"/>
      <c r="ADF80" s="33"/>
      <c r="ADG80" s="33"/>
      <c r="ADH80" s="33"/>
      <c r="ADI80" s="33"/>
      <c r="ADJ80" s="33"/>
      <c r="ADK80" s="33"/>
      <c r="ADL80" s="33"/>
      <c r="ADM80" s="33"/>
      <c r="ADN80" s="33"/>
      <c r="ADO80" s="33"/>
      <c r="ADP80" s="33"/>
      <c r="ADQ80" s="33"/>
      <c r="ADR80" s="33"/>
      <c r="ADS80" s="33"/>
      <c r="ADT80" s="33"/>
      <c r="ADU80" s="33"/>
      <c r="ADV80" s="33"/>
      <c r="ADW80" s="33"/>
      <c r="ADX80" s="33"/>
      <c r="ADY80" s="33"/>
      <c r="ADZ80" s="33"/>
      <c r="AEA80" s="33"/>
      <c r="AEB80" s="33"/>
      <c r="AEC80" s="33"/>
      <c r="AED80" s="33"/>
      <c r="AEE80" s="33"/>
      <c r="AEF80" s="33"/>
      <c r="AEG80" s="33"/>
      <c r="AEH80" s="33"/>
      <c r="AEI80" s="33"/>
      <c r="AEJ80" s="33"/>
      <c r="AEK80" s="33"/>
      <c r="AEL80" s="33"/>
      <c r="AEM80" s="33"/>
      <c r="AEN80" s="33"/>
      <c r="AEO80" s="33"/>
      <c r="AEP80" s="33"/>
      <c r="AEQ80" s="33"/>
      <c r="AER80" s="33"/>
      <c r="AES80" s="33"/>
      <c r="AET80" s="33"/>
      <c r="AEU80" s="33"/>
      <c r="AEV80" s="33"/>
      <c r="AEW80" s="33"/>
      <c r="AEX80" s="33"/>
      <c r="AEY80" s="33"/>
      <c r="AEZ80" s="33"/>
      <c r="AFA80" s="33"/>
      <c r="AFB80" s="33"/>
      <c r="AFC80" s="33"/>
      <c r="AFD80" s="33"/>
      <c r="AFE80" s="33"/>
      <c r="AFF80" s="33"/>
      <c r="AFG80" s="33"/>
      <c r="AFH80" s="33"/>
      <c r="AFI80" s="33"/>
      <c r="AFJ80" s="33"/>
      <c r="AFK80" s="33"/>
      <c r="AFL80" s="33"/>
      <c r="AFM80" s="33"/>
      <c r="AFN80" s="33"/>
      <c r="AFO80" s="33"/>
      <c r="AFP80" s="33"/>
      <c r="AFQ80" s="33"/>
      <c r="AFR80" s="33"/>
      <c r="AFS80" s="33"/>
      <c r="AFT80" s="33"/>
      <c r="AFU80" s="33"/>
      <c r="AFV80" s="33"/>
      <c r="AFW80" s="33"/>
      <c r="AFX80" s="33"/>
      <c r="AFY80" s="33"/>
      <c r="AFZ80" s="33"/>
      <c r="AGA80" s="33"/>
      <c r="AGB80" s="33"/>
      <c r="AGC80" s="33"/>
      <c r="AGD80" s="33"/>
      <c r="AGE80" s="33"/>
      <c r="AGF80" s="33"/>
      <c r="AGG80" s="33"/>
      <c r="AGH80" s="33"/>
      <c r="AGI80" s="33"/>
      <c r="AGJ80" s="33"/>
      <c r="AGK80" s="33"/>
      <c r="AGL80" s="33"/>
      <c r="AGM80" s="33"/>
      <c r="AGN80" s="33"/>
      <c r="AGO80" s="33"/>
      <c r="AGP80" s="33"/>
      <c r="AGQ80" s="33"/>
      <c r="AGR80" s="33"/>
      <c r="AGS80" s="33"/>
      <c r="AGT80" s="33"/>
      <c r="AGU80" s="33"/>
      <c r="AGV80" s="33"/>
      <c r="AGW80" s="33"/>
      <c r="AGX80" s="33"/>
      <c r="AGY80" s="33"/>
      <c r="AGZ80" s="33"/>
      <c r="AHA80" s="33"/>
      <c r="AHB80" s="33"/>
      <c r="AHC80" s="33"/>
      <c r="AHD80" s="33"/>
      <c r="AHE80" s="33"/>
      <c r="AHF80" s="33"/>
      <c r="AHG80" s="33"/>
      <c r="AHH80" s="33"/>
      <c r="AHI80" s="33"/>
      <c r="AHJ80" s="33"/>
      <c r="AHK80" s="33"/>
      <c r="AHL80" s="33"/>
      <c r="AHM80" s="33"/>
      <c r="AHN80" s="33"/>
      <c r="AHO80" s="33"/>
      <c r="AHP80" s="33"/>
      <c r="AHQ80" s="33"/>
      <c r="AHR80" s="33"/>
      <c r="AHS80" s="33"/>
      <c r="AHT80" s="33"/>
      <c r="AHU80" s="33"/>
      <c r="AHV80" s="33"/>
      <c r="AHW80" s="33"/>
      <c r="AHX80" s="33"/>
      <c r="AHY80" s="33"/>
      <c r="AHZ80" s="33"/>
      <c r="AIA80" s="33"/>
      <c r="AIB80" s="33"/>
      <c r="AIC80" s="33"/>
      <c r="AID80" s="33"/>
      <c r="AIE80" s="33"/>
      <c r="AIF80" s="33"/>
      <c r="AIG80" s="33"/>
      <c r="AIH80" s="33"/>
      <c r="AII80" s="33"/>
      <c r="AIJ80" s="33"/>
      <c r="AIK80" s="33"/>
      <c r="AIL80" s="33"/>
      <c r="AIM80" s="33"/>
      <c r="AIN80" s="33"/>
      <c r="AIO80" s="33"/>
      <c r="AIP80" s="33"/>
      <c r="AIQ80" s="33"/>
      <c r="AIR80" s="33"/>
      <c r="AIS80" s="33"/>
      <c r="AIT80" s="33"/>
      <c r="AIU80" s="33"/>
      <c r="AIV80" s="33"/>
      <c r="AIW80" s="33"/>
      <c r="AIX80" s="33"/>
      <c r="AIY80" s="33"/>
      <c r="AIZ80" s="33"/>
      <c r="AJA80" s="33"/>
      <c r="AJB80" s="33"/>
      <c r="AJC80" s="33"/>
      <c r="AJD80" s="33"/>
      <c r="AJE80" s="33"/>
      <c r="AJF80" s="33"/>
      <c r="AJG80" s="33"/>
      <c r="AJH80" s="33"/>
      <c r="AJI80" s="33"/>
      <c r="AJJ80" s="33"/>
      <c r="AJK80" s="33"/>
      <c r="AJL80" s="33"/>
      <c r="AJM80" s="33"/>
      <c r="AJN80" s="33"/>
      <c r="AJO80" s="33"/>
      <c r="AJP80" s="33"/>
      <c r="AJQ80" s="33"/>
      <c r="AJR80" s="33"/>
      <c r="AJS80" s="33"/>
      <c r="AJT80" s="33"/>
      <c r="AJU80" s="33"/>
      <c r="AJV80" s="33"/>
      <c r="AJW80" s="33"/>
      <c r="AJX80" s="33"/>
      <c r="AJY80" s="33"/>
      <c r="AJZ80" s="33"/>
      <c r="AKA80" s="33"/>
      <c r="AKB80" s="33"/>
      <c r="AKC80" s="33"/>
      <c r="AKD80" s="33"/>
      <c r="AKE80" s="33"/>
      <c r="AKF80" s="33"/>
      <c r="AKG80" s="33"/>
      <c r="AKH80" s="33"/>
      <c r="AKI80" s="33"/>
      <c r="AKJ80" s="33"/>
      <c r="AKK80" s="33"/>
      <c r="AKL80" s="33"/>
      <c r="AKM80" s="33"/>
    </row>
    <row r="81" spans="1:975" s="38" customFormat="1" ht="15" thickBot="1">
      <c r="A81" s="210"/>
      <c r="B81" s="293"/>
      <c r="C81" s="294"/>
      <c r="D81" s="295"/>
      <c r="E81" s="295"/>
      <c r="F81" s="295"/>
      <c r="G81" s="296"/>
      <c r="H81" s="296"/>
      <c r="I81" s="296"/>
      <c r="J81" s="296"/>
      <c r="K81" s="177" t="s">
        <v>158</v>
      </c>
      <c r="L81" s="169">
        <f>SUM(M81:N81)</f>
        <v>325000</v>
      </c>
      <c r="M81" s="169">
        <v>280000</v>
      </c>
      <c r="N81" s="169">
        <v>45000</v>
      </c>
      <c r="O81" s="74">
        <f t="shared" si="14"/>
        <v>0</v>
      </c>
      <c r="T81" s="415">
        <f t="shared" si="15"/>
        <v>13325000</v>
      </c>
      <c r="GY81" s="33"/>
      <c r="GZ81" s="33"/>
      <c r="HA81" s="33"/>
      <c r="HB81" s="33"/>
      <c r="HC81" s="33"/>
      <c r="HD81" s="33"/>
      <c r="HE81" s="33"/>
      <c r="HF81" s="33"/>
      <c r="HG81" s="33"/>
      <c r="HH81" s="33"/>
      <c r="HI81" s="33"/>
      <c r="HJ81" s="33"/>
      <c r="HK81" s="33"/>
      <c r="HL81" s="33"/>
      <c r="HM81" s="33"/>
      <c r="HN81" s="33"/>
      <c r="HO81" s="33"/>
      <c r="HP81" s="33"/>
      <c r="HQ81" s="33"/>
      <c r="HR81" s="33"/>
      <c r="HS81" s="33"/>
      <c r="HT81" s="33"/>
      <c r="HU81" s="33"/>
      <c r="HV81" s="33"/>
      <c r="HW81" s="33"/>
      <c r="HX81" s="33"/>
      <c r="HY81" s="33"/>
      <c r="HZ81" s="33"/>
      <c r="IA81" s="33"/>
      <c r="IB81" s="33"/>
      <c r="IC81" s="33"/>
      <c r="ID81" s="33"/>
      <c r="IE81" s="33"/>
      <c r="IF81" s="33"/>
      <c r="IG81" s="33"/>
      <c r="IH81" s="33"/>
      <c r="II81" s="33"/>
      <c r="IJ81" s="33"/>
      <c r="IK81" s="33"/>
      <c r="IL81" s="33"/>
      <c r="IM81" s="33"/>
      <c r="IN81" s="33"/>
      <c r="IO81" s="33"/>
      <c r="IP81" s="33"/>
      <c r="IQ81" s="33"/>
      <c r="IR81" s="33"/>
      <c r="IS81" s="33"/>
      <c r="IT81" s="33"/>
      <c r="IU81" s="33"/>
      <c r="IV81" s="33"/>
      <c r="IW81" s="33"/>
      <c r="IX81" s="33"/>
      <c r="IY81" s="33"/>
      <c r="IZ81" s="33"/>
      <c r="JA81" s="33"/>
      <c r="JB81" s="33"/>
      <c r="JC81" s="33"/>
      <c r="JD81" s="33"/>
      <c r="JE81" s="33"/>
      <c r="JF81" s="33"/>
      <c r="JG81" s="33"/>
      <c r="JH81" s="33"/>
      <c r="JI81" s="33"/>
      <c r="JJ81" s="33"/>
      <c r="JK81" s="33"/>
      <c r="JL81" s="33"/>
      <c r="JM81" s="33"/>
      <c r="JN81" s="33"/>
      <c r="JO81" s="33"/>
      <c r="JP81" s="33"/>
      <c r="JQ81" s="33"/>
      <c r="JR81" s="33"/>
      <c r="JS81" s="33"/>
      <c r="JT81" s="33"/>
      <c r="JU81" s="33"/>
      <c r="JV81" s="33"/>
      <c r="JW81" s="33"/>
      <c r="JX81" s="33"/>
      <c r="JY81" s="33"/>
      <c r="JZ81" s="33"/>
      <c r="KA81" s="33"/>
      <c r="KB81" s="33"/>
      <c r="KC81" s="33"/>
      <c r="KD81" s="33"/>
      <c r="KE81" s="33"/>
      <c r="KF81" s="33"/>
      <c r="KG81" s="33"/>
      <c r="KH81" s="33"/>
      <c r="KI81" s="33"/>
      <c r="KJ81" s="33"/>
      <c r="KK81" s="33"/>
      <c r="KL81" s="33"/>
      <c r="KM81" s="33"/>
      <c r="KN81" s="33"/>
      <c r="KO81" s="33"/>
      <c r="KP81" s="33"/>
      <c r="KQ81" s="33"/>
      <c r="KR81" s="33"/>
      <c r="KS81" s="33"/>
      <c r="KT81" s="33"/>
      <c r="KU81" s="33"/>
      <c r="KV81" s="33"/>
      <c r="KW81" s="33"/>
      <c r="KX81" s="33"/>
      <c r="KY81" s="33"/>
      <c r="KZ81" s="33"/>
      <c r="LA81" s="33"/>
      <c r="LB81" s="33"/>
      <c r="LC81" s="33"/>
      <c r="LD81" s="33"/>
      <c r="LE81" s="33"/>
      <c r="LF81" s="33"/>
      <c r="LG81" s="33"/>
      <c r="LH81" s="33"/>
      <c r="LI81" s="33"/>
      <c r="LJ81" s="33"/>
      <c r="LK81" s="33"/>
      <c r="LL81" s="33"/>
      <c r="LM81" s="33"/>
      <c r="LN81" s="33"/>
      <c r="LO81" s="33"/>
      <c r="LP81" s="33"/>
      <c r="LQ81" s="33"/>
      <c r="LR81" s="33"/>
      <c r="LS81" s="33"/>
      <c r="LT81" s="33"/>
      <c r="LU81" s="33"/>
      <c r="LV81" s="33"/>
      <c r="LW81" s="33"/>
      <c r="LX81" s="33"/>
      <c r="LY81" s="33"/>
      <c r="LZ81" s="33"/>
      <c r="MA81" s="33"/>
      <c r="MB81" s="33"/>
      <c r="MC81" s="33"/>
      <c r="MD81" s="33"/>
      <c r="ME81" s="33"/>
      <c r="MF81" s="33"/>
      <c r="MG81" s="33"/>
      <c r="MH81" s="33"/>
      <c r="MI81" s="33"/>
      <c r="MJ81" s="33"/>
      <c r="MK81" s="33"/>
      <c r="ML81" s="33"/>
      <c r="MM81" s="33"/>
      <c r="MN81" s="33"/>
      <c r="MO81" s="33"/>
      <c r="MP81" s="33"/>
      <c r="MQ81" s="33"/>
      <c r="MR81" s="33"/>
      <c r="MS81" s="33"/>
      <c r="MT81" s="33"/>
      <c r="MU81" s="33"/>
      <c r="MV81" s="33"/>
      <c r="MW81" s="33"/>
      <c r="MX81" s="33"/>
      <c r="MY81" s="33"/>
      <c r="MZ81" s="33"/>
      <c r="NA81" s="33"/>
      <c r="NB81" s="33"/>
      <c r="NC81" s="33"/>
      <c r="ND81" s="33"/>
      <c r="NE81" s="33"/>
      <c r="NF81" s="33"/>
      <c r="NG81" s="33"/>
      <c r="NH81" s="33"/>
      <c r="NI81" s="33"/>
      <c r="NJ81" s="33"/>
      <c r="NK81" s="33"/>
      <c r="NL81" s="33"/>
      <c r="NM81" s="33"/>
      <c r="NN81" s="33"/>
      <c r="NO81" s="33"/>
      <c r="NP81" s="33"/>
      <c r="NQ81" s="33"/>
      <c r="NR81" s="33"/>
      <c r="NS81" s="33"/>
      <c r="NT81" s="33"/>
      <c r="NU81" s="33"/>
      <c r="NV81" s="33"/>
      <c r="NW81" s="33"/>
      <c r="NX81" s="33"/>
      <c r="NY81" s="33"/>
      <c r="NZ81" s="33"/>
      <c r="OA81" s="33"/>
      <c r="OB81" s="33"/>
      <c r="OC81" s="33"/>
      <c r="OD81" s="33"/>
      <c r="OE81" s="33"/>
      <c r="OF81" s="33"/>
      <c r="OG81" s="33"/>
      <c r="OH81" s="33"/>
      <c r="OI81" s="33"/>
      <c r="OJ81" s="33"/>
      <c r="OK81" s="33"/>
      <c r="OL81" s="33"/>
      <c r="OM81" s="33"/>
      <c r="ON81" s="33"/>
      <c r="OO81" s="33"/>
      <c r="OP81" s="33"/>
      <c r="OQ81" s="33"/>
      <c r="OR81" s="33"/>
      <c r="OS81" s="33"/>
      <c r="OT81" s="33"/>
      <c r="OU81" s="33"/>
      <c r="OV81" s="33"/>
      <c r="OW81" s="33"/>
      <c r="OX81" s="33"/>
      <c r="OY81" s="33"/>
      <c r="OZ81" s="33"/>
      <c r="PA81" s="33"/>
      <c r="PB81" s="33"/>
      <c r="PC81" s="33"/>
      <c r="PD81" s="33"/>
      <c r="PE81" s="33"/>
      <c r="PF81" s="33"/>
      <c r="PG81" s="33"/>
      <c r="PH81" s="33"/>
      <c r="PI81" s="33"/>
      <c r="PJ81" s="33"/>
      <c r="PK81" s="33"/>
      <c r="PL81" s="33"/>
      <c r="PM81" s="33"/>
      <c r="PN81" s="33"/>
      <c r="PO81" s="33"/>
      <c r="PP81" s="33"/>
      <c r="PQ81" s="33"/>
      <c r="PR81" s="33"/>
      <c r="PS81" s="33"/>
      <c r="PT81" s="33"/>
      <c r="PU81" s="33"/>
      <c r="PV81" s="33"/>
      <c r="PW81" s="33"/>
      <c r="PX81" s="33"/>
      <c r="PY81" s="33"/>
      <c r="PZ81" s="33"/>
      <c r="QA81" s="33"/>
      <c r="QB81" s="33"/>
      <c r="QC81" s="33"/>
      <c r="QD81" s="33"/>
      <c r="QE81" s="33"/>
      <c r="QF81" s="33"/>
      <c r="QG81" s="33"/>
      <c r="QH81" s="33"/>
      <c r="QI81" s="33"/>
      <c r="QJ81" s="33"/>
      <c r="QK81" s="33"/>
      <c r="QL81" s="33"/>
      <c r="QM81" s="33"/>
      <c r="QN81" s="33"/>
      <c r="QO81" s="33"/>
      <c r="QP81" s="33"/>
      <c r="QQ81" s="33"/>
      <c r="QR81" s="33"/>
      <c r="QS81" s="33"/>
      <c r="QT81" s="33"/>
      <c r="QU81" s="33"/>
      <c r="QV81" s="33"/>
      <c r="QW81" s="33"/>
      <c r="QX81" s="33"/>
      <c r="QY81" s="33"/>
      <c r="QZ81" s="33"/>
      <c r="RA81" s="33"/>
      <c r="RB81" s="33"/>
      <c r="RC81" s="33"/>
      <c r="RD81" s="33"/>
      <c r="RE81" s="33"/>
      <c r="RF81" s="33"/>
      <c r="RG81" s="33"/>
      <c r="RH81" s="33"/>
      <c r="RI81" s="33"/>
      <c r="RJ81" s="33"/>
      <c r="RK81" s="33"/>
      <c r="RL81" s="33"/>
      <c r="RM81" s="33"/>
      <c r="RN81" s="33"/>
      <c r="RO81" s="33"/>
      <c r="RP81" s="33"/>
      <c r="RQ81" s="33"/>
      <c r="RR81" s="33"/>
      <c r="RS81" s="33"/>
      <c r="RT81" s="33"/>
      <c r="RU81" s="33"/>
      <c r="RV81" s="33"/>
      <c r="RW81" s="33"/>
      <c r="RX81" s="33"/>
      <c r="RY81" s="33"/>
      <c r="RZ81" s="33"/>
      <c r="SA81" s="33"/>
      <c r="SB81" s="33"/>
      <c r="SC81" s="33"/>
      <c r="SD81" s="33"/>
      <c r="SE81" s="33"/>
      <c r="SF81" s="33"/>
      <c r="SG81" s="33"/>
      <c r="SH81" s="33"/>
      <c r="SI81" s="33"/>
      <c r="SJ81" s="33"/>
      <c r="SK81" s="33"/>
      <c r="SL81" s="33"/>
      <c r="SM81" s="33"/>
      <c r="SN81" s="33"/>
      <c r="SO81" s="33"/>
      <c r="SP81" s="33"/>
      <c r="SQ81" s="33"/>
      <c r="SR81" s="33"/>
      <c r="SS81" s="33"/>
      <c r="ST81" s="33"/>
      <c r="SU81" s="33"/>
      <c r="SV81" s="33"/>
      <c r="SW81" s="33"/>
      <c r="SX81" s="33"/>
      <c r="SY81" s="33"/>
      <c r="SZ81" s="33"/>
      <c r="TA81" s="33"/>
      <c r="TB81" s="33"/>
      <c r="TC81" s="33"/>
      <c r="TD81" s="33"/>
      <c r="TE81" s="33"/>
      <c r="TF81" s="33"/>
      <c r="TG81" s="33"/>
      <c r="TH81" s="33"/>
      <c r="TI81" s="33"/>
      <c r="TJ81" s="33"/>
      <c r="TK81" s="33"/>
      <c r="TL81" s="33"/>
      <c r="TM81" s="33"/>
      <c r="TN81" s="33"/>
      <c r="TO81" s="33"/>
      <c r="TP81" s="33"/>
      <c r="TQ81" s="33"/>
      <c r="TR81" s="33"/>
      <c r="TS81" s="33"/>
      <c r="TT81" s="33"/>
      <c r="TU81" s="33"/>
      <c r="TV81" s="33"/>
      <c r="TW81" s="33"/>
      <c r="TX81" s="33"/>
      <c r="TY81" s="33"/>
      <c r="TZ81" s="33"/>
      <c r="UA81" s="33"/>
      <c r="UB81" s="33"/>
      <c r="UC81" s="33"/>
      <c r="UD81" s="33"/>
      <c r="UE81" s="33"/>
      <c r="UF81" s="33"/>
      <c r="UG81" s="33"/>
      <c r="UH81" s="33"/>
      <c r="UI81" s="33"/>
      <c r="UJ81" s="33"/>
      <c r="UK81" s="33"/>
      <c r="UL81" s="33"/>
      <c r="UM81" s="33"/>
      <c r="UN81" s="33"/>
      <c r="UO81" s="33"/>
      <c r="UP81" s="33"/>
      <c r="UQ81" s="33"/>
      <c r="UR81" s="33"/>
      <c r="US81" s="33"/>
      <c r="UT81" s="33"/>
      <c r="UU81" s="33"/>
      <c r="UV81" s="33"/>
      <c r="UW81" s="33"/>
      <c r="UX81" s="33"/>
      <c r="UY81" s="33"/>
      <c r="UZ81" s="33"/>
      <c r="VA81" s="33"/>
      <c r="VB81" s="33"/>
      <c r="VC81" s="33"/>
      <c r="VD81" s="33"/>
      <c r="VE81" s="33"/>
      <c r="VF81" s="33"/>
      <c r="VG81" s="33"/>
      <c r="VH81" s="33"/>
      <c r="VI81" s="33"/>
      <c r="VJ81" s="33"/>
      <c r="VK81" s="33"/>
      <c r="VL81" s="33"/>
      <c r="VM81" s="33"/>
      <c r="VN81" s="33"/>
      <c r="VO81" s="33"/>
      <c r="VP81" s="33"/>
      <c r="VQ81" s="33"/>
      <c r="VR81" s="33"/>
      <c r="VS81" s="33"/>
      <c r="VT81" s="33"/>
      <c r="VU81" s="33"/>
      <c r="VV81" s="33"/>
      <c r="VW81" s="33"/>
      <c r="VX81" s="33"/>
      <c r="VY81" s="33"/>
      <c r="VZ81" s="33"/>
      <c r="WA81" s="33"/>
      <c r="WB81" s="33"/>
      <c r="WC81" s="33"/>
      <c r="WD81" s="33"/>
      <c r="WE81" s="33"/>
      <c r="WF81" s="33"/>
      <c r="WG81" s="33"/>
      <c r="WH81" s="33"/>
      <c r="WI81" s="33"/>
      <c r="WJ81" s="33"/>
      <c r="WK81" s="33"/>
      <c r="WL81" s="33"/>
      <c r="WM81" s="33"/>
      <c r="WN81" s="33"/>
      <c r="WO81" s="33"/>
      <c r="WP81" s="33"/>
      <c r="WQ81" s="33"/>
      <c r="WR81" s="33"/>
      <c r="WS81" s="33"/>
      <c r="WT81" s="33"/>
      <c r="WU81" s="33"/>
      <c r="WV81" s="33"/>
      <c r="WW81" s="33"/>
      <c r="WX81" s="33"/>
      <c r="WY81" s="33"/>
      <c r="WZ81" s="33"/>
      <c r="XA81" s="33"/>
      <c r="XB81" s="33"/>
      <c r="XC81" s="33"/>
      <c r="XD81" s="33"/>
      <c r="XE81" s="33"/>
      <c r="XF81" s="33"/>
      <c r="XG81" s="33"/>
      <c r="XH81" s="33"/>
      <c r="XI81" s="33"/>
      <c r="XJ81" s="33"/>
      <c r="XK81" s="33"/>
      <c r="XL81" s="33"/>
      <c r="XM81" s="33"/>
      <c r="XN81" s="33"/>
      <c r="XO81" s="33"/>
      <c r="XP81" s="33"/>
      <c r="XQ81" s="33"/>
      <c r="XR81" s="33"/>
      <c r="XS81" s="33"/>
      <c r="XT81" s="33"/>
      <c r="XU81" s="33"/>
      <c r="XV81" s="33"/>
      <c r="XW81" s="33"/>
      <c r="XX81" s="33"/>
      <c r="XY81" s="33"/>
      <c r="XZ81" s="33"/>
      <c r="YA81" s="33"/>
      <c r="YB81" s="33"/>
      <c r="YC81" s="33"/>
      <c r="YD81" s="33"/>
      <c r="YE81" s="33"/>
      <c r="YF81" s="33"/>
      <c r="YG81" s="33"/>
      <c r="YH81" s="33"/>
      <c r="YI81" s="33"/>
      <c r="YJ81" s="33"/>
      <c r="YK81" s="33"/>
      <c r="YL81" s="33"/>
      <c r="YM81" s="33"/>
      <c r="YN81" s="33"/>
      <c r="YO81" s="33"/>
      <c r="YP81" s="33"/>
      <c r="YQ81" s="33"/>
      <c r="YR81" s="33"/>
      <c r="YS81" s="33"/>
      <c r="YT81" s="33"/>
      <c r="YU81" s="33"/>
      <c r="YV81" s="33"/>
      <c r="YW81" s="33"/>
      <c r="YX81" s="33"/>
      <c r="YY81" s="33"/>
      <c r="YZ81" s="33"/>
      <c r="ZA81" s="33"/>
      <c r="ZB81" s="33"/>
      <c r="ZC81" s="33"/>
      <c r="ZD81" s="33"/>
      <c r="ZE81" s="33"/>
      <c r="ZF81" s="33"/>
      <c r="ZG81" s="33"/>
      <c r="ZH81" s="33"/>
      <c r="ZI81" s="33"/>
      <c r="ZJ81" s="33"/>
      <c r="ZK81" s="33"/>
      <c r="ZL81" s="33"/>
      <c r="ZM81" s="33"/>
      <c r="ZN81" s="33"/>
      <c r="ZO81" s="33"/>
      <c r="ZP81" s="33"/>
      <c r="ZQ81" s="33"/>
      <c r="ZR81" s="33"/>
      <c r="ZS81" s="33"/>
      <c r="ZT81" s="33"/>
      <c r="ZU81" s="33"/>
      <c r="ZV81" s="33"/>
      <c r="ZW81" s="33"/>
      <c r="ZX81" s="33"/>
      <c r="ZY81" s="33"/>
      <c r="ZZ81" s="33"/>
      <c r="AAA81" s="33"/>
      <c r="AAB81" s="33"/>
      <c r="AAC81" s="33"/>
      <c r="AAD81" s="33"/>
      <c r="AAE81" s="33"/>
      <c r="AAF81" s="33"/>
      <c r="AAG81" s="33"/>
      <c r="AAH81" s="33"/>
      <c r="AAI81" s="33"/>
      <c r="AAJ81" s="33"/>
      <c r="AAK81" s="33"/>
      <c r="AAL81" s="33"/>
      <c r="AAM81" s="33"/>
      <c r="AAN81" s="33"/>
      <c r="AAO81" s="33"/>
      <c r="AAP81" s="33"/>
      <c r="AAQ81" s="33"/>
      <c r="AAR81" s="33"/>
      <c r="AAS81" s="33"/>
      <c r="AAT81" s="33"/>
      <c r="AAU81" s="33"/>
      <c r="AAV81" s="33"/>
      <c r="AAW81" s="33"/>
      <c r="AAX81" s="33"/>
      <c r="AAY81" s="33"/>
      <c r="AAZ81" s="33"/>
      <c r="ABA81" s="33"/>
      <c r="ABB81" s="33"/>
      <c r="ABC81" s="33"/>
      <c r="ABD81" s="33"/>
      <c r="ABE81" s="33"/>
      <c r="ABF81" s="33"/>
      <c r="ABG81" s="33"/>
      <c r="ABH81" s="33"/>
      <c r="ABI81" s="33"/>
      <c r="ABJ81" s="33"/>
      <c r="ABK81" s="33"/>
      <c r="ABL81" s="33"/>
      <c r="ABM81" s="33"/>
      <c r="ABN81" s="33"/>
      <c r="ABO81" s="33"/>
      <c r="ABP81" s="33"/>
      <c r="ABQ81" s="33"/>
      <c r="ABR81" s="33"/>
      <c r="ABS81" s="33"/>
      <c r="ABT81" s="33"/>
      <c r="ABU81" s="33"/>
      <c r="ABV81" s="33"/>
      <c r="ABW81" s="33"/>
      <c r="ABX81" s="33"/>
      <c r="ABY81" s="33"/>
      <c r="ABZ81" s="33"/>
      <c r="ACA81" s="33"/>
      <c r="ACB81" s="33"/>
      <c r="ACC81" s="33"/>
      <c r="ACD81" s="33"/>
      <c r="ACE81" s="33"/>
      <c r="ACF81" s="33"/>
      <c r="ACG81" s="33"/>
      <c r="ACH81" s="33"/>
      <c r="ACI81" s="33"/>
      <c r="ACJ81" s="33"/>
      <c r="ACK81" s="33"/>
      <c r="ACL81" s="33"/>
      <c r="ACM81" s="33"/>
      <c r="ACN81" s="33"/>
      <c r="ACO81" s="33"/>
      <c r="ACP81" s="33"/>
      <c r="ACQ81" s="33"/>
      <c r="ACR81" s="33"/>
      <c r="ACS81" s="33"/>
      <c r="ACT81" s="33"/>
      <c r="ACU81" s="33"/>
      <c r="ACV81" s="33"/>
      <c r="ACW81" s="33"/>
      <c r="ACX81" s="33"/>
      <c r="ACY81" s="33"/>
      <c r="ACZ81" s="33"/>
      <c r="ADA81" s="33"/>
      <c r="ADB81" s="33"/>
      <c r="ADC81" s="33"/>
      <c r="ADD81" s="33"/>
      <c r="ADE81" s="33"/>
      <c r="ADF81" s="33"/>
      <c r="ADG81" s="33"/>
      <c r="ADH81" s="33"/>
      <c r="ADI81" s="33"/>
      <c r="ADJ81" s="33"/>
      <c r="ADK81" s="33"/>
      <c r="ADL81" s="33"/>
      <c r="ADM81" s="33"/>
      <c r="ADN81" s="33"/>
      <c r="ADO81" s="33"/>
      <c r="ADP81" s="33"/>
      <c r="ADQ81" s="33"/>
      <c r="ADR81" s="33"/>
      <c r="ADS81" s="33"/>
      <c r="ADT81" s="33"/>
      <c r="ADU81" s="33"/>
      <c r="ADV81" s="33"/>
      <c r="ADW81" s="33"/>
      <c r="ADX81" s="33"/>
      <c r="ADY81" s="33"/>
      <c r="ADZ81" s="33"/>
      <c r="AEA81" s="33"/>
      <c r="AEB81" s="33"/>
      <c r="AEC81" s="33"/>
      <c r="AED81" s="33"/>
      <c r="AEE81" s="33"/>
      <c r="AEF81" s="33"/>
      <c r="AEG81" s="33"/>
      <c r="AEH81" s="33"/>
      <c r="AEI81" s="33"/>
      <c r="AEJ81" s="33"/>
      <c r="AEK81" s="33"/>
      <c r="AEL81" s="33"/>
      <c r="AEM81" s="33"/>
      <c r="AEN81" s="33"/>
      <c r="AEO81" s="33"/>
      <c r="AEP81" s="33"/>
      <c r="AEQ81" s="33"/>
      <c r="AER81" s="33"/>
      <c r="AES81" s="33"/>
      <c r="AET81" s="33"/>
      <c r="AEU81" s="33"/>
      <c r="AEV81" s="33"/>
      <c r="AEW81" s="33"/>
      <c r="AEX81" s="33"/>
      <c r="AEY81" s="33"/>
      <c r="AEZ81" s="33"/>
      <c r="AFA81" s="33"/>
      <c r="AFB81" s="33"/>
      <c r="AFC81" s="33"/>
      <c r="AFD81" s="33"/>
      <c r="AFE81" s="33"/>
      <c r="AFF81" s="33"/>
      <c r="AFG81" s="33"/>
      <c r="AFH81" s="33"/>
      <c r="AFI81" s="33"/>
      <c r="AFJ81" s="33"/>
      <c r="AFK81" s="33"/>
      <c r="AFL81" s="33"/>
      <c r="AFM81" s="33"/>
      <c r="AFN81" s="33"/>
      <c r="AFO81" s="33"/>
      <c r="AFP81" s="33"/>
      <c r="AFQ81" s="33"/>
      <c r="AFR81" s="33"/>
      <c r="AFS81" s="33"/>
      <c r="AFT81" s="33"/>
      <c r="AFU81" s="33"/>
      <c r="AFV81" s="33"/>
      <c r="AFW81" s="33"/>
      <c r="AFX81" s="33"/>
      <c r="AFY81" s="33"/>
      <c r="AFZ81" s="33"/>
      <c r="AGA81" s="33"/>
      <c r="AGB81" s="33"/>
      <c r="AGC81" s="33"/>
      <c r="AGD81" s="33"/>
      <c r="AGE81" s="33"/>
      <c r="AGF81" s="33"/>
      <c r="AGG81" s="33"/>
      <c r="AGH81" s="33"/>
      <c r="AGI81" s="33"/>
      <c r="AGJ81" s="33"/>
      <c r="AGK81" s="33"/>
      <c r="AGL81" s="33"/>
      <c r="AGM81" s="33"/>
      <c r="AGN81" s="33"/>
      <c r="AGO81" s="33"/>
      <c r="AGP81" s="33"/>
      <c r="AGQ81" s="33"/>
      <c r="AGR81" s="33"/>
      <c r="AGS81" s="33"/>
      <c r="AGT81" s="33"/>
      <c r="AGU81" s="33"/>
      <c r="AGV81" s="33"/>
      <c r="AGW81" s="33"/>
      <c r="AGX81" s="33"/>
      <c r="AGY81" s="33"/>
      <c r="AGZ81" s="33"/>
      <c r="AHA81" s="33"/>
      <c r="AHB81" s="33"/>
      <c r="AHC81" s="33"/>
      <c r="AHD81" s="33"/>
      <c r="AHE81" s="33"/>
      <c r="AHF81" s="33"/>
      <c r="AHG81" s="33"/>
      <c r="AHH81" s="33"/>
      <c r="AHI81" s="33"/>
      <c r="AHJ81" s="33"/>
      <c r="AHK81" s="33"/>
      <c r="AHL81" s="33"/>
      <c r="AHM81" s="33"/>
      <c r="AHN81" s="33"/>
      <c r="AHO81" s="33"/>
      <c r="AHP81" s="33"/>
      <c r="AHQ81" s="33"/>
      <c r="AHR81" s="33"/>
      <c r="AHS81" s="33"/>
      <c r="AHT81" s="33"/>
      <c r="AHU81" s="33"/>
      <c r="AHV81" s="33"/>
      <c r="AHW81" s="33"/>
      <c r="AHX81" s="33"/>
      <c r="AHY81" s="33"/>
      <c r="AHZ81" s="33"/>
      <c r="AIA81" s="33"/>
      <c r="AIB81" s="33"/>
      <c r="AIC81" s="33"/>
      <c r="AID81" s="33"/>
      <c r="AIE81" s="33"/>
      <c r="AIF81" s="33"/>
      <c r="AIG81" s="33"/>
      <c r="AIH81" s="33"/>
      <c r="AII81" s="33"/>
      <c r="AIJ81" s="33"/>
      <c r="AIK81" s="33"/>
      <c r="AIL81" s="33"/>
      <c r="AIM81" s="33"/>
      <c r="AIN81" s="33"/>
      <c r="AIO81" s="33"/>
      <c r="AIP81" s="33"/>
      <c r="AIQ81" s="33"/>
      <c r="AIR81" s="33"/>
      <c r="AIS81" s="33"/>
      <c r="AIT81" s="33"/>
      <c r="AIU81" s="33"/>
      <c r="AIV81" s="33"/>
      <c r="AIW81" s="33"/>
      <c r="AIX81" s="33"/>
      <c r="AIY81" s="33"/>
      <c r="AIZ81" s="33"/>
      <c r="AJA81" s="33"/>
      <c r="AJB81" s="33"/>
      <c r="AJC81" s="33"/>
      <c r="AJD81" s="33"/>
      <c r="AJE81" s="33"/>
      <c r="AJF81" s="33"/>
      <c r="AJG81" s="33"/>
      <c r="AJH81" s="33"/>
      <c r="AJI81" s="33"/>
      <c r="AJJ81" s="33"/>
      <c r="AJK81" s="33"/>
      <c r="AJL81" s="33"/>
      <c r="AJM81" s="33"/>
      <c r="AJN81" s="33"/>
      <c r="AJO81" s="33"/>
      <c r="AJP81" s="33"/>
      <c r="AJQ81" s="33"/>
      <c r="AJR81" s="33"/>
      <c r="AJS81" s="33"/>
      <c r="AJT81" s="33"/>
      <c r="AJU81" s="33"/>
      <c r="AJV81" s="33"/>
      <c r="AJW81" s="33"/>
      <c r="AJX81" s="33"/>
      <c r="AJY81" s="33"/>
      <c r="AJZ81" s="33"/>
      <c r="AKA81" s="33"/>
      <c r="AKB81" s="33"/>
      <c r="AKC81" s="33"/>
      <c r="AKD81" s="33"/>
      <c r="AKE81" s="33"/>
      <c r="AKF81" s="33"/>
      <c r="AKG81" s="33"/>
      <c r="AKH81" s="33"/>
      <c r="AKI81" s="33"/>
      <c r="AKJ81" s="33"/>
      <c r="AKK81" s="33"/>
      <c r="AKL81" s="33"/>
      <c r="AKM81" s="33"/>
    </row>
    <row r="82" spans="1:975" s="38" customFormat="1">
      <c r="A82" s="210"/>
      <c r="B82" s="297"/>
      <c r="C82" s="298"/>
      <c r="D82" s="299"/>
      <c r="E82" s="299"/>
      <c r="F82" s="299"/>
      <c r="G82" s="300"/>
      <c r="H82" s="300"/>
      <c r="I82" s="300"/>
      <c r="J82" s="300"/>
      <c r="K82" s="300"/>
      <c r="L82" s="300"/>
      <c r="M82" s="300"/>
      <c r="N82" s="301"/>
      <c r="O82" s="74">
        <f t="shared" si="14"/>
        <v>0</v>
      </c>
      <c r="T82" s="415">
        <f t="shared" si="15"/>
        <v>0</v>
      </c>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33"/>
      <c r="IK82" s="33"/>
      <c r="IL82" s="33"/>
      <c r="IM82" s="33"/>
      <c r="IN82" s="33"/>
      <c r="IO82" s="33"/>
      <c r="IP82" s="33"/>
      <c r="IQ82" s="33"/>
      <c r="IR82" s="33"/>
      <c r="IS82" s="33"/>
      <c r="IT82" s="33"/>
      <c r="IU82" s="33"/>
      <c r="IV82" s="33"/>
      <c r="IW82" s="33"/>
      <c r="IX82" s="33"/>
      <c r="IY82" s="33"/>
      <c r="IZ82" s="33"/>
      <c r="JA82" s="33"/>
      <c r="JB82" s="33"/>
      <c r="JC82" s="33"/>
      <c r="JD82" s="33"/>
      <c r="JE82" s="33"/>
      <c r="JF82" s="33"/>
      <c r="JG82" s="33"/>
      <c r="JH82" s="33"/>
      <c r="JI82" s="33"/>
      <c r="JJ82" s="33"/>
      <c r="JK82" s="33"/>
      <c r="JL82" s="33"/>
      <c r="JM82" s="33"/>
      <c r="JN82" s="33"/>
      <c r="JO82" s="33"/>
      <c r="JP82" s="33"/>
      <c r="JQ82" s="33"/>
      <c r="JR82" s="33"/>
      <c r="JS82" s="33"/>
      <c r="JT82" s="33"/>
      <c r="JU82" s="33"/>
      <c r="JV82" s="33"/>
      <c r="JW82" s="33"/>
      <c r="JX82" s="33"/>
      <c r="JY82" s="33"/>
      <c r="JZ82" s="33"/>
      <c r="KA82" s="33"/>
      <c r="KB82" s="33"/>
      <c r="KC82" s="33"/>
      <c r="KD82" s="33"/>
      <c r="KE82" s="33"/>
      <c r="KF82" s="33"/>
      <c r="KG82" s="33"/>
      <c r="KH82" s="33"/>
      <c r="KI82" s="33"/>
      <c r="KJ82" s="33"/>
      <c r="KK82" s="33"/>
      <c r="KL82" s="33"/>
      <c r="KM82" s="33"/>
      <c r="KN82" s="33"/>
      <c r="KO82" s="33"/>
      <c r="KP82" s="33"/>
      <c r="KQ82" s="33"/>
      <c r="KR82" s="33"/>
      <c r="KS82" s="33"/>
      <c r="KT82" s="33"/>
      <c r="KU82" s="33"/>
      <c r="KV82" s="33"/>
      <c r="KW82" s="33"/>
      <c r="KX82" s="33"/>
      <c r="KY82" s="33"/>
      <c r="KZ82" s="33"/>
      <c r="LA82" s="33"/>
      <c r="LB82" s="33"/>
      <c r="LC82" s="33"/>
      <c r="LD82" s="33"/>
      <c r="LE82" s="33"/>
      <c r="LF82" s="33"/>
      <c r="LG82" s="33"/>
      <c r="LH82" s="33"/>
      <c r="LI82" s="33"/>
      <c r="LJ82" s="33"/>
      <c r="LK82" s="33"/>
      <c r="LL82" s="33"/>
      <c r="LM82" s="33"/>
      <c r="LN82" s="33"/>
      <c r="LO82" s="33"/>
      <c r="LP82" s="33"/>
      <c r="LQ82" s="33"/>
      <c r="LR82" s="33"/>
      <c r="LS82" s="33"/>
      <c r="LT82" s="33"/>
      <c r="LU82" s="33"/>
      <c r="LV82" s="33"/>
      <c r="LW82" s="33"/>
      <c r="LX82" s="33"/>
      <c r="LY82" s="33"/>
      <c r="LZ82" s="33"/>
      <c r="MA82" s="33"/>
      <c r="MB82" s="33"/>
      <c r="MC82" s="33"/>
      <c r="MD82" s="33"/>
      <c r="ME82" s="33"/>
      <c r="MF82" s="33"/>
      <c r="MG82" s="33"/>
      <c r="MH82" s="33"/>
      <c r="MI82" s="33"/>
      <c r="MJ82" s="33"/>
      <c r="MK82" s="33"/>
      <c r="ML82" s="33"/>
      <c r="MM82" s="33"/>
      <c r="MN82" s="33"/>
      <c r="MO82" s="33"/>
      <c r="MP82" s="33"/>
      <c r="MQ82" s="33"/>
      <c r="MR82" s="33"/>
      <c r="MS82" s="33"/>
      <c r="MT82" s="33"/>
      <c r="MU82" s="33"/>
      <c r="MV82" s="33"/>
      <c r="MW82" s="33"/>
      <c r="MX82" s="33"/>
      <c r="MY82" s="33"/>
      <c r="MZ82" s="33"/>
      <c r="NA82" s="33"/>
      <c r="NB82" s="33"/>
      <c r="NC82" s="33"/>
      <c r="ND82" s="33"/>
      <c r="NE82" s="33"/>
      <c r="NF82" s="33"/>
      <c r="NG82" s="33"/>
      <c r="NH82" s="33"/>
      <c r="NI82" s="33"/>
      <c r="NJ82" s="33"/>
      <c r="NK82" s="33"/>
      <c r="NL82" s="33"/>
      <c r="NM82" s="33"/>
      <c r="NN82" s="33"/>
      <c r="NO82" s="33"/>
      <c r="NP82" s="33"/>
      <c r="NQ82" s="33"/>
      <c r="NR82" s="33"/>
      <c r="NS82" s="33"/>
      <c r="NT82" s="33"/>
      <c r="NU82" s="33"/>
      <c r="NV82" s="33"/>
      <c r="NW82" s="33"/>
      <c r="NX82" s="33"/>
      <c r="NY82" s="33"/>
      <c r="NZ82" s="33"/>
      <c r="OA82" s="33"/>
      <c r="OB82" s="33"/>
      <c r="OC82" s="33"/>
      <c r="OD82" s="33"/>
      <c r="OE82" s="33"/>
      <c r="OF82" s="33"/>
      <c r="OG82" s="33"/>
      <c r="OH82" s="33"/>
      <c r="OI82" s="33"/>
      <c r="OJ82" s="33"/>
      <c r="OK82" s="33"/>
      <c r="OL82" s="33"/>
      <c r="OM82" s="33"/>
      <c r="ON82" s="33"/>
      <c r="OO82" s="33"/>
      <c r="OP82" s="33"/>
      <c r="OQ82" s="33"/>
      <c r="OR82" s="33"/>
      <c r="OS82" s="33"/>
      <c r="OT82" s="33"/>
      <c r="OU82" s="33"/>
      <c r="OV82" s="33"/>
      <c r="OW82" s="33"/>
      <c r="OX82" s="33"/>
      <c r="OY82" s="33"/>
      <c r="OZ82" s="33"/>
      <c r="PA82" s="33"/>
      <c r="PB82" s="33"/>
      <c r="PC82" s="33"/>
      <c r="PD82" s="33"/>
      <c r="PE82" s="33"/>
      <c r="PF82" s="33"/>
      <c r="PG82" s="33"/>
      <c r="PH82" s="33"/>
      <c r="PI82" s="33"/>
      <c r="PJ82" s="33"/>
      <c r="PK82" s="33"/>
      <c r="PL82" s="33"/>
      <c r="PM82" s="33"/>
      <c r="PN82" s="33"/>
      <c r="PO82" s="33"/>
      <c r="PP82" s="33"/>
      <c r="PQ82" s="33"/>
      <c r="PR82" s="33"/>
      <c r="PS82" s="33"/>
      <c r="PT82" s="33"/>
      <c r="PU82" s="33"/>
      <c r="PV82" s="33"/>
      <c r="PW82" s="33"/>
      <c r="PX82" s="33"/>
      <c r="PY82" s="33"/>
      <c r="PZ82" s="33"/>
      <c r="QA82" s="33"/>
      <c r="QB82" s="33"/>
      <c r="QC82" s="33"/>
      <c r="QD82" s="33"/>
      <c r="QE82" s="33"/>
      <c r="QF82" s="33"/>
      <c r="QG82" s="33"/>
      <c r="QH82" s="33"/>
      <c r="QI82" s="33"/>
      <c r="QJ82" s="33"/>
      <c r="QK82" s="33"/>
      <c r="QL82" s="33"/>
      <c r="QM82" s="33"/>
      <c r="QN82" s="33"/>
      <c r="QO82" s="33"/>
      <c r="QP82" s="33"/>
      <c r="QQ82" s="33"/>
      <c r="QR82" s="33"/>
      <c r="QS82" s="33"/>
      <c r="QT82" s="33"/>
      <c r="QU82" s="33"/>
      <c r="QV82" s="33"/>
      <c r="QW82" s="33"/>
      <c r="QX82" s="33"/>
      <c r="QY82" s="33"/>
      <c r="QZ82" s="33"/>
      <c r="RA82" s="33"/>
      <c r="RB82" s="33"/>
      <c r="RC82" s="33"/>
      <c r="RD82" s="33"/>
      <c r="RE82" s="33"/>
      <c r="RF82" s="33"/>
      <c r="RG82" s="33"/>
      <c r="RH82" s="33"/>
      <c r="RI82" s="33"/>
      <c r="RJ82" s="33"/>
      <c r="RK82" s="33"/>
      <c r="RL82" s="33"/>
      <c r="RM82" s="33"/>
      <c r="RN82" s="33"/>
      <c r="RO82" s="33"/>
      <c r="RP82" s="33"/>
      <c r="RQ82" s="33"/>
      <c r="RR82" s="33"/>
      <c r="RS82" s="33"/>
      <c r="RT82" s="33"/>
      <c r="RU82" s="33"/>
      <c r="RV82" s="33"/>
      <c r="RW82" s="33"/>
      <c r="RX82" s="33"/>
      <c r="RY82" s="33"/>
      <c r="RZ82" s="33"/>
      <c r="SA82" s="33"/>
      <c r="SB82" s="33"/>
      <c r="SC82" s="33"/>
      <c r="SD82" s="33"/>
      <c r="SE82" s="33"/>
      <c r="SF82" s="33"/>
      <c r="SG82" s="33"/>
      <c r="SH82" s="33"/>
      <c r="SI82" s="33"/>
      <c r="SJ82" s="33"/>
      <c r="SK82" s="33"/>
      <c r="SL82" s="33"/>
      <c r="SM82" s="33"/>
      <c r="SN82" s="33"/>
      <c r="SO82" s="33"/>
      <c r="SP82" s="33"/>
      <c r="SQ82" s="33"/>
      <c r="SR82" s="33"/>
      <c r="SS82" s="33"/>
      <c r="ST82" s="33"/>
      <c r="SU82" s="33"/>
      <c r="SV82" s="33"/>
      <c r="SW82" s="33"/>
      <c r="SX82" s="33"/>
      <c r="SY82" s="33"/>
      <c r="SZ82" s="33"/>
      <c r="TA82" s="33"/>
      <c r="TB82" s="33"/>
      <c r="TC82" s="33"/>
      <c r="TD82" s="33"/>
      <c r="TE82" s="33"/>
      <c r="TF82" s="33"/>
      <c r="TG82" s="33"/>
      <c r="TH82" s="33"/>
      <c r="TI82" s="33"/>
      <c r="TJ82" s="33"/>
      <c r="TK82" s="33"/>
      <c r="TL82" s="33"/>
      <c r="TM82" s="33"/>
      <c r="TN82" s="33"/>
      <c r="TO82" s="33"/>
      <c r="TP82" s="33"/>
      <c r="TQ82" s="33"/>
      <c r="TR82" s="33"/>
      <c r="TS82" s="33"/>
      <c r="TT82" s="33"/>
      <c r="TU82" s="33"/>
      <c r="TV82" s="33"/>
      <c r="TW82" s="33"/>
      <c r="TX82" s="33"/>
      <c r="TY82" s="33"/>
      <c r="TZ82" s="33"/>
      <c r="UA82" s="33"/>
      <c r="UB82" s="33"/>
      <c r="UC82" s="33"/>
      <c r="UD82" s="33"/>
      <c r="UE82" s="33"/>
      <c r="UF82" s="33"/>
      <c r="UG82" s="33"/>
      <c r="UH82" s="33"/>
      <c r="UI82" s="33"/>
      <c r="UJ82" s="33"/>
      <c r="UK82" s="33"/>
      <c r="UL82" s="33"/>
      <c r="UM82" s="33"/>
      <c r="UN82" s="33"/>
      <c r="UO82" s="33"/>
      <c r="UP82" s="33"/>
      <c r="UQ82" s="33"/>
      <c r="UR82" s="33"/>
      <c r="US82" s="33"/>
      <c r="UT82" s="33"/>
      <c r="UU82" s="33"/>
      <c r="UV82" s="33"/>
      <c r="UW82" s="33"/>
      <c r="UX82" s="33"/>
      <c r="UY82" s="33"/>
      <c r="UZ82" s="33"/>
      <c r="VA82" s="33"/>
      <c r="VB82" s="33"/>
      <c r="VC82" s="33"/>
      <c r="VD82" s="33"/>
      <c r="VE82" s="33"/>
      <c r="VF82" s="33"/>
      <c r="VG82" s="33"/>
      <c r="VH82" s="33"/>
      <c r="VI82" s="33"/>
      <c r="VJ82" s="33"/>
      <c r="VK82" s="33"/>
      <c r="VL82" s="33"/>
      <c r="VM82" s="33"/>
      <c r="VN82" s="33"/>
      <c r="VO82" s="33"/>
      <c r="VP82" s="33"/>
      <c r="VQ82" s="33"/>
      <c r="VR82" s="33"/>
      <c r="VS82" s="33"/>
      <c r="VT82" s="33"/>
      <c r="VU82" s="33"/>
      <c r="VV82" s="33"/>
      <c r="VW82" s="33"/>
      <c r="VX82" s="33"/>
      <c r="VY82" s="33"/>
      <c r="VZ82" s="33"/>
      <c r="WA82" s="33"/>
      <c r="WB82" s="33"/>
      <c r="WC82" s="33"/>
      <c r="WD82" s="33"/>
      <c r="WE82" s="33"/>
      <c r="WF82" s="33"/>
      <c r="WG82" s="33"/>
      <c r="WH82" s="33"/>
      <c r="WI82" s="33"/>
      <c r="WJ82" s="33"/>
      <c r="WK82" s="33"/>
      <c r="WL82" s="33"/>
      <c r="WM82" s="33"/>
      <c r="WN82" s="33"/>
      <c r="WO82" s="33"/>
      <c r="WP82" s="33"/>
      <c r="WQ82" s="33"/>
      <c r="WR82" s="33"/>
      <c r="WS82" s="33"/>
      <c r="WT82" s="33"/>
      <c r="WU82" s="33"/>
      <c r="WV82" s="33"/>
      <c r="WW82" s="33"/>
      <c r="WX82" s="33"/>
      <c r="WY82" s="33"/>
      <c r="WZ82" s="33"/>
      <c r="XA82" s="33"/>
      <c r="XB82" s="33"/>
      <c r="XC82" s="33"/>
      <c r="XD82" s="33"/>
      <c r="XE82" s="33"/>
      <c r="XF82" s="33"/>
      <c r="XG82" s="33"/>
      <c r="XH82" s="33"/>
      <c r="XI82" s="33"/>
      <c r="XJ82" s="33"/>
      <c r="XK82" s="33"/>
      <c r="XL82" s="33"/>
      <c r="XM82" s="33"/>
      <c r="XN82" s="33"/>
      <c r="XO82" s="33"/>
      <c r="XP82" s="33"/>
      <c r="XQ82" s="33"/>
      <c r="XR82" s="33"/>
      <c r="XS82" s="33"/>
      <c r="XT82" s="33"/>
      <c r="XU82" s="33"/>
      <c r="XV82" s="33"/>
      <c r="XW82" s="33"/>
      <c r="XX82" s="33"/>
      <c r="XY82" s="33"/>
      <c r="XZ82" s="33"/>
      <c r="YA82" s="33"/>
      <c r="YB82" s="33"/>
      <c r="YC82" s="33"/>
      <c r="YD82" s="33"/>
      <c r="YE82" s="33"/>
      <c r="YF82" s="33"/>
      <c r="YG82" s="33"/>
      <c r="YH82" s="33"/>
      <c r="YI82" s="33"/>
      <c r="YJ82" s="33"/>
      <c r="YK82" s="33"/>
      <c r="YL82" s="33"/>
      <c r="YM82" s="33"/>
      <c r="YN82" s="33"/>
      <c r="YO82" s="33"/>
      <c r="YP82" s="33"/>
      <c r="YQ82" s="33"/>
      <c r="YR82" s="33"/>
      <c r="YS82" s="33"/>
      <c r="YT82" s="33"/>
      <c r="YU82" s="33"/>
      <c r="YV82" s="33"/>
      <c r="YW82" s="33"/>
      <c r="YX82" s="33"/>
      <c r="YY82" s="33"/>
      <c r="YZ82" s="33"/>
      <c r="ZA82" s="33"/>
      <c r="ZB82" s="33"/>
      <c r="ZC82" s="33"/>
      <c r="ZD82" s="33"/>
      <c r="ZE82" s="33"/>
      <c r="ZF82" s="33"/>
      <c r="ZG82" s="33"/>
      <c r="ZH82" s="33"/>
      <c r="ZI82" s="33"/>
      <c r="ZJ82" s="33"/>
      <c r="ZK82" s="33"/>
      <c r="ZL82" s="33"/>
      <c r="ZM82" s="33"/>
      <c r="ZN82" s="33"/>
      <c r="ZO82" s="33"/>
      <c r="ZP82" s="33"/>
      <c r="ZQ82" s="33"/>
      <c r="ZR82" s="33"/>
      <c r="ZS82" s="33"/>
      <c r="ZT82" s="33"/>
      <c r="ZU82" s="33"/>
      <c r="ZV82" s="33"/>
      <c r="ZW82" s="33"/>
      <c r="ZX82" s="33"/>
      <c r="ZY82" s="33"/>
      <c r="ZZ82" s="33"/>
      <c r="AAA82" s="33"/>
      <c r="AAB82" s="33"/>
      <c r="AAC82" s="33"/>
      <c r="AAD82" s="33"/>
      <c r="AAE82" s="33"/>
      <c r="AAF82" s="33"/>
      <c r="AAG82" s="33"/>
      <c r="AAH82" s="33"/>
      <c r="AAI82" s="33"/>
      <c r="AAJ82" s="33"/>
      <c r="AAK82" s="33"/>
      <c r="AAL82" s="33"/>
      <c r="AAM82" s="33"/>
      <c r="AAN82" s="33"/>
      <c r="AAO82" s="33"/>
      <c r="AAP82" s="33"/>
      <c r="AAQ82" s="33"/>
      <c r="AAR82" s="33"/>
      <c r="AAS82" s="33"/>
      <c r="AAT82" s="33"/>
      <c r="AAU82" s="33"/>
      <c r="AAV82" s="33"/>
      <c r="AAW82" s="33"/>
      <c r="AAX82" s="33"/>
      <c r="AAY82" s="33"/>
      <c r="AAZ82" s="33"/>
      <c r="ABA82" s="33"/>
      <c r="ABB82" s="33"/>
      <c r="ABC82" s="33"/>
      <c r="ABD82" s="33"/>
      <c r="ABE82" s="33"/>
      <c r="ABF82" s="33"/>
      <c r="ABG82" s="33"/>
      <c r="ABH82" s="33"/>
      <c r="ABI82" s="33"/>
      <c r="ABJ82" s="33"/>
      <c r="ABK82" s="33"/>
      <c r="ABL82" s="33"/>
      <c r="ABM82" s="33"/>
      <c r="ABN82" s="33"/>
      <c r="ABO82" s="33"/>
      <c r="ABP82" s="33"/>
      <c r="ABQ82" s="33"/>
      <c r="ABR82" s="33"/>
      <c r="ABS82" s="33"/>
      <c r="ABT82" s="33"/>
      <c r="ABU82" s="33"/>
      <c r="ABV82" s="33"/>
      <c r="ABW82" s="33"/>
      <c r="ABX82" s="33"/>
      <c r="ABY82" s="33"/>
      <c r="ABZ82" s="33"/>
      <c r="ACA82" s="33"/>
      <c r="ACB82" s="33"/>
      <c r="ACC82" s="33"/>
      <c r="ACD82" s="33"/>
      <c r="ACE82" s="33"/>
      <c r="ACF82" s="33"/>
      <c r="ACG82" s="33"/>
      <c r="ACH82" s="33"/>
      <c r="ACI82" s="33"/>
      <c r="ACJ82" s="33"/>
      <c r="ACK82" s="33"/>
      <c r="ACL82" s="33"/>
      <c r="ACM82" s="33"/>
      <c r="ACN82" s="33"/>
      <c r="ACO82" s="33"/>
      <c r="ACP82" s="33"/>
      <c r="ACQ82" s="33"/>
      <c r="ACR82" s="33"/>
      <c r="ACS82" s="33"/>
      <c r="ACT82" s="33"/>
      <c r="ACU82" s="33"/>
      <c r="ACV82" s="33"/>
      <c r="ACW82" s="33"/>
      <c r="ACX82" s="33"/>
      <c r="ACY82" s="33"/>
      <c r="ACZ82" s="33"/>
      <c r="ADA82" s="33"/>
      <c r="ADB82" s="33"/>
      <c r="ADC82" s="33"/>
      <c r="ADD82" s="33"/>
      <c r="ADE82" s="33"/>
      <c r="ADF82" s="33"/>
      <c r="ADG82" s="33"/>
      <c r="ADH82" s="33"/>
      <c r="ADI82" s="33"/>
      <c r="ADJ82" s="33"/>
      <c r="ADK82" s="33"/>
      <c r="ADL82" s="33"/>
      <c r="ADM82" s="33"/>
      <c r="ADN82" s="33"/>
      <c r="ADO82" s="33"/>
      <c r="ADP82" s="33"/>
      <c r="ADQ82" s="33"/>
      <c r="ADR82" s="33"/>
      <c r="ADS82" s="33"/>
      <c r="ADT82" s="33"/>
      <c r="ADU82" s="33"/>
      <c r="ADV82" s="33"/>
      <c r="ADW82" s="33"/>
      <c r="ADX82" s="33"/>
      <c r="ADY82" s="33"/>
      <c r="ADZ82" s="33"/>
      <c r="AEA82" s="33"/>
      <c r="AEB82" s="33"/>
      <c r="AEC82" s="33"/>
      <c r="AED82" s="33"/>
      <c r="AEE82" s="33"/>
      <c r="AEF82" s="33"/>
      <c r="AEG82" s="33"/>
      <c r="AEH82" s="33"/>
      <c r="AEI82" s="33"/>
      <c r="AEJ82" s="33"/>
      <c r="AEK82" s="33"/>
      <c r="AEL82" s="33"/>
      <c r="AEM82" s="33"/>
      <c r="AEN82" s="33"/>
      <c r="AEO82" s="33"/>
      <c r="AEP82" s="33"/>
      <c r="AEQ82" s="33"/>
      <c r="AER82" s="33"/>
      <c r="AES82" s="33"/>
      <c r="AET82" s="33"/>
      <c r="AEU82" s="33"/>
      <c r="AEV82" s="33"/>
      <c r="AEW82" s="33"/>
      <c r="AEX82" s="33"/>
      <c r="AEY82" s="33"/>
      <c r="AEZ82" s="33"/>
      <c r="AFA82" s="33"/>
      <c r="AFB82" s="33"/>
      <c r="AFC82" s="33"/>
      <c r="AFD82" s="33"/>
      <c r="AFE82" s="33"/>
      <c r="AFF82" s="33"/>
      <c r="AFG82" s="33"/>
      <c r="AFH82" s="33"/>
      <c r="AFI82" s="33"/>
      <c r="AFJ82" s="33"/>
      <c r="AFK82" s="33"/>
      <c r="AFL82" s="33"/>
      <c r="AFM82" s="33"/>
      <c r="AFN82" s="33"/>
      <c r="AFO82" s="33"/>
      <c r="AFP82" s="33"/>
      <c r="AFQ82" s="33"/>
      <c r="AFR82" s="33"/>
      <c r="AFS82" s="33"/>
      <c r="AFT82" s="33"/>
      <c r="AFU82" s="33"/>
      <c r="AFV82" s="33"/>
      <c r="AFW82" s="33"/>
      <c r="AFX82" s="33"/>
      <c r="AFY82" s="33"/>
      <c r="AFZ82" s="33"/>
      <c r="AGA82" s="33"/>
      <c r="AGB82" s="33"/>
      <c r="AGC82" s="33"/>
      <c r="AGD82" s="33"/>
      <c r="AGE82" s="33"/>
      <c r="AGF82" s="33"/>
      <c r="AGG82" s="33"/>
      <c r="AGH82" s="33"/>
      <c r="AGI82" s="33"/>
      <c r="AGJ82" s="33"/>
      <c r="AGK82" s="33"/>
      <c r="AGL82" s="33"/>
      <c r="AGM82" s="33"/>
      <c r="AGN82" s="33"/>
      <c r="AGO82" s="33"/>
      <c r="AGP82" s="33"/>
      <c r="AGQ82" s="33"/>
      <c r="AGR82" s="33"/>
      <c r="AGS82" s="33"/>
      <c r="AGT82" s="33"/>
      <c r="AGU82" s="33"/>
      <c r="AGV82" s="33"/>
      <c r="AGW82" s="33"/>
      <c r="AGX82" s="33"/>
      <c r="AGY82" s="33"/>
      <c r="AGZ82" s="33"/>
      <c r="AHA82" s="33"/>
      <c r="AHB82" s="33"/>
      <c r="AHC82" s="33"/>
      <c r="AHD82" s="33"/>
      <c r="AHE82" s="33"/>
      <c r="AHF82" s="33"/>
      <c r="AHG82" s="33"/>
      <c r="AHH82" s="33"/>
      <c r="AHI82" s="33"/>
      <c r="AHJ82" s="33"/>
      <c r="AHK82" s="33"/>
      <c r="AHL82" s="33"/>
      <c r="AHM82" s="33"/>
      <c r="AHN82" s="33"/>
      <c r="AHO82" s="33"/>
      <c r="AHP82" s="33"/>
      <c r="AHQ82" s="33"/>
      <c r="AHR82" s="33"/>
      <c r="AHS82" s="33"/>
      <c r="AHT82" s="33"/>
      <c r="AHU82" s="33"/>
      <c r="AHV82" s="33"/>
      <c r="AHW82" s="33"/>
      <c r="AHX82" s="33"/>
      <c r="AHY82" s="33"/>
      <c r="AHZ82" s="33"/>
      <c r="AIA82" s="33"/>
      <c r="AIB82" s="33"/>
      <c r="AIC82" s="33"/>
      <c r="AID82" s="33"/>
      <c r="AIE82" s="33"/>
      <c r="AIF82" s="33"/>
      <c r="AIG82" s="33"/>
      <c r="AIH82" s="33"/>
      <c r="AII82" s="33"/>
      <c r="AIJ82" s="33"/>
      <c r="AIK82" s="33"/>
      <c r="AIL82" s="33"/>
      <c r="AIM82" s="33"/>
      <c r="AIN82" s="33"/>
      <c r="AIO82" s="33"/>
      <c r="AIP82" s="33"/>
      <c r="AIQ82" s="33"/>
      <c r="AIR82" s="33"/>
      <c r="AIS82" s="33"/>
      <c r="AIT82" s="33"/>
      <c r="AIU82" s="33"/>
      <c r="AIV82" s="33"/>
      <c r="AIW82" s="33"/>
      <c r="AIX82" s="33"/>
      <c r="AIY82" s="33"/>
      <c r="AIZ82" s="33"/>
      <c r="AJA82" s="33"/>
      <c r="AJB82" s="33"/>
      <c r="AJC82" s="33"/>
      <c r="AJD82" s="33"/>
      <c r="AJE82" s="33"/>
      <c r="AJF82" s="33"/>
      <c r="AJG82" s="33"/>
      <c r="AJH82" s="33"/>
      <c r="AJI82" s="33"/>
      <c r="AJJ82" s="33"/>
      <c r="AJK82" s="33"/>
      <c r="AJL82" s="33"/>
      <c r="AJM82" s="33"/>
      <c r="AJN82" s="33"/>
      <c r="AJO82" s="33"/>
      <c r="AJP82" s="33"/>
      <c r="AJQ82" s="33"/>
      <c r="AJR82" s="33"/>
      <c r="AJS82" s="33"/>
      <c r="AJT82" s="33"/>
      <c r="AJU82" s="33"/>
      <c r="AJV82" s="33"/>
      <c r="AJW82" s="33"/>
      <c r="AJX82" s="33"/>
      <c r="AJY82" s="33"/>
      <c r="AJZ82" s="33"/>
      <c r="AKA82" s="33"/>
      <c r="AKB82" s="33"/>
      <c r="AKC82" s="33"/>
      <c r="AKD82" s="33"/>
      <c r="AKE82" s="33"/>
      <c r="AKF82" s="33"/>
      <c r="AKG82" s="33"/>
      <c r="AKH82" s="33"/>
      <c r="AKI82" s="33"/>
      <c r="AKJ82" s="33"/>
      <c r="AKK82" s="33"/>
      <c r="AKL82" s="33"/>
      <c r="AKM82" s="33"/>
    </row>
    <row r="83" spans="1:975" s="38" customFormat="1">
      <c r="A83" s="210"/>
      <c r="B83" s="508" t="s">
        <v>117</v>
      </c>
      <c r="C83" s="509"/>
      <c r="D83" s="509"/>
      <c r="E83" s="509"/>
      <c r="F83" s="407"/>
      <c r="G83" s="302">
        <f t="shared" ref="G83:N83" si="19">G28+G55+G69+G80</f>
        <v>5100000</v>
      </c>
      <c r="H83" s="302">
        <f t="shared" si="19"/>
        <v>692555</v>
      </c>
      <c r="I83" s="302">
        <f t="shared" si="19"/>
        <v>1932277</v>
      </c>
      <c r="J83" s="302">
        <f t="shared" si="19"/>
        <v>1731515.187804878</v>
      </c>
      <c r="K83" s="302">
        <f t="shared" si="19"/>
        <v>743652.95833333326</v>
      </c>
      <c r="L83" s="302">
        <f t="shared" si="19"/>
        <v>5100000.1461382117</v>
      </c>
      <c r="M83" s="302">
        <f t="shared" si="19"/>
        <v>4100000.1461382112</v>
      </c>
      <c r="N83" s="302">
        <f t="shared" si="19"/>
        <v>1000000</v>
      </c>
      <c r="O83" s="74">
        <f t="shared" si="14"/>
        <v>0</v>
      </c>
      <c r="T83" s="415">
        <f t="shared" si="15"/>
        <v>209100005.99166667</v>
      </c>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c r="IM83" s="33"/>
      <c r="IN83" s="33"/>
      <c r="IO83" s="33"/>
      <c r="IP83" s="33"/>
      <c r="IQ83" s="33"/>
      <c r="IR83" s="33"/>
      <c r="IS83" s="33"/>
      <c r="IT83" s="33"/>
      <c r="IU83" s="33"/>
      <c r="IV83" s="33"/>
      <c r="IW83" s="33"/>
      <c r="IX83" s="33"/>
      <c r="IY83" s="33"/>
      <c r="IZ83" s="33"/>
      <c r="JA83" s="33"/>
      <c r="JB83" s="33"/>
      <c r="JC83" s="33"/>
      <c r="JD83" s="33"/>
      <c r="JE83" s="33"/>
      <c r="JF83" s="33"/>
      <c r="JG83" s="33"/>
      <c r="JH83" s="33"/>
      <c r="JI83" s="33"/>
      <c r="JJ83" s="33"/>
      <c r="JK83" s="33"/>
      <c r="JL83" s="33"/>
      <c r="JM83" s="33"/>
      <c r="JN83" s="33"/>
      <c r="JO83" s="33"/>
      <c r="JP83" s="33"/>
      <c r="JQ83" s="33"/>
      <c r="JR83" s="33"/>
      <c r="JS83" s="33"/>
      <c r="JT83" s="33"/>
      <c r="JU83" s="33"/>
      <c r="JV83" s="33"/>
      <c r="JW83" s="33"/>
      <c r="JX83" s="33"/>
      <c r="JY83" s="33"/>
      <c r="JZ83" s="33"/>
      <c r="KA83" s="33"/>
      <c r="KB83" s="33"/>
      <c r="KC83" s="33"/>
      <c r="KD83" s="33"/>
      <c r="KE83" s="33"/>
      <c r="KF83" s="33"/>
      <c r="KG83" s="33"/>
      <c r="KH83" s="33"/>
      <c r="KI83" s="33"/>
      <c r="KJ83" s="33"/>
      <c r="KK83" s="33"/>
      <c r="KL83" s="33"/>
      <c r="KM83" s="33"/>
      <c r="KN83" s="33"/>
      <c r="KO83" s="33"/>
      <c r="KP83" s="33"/>
      <c r="KQ83" s="33"/>
      <c r="KR83" s="33"/>
      <c r="KS83" s="33"/>
      <c r="KT83" s="33"/>
      <c r="KU83" s="33"/>
      <c r="KV83" s="33"/>
      <c r="KW83" s="33"/>
      <c r="KX83" s="33"/>
      <c r="KY83" s="33"/>
      <c r="KZ83" s="33"/>
      <c r="LA83" s="33"/>
      <c r="LB83" s="33"/>
      <c r="LC83" s="33"/>
      <c r="LD83" s="33"/>
      <c r="LE83" s="33"/>
      <c r="LF83" s="33"/>
      <c r="LG83" s="33"/>
      <c r="LH83" s="33"/>
      <c r="LI83" s="33"/>
      <c r="LJ83" s="33"/>
      <c r="LK83" s="33"/>
      <c r="LL83" s="33"/>
      <c r="LM83" s="33"/>
      <c r="LN83" s="33"/>
      <c r="LO83" s="33"/>
      <c r="LP83" s="33"/>
      <c r="LQ83" s="33"/>
      <c r="LR83" s="33"/>
      <c r="LS83" s="33"/>
      <c r="LT83" s="33"/>
      <c r="LU83" s="33"/>
      <c r="LV83" s="33"/>
      <c r="LW83" s="33"/>
      <c r="LX83" s="33"/>
      <c r="LY83" s="33"/>
      <c r="LZ83" s="33"/>
      <c r="MA83" s="33"/>
      <c r="MB83" s="33"/>
      <c r="MC83" s="33"/>
      <c r="MD83" s="33"/>
      <c r="ME83" s="33"/>
      <c r="MF83" s="33"/>
      <c r="MG83" s="33"/>
      <c r="MH83" s="33"/>
      <c r="MI83" s="33"/>
      <c r="MJ83" s="33"/>
      <c r="MK83" s="33"/>
      <c r="ML83" s="33"/>
      <c r="MM83" s="33"/>
      <c r="MN83" s="33"/>
      <c r="MO83" s="33"/>
      <c r="MP83" s="33"/>
      <c r="MQ83" s="33"/>
      <c r="MR83" s="33"/>
      <c r="MS83" s="33"/>
      <c r="MT83" s="33"/>
      <c r="MU83" s="33"/>
      <c r="MV83" s="33"/>
      <c r="MW83" s="33"/>
      <c r="MX83" s="33"/>
      <c r="MY83" s="33"/>
      <c r="MZ83" s="33"/>
      <c r="NA83" s="33"/>
      <c r="NB83" s="33"/>
      <c r="NC83" s="33"/>
      <c r="ND83" s="33"/>
      <c r="NE83" s="33"/>
      <c r="NF83" s="33"/>
      <c r="NG83" s="33"/>
      <c r="NH83" s="33"/>
      <c r="NI83" s="33"/>
      <c r="NJ83" s="33"/>
      <c r="NK83" s="33"/>
      <c r="NL83" s="33"/>
      <c r="NM83" s="33"/>
      <c r="NN83" s="33"/>
      <c r="NO83" s="33"/>
      <c r="NP83" s="33"/>
      <c r="NQ83" s="33"/>
      <c r="NR83" s="33"/>
      <c r="NS83" s="33"/>
      <c r="NT83" s="33"/>
      <c r="NU83" s="33"/>
      <c r="NV83" s="33"/>
      <c r="NW83" s="33"/>
      <c r="NX83" s="33"/>
      <c r="NY83" s="33"/>
      <c r="NZ83" s="33"/>
      <c r="OA83" s="33"/>
      <c r="OB83" s="33"/>
      <c r="OC83" s="33"/>
      <c r="OD83" s="33"/>
      <c r="OE83" s="33"/>
      <c r="OF83" s="33"/>
      <c r="OG83" s="33"/>
      <c r="OH83" s="33"/>
      <c r="OI83" s="33"/>
      <c r="OJ83" s="33"/>
      <c r="OK83" s="33"/>
      <c r="OL83" s="33"/>
      <c r="OM83" s="33"/>
      <c r="ON83" s="33"/>
      <c r="OO83" s="33"/>
      <c r="OP83" s="33"/>
      <c r="OQ83" s="33"/>
      <c r="OR83" s="33"/>
      <c r="OS83" s="33"/>
      <c r="OT83" s="33"/>
      <c r="OU83" s="33"/>
      <c r="OV83" s="33"/>
      <c r="OW83" s="33"/>
      <c r="OX83" s="33"/>
      <c r="OY83" s="33"/>
      <c r="OZ83" s="33"/>
      <c r="PA83" s="33"/>
      <c r="PB83" s="33"/>
      <c r="PC83" s="33"/>
      <c r="PD83" s="33"/>
      <c r="PE83" s="33"/>
      <c r="PF83" s="33"/>
      <c r="PG83" s="33"/>
      <c r="PH83" s="33"/>
      <c r="PI83" s="33"/>
      <c r="PJ83" s="33"/>
      <c r="PK83" s="33"/>
      <c r="PL83" s="33"/>
      <c r="PM83" s="33"/>
      <c r="PN83" s="33"/>
      <c r="PO83" s="33"/>
      <c r="PP83" s="33"/>
      <c r="PQ83" s="33"/>
      <c r="PR83" s="33"/>
      <c r="PS83" s="33"/>
      <c r="PT83" s="33"/>
      <c r="PU83" s="33"/>
      <c r="PV83" s="33"/>
      <c r="PW83" s="33"/>
      <c r="PX83" s="33"/>
      <c r="PY83" s="33"/>
      <c r="PZ83" s="33"/>
      <c r="QA83" s="33"/>
      <c r="QB83" s="33"/>
      <c r="QC83" s="33"/>
      <c r="QD83" s="33"/>
      <c r="QE83" s="33"/>
      <c r="QF83" s="33"/>
      <c r="QG83" s="33"/>
      <c r="QH83" s="33"/>
      <c r="QI83" s="33"/>
      <c r="QJ83" s="33"/>
      <c r="QK83" s="33"/>
      <c r="QL83" s="33"/>
      <c r="QM83" s="33"/>
      <c r="QN83" s="33"/>
      <c r="QO83" s="33"/>
      <c r="QP83" s="33"/>
      <c r="QQ83" s="33"/>
      <c r="QR83" s="33"/>
      <c r="QS83" s="33"/>
      <c r="QT83" s="33"/>
      <c r="QU83" s="33"/>
      <c r="QV83" s="33"/>
      <c r="QW83" s="33"/>
      <c r="QX83" s="33"/>
      <c r="QY83" s="33"/>
      <c r="QZ83" s="33"/>
      <c r="RA83" s="33"/>
      <c r="RB83" s="33"/>
      <c r="RC83" s="33"/>
      <c r="RD83" s="33"/>
      <c r="RE83" s="33"/>
      <c r="RF83" s="33"/>
      <c r="RG83" s="33"/>
      <c r="RH83" s="33"/>
      <c r="RI83" s="33"/>
      <c r="RJ83" s="33"/>
      <c r="RK83" s="33"/>
      <c r="RL83" s="33"/>
      <c r="RM83" s="33"/>
      <c r="RN83" s="33"/>
      <c r="RO83" s="33"/>
      <c r="RP83" s="33"/>
      <c r="RQ83" s="33"/>
      <c r="RR83" s="33"/>
      <c r="RS83" s="33"/>
      <c r="RT83" s="33"/>
      <c r="RU83" s="33"/>
      <c r="RV83" s="33"/>
      <c r="RW83" s="33"/>
      <c r="RX83" s="33"/>
      <c r="RY83" s="33"/>
      <c r="RZ83" s="33"/>
      <c r="SA83" s="33"/>
      <c r="SB83" s="33"/>
      <c r="SC83" s="33"/>
      <c r="SD83" s="33"/>
      <c r="SE83" s="33"/>
      <c r="SF83" s="33"/>
      <c r="SG83" s="33"/>
      <c r="SH83" s="33"/>
      <c r="SI83" s="33"/>
      <c r="SJ83" s="33"/>
      <c r="SK83" s="33"/>
      <c r="SL83" s="33"/>
      <c r="SM83" s="33"/>
      <c r="SN83" s="33"/>
      <c r="SO83" s="33"/>
      <c r="SP83" s="33"/>
      <c r="SQ83" s="33"/>
      <c r="SR83" s="33"/>
      <c r="SS83" s="33"/>
      <c r="ST83" s="33"/>
      <c r="SU83" s="33"/>
      <c r="SV83" s="33"/>
      <c r="SW83" s="33"/>
      <c r="SX83" s="33"/>
      <c r="SY83" s="33"/>
      <c r="SZ83" s="33"/>
      <c r="TA83" s="33"/>
      <c r="TB83" s="33"/>
      <c r="TC83" s="33"/>
      <c r="TD83" s="33"/>
      <c r="TE83" s="33"/>
      <c r="TF83" s="33"/>
      <c r="TG83" s="33"/>
      <c r="TH83" s="33"/>
      <c r="TI83" s="33"/>
      <c r="TJ83" s="33"/>
      <c r="TK83" s="33"/>
      <c r="TL83" s="33"/>
      <c r="TM83" s="33"/>
      <c r="TN83" s="33"/>
      <c r="TO83" s="33"/>
      <c r="TP83" s="33"/>
      <c r="TQ83" s="33"/>
      <c r="TR83" s="33"/>
      <c r="TS83" s="33"/>
      <c r="TT83" s="33"/>
      <c r="TU83" s="33"/>
      <c r="TV83" s="33"/>
      <c r="TW83" s="33"/>
      <c r="TX83" s="33"/>
      <c r="TY83" s="33"/>
      <c r="TZ83" s="33"/>
      <c r="UA83" s="33"/>
      <c r="UB83" s="33"/>
      <c r="UC83" s="33"/>
      <c r="UD83" s="33"/>
      <c r="UE83" s="33"/>
      <c r="UF83" s="33"/>
      <c r="UG83" s="33"/>
      <c r="UH83" s="33"/>
      <c r="UI83" s="33"/>
      <c r="UJ83" s="33"/>
      <c r="UK83" s="33"/>
      <c r="UL83" s="33"/>
      <c r="UM83" s="33"/>
      <c r="UN83" s="33"/>
      <c r="UO83" s="33"/>
      <c r="UP83" s="33"/>
      <c r="UQ83" s="33"/>
      <c r="UR83" s="33"/>
      <c r="US83" s="33"/>
      <c r="UT83" s="33"/>
      <c r="UU83" s="33"/>
      <c r="UV83" s="33"/>
      <c r="UW83" s="33"/>
      <c r="UX83" s="33"/>
      <c r="UY83" s="33"/>
      <c r="UZ83" s="33"/>
      <c r="VA83" s="33"/>
      <c r="VB83" s="33"/>
      <c r="VC83" s="33"/>
      <c r="VD83" s="33"/>
      <c r="VE83" s="33"/>
      <c r="VF83" s="33"/>
      <c r="VG83" s="33"/>
      <c r="VH83" s="33"/>
      <c r="VI83" s="33"/>
      <c r="VJ83" s="33"/>
      <c r="VK83" s="33"/>
      <c r="VL83" s="33"/>
      <c r="VM83" s="33"/>
      <c r="VN83" s="33"/>
      <c r="VO83" s="33"/>
      <c r="VP83" s="33"/>
      <c r="VQ83" s="33"/>
      <c r="VR83" s="33"/>
      <c r="VS83" s="33"/>
      <c r="VT83" s="33"/>
      <c r="VU83" s="33"/>
      <c r="VV83" s="33"/>
      <c r="VW83" s="33"/>
      <c r="VX83" s="33"/>
      <c r="VY83" s="33"/>
      <c r="VZ83" s="33"/>
      <c r="WA83" s="33"/>
      <c r="WB83" s="33"/>
      <c r="WC83" s="33"/>
      <c r="WD83" s="33"/>
      <c r="WE83" s="33"/>
      <c r="WF83" s="33"/>
      <c r="WG83" s="33"/>
      <c r="WH83" s="33"/>
      <c r="WI83" s="33"/>
      <c r="WJ83" s="33"/>
      <c r="WK83" s="33"/>
      <c r="WL83" s="33"/>
      <c r="WM83" s="33"/>
      <c r="WN83" s="33"/>
      <c r="WO83" s="33"/>
      <c r="WP83" s="33"/>
      <c r="WQ83" s="33"/>
      <c r="WR83" s="33"/>
      <c r="WS83" s="33"/>
      <c r="WT83" s="33"/>
      <c r="WU83" s="33"/>
      <c r="WV83" s="33"/>
      <c r="WW83" s="33"/>
      <c r="WX83" s="33"/>
      <c r="WY83" s="33"/>
      <c r="WZ83" s="33"/>
      <c r="XA83" s="33"/>
      <c r="XB83" s="33"/>
      <c r="XC83" s="33"/>
      <c r="XD83" s="33"/>
      <c r="XE83" s="33"/>
      <c r="XF83" s="33"/>
      <c r="XG83" s="33"/>
      <c r="XH83" s="33"/>
      <c r="XI83" s="33"/>
      <c r="XJ83" s="33"/>
      <c r="XK83" s="33"/>
      <c r="XL83" s="33"/>
      <c r="XM83" s="33"/>
      <c r="XN83" s="33"/>
      <c r="XO83" s="33"/>
      <c r="XP83" s="33"/>
      <c r="XQ83" s="33"/>
      <c r="XR83" s="33"/>
      <c r="XS83" s="33"/>
      <c r="XT83" s="33"/>
      <c r="XU83" s="33"/>
      <c r="XV83" s="33"/>
      <c r="XW83" s="33"/>
      <c r="XX83" s="33"/>
      <c r="XY83" s="33"/>
      <c r="XZ83" s="33"/>
      <c r="YA83" s="33"/>
      <c r="YB83" s="33"/>
      <c r="YC83" s="33"/>
      <c r="YD83" s="33"/>
      <c r="YE83" s="33"/>
      <c r="YF83" s="33"/>
      <c r="YG83" s="33"/>
      <c r="YH83" s="33"/>
      <c r="YI83" s="33"/>
      <c r="YJ83" s="33"/>
      <c r="YK83" s="33"/>
      <c r="YL83" s="33"/>
      <c r="YM83" s="33"/>
      <c r="YN83" s="33"/>
      <c r="YO83" s="33"/>
      <c r="YP83" s="33"/>
      <c r="YQ83" s="33"/>
      <c r="YR83" s="33"/>
      <c r="YS83" s="33"/>
      <c r="YT83" s="33"/>
      <c r="YU83" s="33"/>
      <c r="YV83" s="33"/>
      <c r="YW83" s="33"/>
      <c r="YX83" s="33"/>
      <c r="YY83" s="33"/>
      <c r="YZ83" s="33"/>
      <c r="ZA83" s="33"/>
      <c r="ZB83" s="33"/>
      <c r="ZC83" s="33"/>
      <c r="ZD83" s="33"/>
      <c r="ZE83" s="33"/>
      <c r="ZF83" s="33"/>
      <c r="ZG83" s="33"/>
      <c r="ZH83" s="33"/>
      <c r="ZI83" s="33"/>
      <c r="ZJ83" s="33"/>
      <c r="ZK83" s="33"/>
      <c r="ZL83" s="33"/>
      <c r="ZM83" s="33"/>
      <c r="ZN83" s="33"/>
      <c r="ZO83" s="33"/>
      <c r="ZP83" s="33"/>
      <c r="ZQ83" s="33"/>
      <c r="ZR83" s="33"/>
      <c r="ZS83" s="33"/>
      <c r="ZT83" s="33"/>
      <c r="ZU83" s="33"/>
      <c r="ZV83" s="33"/>
      <c r="ZW83" s="33"/>
      <c r="ZX83" s="33"/>
      <c r="ZY83" s="33"/>
      <c r="ZZ83" s="33"/>
      <c r="AAA83" s="33"/>
      <c r="AAB83" s="33"/>
      <c r="AAC83" s="33"/>
      <c r="AAD83" s="33"/>
      <c r="AAE83" s="33"/>
      <c r="AAF83" s="33"/>
      <c r="AAG83" s="33"/>
      <c r="AAH83" s="33"/>
      <c r="AAI83" s="33"/>
      <c r="AAJ83" s="33"/>
      <c r="AAK83" s="33"/>
      <c r="AAL83" s="33"/>
      <c r="AAM83" s="33"/>
      <c r="AAN83" s="33"/>
      <c r="AAO83" s="33"/>
      <c r="AAP83" s="33"/>
      <c r="AAQ83" s="33"/>
      <c r="AAR83" s="33"/>
      <c r="AAS83" s="33"/>
      <c r="AAT83" s="33"/>
      <c r="AAU83" s="33"/>
      <c r="AAV83" s="33"/>
      <c r="AAW83" s="33"/>
      <c r="AAX83" s="33"/>
      <c r="AAY83" s="33"/>
      <c r="AAZ83" s="33"/>
      <c r="ABA83" s="33"/>
      <c r="ABB83" s="33"/>
      <c r="ABC83" s="33"/>
      <c r="ABD83" s="33"/>
      <c r="ABE83" s="33"/>
      <c r="ABF83" s="33"/>
      <c r="ABG83" s="33"/>
      <c r="ABH83" s="33"/>
      <c r="ABI83" s="33"/>
      <c r="ABJ83" s="33"/>
      <c r="ABK83" s="33"/>
      <c r="ABL83" s="33"/>
      <c r="ABM83" s="33"/>
      <c r="ABN83" s="33"/>
      <c r="ABO83" s="33"/>
      <c r="ABP83" s="33"/>
      <c r="ABQ83" s="33"/>
      <c r="ABR83" s="33"/>
      <c r="ABS83" s="33"/>
      <c r="ABT83" s="33"/>
      <c r="ABU83" s="33"/>
      <c r="ABV83" s="33"/>
      <c r="ABW83" s="33"/>
      <c r="ABX83" s="33"/>
      <c r="ABY83" s="33"/>
      <c r="ABZ83" s="33"/>
      <c r="ACA83" s="33"/>
      <c r="ACB83" s="33"/>
      <c r="ACC83" s="33"/>
      <c r="ACD83" s="33"/>
      <c r="ACE83" s="33"/>
      <c r="ACF83" s="33"/>
      <c r="ACG83" s="33"/>
      <c r="ACH83" s="33"/>
      <c r="ACI83" s="33"/>
      <c r="ACJ83" s="33"/>
      <c r="ACK83" s="33"/>
      <c r="ACL83" s="33"/>
      <c r="ACM83" s="33"/>
      <c r="ACN83" s="33"/>
      <c r="ACO83" s="33"/>
      <c r="ACP83" s="33"/>
      <c r="ACQ83" s="33"/>
      <c r="ACR83" s="33"/>
      <c r="ACS83" s="33"/>
      <c r="ACT83" s="33"/>
      <c r="ACU83" s="33"/>
      <c r="ACV83" s="33"/>
      <c r="ACW83" s="33"/>
      <c r="ACX83" s="33"/>
      <c r="ACY83" s="33"/>
      <c r="ACZ83" s="33"/>
      <c r="ADA83" s="33"/>
      <c r="ADB83" s="33"/>
      <c r="ADC83" s="33"/>
      <c r="ADD83" s="33"/>
      <c r="ADE83" s="33"/>
      <c r="ADF83" s="33"/>
      <c r="ADG83" s="33"/>
      <c r="ADH83" s="33"/>
      <c r="ADI83" s="33"/>
      <c r="ADJ83" s="33"/>
      <c r="ADK83" s="33"/>
      <c r="ADL83" s="33"/>
      <c r="ADM83" s="33"/>
      <c r="ADN83" s="33"/>
      <c r="ADO83" s="33"/>
      <c r="ADP83" s="33"/>
      <c r="ADQ83" s="33"/>
      <c r="ADR83" s="33"/>
      <c r="ADS83" s="33"/>
      <c r="ADT83" s="33"/>
      <c r="ADU83" s="33"/>
      <c r="ADV83" s="33"/>
      <c r="ADW83" s="33"/>
      <c r="ADX83" s="33"/>
      <c r="ADY83" s="33"/>
      <c r="ADZ83" s="33"/>
      <c r="AEA83" s="33"/>
      <c r="AEB83" s="33"/>
      <c r="AEC83" s="33"/>
      <c r="AED83" s="33"/>
      <c r="AEE83" s="33"/>
      <c r="AEF83" s="33"/>
      <c r="AEG83" s="33"/>
      <c r="AEH83" s="33"/>
      <c r="AEI83" s="33"/>
      <c r="AEJ83" s="33"/>
      <c r="AEK83" s="33"/>
      <c r="AEL83" s="33"/>
      <c r="AEM83" s="33"/>
      <c r="AEN83" s="33"/>
      <c r="AEO83" s="33"/>
      <c r="AEP83" s="33"/>
      <c r="AEQ83" s="33"/>
      <c r="AER83" s="33"/>
      <c r="AES83" s="33"/>
      <c r="AET83" s="33"/>
      <c r="AEU83" s="33"/>
      <c r="AEV83" s="33"/>
      <c r="AEW83" s="33"/>
      <c r="AEX83" s="33"/>
      <c r="AEY83" s="33"/>
      <c r="AEZ83" s="33"/>
      <c r="AFA83" s="33"/>
      <c r="AFB83" s="33"/>
      <c r="AFC83" s="33"/>
      <c r="AFD83" s="33"/>
      <c r="AFE83" s="33"/>
      <c r="AFF83" s="33"/>
      <c r="AFG83" s="33"/>
      <c r="AFH83" s="33"/>
      <c r="AFI83" s="33"/>
      <c r="AFJ83" s="33"/>
      <c r="AFK83" s="33"/>
      <c r="AFL83" s="33"/>
      <c r="AFM83" s="33"/>
      <c r="AFN83" s="33"/>
      <c r="AFO83" s="33"/>
      <c r="AFP83" s="33"/>
      <c r="AFQ83" s="33"/>
      <c r="AFR83" s="33"/>
      <c r="AFS83" s="33"/>
      <c r="AFT83" s="33"/>
      <c r="AFU83" s="33"/>
      <c r="AFV83" s="33"/>
      <c r="AFW83" s="33"/>
      <c r="AFX83" s="33"/>
      <c r="AFY83" s="33"/>
      <c r="AFZ83" s="33"/>
      <c r="AGA83" s="33"/>
      <c r="AGB83" s="33"/>
      <c r="AGC83" s="33"/>
      <c r="AGD83" s="33"/>
      <c r="AGE83" s="33"/>
      <c r="AGF83" s="33"/>
      <c r="AGG83" s="33"/>
      <c r="AGH83" s="33"/>
      <c r="AGI83" s="33"/>
      <c r="AGJ83" s="33"/>
      <c r="AGK83" s="33"/>
      <c r="AGL83" s="33"/>
      <c r="AGM83" s="33"/>
      <c r="AGN83" s="33"/>
      <c r="AGO83" s="33"/>
      <c r="AGP83" s="33"/>
      <c r="AGQ83" s="33"/>
      <c r="AGR83" s="33"/>
      <c r="AGS83" s="33"/>
      <c r="AGT83" s="33"/>
      <c r="AGU83" s="33"/>
      <c r="AGV83" s="33"/>
      <c r="AGW83" s="33"/>
      <c r="AGX83" s="33"/>
      <c r="AGY83" s="33"/>
      <c r="AGZ83" s="33"/>
      <c r="AHA83" s="33"/>
      <c r="AHB83" s="33"/>
      <c r="AHC83" s="33"/>
      <c r="AHD83" s="33"/>
      <c r="AHE83" s="33"/>
      <c r="AHF83" s="33"/>
      <c r="AHG83" s="33"/>
      <c r="AHH83" s="33"/>
      <c r="AHI83" s="33"/>
      <c r="AHJ83" s="33"/>
      <c r="AHK83" s="33"/>
      <c r="AHL83" s="33"/>
      <c r="AHM83" s="33"/>
      <c r="AHN83" s="33"/>
      <c r="AHO83" s="33"/>
      <c r="AHP83" s="33"/>
      <c r="AHQ83" s="33"/>
      <c r="AHR83" s="33"/>
      <c r="AHS83" s="33"/>
      <c r="AHT83" s="33"/>
      <c r="AHU83" s="33"/>
      <c r="AHV83" s="33"/>
      <c r="AHW83" s="33"/>
      <c r="AHX83" s="33"/>
      <c r="AHY83" s="33"/>
      <c r="AHZ83" s="33"/>
      <c r="AIA83" s="33"/>
      <c r="AIB83" s="33"/>
      <c r="AIC83" s="33"/>
      <c r="AID83" s="33"/>
      <c r="AIE83" s="33"/>
      <c r="AIF83" s="33"/>
      <c r="AIG83" s="33"/>
      <c r="AIH83" s="33"/>
      <c r="AII83" s="33"/>
      <c r="AIJ83" s="33"/>
      <c r="AIK83" s="33"/>
      <c r="AIL83" s="33"/>
      <c r="AIM83" s="33"/>
      <c r="AIN83" s="33"/>
      <c r="AIO83" s="33"/>
      <c r="AIP83" s="33"/>
      <c r="AIQ83" s="33"/>
      <c r="AIR83" s="33"/>
      <c r="AIS83" s="33"/>
      <c r="AIT83" s="33"/>
      <c r="AIU83" s="33"/>
      <c r="AIV83" s="33"/>
      <c r="AIW83" s="33"/>
      <c r="AIX83" s="33"/>
      <c r="AIY83" s="33"/>
      <c r="AIZ83" s="33"/>
      <c r="AJA83" s="33"/>
      <c r="AJB83" s="33"/>
      <c r="AJC83" s="33"/>
      <c r="AJD83" s="33"/>
      <c r="AJE83" s="33"/>
      <c r="AJF83" s="33"/>
      <c r="AJG83" s="33"/>
      <c r="AJH83" s="33"/>
      <c r="AJI83" s="33"/>
      <c r="AJJ83" s="33"/>
      <c r="AJK83" s="33"/>
      <c r="AJL83" s="33"/>
      <c r="AJM83" s="33"/>
      <c r="AJN83" s="33"/>
      <c r="AJO83" s="33"/>
      <c r="AJP83" s="33"/>
      <c r="AJQ83" s="33"/>
      <c r="AJR83" s="33"/>
      <c r="AJS83" s="33"/>
      <c r="AJT83" s="33"/>
      <c r="AJU83" s="33"/>
      <c r="AJV83" s="33"/>
      <c r="AJW83" s="33"/>
      <c r="AJX83" s="33"/>
      <c r="AJY83" s="33"/>
      <c r="AJZ83" s="33"/>
      <c r="AKA83" s="33"/>
      <c r="AKB83" s="33"/>
      <c r="AKC83" s="33"/>
      <c r="AKD83" s="33"/>
      <c r="AKE83" s="33"/>
      <c r="AKF83" s="33"/>
      <c r="AKG83" s="33"/>
      <c r="AKH83" s="33"/>
      <c r="AKI83" s="33"/>
      <c r="AKJ83" s="33"/>
      <c r="AKK83" s="33"/>
      <c r="AKL83" s="33"/>
      <c r="AKM83" s="33"/>
    </row>
    <row r="84" spans="1:975" ht="15" thickBot="1">
      <c r="A84" s="303"/>
      <c r="L84" s="169">
        <f>+L81+L70+L56+L29</f>
        <v>5100000</v>
      </c>
      <c r="M84" s="169">
        <f t="shared" ref="M84:N84" si="20">+M81+M70+M56+M29</f>
        <v>4100000</v>
      </c>
      <c r="N84" s="169">
        <f t="shared" si="20"/>
        <v>1000000</v>
      </c>
      <c r="T84" s="415">
        <f t="shared" si="15"/>
        <v>209100000</v>
      </c>
    </row>
    <row r="85" spans="1:975" s="38" customFormat="1">
      <c r="A85" s="303"/>
      <c r="B85" s="304"/>
      <c r="C85" s="305"/>
      <c r="D85" s="306"/>
      <c r="E85" s="306"/>
      <c r="F85" s="306"/>
      <c r="G85" s="307"/>
      <c r="H85" s="102"/>
      <c r="I85" s="102"/>
      <c r="J85" s="102"/>
      <c r="K85" s="102"/>
      <c r="L85" s="308"/>
      <c r="M85" s="309"/>
      <c r="N85" s="310"/>
      <c r="GY85" s="33"/>
      <c r="GZ85" s="33"/>
      <c r="HA85" s="33"/>
      <c r="HB85" s="33"/>
      <c r="HC85" s="33"/>
      <c r="HD85" s="33"/>
      <c r="HE85" s="33"/>
      <c r="HF85" s="33"/>
      <c r="HG85" s="33"/>
      <c r="HH85" s="33"/>
      <c r="HI85" s="33"/>
      <c r="HJ85" s="33"/>
      <c r="HK85" s="33"/>
      <c r="HL85" s="33"/>
      <c r="HM85" s="33"/>
      <c r="HN85" s="33"/>
      <c r="HO85" s="33"/>
      <c r="HP85" s="33"/>
      <c r="HQ85" s="33"/>
      <c r="HR85" s="33"/>
      <c r="HS85" s="33"/>
      <c r="HT85" s="33"/>
      <c r="HU85" s="33"/>
      <c r="HV85" s="33"/>
      <c r="HW85" s="33"/>
      <c r="HX85" s="33"/>
      <c r="HY85" s="33"/>
      <c r="HZ85" s="33"/>
      <c r="IA85" s="33"/>
      <c r="IB85" s="33"/>
      <c r="IC85" s="33"/>
      <c r="ID85" s="33"/>
      <c r="IE85" s="33"/>
      <c r="IF85" s="33"/>
      <c r="IG85" s="33"/>
      <c r="IH85" s="33"/>
      <c r="II85" s="33"/>
      <c r="IJ85" s="33"/>
      <c r="IK85" s="33"/>
      <c r="IL85" s="33"/>
      <c r="IM85" s="33"/>
      <c r="IN85" s="33"/>
      <c r="IO85" s="33"/>
      <c r="IP85" s="33"/>
      <c r="IQ85" s="33"/>
      <c r="IR85" s="33"/>
      <c r="IS85" s="33"/>
      <c r="IT85" s="33"/>
      <c r="IU85" s="33"/>
      <c r="IV85" s="33"/>
      <c r="IW85" s="33"/>
      <c r="IX85" s="33"/>
      <c r="IY85" s="33"/>
      <c r="IZ85" s="33"/>
      <c r="JA85" s="33"/>
      <c r="JB85" s="33"/>
      <c r="JC85" s="33"/>
      <c r="JD85" s="33"/>
      <c r="JE85" s="33"/>
      <c r="JF85" s="33"/>
      <c r="JG85" s="33"/>
      <c r="JH85" s="33"/>
      <c r="JI85" s="33"/>
      <c r="JJ85" s="33"/>
      <c r="JK85" s="33"/>
      <c r="JL85" s="33"/>
      <c r="JM85" s="33"/>
      <c r="JN85" s="33"/>
      <c r="JO85" s="33"/>
      <c r="JP85" s="33"/>
      <c r="JQ85" s="33"/>
      <c r="JR85" s="33"/>
      <c r="JS85" s="33"/>
      <c r="JT85" s="33"/>
      <c r="JU85" s="33"/>
      <c r="JV85" s="33"/>
      <c r="JW85" s="33"/>
      <c r="JX85" s="33"/>
      <c r="JY85" s="33"/>
      <c r="JZ85" s="33"/>
      <c r="KA85" s="33"/>
      <c r="KB85" s="33"/>
      <c r="KC85" s="33"/>
      <c r="KD85" s="33"/>
      <c r="KE85" s="33"/>
      <c r="KF85" s="33"/>
      <c r="KG85" s="33"/>
      <c r="KH85" s="33"/>
      <c r="KI85" s="33"/>
      <c r="KJ85" s="33"/>
      <c r="KK85" s="33"/>
      <c r="KL85" s="33"/>
      <c r="KM85" s="33"/>
      <c r="KN85" s="33"/>
      <c r="KO85" s="33"/>
      <c r="KP85" s="33"/>
      <c r="KQ85" s="33"/>
      <c r="KR85" s="33"/>
      <c r="KS85" s="33"/>
      <c r="KT85" s="33"/>
      <c r="KU85" s="33"/>
      <c r="KV85" s="33"/>
      <c r="KW85" s="33"/>
      <c r="KX85" s="33"/>
      <c r="KY85" s="33"/>
      <c r="KZ85" s="33"/>
      <c r="LA85" s="33"/>
      <c r="LB85" s="33"/>
      <c r="LC85" s="33"/>
      <c r="LD85" s="33"/>
      <c r="LE85" s="33"/>
      <c r="LF85" s="33"/>
      <c r="LG85" s="33"/>
      <c r="LH85" s="33"/>
      <c r="LI85" s="33"/>
      <c r="LJ85" s="33"/>
      <c r="LK85" s="33"/>
      <c r="LL85" s="33"/>
      <c r="LM85" s="33"/>
      <c r="LN85" s="33"/>
      <c r="LO85" s="33"/>
      <c r="LP85" s="33"/>
      <c r="LQ85" s="33"/>
      <c r="LR85" s="33"/>
      <c r="LS85" s="33"/>
      <c r="LT85" s="33"/>
      <c r="LU85" s="33"/>
      <c r="LV85" s="33"/>
      <c r="LW85" s="33"/>
      <c r="LX85" s="33"/>
      <c r="LY85" s="33"/>
      <c r="LZ85" s="33"/>
      <c r="MA85" s="33"/>
      <c r="MB85" s="33"/>
      <c r="MC85" s="33"/>
      <c r="MD85" s="33"/>
      <c r="ME85" s="33"/>
      <c r="MF85" s="33"/>
      <c r="MG85" s="33"/>
      <c r="MH85" s="33"/>
      <c r="MI85" s="33"/>
      <c r="MJ85" s="33"/>
      <c r="MK85" s="33"/>
      <c r="ML85" s="33"/>
      <c r="MM85" s="33"/>
      <c r="MN85" s="33"/>
      <c r="MO85" s="33"/>
      <c r="MP85" s="33"/>
      <c r="MQ85" s="33"/>
      <c r="MR85" s="33"/>
      <c r="MS85" s="33"/>
      <c r="MT85" s="33"/>
      <c r="MU85" s="33"/>
      <c r="MV85" s="33"/>
      <c r="MW85" s="33"/>
      <c r="MX85" s="33"/>
      <c r="MY85" s="33"/>
      <c r="MZ85" s="33"/>
      <c r="NA85" s="33"/>
      <c r="NB85" s="33"/>
      <c r="NC85" s="33"/>
      <c r="ND85" s="33"/>
      <c r="NE85" s="33"/>
      <c r="NF85" s="33"/>
      <c r="NG85" s="33"/>
      <c r="NH85" s="33"/>
      <c r="NI85" s="33"/>
      <c r="NJ85" s="33"/>
      <c r="NK85" s="33"/>
      <c r="NL85" s="33"/>
      <c r="NM85" s="33"/>
      <c r="NN85" s="33"/>
      <c r="NO85" s="33"/>
      <c r="NP85" s="33"/>
      <c r="NQ85" s="33"/>
      <c r="NR85" s="33"/>
      <c r="NS85" s="33"/>
      <c r="NT85" s="33"/>
      <c r="NU85" s="33"/>
      <c r="NV85" s="33"/>
      <c r="NW85" s="33"/>
      <c r="NX85" s="33"/>
      <c r="NY85" s="33"/>
      <c r="NZ85" s="33"/>
      <c r="OA85" s="33"/>
      <c r="OB85" s="33"/>
      <c r="OC85" s="33"/>
      <c r="OD85" s="33"/>
      <c r="OE85" s="33"/>
      <c r="OF85" s="33"/>
      <c r="OG85" s="33"/>
      <c r="OH85" s="33"/>
      <c r="OI85" s="33"/>
      <c r="OJ85" s="33"/>
      <c r="OK85" s="33"/>
      <c r="OL85" s="33"/>
      <c r="OM85" s="33"/>
      <c r="ON85" s="33"/>
      <c r="OO85" s="33"/>
      <c r="OP85" s="33"/>
      <c r="OQ85" s="33"/>
      <c r="OR85" s="33"/>
      <c r="OS85" s="33"/>
      <c r="OT85" s="33"/>
      <c r="OU85" s="33"/>
      <c r="OV85" s="33"/>
      <c r="OW85" s="33"/>
      <c r="OX85" s="33"/>
      <c r="OY85" s="33"/>
      <c r="OZ85" s="33"/>
      <c r="PA85" s="33"/>
      <c r="PB85" s="33"/>
      <c r="PC85" s="33"/>
      <c r="PD85" s="33"/>
      <c r="PE85" s="33"/>
      <c r="PF85" s="33"/>
      <c r="PG85" s="33"/>
      <c r="PH85" s="33"/>
      <c r="PI85" s="33"/>
      <c r="PJ85" s="33"/>
      <c r="PK85" s="33"/>
      <c r="PL85" s="33"/>
      <c r="PM85" s="33"/>
      <c r="PN85" s="33"/>
      <c r="PO85" s="33"/>
      <c r="PP85" s="33"/>
      <c r="PQ85" s="33"/>
      <c r="PR85" s="33"/>
      <c r="PS85" s="33"/>
      <c r="PT85" s="33"/>
      <c r="PU85" s="33"/>
      <c r="PV85" s="33"/>
      <c r="PW85" s="33"/>
      <c r="PX85" s="33"/>
      <c r="PY85" s="33"/>
      <c r="PZ85" s="33"/>
      <c r="QA85" s="33"/>
      <c r="QB85" s="33"/>
      <c r="QC85" s="33"/>
      <c r="QD85" s="33"/>
      <c r="QE85" s="33"/>
      <c r="QF85" s="33"/>
      <c r="QG85" s="33"/>
      <c r="QH85" s="33"/>
      <c r="QI85" s="33"/>
      <c r="QJ85" s="33"/>
      <c r="QK85" s="33"/>
      <c r="QL85" s="33"/>
      <c r="QM85" s="33"/>
      <c r="QN85" s="33"/>
      <c r="QO85" s="33"/>
      <c r="QP85" s="33"/>
      <c r="QQ85" s="33"/>
      <c r="QR85" s="33"/>
      <c r="QS85" s="33"/>
      <c r="QT85" s="33"/>
      <c r="QU85" s="33"/>
      <c r="QV85" s="33"/>
      <c r="QW85" s="33"/>
      <c r="QX85" s="33"/>
      <c r="QY85" s="33"/>
      <c r="QZ85" s="33"/>
      <c r="RA85" s="33"/>
      <c r="RB85" s="33"/>
      <c r="RC85" s="33"/>
      <c r="RD85" s="33"/>
      <c r="RE85" s="33"/>
      <c r="RF85" s="33"/>
      <c r="RG85" s="33"/>
      <c r="RH85" s="33"/>
      <c r="RI85" s="33"/>
      <c r="RJ85" s="33"/>
      <c r="RK85" s="33"/>
      <c r="RL85" s="33"/>
      <c r="RM85" s="33"/>
      <c r="RN85" s="33"/>
      <c r="RO85" s="33"/>
      <c r="RP85" s="33"/>
      <c r="RQ85" s="33"/>
      <c r="RR85" s="33"/>
      <c r="RS85" s="33"/>
      <c r="RT85" s="33"/>
      <c r="RU85" s="33"/>
      <c r="RV85" s="33"/>
      <c r="RW85" s="33"/>
      <c r="RX85" s="33"/>
      <c r="RY85" s="33"/>
      <c r="RZ85" s="33"/>
      <c r="SA85" s="33"/>
      <c r="SB85" s="33"/>
      <c r="SC85" s="33"/>
      <c r="SD85" s="33"/>
      <c r="SE85" s="33"/>
      <c r="SF85" s="33"/>
      <c r="SG85" s="33"/>
      <c r="SH85" s="33"/>
      <c r="SI85" s="33"/>
      <c r="SJ85" s="33"/>
      <c r="SK85" s="33"/>
      <c r="SL85" s="33"/>
      <c r="SM85" s="33"/>
      <c r="SN85" s="33"/>
      <c r="SO85" s="33"/>
      <c r="SP85" s="33"/>
      <c r="SQ85" s="33"/>
      <c r="SR85" s="33"/>
      <c r="SS85" s="33"/>
      <c r="ST85" s="33"/>
      <c r="SU85" s="33"/>
      <c r="SV85" s="33"/>
      <c r="SW85" s="33"/>
      <c r="SX85" s="33"/>
      <c r="SY85" s="33"/>
      <c r="SZ85" s="33"/>
      <c r="TA85" s="33"/>
      <c r="TB85" s="33"/>
      <c r="TC85" s="33"/>
      <c r="TD85" s="33"/>
      <c r="TE85" s="33"/>
      <c r="TF85" s="33"/>
      <c r="TG85" s="33"/>
      <c r="TH85" s="33"/>
      <c r="TI85" s="33"/>
      <c r="TJ85" s="33"/>
      <c r="TK85" s="33"/>
      <c r="TL85" s="33"/>
      <c r="TM85" s="33"/>
      <c r="TN85" s="33"/>
      <c r="TO85" s="33"/>
      <c r="TP85" s="33"/>
      <c r="TQ85" s="33"/>
      <c r="TR85" s="33"/>
      <c r="TS85" s="33"/>
      <c r="TT85" s="33"/>
      <c r="TU85" s="33"/>
      <c r="TV85" s="33"/>
      <c r="TW85" s="33"/>
      <c r="TX85" s="33"/>
      <c r="TY85" s="33"/>
      <c r="TZ85" s="33"/>
      <c r="UA85" s="33"/>
      <c r="UB85" s="33"/>
      <c r="UC85" s="33"/>
      <c r="UD85" s="33"/>
      <c r="UE85" s="33"/>
      <c r="UF85" s="33"/>
      <c r="UG85" s="33"/>
      <c r="UH85" s="33"/>
      <c r="UI85" s="33"/>
      <c r="UJ85" s="33"/>
      <c r="UK85" s="33"/>
      <c r="UL85" s="33"/>
      <c r="UM85" s="33"/>
      <c r="UN85" s="33"/>
      <c r="UO85" s="33"/>
      <c r="UP85" s="33"/>
      <c r="UQ85" s="33"/>
      <c r="UR85" s="33"/>
      <c r="US85" s="33"/>
      <c r="UT85" s="33"/>
      <c r="UU85" s="33"/>
      <c r="UV85" s="33"/>
      <c r="UW85" s="33"/>
      <c r="UX85" s="33"/>
      <c r="UY85" s="33"/>
      <c r="UZ85" s="33"/>
      <c r="VA85" s="33"/>
      <c r="VB85" s="33"/>
      <c r="VC85" s="33"/>
      <c r="VD85" s="33"/>
      <c r="VE85" s="33"/>
      <c r="VF85" s="33"/>
      <c r="VG85" s="33"/>
      <c r="VH85" s="33"/>
      <c r="VI85" s="33"/>
      <c r="VJ85" s="33"/>
      <c r="VK85" s="33"/>
      <c r="VL85" s="33"/>
      <c r="VM85" s="33"/>
      <c r="VN85" s="33"/>
      <c r="VO85" s="33"/>
      <c r="VP85" s="33"/>
      <c r="VQ85" s="33"/>
      <c r="VR85" s="33"/>
      <c r="VS85" s="33"/>
      <c r="VT85" s="33"/>
      <c r="VU85" s="33"/>
      <c r="VV85" s="33"/>
      <c r="VW85" s="33"/>
      <c r="VX85" s="33"/>
      <c r="VY85" s="33"/>
      <c r="VZ85" s="33"/>
      <c r="WA85" s="33"/>
      <c r="WB85" s="33"/>
      <c r="WC85" s="33"/>
      <c r="WD85" s="33"/>
      <c r="WE85" s="33"/>
      <c r="WF85" s="33"/>
      <c r="WG85" s="33"/>
      <c r="WH85" s="33"/>
      <c r="WI85" s="33"/>
      <c r="WJ85" s="33"/>
      <c r="WK85" s="33"/>
      <c r="WL85" s="33"/>
      <c r="WM85" s="33"/>
      <c r="WN85" s="33"/>
      <c r="WO85" s="33"/>
      <c r="WP85" s="33"/>
      <c r="WQ85" s="33"/>
      <c r="WR85" s="33"/>
      <c r="WS85" s="33"/>
      <c r="WT85" s="33"/>
      <c r="WU85" s="33"/>
      <c r="WV85" s="33"/>
      <c r="WW85" s="33"/>
      <c r="WX85" s="33"/>
      <c r="WY85" s="33"/>
      <c r="WZ85" s="33"/>
      <c r="XA85" s="33"/>
      <c r="XB85" s="33"/>
      <c r="XC85" s="33"/>
      <c r="XD85" s="33"/>
      <c r="XE85" s="33"/>
      <c r="XF85" s="33"/>
      <c r="XG85" s="33"/>
      <c r="XH85" s="33"/>
      <c r="XI85" s="33"/>
      <c r="XJ85" s="33"/>
      <c r="XK85" s="33"/>
      <c r="XL85" s="33"/>
      <c r="XM85" s="33"/>
      <c r="XN85" s="33"/>
      <c r="XO85" s="33"/>
      <c r="XP85" s="33"/>
      <c r="XQ85" s="33"/>
      <c r="XR85" s="33"/>
      <c r="XS85" s="33"/>
      <c r="XT85" s="33"/>
      <c r="XU85" s="33"/>
      <c r="XV85" s="33"/>
      <c r="XW85" s="33"/>
      <c r="XX85" s="33"/>
      <c r="XY85" s="33"/>
      <c r="XZ85" s="33"/>
      <c r="YA85" s="33"/>
      <c r="YB85" s="33"/>
      <c r="YC85" s="33"/>
      <c r="YD85" s="33"/>
      <c r="YE85" s="33"/>
      <c r="YF85" s="33"/>
      <c r="YG85" s="33"/>
      <c r="YH85" s="33"/>
      <c r="YI85" s="33"/>
      <c r="YJ85" s="33"/>
      <c r="YK85" s="33"/>
      <c r="YL85" s="33"/>
      <c r="YM85" s="33"/>
      <c r="YN85" s="33"/>
      <c r="YO85" s="33"/>
      <c r="YP85" s="33"/>
      <c r="YQ85" s="33"/>
      <c r="YR85" s="33"/>
      <c r="YS85" s="33"/>
      <c r="YT85" s="33"/>
      <c r="YU85" s="33"/>
      <c r="YV85" s="33"/>
      <c r="YW85" s="33"/>
      <c r="YX85" s="33"/>
      <c r="YY85" s="33"/>
      <c r="YZ85" s="33"/>
      <c r="ZA85" s="33"/>
      <c r="ZB85" s="33"/>
      <c r="ZC85" s="33"/>
      <c r="ZD85" s="33"/>
      <c r="ZE85" s="33"/>
      <c r="ZF85" s="33"/>
      <c r="ZG85" s="33"/>
      <c r="ZH85" s="33"/>
      <c r="ZI85" s="33"/>
      <c r="ZJ85" s="33"/>
      <c r="ZK85" s="33"/>
      <c r="ZL85" s="33"/>
      <c r="ZM85" s="33"/>
      <c r="ZN85" s="33"/>
      <c r="ZO85" s="33"/>
      <c r="ZP85" s="33"/>
      <c r="ZQ85" s="33"/>
      <c r="ZR85" s="33"/>
      <c r="ZS85" s="33"/>
      <c r="ZT85" s="33"/>
      <c r="ZU85" s="33"/>
      <c r="ZV85" s="33"/>
      <c r="ZW85" s="33"/>
      <c r="ZX85" s="33"/>
      <c r="ZY85" s="33"/>
      <c r="ZZ85" s="33"/>
      <c r="AAA85" s="33"/>
      <c r="AAB85" s="33"/>
      <c r="AAC85" s="33"/>
      <c r="AAD85" s="33"/>
      <c r="AAE85" s="33"/>
      <c r="AAF85" s="33"/>
      <c r="AAG85" s="33"/>
      <c r="AAH85" s="33"/>
      <c r="AAI85" s="33"/>
      <c r="AAJ85" s="33"/>
      <c r="AAK85" s="33"/>
      <c r="AAL85" s="33"/>
      <c r="AAM85" s="33"/>
      <c r="AAN85" s="33"/>
      <c r="AAO85" s="33"/>
      <c r="AAP85" s="33"/>
      <c r="AAQ85" s="33"/>
      <c r="AAR85" s="33"/>
      <c r="AAS85" s="33"/>
      <c r="AAT85" s="33"/>
      <c r="AAU85" s="33"/>
      <c r="AAV85" s="33"/>
      <c r="AAW85" s="33"/>
      <c r="AAX85" s="33"/>
      <c r="AAY85" s="33"/>
      <c r="AAZ85" s="33"/>
      <c r="ABA85" s="33"/>
      <c r="ABB85" s="33"/>
      <c r="ABC85" s="33"/>
      <c r="ABD85" s="33"/>
      <c r="ABE85" s="33"/>
      <c r="ABF85" s="33"/>
      <c r="ABG85" s="33"/>
      <c r="ABH85" s="33"/>
      <c r="ABI85" s="33"/>
      <c r="ABJ85" s="33"/>
      <c r="ABK85" s="33"/>
      <c r="ABL85" s="33"/>
      <c r="ABM85" s="33"/>
      <c r="ABN85" s="33"/>
      <c r="ABO85" s="33"/>
      <c r="ABP85" s="33"/>
      <c r="ABQ85" s="33"/>
      <c r="ABR85" s="33"/>
      <c r="ABS85" s="33"/>
      <c r="ABT85" s="33"/>
      <c r="ABU85" s="33"/>
      <c r="ABV85" s="33"/>
      <c r="ABW85" s="33"/>
      <c r="ABX85" s="33"/>
      <c r="ABY85" s="33"/>
      <c r="ABZ85" s="33"/>
      <c r="ACA85" s="33"/>
      <c r="ACB85" s="33"/>
      <c r="ACC85" s="33"/>
      <c r="ACD85" s="33"/>
      <c r="ACE85" s="33"/>
      <c r="ACF85" s="33"/>
      <c r="ACG85" s="33"/>
      <c r="ACH85" s="33"/>
      <c r="ACI85" s="33"/>
      <c r="ACJ85" s="33"/>
      <c r="ACK85" s="33"/>
      <c r="ACL85" s="33"/>
      <c r="ACM85" s="33"/>
      <c r="ACN85" s="33"/>
      <c r="ACO85" s="33"/>
      <c r="ACP85" s="33"/>
      <c r="ACQ85" s="33"/>
      <c r="ACR85" s="33"/>
      <c r="ACS85" s="33"/>
      <c r="ACT85" s="33"/>
      <c r="ACU85" s="33"/>
      <c r="ACV85" s="33"/>
      <c r="ACW85" s="33"/>
      <c r="ACX85" s="33"/>
      <c r="ACY85" s="33"/>
      <c r="ACZ85" s="33"/>
      <c r="ADA85" s="33"/>
      <c r="ADB85" s="33"/>
      <c r="ADC85" s="33"/>
      <c r="ADD85" s="33"/>
      <c r="ADE85" s="33"/>
      <c r="ADF85" s="33"/>
      <c r="ADG85" s="33"/>
      <c r="ADH85" s="33"/>
      <c r="ADI85" s="33"/>
      <c r="ADJ85" s="33"/>
      <c r="ADK85" s="33"/>
      <c r="ADL85" s="33"/>
      <c r="ADM85" s="33"/>
      <c r="ADN85" s="33"/>
      <c r="ADO85" s="33"/>
      <c r="ADP85" s="33"/>
      <c r="ADQ85" s="33"/>
      <c r="ADR85" s="33"/>
      <c r="ADS85" s="33"/>
      <c r="ADT85" s="33"/>
      <c r="ADU85" s="33"/>
      <c r="ADV85" s="33"/>
      <c r="ADW85" s="33"/>
      <c r="ADX85" s="33"/>
      <c r="ADY85" s="33"/>
      <c r="ADZ85" s="33"/>
      <c r="AEA85" s="33"/>
      <c r="AEB85" s="33"/>
      <c r="AEC85" s="33"/>
      <c r="AED85" s="33"/>
      <c r="AEE85" s="33"/>
      <c r="AEF85" s="33"/>
      <c r="AEG85" s="33"/>
      <c r="AEH85" s="33"/>
      <c r="AEI85" s="33"/>
      <c r="AEJ85" s="33"/>
      <c r="AEK85" s="33"/>
      <c r="AEL85" s="33"/>
      <c r="AEM85" s="33"/>
      <c r="AEN85" s="33"/>
      <c r="AEO85" s="33"/>
      <c r="AEP85" s="33"/>
      <c r="AEQ85" s="33"/>
      <c r="AER85" s="33"/>
      <c r="AES85" s="33"/>
      <c r="AET85" s="33"/>
      <c r="AEU85" s="33"/>
      <c r="AEV85" s="33"/>
      <c r="AEW85" s="33"/>
      <c r="AEX85" s="33"/>
      <c r="AEY85" s="33"/>
      <c r="AEZ85" s="33"/>
      <c r="AFA85" s="33"/>
      <c r="AFB85" s="33"/>
      <c r="AFC85" s="33"/>
      <c r="AFD85" s="33"/>
      <c r="AFE85" s="33"/>
      <c r="AFF85" s="33"/>
      <c r="AFG85" s="33"/>
      <c r="AFH85" s="33"/>
      <c r="AFI85" s="33"/>
      <c r="AFJ85" s="33"/>
      <c r="AFK85" s="33"/>
      <c r="AFL85" s="33"/>
      <c r="AFM85" s="33"/>
      <c r="AFN85" s="33"/>
      <c r="AFO85" s="33"/>
      <c r="AFP85" s="33"/>
      <c r="AFQ85" s="33"/>
      <c r="AFR85" s="33"/>
      <c r="AFS85" s="33"/>
      <c r="AFT85" s="33"/>
      <c r="AFU85" s="33"/>
      <c r="AFV85" s="33"/>
      <c r="AFW85" s="33"/>
      <c r="AFX85" s="33"/>
      <c r="AFY85" s="33"/>
      <c r="AFZ85" s="33"/>
      <c r="AGA85" s="33"/>
      <c r="AGB85" s="33"/>
      <c r="AGC85" s="33"/>
      <c r="AGD85" s="33"/>
      <c r="AGE85" s="33"/>
      <c r="AGF85" s="33"/>
      <c r="AGG85" s="33"/>
      <c r="AGH85" s="33"/>
      <c r="AGI85" s="33"/>
      <c r="AGJ85" s="33"/>
      <c r="AGK85" s="33"/>
      <c r="AGL85" s="33"/>
      <c r="AGM85" s="33"/>
      <c r="AGN85" s="33"/>
      <c r="AGO85" s="33"/>
      <c r="AGP85" s="33"/>
      <c r="AGQ85" s="33"/>
      <c r="AGR85" s="33"/>
      <c r="AGS85" s="33"/>
      <c r="AGT85" s="33"/>
      <c r="AGU85" s="33"/>
      <c r="AGV85" s="33"/>
      <c r="AGW85" s="33"/>
      <c r="AGX85" s="33"/>
      <c r="AGY85" s="33"/>
      <c r="AGZ85" s="33"/>
      <c r="AHA85" s="33"/>
      <c r="AHB85" s="33"/>
      <c r="AHC85" s="33"/>
      <c r="AHD85" s="33"/>
      <c r="AHE85" s="33"/>
      <c r="AHF85" s="33"/>
      <c r="AHG85" s="33"/>
      <c r="AHH85" s="33"/>
      <c r="AHI85" s="33"/>
      <c r="AHJ85" s="33"/>
      <c r="AHK85" s="33"/>
      <c r="AHL85" s="33"/>
      <c r="AHM85" s="33"/>
      <c r="AHN85" s="33"/>
      <c r="AHO85" s="33"/>
      <c r="AHP85" s="33"/>
      <c r="AHQ85" s="33"/>
      <c r="AHR85" s="33"/>
      <c r="AHS85" s="33"/>
      <c r="AHT85" s="33"/>
      <c r="AHU85" s="33"/>
      <c r="AHV85" s="33"/>
      <c r="AHW85" s="33"/>
      <c r="AHX85" s="33"/>
      <c r="AHY85" s="33"/>
      <c r="AHZ85" s="33"/>
      <c r="AIA85" s="33"/>
      <c r="AIB85" s="33"/>
      <c r="AIC85" s="33"/>
      <c r="AID85" s="33"/>
      <c r="AIE85" s="33"/>
      <c r="AIF85" s="33"/>
      <c r="AIG85" s="33"/>
      <c r="AIH85" s="33"/>
      <c r="AII85" s="33"/>
      <c r="AIJ85" s="33"/>
      <c r="AIK85" s="33"/>
      <c r="AIL85" s="33"/>
      <c r="AIM85" s="33"/>
      <c r="AIN85" s="33"/>
      <c r="AIO85" s="33"/>
      <c r="AIP85" s="33"/>
      <c r="AIQ85" s="33"/>
      <c r="AIR85" s="33"/>
      <c r="AIS85" s="33"/>
      <c r="AIT85" s="33"/>
      <c r="AIU85" s="33"/>
      <c r="AIV85" s="33"/>
      <c r="AIW85" s="33"/>
      <c r="AIX85" s="33"/>
      <c r="AIY85" s="33"/>
      <c r="AIZ85" s="33"/>
      <c r="AJA85" s="33"/>
      <c r="AJB85" s="33"/>
      <c r="AJC85" s="33"/>
      <c r="AJD85" s="33"/>
      <c r="AJE85" s="33"/>
      <c r="AJF85" s="33"/>
      <c r="AJG85" s="33"/>
      <c r="AJH85" s="33"/>
      <c r="AJI85" s="33"/>
      <c r="AJJ85" s="33"/>
      <c r="AJK85" s="33"/>
      <c r="AJL85" s="33"/>
      <c r="AJM85" s="33"/>
      <c r="AJN85" s="33"/>
      <c r="AJO85" s="33"/>
      <c r="AJP85" s="33"/>
      <c r="AJQ85" s="33"/>
      <c r="AJR85" s="33"/>
      <c r="AJS85" s="33"/>
      <c r="AJT85" s="33"/>
      <c r="AJU85" s="33"/>
      <c r="AJV85" s="33"/>
      <c r="AJW85" s="33"/>
      <c r="AJX85" s="33"/>
      <c r="AJY85" s="33"/>
      <c r="AJZ85" s="33"/>
      <c r="AKA85" s="33"/>
      <c r="AKB85" s="33"/>
      <c r="AKC85" s="33"/>
      <c r="AKD85" s="33"/>
      <c r="AKE85" s="33"/>
      <c r="AKF85" s="33"/>
      <c r="AKG85" s="33"/>
      <c r="AKH85" s="33"/>
      <c r="AKI85" s="33"/>
      <c r="AKJ85" s="33"/>
      <c r="AKK85" s="33"/>
      <c r="AKL85" s="33"/>
      <c r="AKM85" s="33"/>
    </row>
    <row r="86" spans="1:975" ht="15" thickBot="1">
      <c r="A86" s="303"/>
      <c r="B86" s="311" t="s">
        <v>233</v>
      </c>
      <c r="C86" s="311"/>
      <c r="D86" s="312"/>
      <c r="E86" s="312"/>
      <c r="F86" s="312"/>
      <c r="G86" s="303"/>
      <c r="H86" s="313"/>
    </row>
    <row r="87" spans="1:975" ht="15" thickBot="1">
      <c r="B87" s="314" t="s">
        <v>1</v>
      </c>
      <c r="C87" s="315"/>
      <c r="D87" s="316"/>
      <c r="E87" s="317" t="s">
        <v>118</v>
      </c>
      <c r="F87" s="317"/>
      <c r="G87" s="318" t="s">
        <v>234</v>
      </c>
      <c r="H87" s="319" t="s">
        <v>108</v>
      </c>
    </row>
    <row r="88" spans="1:975">
      <c r="B88" s="594" t="s">
        <v>235</v>
      </c>
      <c r="C88" s="595"/>
      <c r="D88" s="596"/>
      <c r="E88" s="320">
        <f>+M28</f>
        <v>3272000.1461382112</v>
      </c>
      <c r="F88" s="320"/>
      <c r="G88" s="321">
        <f>+N28</f>
        <v>818000</v>
      </c>
      <c r="H88" s="321">
        <f>+E88+G88</f>
        <v>4090000.1461382112</v>
      </c>
    </row>
    <row r="89" spans="1:975">
      <c r="B89" s="597" t="s">
        <v>236</v>
      </c>
      <c r="C89" s="598"/>
      <c r="D89" s="599"/>
      <c r="E89" s="322">
        <f>+M55</f>
        <v>352000.00000000006</v>
      </c>
      <c r="F89" s="322"/>
      <c r="G89" s="323">
        <f>+N55</f>
        <v>88000</v>
      </c>
      <c r="H89" s="323">
        <f>+E89+G89</f>
        <v>440000.00000000006</v>
      </c>
    </row>
    <row r="90" spans="1:975">
      <c r="B90" s="324" t="s">
        <v>237</v>
      </c>
      <c r="C90" s="325"/>
      <c r="D90" s="326"/>
      <c r="E90" s="322">
        <f>+M69</f>
        <v>196000</v>
      </c>
      <c r="F90" s="322"/>
      <c r="G90" s="323">
        <f>+N69</f>
        <v>49000</v>
      </c>
      <c r="H90" s="323">
        <f>+E90+G90</f>
        <v>245000</v>
      </c>
    </row>
    <row r="91" spans="1:975" ht="15" thickBot="1">
      <c r="B91" s="327" t="s">
        <v>238</v>
      </c>
      <c r="C91" s="328"/>
      <c r="D91" s="329"/>
      <c r="E91" s="330">
        <f>+M80</f>
        <v>280000</v>
      </c>
      <c r="F91" s="330"/>
      <c r="G91" s="331">
        <f>+N80</f>
        <v>45000</v>
      </c>
      <c r="H91" s="331">
        <f>+E91+G91</f>
        <v>325000</v>
      </c>
    </row>
    <row r="92" spans="1:975" ht="15" thickBot="1">
      <c r="B92" s="332" t="s">
        <v>108</v>
      </c>
      <c r="C92" s="333"/>
      <c r="D92" s="333"/>
      <c r="E92" s="334">
        <f>SUM(E88:E91)</f>
        <v>4100000.1461382112</v>
      </c>
      <c r="F92" s="334"/>
      <c r="G92" s="335">
        <f>SUM(G88:G91)</f>
        <v>1000000</v>
      </c>
      <c r="H92" s="336">
        <f>+E92+G92</f>
        <v>5100000.1461382117</v>
      </c>
    </row>
    <row r="93" spans="1:975">
      <c r="B93" s="337"/>
      <c r="C93" s="337"/>
      <c r="D93" s="337"/>
      <c r="E93" s="337"/>
      <c r="F93" s="337"/>
      <c r="G93" s="303"/>
      <c r="H93" s="313"/>
    </row>
    <row r="94" spans="1:975">
      <c r="B94" s="600" t="s">
        <v>239</v>
      </c>
      <c r="C94" s="600"/>
      <c r="D94" s="338"/>
      <c r="E94" s="339">
        <f>+E92/H92</f>
        <v>0.8039215742459902</v>
      </c>
      <c r="F94" s="339"/>
      <c r="G94" s="340">
        <f>+G92/H92</f>
        <v>0.19607842575400972</v>
      </c>
      <c r="H94" s="341"/>
    </row>
    <row r="97" spans="2:9" ht="16.2" thickBot="1">
      <c r="B97" s="342"/>
    </row>
    <row r="98" spans="2:9" ht="27.6">
      <c r="B98" s="343" t="s">
        <v>240</v>
      </c>
      <c r="C98" s="344"/>
      <c r="D98" s="345"/>
      <c r="E98" s="346" t="s">
        <v>241</v>
      </c>
      <c r="F98" s="408"/>
      <c r="G98" s="347" t="s">
        <v>242</v>
      </c>
      <c r="H98" s="348" t="s">
        <v>108</v>
      </c>
    </row>
    <row r="99" spans="2:9">
      <c r="B99" s="349" t="s">
        <v>235</v>
      </c>
      <c r="C99" s="350"/>
      <c r="D99" s="351"/>
      <c r="E99" s="352">
        <f ca="1">SUM(E100:E105)</f>
        <v>3272000.1461382112</v>
      </c>
      <c r="F99" s="409"/>
      <c r="G99" s="353">
        <f ca="1">SUM(G100:G105)</f>
        <v>818000</v>
      </c>
      <c r="H99" s="354">
        <f ca="1">SUM(H100:H105)</f>
        <v>4090000.1461382112</v>
      </c>
      <c r="I99" s="355">
        <f ca="1">+M28+N28-H99</f>
        <v>0</v>
      </c>
    </row>
    <row r="100" spans="2:9">
      <c r="B100" s="356" t="s">
        <v>126</v>
      </c>
      <c r="C100" s="357"/>
      <c r="D100" s="358"/>
      <c r="E100" s="359">
        <f t="shared" ref="E100:E105" ca="1" si="21">SUMIF($A$3:$A$80,$B100,$M$3:$M$79)</f>
        <v>748231</v>
      </c>
      <c r="F100" s="410"/>
      <c r="G100" s="360">
        <f t="shared" ref="G100:G105" ca="1" si="22">SUMIF($A$3:$A$80,$B100,$N$3:$N$79)</f>
        <v>251415</v>
      </c>
      <c r="H100" s="361">
        <f ca="1">SUM(E100:G100)</f>
        <v>999646</v>
      </c>
      <c r="I100" s="362"/>
    </row>
    <row r="101" spans="2:9">
      <c r="B101" s="356" t="s">
        <v>138</v>
      </c>
      <c r="C101" s="357"/>
      <c r="D101" s="358"/>
      <c r="E101" s="363">
        <f t="shared" ca="1" si="21"/>
        <v>625265</v>
      </c>
      <c r="F101" s="411"/>
      <c r="G101" s="364">
        <f t="shared" ca="1" si="22"/>
        <v>0</v>
      </c>
      <c r="H101" s="365">
        <f t="shared" ref="H101:H116" ca="1" si="23">SUM(E101:G101)</f>
        <v>625265</v>
      </c>
      <c r="I101" s="362"/>
    </row>
    <row r="102" spans="2:9">
      <c r="B102" s="356" t="s">
        <v>143</v>
      </c>
      <c r="C102" s="357"/>
      <c r="D102" s="358"/>
      <c r="E102" s="363">
        <f t="shared" ca="1" si="21"/>
        <v>1159327.487804878</v>
      </c>
      <c r="F102" s="411"/>
      <c r="G102" s="364">
        <f t="shared" ca="1" si="22"/>
        <v>33535</v>
      </c>
      <c r="H102" s="365">
        <f t="shared" ca="1" si="23"/>
        <v>1192862.487804878</v>
      </c>
      <c r="I102" s="362"/>
    </row>
    <row r="103" spans="2:9">
      <c r="B103" s="356" t="s">
        <v>145</v>
      </c>
      <c r="C103" s="357"/>
      <c r="D103" s="358"/>
      <c r="E103" s="363">
        <f t="shared" ca="1" si="21"/>
        <v>63203</v>
      </c>
      <c r="F103" s="411"/>
      <c r="G103" s="364">
        <f t="shared" ca="1" si="22"/>
        <v>533050</v>
      </c>
      <c r="H103" s="365">
        <f t="shared" ca="1" si="23"/>
        <v>596253</v>
      </c>
      <c r="I103" s="362"/>
    </row>
    <row r="104" spans="2:9">
      <c r="B104" s="356" t="s">
        <v>148</v>
      </c>
      <c r="C104" s="357"/>
      <c r="D104" s="358"/>
      <c r="E104" s="363">
        <f t="shared" ca="1" si="21"/>
        <v>650973.65833333333</v>
      </c>
      <c r="F104" s="411"/>
      <c r="G104" s="364">
        <f t="shared" ca="1" si="22"/>
        <v>0</v>
      </c>
      <c r="H104" s="365">
        <f t="shared" ca="1" si="23"/>
        <v>650973.65833333333</v>
      </c>
      <c r="I104" s="362"/>
    </row>
    <row r="105" spans="2:9">
      <c r="B105" s="356" t="s">
        <v>152</v>
      </c>
      <c r="C105" s="357"/>
      <c r="D105" s="358"/>
      <c r="E105" s="366">
        <f t="shared" ca="1" si="21"/>
        <v>25000</v>
      </c>
      <c r="F105" s="412"/>
      <c r="G105" s="367">
        <f t="shared" ca="1" si="22"/>
        <v>0</v>
      </c>
      <c r="H105" s="368">
        <f t="shared" ca="1" si="23"/>
        <v>25000</v>
      </c>
      <c r="I105" s="362"/>
    </row>
    <row r="106" spans="2:9">
      <c r="B106" s="592" t="s">
        <v>236</v>
      </c>
      <c r="C106" s="593"/>
      <c r="D106" s="593"/>
      <c r="E106" s="369">
        <f ca="1">SUM(E107:E111)</f>
        <v>352000</v>
      </c>
      <c r="F106" s="413"/>
      <c r="G106" s="370">
        <f ca="1">SUM(G107:G111)</f>
        <v>88000</v>
      </c>
      <c r="H106" s="371">
        <f ca="1">SUM(H107:H111)</f>
        <v>440000</v>
      </c>
      <c r="I106" s="355">
        <f ca="1">+M55+N55-H106</f>
        <v>0</v>
      </c>
    </row>
    <row r="107" spans="2:9">
      <c r="B107" s="356" t="s">
        <v>160</v>
      </c>
      <c r="C107" s="357"/>
      <c r="D107" s="358"/>
      <c r="E107" s="359">
        <f ca="1">SUMIF($A$3:$A$80,$B107,$M$3:$M$79)</f>
        <v>52749.658536585368</v>
      </c>
      <c r="F107" s="410"/>
      <c r="G107" s="360">
        <f ca="1">SUMIF($A$3:$A$80,$B107,$N$3:$N$79)</f>
        <v>0</v>
      </c>
      <c r="H107" s="361">
        <f t="shared" ca="1" si="23"/>
        <v>52749.658536585368</v>
      </c>
      <c r="I107" s="362"/>
    </row>
    <row r="108" spans="2:9">
      <c r="B108" s="356" t="s">
        <v>163</v>
      </c>
      <c r="C108" s="357"/>
      <c r="D108" s="358"/>
      <c r="E108" s="363">
        <f ca="1">SUMIF($A$3:$A$80,$B108,$M$3:$M$79)</f>
        <v>61149.658536585368</v>
      </c>
      <c r="F108" s="411"/>
      <c r="G108" s="364">
        <f ca="1">SUMIF($A$3:$A$80,$B108,$N$3:$N$79)</f>
        <v>0</v>
      </c>
      <c r="H108" s="365">
        <f t="shared" ca="1" si="23"/>
        <v>61149.658536585368</v>
      </c>
      <c r="I108" s="362"/>
    </row>
    <row r="109" spans="2:9">
      <c r="B109" s="356" t="s">
        <v>167</v>
      </c>
      <c r="C109" s="357"/>
      <c r="D109" s="358"/>
      <c r="E109" s="363">
        <f ca="1">SUMIF($A$3:$A$80,$B109,$M$3:$M$79)</f>
        <v>42808</v>
      </c>
      <c r="F109" s="411"/>
      <c r="G109" s="364">
        <f ca="1">SUMIF($A$3:$A$80,$B109,$N$3:$N$79)</f>
        <v>78000</v>
      </c>
      <c r="H109" s="365">
        <f t="shared" ca="1" si="23"/>
        <v>120808</v>
      </c>
      <c r="I109" s="362"/>
    </row>
    <row r="110" spans="2:9">
      <c r="B110" s="356" t="s">
        <v>180</v>
      </c>
      <c r="C110" s="357"/>
      <c r="D110" s="358"/>
      <c r="E110" s="363">
        <f ca="1">SUMIF($A$3:$A$80,$B110,$M$3:$M$79)</f>
        <v>169000</v>
      </c>
      <c r="F110" s="411"/>
      <c r="G110" s="364">
        <f ca="1">SUMIF($A$3:$A$80,$B110,$N$3:$N$79)</f>
        <v>10000</v>
      </c>
      <c r="H110" s="365">
        <f t="shared" ca="1" si="23"/>
        <v>179000</v>
      </c>
      <c r="I110" s="362"/>
    </row>
    <row r="111" spans="2:9">
      <c r="B111" s="356" t="s">
        <v>188</v>
      </c>
      <c r="C111" s="357"/>
      <c r="D111" s="358"/>
      <c r="E111" s="366">
        <f ca="1">SUMIF($A$3:$A$80,$B111,$M$3:$M$79)</f>
        <v>26292.682926829268</v>
      </c>
      <c r="F111" s="412"/>
      <c r="G111" s="367">
        <f ca="1">SUMIF($A$3:$A$80,$B111,$N$3:$N$79)</f>
        <v>0</v>
      </c>
      <c r="H111" s="368">
        <f t="shared" ca="1" si="23"/>
        <v>26292.682926829268</v>
      </c>
      <c r="I111" s="362"/>
    </row>
    <row r="112" spans="2:9">
      <c r="B112" s="592" t="s">
        <v>237</v>
      </c>
      <c r="C112" s="593"/>
      <c r="D112" s="593"/>
      <c r="E112" s="369">
        <f ca="1">SUM(E113:E115)</f>
        <v>196000</v>
      </c>
      <c r="F112" s="413"/>
      <c r="G112" s="370">
        <f ca="1">SUM(G113:G115)</f>
        <v>49000</v>
      </c>
      <c r="H112" s="371">
        <f ca="1">SUM(H113:H115)</f>
        <v>245000</v>
      </c>
      <c r="I112" s="355">
        <f ca="1">+M69+N69-H112</f>
        <v>0</v>
      </c>
    </row>
    <row r="113" spans="2:9">
      <c r="B113" s="356" t="s">
        <v>198</v>
      </c>
      <c r="C113" s="357"/>
      <c r="D113" s="358"/>
      <c r="E113" s="363">
        <f ca="1">SUMIF($A$3:$A$80,$B113,$M$3:$M$79)</f>
        <v>18000</v>
      </c>
      <c r="F113" s="411"/>
      <c r="G113" s="364">
        <f ca="1">SUMIF($A$3:$A$80,$B113,$N$3:$N$79)</f>
        <v>18000</v>
      </c>
      <c r="H113" s="365">
        <f t="shared" ca="1" si="23"/>
        <v>36000</v>
      </c>
      <c r="I113" s="362"/>
    </row>
    <row r="114" spans="2:9">
      <c r="B114" s="356" t="s">
        <v>202</v>
      </c>
      <c r="C114" s="357"/>
      <c r="D114" s="358"/>
      <c r="E114" s="363">
        <f ca="1">SUMIF($A$3:$A$80,$B114,$M$3:$M$79)</f>
        <v>17000</v>
      </c>
      <c r="F114" s="411"/>
      <c r="G114" s="364">
        <f ca="1">SUMIF($A$3:$A$80,$B114,$N$3:$N$79)</f>
        <v>0</v>
      </c>
      <c r="H114" s="365">
        <f t="shared" ca="1" si="23"/>
        <v>17000</v>
      </c>
      <c r="I114" s="362"/>
    </row>
    <row r="115" spans="2:9">
      <c r="B115" s="356" t="s">
        <v>205</v>
      </c>
      <c r="C115" s="357"/>
      <c r="D115" s="358"/>
      <c r="E115" s="363">
        <f ca="1">SUMIF($A$3:$A$80,$B115,$M$3:$M$79)</f>
        <v>161000</v>
      </c>
      <c r="F115" s="411"/>
      <c r="G115" s="364">
        <f ca="1">SUMIF($A$3:$A$80,$B115,$N$3:$N$79)</f>
        <v>31000</v>
      </c>
      <c r="H115" s="365">
        <f t="shared" ca="1" si="23"/>
        <v>192000</v>
      </c>
      <c r="I115" s="362"/>
    </row>
    <row r="116" spans="2:9">
      <c r="B116" s="592" t="s">
        <v>219</v>
      </c>
      <c r="C116" s="593"/>
      <c r="D116" s="593"/>
      <c r="E116" s="369">
        <f ca="1">SUMIF($A$3:$A$80,$B116,$M$3:$M$79)</f>
        <v>280000</v>
      </c>
      <c r="F116" s="413"/>
      <c r="G116" s="370">
        <f ca="1">SUMIF($A$3:$A$80,$B116,$N$3:$N$79)</f>
        <v>45000</v>
      </c>
      <c r="H116" s="371">
        <f t="shared" ca="1" si="23"/>
        <v>325000</v>
      </c>
      <c r="I116" s="355">
        <f ca="1">+M80+N80-H116</f>
        <v>0</v>
      </c>
    </row>
    <row r="117" spans="2:9" ht="15" thickBot="1">
      <c r="B117" s="356"/>
      <c r="C117" s="357"/>
      <c r="D117" s="358"/>
      <c r="E117" s="372"/>
      <c r="F117" s="373"/>
      <c r="G117" s="373"/>
      <c r="H117" s="374"/>
      <c r="I117" s="362"/>
    </row>
    <row r="118" spans="2:9" ht="15" thickBot="1">
      <c r="B118" s="375" t="s">
        <v>117</v>
      </c>
      <c r="C118" s="376"/>
      <c r="D118" s="377"/>
      <c r="E118" s="378">
        <f ca="1">+E99+E106+E112+E116</f>
        <v>4100000.1461382112</v>
      </c>
      <c r="F118" s="414"/>
      <c r="G118" s="379">
        <f ca="1">+G99+G106+G112+G116</f>
        <v>1000000</v>
      </c>
      <c r="H118" s="380">
        <f ca="1">+H99+H106+H112+H116</f>
        <v>5100000.1461382117</v>
      </c>
      <c r="I118" s="355">
        <f ca="1">+M83+N83-H118</f>
        <v>0</v>
      </c>
    </row>
    <row r="120" spans="2:9">
      <c r="D120" s="306" t="s">
        <v>243</v>
      </c>
      <c r="E120" s="381">
        <f ca="1">+E118-M83</f>
        <v>0</v>
      </c>
      <c r="F120" s="381"/>
      <c r="G120" s="381">
        <f ca="1">+G118-N83</f>
        <v>0</v>
      </c>
    </row>
  </sheetData>
  <autoFilter ref="A3:AKM84"/>
  <mergeCells count="6">
    <mergeCell ref="B116:D116"/>
    <mergeCell ref="B88:D88"/>
    <mergeCell ref="B89:D89"/>
    <mergeCell ref="B94:C94"/>
    <mergeCell ref="B106:D106"/>
    <mergeCell ref="B112:D112"/>
  </mergeCells>
  <conditionalFormatting sqref="Q5">
    <cfRule type="cellIs" dxfId="5" priority="6" operator="greaterThan">
      <formula>0</formula>
    </cfRule>
  </conditionalFormatting>
  <conditionalFormatting sqref="Q6:Q12">
    <cfRule type="cellIs" dxfId="4" priority="5" operator="greaterThan">
      <formula>0</formula>
    </cfRule>
  </conditionalFormatting>
  <conditionalFormatting sqref="Q14:Q27">
    <cfRule type="cellIs" dxfId="3" priority="4" operator="greaterThan">
      <formula>0</formula>
    </cfRule>
  </conditionalFormatting>
  <conditionalFormatting sqref="Q32:Q54">
    <cfRule type="cellIs" dxfId="2" priority="3" operator="greaterThan">
      <formula>0</formula>
    </cfRule>
  </conditionalFormatting>
  <conditionalFormatting sqref="Q59:Q68">
    <cfRule type="cellIs" dxfId="1" priority="2" operator="greaterThan">
      <formula>0</formula>
    </cfRule>
  </conditionalFormatting>
  <conditionalFormatting sqref="Q72:Q78">
    <cfRule type="cellIs" dxfId="0" priority="1" operator="greaterThan">
      <formula>0</formula>
    </cfRule>
  </conditionalFormatting>
  <printOptions horizontalCentered="1"/>
  <pageMargins left="0.19685039370078741" right="0.11811023622047245" top="0.59055118110236227" bottom="0.23622047244094491" header="0" footer="0"/>
  <pageSetup paperSize="9" scale="69" fitToWidth="0" fitToHeight="0" pageOrder="overThenDown" orientation="landscape" useFirstPageNumber="1" horizontalDpi="360" verticalDpi="360" r:id="rId1"/>
  <headerFooter alignWithMargins="0">
    <oddFooter>&amp;C&amp;"Arial1,Cursiva"&amp;8Página &amp;P&amp;R&amp;"Arial1,Cursiva"&amp;8&amp;F</oddFooter>
  </headerFooter>
  <rowBreaks count="3" manualBreakCount="3">
    <brk id="29" min="1" max="12" man="1"/>
    <brk id="56" min="1" max="12" man="1"/>
    <brk id="84" min="1"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9147747174BBE4C955C0991F69136F7" ma:contentTypeVersion="5004" ma:contentTypeDescription="A content type to manage public (operations) IDB documents" ma:contentTypeScope="" ma:versionID="3faf39d2f9ffa22e48573b42fe5b429d">
  <xsd:schema xmlns:xsd="http://www.w3.org/2001/XMLSchema" xmlns:xs="http://www.w3.org/2001/XMLSchema" xmlns:p="http://schemas.microsoft.com/office/2006/metadata/properties" xmlns:ns2="cdc7663a-08f0-4737-9e8c-148ce897a09c" targetNamespace="http://schemas.microsoft.com/office/2006/metadata/properties" ma:root="true" ma:fieldsID="11ffefd4b6bc6b6e99949e5cd534363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UR-L117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Uruguay</TermName>
          <TermId xmlns="http://schemas.microsoft.com/office/infopath/2007/PartnerControls">5d9b6fdd-d595-4446-a0eb-c14b465f6d0e</TermId>
        </TermInfo>
      </Terms>
    </ic46d7e087fd4a108fb86518ca413cc6>
    <IDBDocs_x0020_Number xmlns="cdc7663a-08f0-4737-9e8c-148ce897a09c" xsi:nil="true"/>
    <Division_x0020_or_x0020_Unit xmlns="cdc7663a-08f0-4737-9e8c-148ce897a09c">CSC/CUR</Division_x0020_or_x0020_Unit>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Verdier, Juan Pablo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GENDER EQUALITY ＆ WOMEN'S EMPOWERMENT</TermName>
          <TermId xmlns="http://schemas.microsoft.com/office/infopath/2007/PartnerControls">f715ad4c-c890-4d3e-a783-2ca5da1f8d08</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258</Value>
      <Value>32</Value>
      <Value>37</Value>
      <Value>8</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UR-L1178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Extracted_x0020_Keywords xmlns="cdc7663a-08f0-4737-9e8c-148ce897a09c" xsi:nil="true"/>
    <_dlc_DocId xmlns="cdc7663a-08f0-4737-9e8c-148ce897a09c">EZSHARE-267361004-95</_dlc_DocId>
    <_dlc_DocIdUrl xmlns="cdc7663a-08f0-4737-9e8c-148ce897a09c">
      <Url>https://idbg.sharepoint.com/teams/EZ-UR-LON/UR-L1178/_layouts/15/DocIdRedir.aspx?ID=EZSHARE-267361004-95</Url>
      <Description>EZSHARE-267361004-95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ED7D8A3-A83A-41F2-A7D9-A9E46D701742}"/>
</file>

<file path=customXml/itemProps2.xml><?xml version="1.0" encoding="utf-8"?>
<ds:datastoreItem xmlns:ds="http://schemas.openxmlformats.org/officeDocument/2006/customXml" ds:itemID="{562377EA-DF1F-4C42-ACA3-BCAD65D9F907}"/>
</file>

<file path=customXml/itemProps3.xml><?xml version="1.0" encoding="utf-8"?>
<ds:datastoreItem xmlns:ds="http://schemas.openxmlformats.org/officeDocument/2006/customXml" ds:itemID="{EB30CF04-6E33-44A3-8A79-88814273A33B}"/>
</file>

<file path=customXml/itemProps4.xml><?xml version="1.0" encoding="utf-8"?>
<ds:datastoreItem xmlns:ds="http://schemas.openxmlformats.org/officeDocument/2006/customXml" ds:itemID="{7B444998-CA8F-4735-B768-42A9B807799A}"/>
</file>

<file path=customXml/itemProps5.xml><?xml version="1.0" encoding="utf-8"?>
<ds:datastoreItem xmlns:ds="http://schemas.openxmlformats.org/officeDocument/2006/customXml" ds:itemID="{5FB6F832-2C6F-4E54-B347-B768B0EFF959}"/>
</file>

<file path=customXml/itemProps6.xml><?xml version="1.0" encoding="utf-8"?>
<ds:datastoreItem xmlns:ds="http://schemas.openxmlformats.org/officeDocument/2006/customXml" ds:itemID="{8EFB6BCA-C30C-412C-A452-CA962DD12D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Plan de Adquisiciones</vt:lpstr>
      <vt:lpstr>Adquisiciones en curso_Cbio Fin</vt:lpstr>
      <vt:lpstr>Productos</vt:lpstr>
      <vt:lpstr>PEP</vt:lpstr>
      <vt:lpstr>PEP!Área_de_impresión</vt:lpstr>
      <vt:lpstr>Productos!Área_de_impresión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Gadea</dc:creator>
  <cp:keywords/>
  <cp:lastModifiedBy>Gloria</cp:lastModifiedBy>
  <cp:lastPrinted>2022-12-01T13:09:44Z</cp:lastPrinted>
  <dcterms:created xsi:type="dcterms:W3CDTF">2022-11-22T16:50:37Z</dcterms:created>
  <dcterms:modified xsi:type="dcterms:W3CDTF">2023-02-10T13:40:59Z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0x0101001A458A224826124E8B45B1D613300CFC0059147747174BBE4C955C0991F69136F7</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32;#Uruguay|5d9b6fdd-d595-4446-a0eb-c14b465f6d0e</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258;#GENDER EQUALITY ＆ WOMEN'S EMPOWERMENT|f715ad4c-c890-4d3e-a783-2ca5da1f8d08</vt:lpwstr>
  </property>
  <property fmtid="{D5CDD505-2E9C-101B-9397-08002B2CF9AE}" pid="12" name="Series Operations IDB">
    <vt:lpwstr/>
  </property>
  <property fmtid="{D5CDD505-2E9C-101B-9397-08002B2CF9AE}" pid="13" name="Fund IDB">
    <vt:lpwstr/>
  </property>
  <property fmtid="{D5CDD505-2E9C-101B-9397-08002B2CF9AE}" pid="14" name="Sector IDB">
    <vt:lpwstr>37;#SOCIAL INVESTMENT|3f908695-d5b5-49f6-941f-76876b39564f</vt:lpwstr>
  </property>
  <property fmtid="{D5CDD505-2E9C-101B-9397-08002B2CF9AE}" pid="15" name="_dlc_DocIdItemGuid">
    <vt:lpwstr>6a0a2e47-38bb-45dc-bd66-17f0c05db64c</vt:lpwstr>
  </property>
</Properties>
</file>