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worksheets/sheet1.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worksheets/sheet15.xml" ContentType="application/vnd.openxmlformats-officedocument.spreadsheetml.worksheet+xml"/>
  <Override PartName="/xl/worksheets/sheet16.xml" ContentType="application/vnd.openxmlformats-officedocument.spreadsheetml.worksheet+xml"/>
  <Override PartName="/xl/worksheets/sheet9.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11.xml" ContentType="application/vnd.openxmlformats-officedocument.spreadsheetml.worksheet+xml"/>
  <Override PartName="/xl/worksheets/sheet10.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2.xml" ContentType="application/vnd.openxmlformats-officedocument.spreadsheetml.worksheet+xml"/>
  <Override PartName="/xl/externalLinks/externalLink2.xml" ContentType="application/vnd.openxmlformats-officedocument.spreadsheetml.externalLink+xml"/>
  <Override PartName="/xl/externalLinks/externalLink1.xml" ContentType="application/vnd.openxmlformats-officedocument.spreadsheetml.externalLink+xml"/>
  <Override PartName="/xl/calcChain.xml" ContentType="application/vnd.openxmlformats-officedocument.spreadsheetml.calcChain+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9030" yWindow="90" windowWidth="10140" windowHeight="7605" firstSheet="7" activeTab="8"/>
  </bookViews>
  <sheets>
    <sheet name="Super de Alimentos P1" sheetId="7" r:id="rId1"/>
    <sheet name="Super de Alimentos P2" sheetId="8" r:id="rId2"/>
    <sheet name="Tecnovo p1" sheetId="10" r:id="rId3"/>
    <sheet name="El cinco fruqueña p 2" sheetId="13" r:id="rId4"/>
    <sheet name="Cemex p1" sheetId="14" r:id="rId5"/>
    <sheet name="yamaha p1" sheetId="17" r:id="rId6"/>
    <sheet name="yamaha 10" sheetId="18" r:id="rId7"/>
    <sheet name="Enviaseo -Peldar 2009" sheetId="19" r:id="rId8"/>
    <sheet name="total " sheetId="1" r:id="rId9"/>
    <sheet name="Enviaseo - Peldar p2" sheetId="20" r:id="rId10"/>
    <sheet name="casa luker porhaciendo - p 1" sheetId="21" r:id="rId11"/>
    <sheet name="casa luker prohaciendo -2010" sheetId="22" r:id="rId12"/>
    <sheet name="comfandi - vallenpaz p1" sheetId="2" r:id="rId13"/>
    <sheet name="comfandi - vallenpaz 10" sheetId="3" r:id="rId14"/>
    <sheet name="Carvajal p1" sheetId="5" r:id="rId15"/>
    <sheet name="Carvajal p2" sheetId="6" r:id="rId16"/>
    <sheet name="Hoja1" sheetId="23" r:id="rId17"/>
  </sheets>
  <externalReferences>
    <externalReference r:id="rId18"/>
    <externalReference r:id="rId19"/>
  </externalReferences>
  <calcPr calcId="124519"/>
</workbook>
</file>

<file path=xl/calcChain.xml><?xml version="1.0" encoding="utf-8"?>
<calcChain xmlns="http://schemas.openxmlformats.org/spreadsheetml/2006/main">
  <c r="D97" i="1"/>
  <c r="F27" i="22" l="1"/>
  <c r="O15" i="21"/>
  <c r="E168" i="1"/>
  <c r="N12" i="21"/>
  <c r="F14" i="22"/>
  <c r="E82" i="1"/>
  <c r="F18" i="10" l="1"/>
  <c r="D56" i="1"/>
  <c r="N17" i="2"/>
  <c r="N14"/>
  <c r="D184" i="1"/>
  <c r="D182"/>
  <c r="E266"/>
  <c r="D266" s="1"/>
  <c r="E265"/>
  <c r="D265" s="1"/>
  <c r="F211"/>
  <c r="F209"/>
  <c r="E209"/>
  <c r="F203"/>
  <c r="E203"/>
  <c r="E200"/>
  <c r="E195"/>
  <c r="D195" s="1"/>
  <c r="E192"/>
  <c r="D192" s="1"/>
  <c r="E189"/>
  <c r="D189" s="1"/>
  <c r="E176"/>
  <c r="D176" s="1"/>
  <c r="F172"/>
  <c r="E172"/>
  <c r="F170"/>
  <c r="E170"/>
  <c r="E174"/>
  <c r="D174" s="1"/>
  <c r="D209" l="1"/>
  <c r="D96"/>
  <c r="D19"/>
  <c r="D15"/>
  <c r="F127"/>
  <c r="E127"/>
  <c r="D127" s="1"/>
  <c r="E125"/>
  <c r="F123"/>
  <c r="D123" s="1"/>
  <c r="E123"/>
  <c r="F121"/>
  <c r="E121"/>
  <c r="E115"/>
  <c r="D115" s="1"/>
  <c r="E112"/>
  <c r="D112" s="1"/>
  <c r="E109"/>
  <c r="D109" s="1"/>
  <c r="D82"/>
  <c r="E77"/>
  <c r="D77" s="1"/>
  <c r="E76"/>
  <c r="D76" s="1"/>
  <c r="E75"/>
  <c r="D75" s="1"/>
  <c r="F55"/>
  <c r="D55" s="1"/>
  <c r="F50" l="1"/>
  <c r="E50"/>
  <c r="E47"/>
  <c r="E45"/>
  <c r="E43"/>
  <c r="E41"/>
  <c r="E39"/>
  <c r="D39" s="1"/>
  <c r="E37"/>
  <c r="D37" s="1"/>
  <c r="E35"/>
  <c r="D35" s="1"/>
  <c r="F30"/>
  <c r="F27"/>
  <c r="D27" s="1"/>
  <c r="E24"/>
  <c r="D24" s="1"/>
  <c r="E21"/>
  <c r="D21" s="1"/>
  <c r="M16" i="20"/>
  <c r="E130" i="1"/>
  <c r="F130"/>
  <c r="E132"/>
  <c r="F132"/>
  <c r="E134"/>
  <c r="F134"/>
  <c r="E136"/>
  <c r="F136"/>
  <c r="D136" s="1"/>
  <c r="E138"/>
  <c r="F138"/>
  <c r="D138" s="1"/>
  <c r="E140"/>
  <c r="F140"/>
  <c r="E142"/>
  <c r="F142"/>
  <c r="E144"/>
  <c r="F144"/>
  <c r="E146"/>
  <c r="F146"/>
  <c r="E148"/>
  <c r="F148"/>
  <c r="D148" s="1"/>
  <c r="E150"/>
  <c r="D150" s="1"/>
  <c r="E152"/>
  <c r="D152" s="1"/>
  <c r="E154"/>
  <c r="D154" s="1"/>
  <c r="D180"/>
  <c r="E60"/>
  <c r="F60"/>
  <c r="E63"/>
  <c r="D63" s="1"/>
  <c r="F65"/>
  <c r="D65" s="1"/>
  <c r="F67"/>
  <c r="D67" s="1"/>
  <c r="F69"/>
  <c r="D69" s="1"/>
  <c r="E164"/>
  <c r="D164" s="1"/>
  <c r="E217"/>
  <c r="E219"/>
  <c r="E221"/>
  <c r="E225"/>
  <c r="D225" s="1"/>
  <c r="E227"/>
  <c r="D227" s="1"/>
  <c r="F229"/>
  <c r="D229" s="1"/>
  <c r="E231"/>
  <c r="F231"/>
  <c r="E233"/>
  <c r="D233" s="1"/>
  <c r="E235"/>
  <c r="D235" s="1"/>
  <c r="F237"/>
  <c r="D237" s="1"/>
  <c r="F239"/>
  <c r="D239" s="1"/>
  <c r="F241"/>
  <c r="D241" s="1"/>
  <c r="F243"/>
  <c r="D243" s="1"/>
  <c r="E263"/>
  <c r="D263" s="1"/>
  <c r="E262"/>
  <c r="D262" s="1"/>
  <c r="E261"/>
  <c r="D261" s="1"/>
  <c r="E259"/>
  <c r="E258"/>
  <c r="D258" s="1"/>
  <c r="E257"/>
  <c r="E256"/>
  <c r="F25" i="22"/>
  <c r="G25"/>
  <c r="F18"/>
  <c r="F33" i="21"/>
  <c r="N33"/>
  <c r="G31"/>
  <c r="F24"/>
  <c r="N24"/>
  <c r="D168" i="1"/>
  <c r="G28" i="20"/>
  <c r="E28" s="1"/>
  <c r="G20"/>
  <c r="F20"/>
  <c r="F15"/>
  <c r="G23" i="19"/>
  <c r="F250" i="1" s="1"/>
  <c r="F23" i="19"/>
  <c r="E250" i="1" s="1"/>
  <c r="G17" i="19"/>
  <c r="F15"/>
  <c r="F17"/>
  <c r="F14"/>
  <c r="E14" i="17"/>
  <c r="E47" i="3"/>
  <c r="E22"/>
  <c r="E19"/>
  <c r="E16"/>
  <c r="E13"/>
  <c r="F247" i="1"/>
  <c r="D247" s="1"/>
  <c r="E74"/>
  <c r="E73"/>
  <c r="E36" i="18"/>
  <c r="E18"/>
  <c r="E16"/>
  <c r="E14"/>
  <c r="N50" i="17"/>
  <c r="D211" i="1"/>
  <c r="E207"/>
  <c r="F125"/>
  <c r="D125" s="1"/>
  <c r="F119"/>
  <c r="E119"/>
  <c r="E26" i="8"/>
  <c r="E24"/>
  <c r="E21"/>
  <c r="E19"/>
  <c r="F16"/>
  <c r="E16"/>
  <c r="G16"/>
  <c r="E12"/>
  <c r="E32" i="7"/>
  <c r="G30"/>
  <c r="F205" i="1"/>
  <c r="F30" i="7"/>
  <c r="E205" i="1"/>
  <c r="D205" s="1"/>
  <c r="E30" i="7"/>
  <c r="E28"/>
  <c r="E25"/>
  <c r="E23"/>
  <c r="E20"/>
  <c r="F20"/>
  <c r="E17"/>
  <c r="E16" i="13"/>
  <c r="F16"/>
  <c r="G16"/>
  <c r="G17"/>
  <c r="G19"/>
  <c r="G21"/>
  <c r="G23"/>
  <c r="G25"/>
  <c r="E27"/>
  <c r="F27"/>
  <c r="G27"/>
  <c r="G28"/>
  <c r="G30"/>
  <c r="G32"/>
  <c r="E34"/>
  <c r="F34"/>
  <c r="G34"/>
  <c r="G35"/>
  <c r="G37"/>
  <c r="E39"/>
  <c r="E46"/>
  <c r="F39"/>
  <c r="G39"/>
  <c r="F46"/>
  <c r="F47"/>
  <c r="G55"/>
  <c r="G57"/>
  <c r="F217" i="1"/>
  <c r="G59" i="13"/>
  <c r="F219" i="1"/>
  <c r="G61" i="13"/>
  <c r="F221" i="1"/>
  <c r="E65" i="13"/>
  <c r="F65"/>
  <c r="F66"/>
  <c r="E66"/>
  <c r="F68"/>
  <c r="D30" i="1"/>
  <c r="D43"/>
  <c r="D45"/>
  <c r="D47"/>
  <c r="D89"/>
  <c r="D94"/>
  <c r="D98"/>
  <c r="D200"/>
  <c r="E215"/>
  <c r="F215"/>
  <c r="F13" i="10"/>
  <c r="E54" i="1"/>
  <c r="G13" i="10"/>
  <c r="F54" i="1"/>
  <c r="F14" i="10"/>
  <c r="G14"/>
  <c r="F15"/>
  <c r="E57" i="1"/>
  <c r="E16" i="10"/>
  <c r="F16"/>
  <c r="G16"/>
  <c r="F58" i="1"/>
  <c r="F17" i="10"/>
  <c r="E59" i="1"/>
  <c r="G17" i="10"/>
  <c r="F59" i="1"/>
  <c r="E18" i="10"/>
  <c r="F22"/>
  <c r="E158" i="1"/>
  <c r="D158" s="1"/>
  <c r="E33" i="3"/>
  <c r="F33"/>
  <c r="E41"/>
  <c r="F41"/>
  <c r="E44"/>
  <c r="F44"/>
  <c r="D207" i="1"/>
  <c r="N48" i="18"/>
  <c r="E17" i="19"/>
  <c r="D215" i="1"/>
  <c r="D54"/>
  <c r="F69" i="13"/>
  <c r="G46"/>
  <c r="G47"/>
  <c r="E58" i="1"/>
  <c r="D58" s="1"/>
  <c r="F31" i="10"/>
  <c r="E47" i="13"/>
  <c r="E69"/>
  <c r="E68"/>
  <c r="E17" i="10"/>
  <c r="G15"/>
  <c r="E15"/>
  <c r="E13"/>
  <c r="G65" i="13"/>
  <c r="G66"/>
  <c r="G20" i="7"/>
  <c r="D121" i="1"/>
  <c r="F29" i="22"/>
  <c r="O17" i="21" s="1"/>
  <c r="O20" s="1"/>
  <c r="E14" i="10"/>
  <c r="G31"/>
  <c r="F57" i="1"/>
  <c r="G69" i="13"/>
  <c r="G70"/>
  <c r="E31" i="10"/>
  <c r="F70" i="13"/>
  <c r="D134" i="1"/>
  <c r="D257"/>
  <c r="D217"/>
  <c r="D172"/>
  <c r="D170"/>
  <c r="E38" i="20" l="1"/>
  <c r="E80" i="1"/>
  <c r="D80" s="1"/>
  <c r="E84"/>
  <c r="E33" i="19"/>
  <c r="F84" i="1"/>
  <c r="E20" i="20"/>
  <c r="D144" i="1"/>
  <c r="D59"/>
  <c r="D57"/>
  <c r="D41" s="1"/>
  <c r="D119"/>
  <c r="D60"/>
  <c r="D142"/>
  <c r="D130"/>
  <c r="D250"/>
  <c r="M15" i="20"/>
  <c r="M20"/>
  <c r="E23" i="19"/>
  <c r="D50" i="1"/>
  <c r="D231"/>
  <c r="D146"/>
  <c r="D140"/>
  <c r="D132"/>
  <c r="F268"/>
  <c r="D221"/>
  <c r="D203"/>
  <c r="D259"/>
  <c r="D73"/>
  <c r="D256"/>
  <c r="D74"/>
  <c r="D219"/>
  <c r="D84" l="1"/>
  <c r="E268"/>
  <c r="D268"/>
</calcChain>
</file>

<file path=xl/comments1.xml><?xml version="1.0" encoding="utf-8"?>
<comments xmlns="http://schemas.openxmlformats.org/spreadsheetml/2006/main">
  <authors>
    <author>rsolano</author>
  </authors>
  <commentList>
    <comment ref="F31" authorId="0">
      <text>
        <r>
          <rPr>
            <b/>
            <sz val="8"/>
            <color indexed="81"/>
            <rFont val="Tahoma"/>
            <family val="2"/>
          </rPr>
          <t xml:space="preserve">El Valor total para el calculo del %:
</t>
        </r>
        <r>
          <rPr>
            <sz val="8"/>
            <color indexed="81"/>
            <rFont val="Tahoma"/>
            <family val="2"/>
          </rPr>
          <t>BID:                  7319
C.Luker:           2253
Campoalegre:  3340
S. Agricutura:  2863</t>
        </r>
        <r>
          <rPr>
            <sz val="8"/>
            <color indexed="81"/>
            <rFont val="Tahoma"/>
            <family val="2"/>
          </rPr>
          <t xml:space="preserve">
Total..........</t>
        </r>
        <r>
          <rPr>
            <b/>
            <sz val="8"/>
            <color indexed="81"/>
            <rFont val="Tahoma"/>
            <family val="2"/>
          </rPr>
          <t>15775</t>
        </r>
      </text>
    </comment>
  </commentList>
</comments>
</file>

<file path=xl/sharedStrings.xml><?xml version="1.0" encoding="utf-8"?>
<sst xmlns="http://schemas.openxmlformats.org/spreadsheetml/2006/main" count="1579" uniqueCount="550">
  <si>
    <t>BANCO INTERAMERICANO DE DESARROLLO</t>
  </si>
  <si>
    <t>PLAN DE ADQUISICIONES</t>
  </si>
  <si>
    <t>OPERACION:</t>
  </si>
  <si>
    <t>Nos. SP/ID-06-14-CO y ATN/ID-10144-CO.</t>
  </si>
  <si>
    <t>O.EJECUTOR</t>
  </si>
  <si>
    <t>ANDI</t>
  </si>
  <si>
    <t>PROGRAMA:</t>
  </si>
  <si>
    <t>Programa de Encadenamientos Productivos en un Marco de Responsabilidad Social Empresarial (PRO-RSE)</t>
  </si>
  <si>
    <t>Adquisiciones principales del proyecto</t>
  </si>
  <si>
    <t>Fuente de Financiamiento</t>
  </si>
  <si>
    <t>US$</t>
  </si>
  <si>
    <t xml:space="preserve">BID        </t>
  </si>
  <si>
    <t xml:space="preserve">Local-Otro        </t>
  </si>
  <si>
    <t>Local-Otro         %</t>
  </si>
  <si>
    <t>apoyo en el proceso de implementación de las iniciativas, en el componente de generación y difusión del conocimiento.</t>
  </si>
  <si>
    <t>Contador publico o adminsitrador, para realizar asesoria empresarial, realizando el proceso de formacion según metodologia de Fundacion Carvajal.</t>
  </si>
  <si>
    <t>Asesoria y consultoria especializada para la ampliacion y diseño de nuevas lienas de producción.</t>
  </si>
  <si>
    <t>Consultoria y asesoria especializado para las 5 pymes pertenecientes a la cadena de abastecimiento y las 10 pymes que hacen parte de los canales de distribución.</t>
  </si>
  <si>
    <t>Asesoria y consultoria especializada para la estrategia de mercadeo y ventas de los nuevos productos que seran llevados a los canales de distribución por la poblacion vulnerable.</t>
  </si>
  <si>
    <t>Selección de población vulnerable (jovenes, madres cabeza de familia, ) que participará durante la ejecucion del proyecto y formacion  general (Habilidades para la vida, emprendimiento) que recibirán como parte de su proceso de inclusion social.</t>
  </si>
  <si>
    <t>Formacion especializada para la población vulnerable que se seleccionara para participar en procesos productivos.</t>
  </si>
  <si>
    <t>Bonos que recibiran los jovenes en condicion de vulnerabilidad durante la fase de formacion para que puedan asistir.</t>
  </si>
  <si>
    <t>Distintivos como camisetas, gorras y maletines que recibiran la poblacion vulnerable durante los programas de formacion y practicas comerciales</t>
  </si>
  <si>
    <t>Material necesario para desarrollar los progrmas de formación a la población vulnerable.</t>
  </si>
  <si>
    <t>Bonos regalo que recibiran los jovenes en condicion de vulnerabilidad durante la fase de paracticas comerciales</t>
  </si>
  <si>
    <t>Kit compuesto por sistema de conduccion, de emision cintas autocompensadas y sistemas de fertilizacion</t>
  </si>
  <si>
    <t>Estudio de suelos  en los lotes donde se instalaran los cultivos</t>
  </si>
  <si>
    <t>Giras de agricultores a experiencias exitosas en el sur del pais</t>
  </si>
  <si>
    <t>NOTA: La contrapartida de la empresa promotora (Hugo Restrepo: Ingeniero agronomo - Semilla/sal/barriles), la articuladora (Fundacion Carvajal: coordinador) y la comunidad (jornales/mano de obra) son en bienes y servicios por el valor especificado</t>
  </si>
  <si>
    <t>total</t>
  </si>
  <si>
    <t>*</t>
  </si>
  <si>
    <t>**</t>
  </si>
  <si>
    <t>Elaborado por:</t>
  </si>
  <si>
    <t>Cargo:</t>
  </si>
  <si>
    <t>ATN/</t>
  </si>
  <si>
    <t>Corporacion VallenPaz</t>
  </si>
  <si>
    <t>AÑO:</t>
  </si>
  <si>
    <t>APOYO AL FORTALECIMIENTO Y DIFUSION DEL MODELO DE DESARROLLO RURAL SOCIAL Y PRODUCTIVO COMFANDI AGOROCAUCA VALLENPAZ</t>
  </si>
  <si>
    <t>Valor Total</t>
  </si>
  <si>
    <t>Método *</t>
  </si>
  <si>
    <t>Precalificación</t>
  </si>
  <si>
    <t>Aviso específico de adquisiciones</t>
  </si>
  <si>
    <t>Estatus **</t>
  </si>
  <si>
    <r>
      <t xml:space="preserve">BID         </t>
    </r>
    <r>
      <rPr>
        <b/>
        <sz val="10"/>
        <rFont val="Arial Greek"/>
        <family val="2"/>
      </rPr>
      <t>%</t>
    </r>
  </si>
  <si>
    <r>
      <t xml:space="preserve">Local-Otro         </t>
    </r>
    <r>
      <rPr>
        <b/>
        <sz val="10"/>
        <rFont val="Arial Greek"/>
        <family val="2"/>
      </rPr>
      <t>%</t>
    </r>
  </si>
  <si>
    <t>SI / NO</t>
  </si>
  <si>
    <t>Medio</t>
  </si>
  <si>
    <t>Mes/Semana</t>
  </si>
  <si>
    <t>I.</t>
  </si>
  <si>
    <t>SERVICIOS DE CONSULTORIA</t>
  </si>
  <si>
    <t>I.I.</t>
  </si>
  <si>
    <t>CONSULTORES INDIVIDUALES</t>
  </si>
  <si>
    <r>
      <t>◘ 1.1.1.</t>
    </r>
    <r>
      <rPr>
        <sz val="10"/>
        <rFont val="Arial"/>
        <family val="2"/>
      </rPr>
      <t xml:space="preserve"> Consultoría para Asistencia tecnica Agricola</t>
    </r>
  </si>
  <si>
    <t>CI</t>
  </si>
  <si>
    <t>SI (Terminos de Referencia)</t>
  </si>
  <si>
    <t>Pendiente</t>
  </si>
  <si>
    <t>Profesional Agronomo con experiencia en produccion para comercializacion que brindara asistencia tecnica en el proceso de orientacion de la produccion y manejo de informacion de los registros de produccion relacionados con la trazabilidad en la implementacion de BPAs</t>
    <phoneticPr fontId="3" type="noConversion"/>
  </si>
  <si>
    <r>
      <t>◘ 1.1.2.</t>
    </r>
    <r>
      <rPr>
        <sz val="10"/>
        <rFont val="Arial"/>
        <family val="2"/>
      </rPr>
      <t xml:space="preserve"> Consultoría para Asistencia Tecnica Agricola</t>
    </r>
  </si>
  <si>
    <t>Tecnico Agricola con experiencia en produccion para comercializacion que brindara asistencia tecnica en el proceso de orientacion de la produccion y manejo de informacion de los registros de produccion relacionados con la trazabilidad en la implementacion de BPAs</t>
    <phoneticPr fontId="3" type="noConversion"/>
  </si>
  <si>
    <r>
      <t>◘ 1.1.3.</t>
    </r>
    <r>
      <rPr>
        <sz val="10"/>
        <rFont val="Arial"/>
        <family val="2"/>
      </rPr>
      <t xml:space="preserve"> Consultoría para Asistencia Tecnica Agricola</t>
    </r>
  </si>
  <si>
    <t>CD</t>
  </si>
  <si>
    <t>Profesional Agronomo con experiencia en produccion para comercializacion que brindara asistencia tecnica en el proceso de produccion y de implementacion de BPAs</t>
    <phoneticPr fontId="3" type="noConversion"/>
  </si>
  <si>
    <r>
      <t>◘ 1.1.4.</t>
    </r>
    <r>
      <rPr>
        <sz val="10"/>
        <rFont val="Arial"/>
        <family val="2"/>
      </rPr>
      <t xml:space="preserve"> Consultoría para Asistencia Tecnica en Comercializacion</t>
    </r>
  </si>
  <si>
    <t>Profesional con experiencia en logistica de proceso de comercializacion y atencion a mercados que brindara asistencia tecnica al proceso de comercializacion de productos en grandes superficies de comercializacion</t>
  </si>
  <si>
    <t>I.II</t>
  </si>
  <si>
    <t>FIRMAS CONSULTORAS</t>
  </si>
  <si>
    <r>
      <t>◘ 1.2.1.</t>
    </r>
    <r>
      <rPr>
        <sz val="10"/>
        <rFont val="Arial"/>
        <family val="2"/>
      </rPr>
      <t xml:space="preserve"> Consultoría para </t>
    </r>
  </si>
  <si>
    <t>Descripción breve (2 líneas max)</t>
  </si>
  <si>
    <r>
      <t>◘ 1.2.2.</t>
    </r>
    <r>
      <rPr>
        <sz val="10"/>
        <rFont val="Arial"/>
        <family val="2"/>
      </rPr>
      <t xml:space="preserve"> Consultoría para </t>
    </r>
  </si>
  <si>
    <r>
      <t xml:space="preserve">◘ 1.2.3. </t>
    </r>
    <r>
      <rPr>
        <sz val="10"/>
        <rFont val="Arial"/>
        <family val="2"/>
      </rPr>
      <t xml:space="preserve">Consultoría para </t>
    </r>
  </si>
  <si>
    <t>.</t>
  </si>
  <si>
    <t>II.</t>
  </si>
  <si>
    <t>BIENES</t>
  </si>
  <si>
    <r>
      <t>◘ 2.1.</t>
    </r>
    <r>
      <rPr>
        <sz val="10"/>
        <rFont val="Arial"/>
        <family val="2"/>
      </rPr>
      <t xml:space="preserve"> </t>
    </r>
  </si>
  <si>
    <r>
      <t>◘ 2.2.</t>
    </r>
    <r>
      <rPr>
        <sz val="10"/>
        <rFont val="Arial"/>
        <family val="2"/>
      </rPr>
      <t xml:space="preserve"> </t>
    </r>
  </si>
  <si>
    <t>CONVENCIONES</t>
  </si>
  <si>
    <r>
      <t>LPI</t>
    </r>
    <r>
      <rPr>
        <sz val="8"/>
        <color indexed="9"/>
        <rFont val="Arial"/>
        <family val="2"/>
      </rPr>
      <t>: Licitación Pública Internacional (Mayor a USD250.000)</t>
    </r>
  </si>
  <si>
    <r>
      <t>LPN</t>
    </r>
    <r>
      <rPr>
        <sz val="8"/>
        <color indexed="9"/>
        <rFont val="Arial"/>
        <family val="2"/>
      </rPr>
      <t>: Licitación pública nacional</t>
    </r>
  </si>
  <si>
    <r>
      <t>CP</t>
    </r>
    <r>
      <rPr>
        <sz val="8"/>
        <color indexed="9"/>
        <rFont val="Arial"/>
        <family val="2"/>
      </rPr>
      <t>: Comparación de precios  (de uso frecuente por el FOMIN)</t>
    </r>
  </si>
  <si>
    <r>
      <t>CD</t>
    </r>
    <r>
      <rPr>
        <sz val="8"/>
        <color indexed="9"/>
        <rFont val="Arial"/>
        <family val="2"/>
      </rPr>
      <t>: Contratación directa (dispensa BID, otorgada en el convenio)</t>
    </r>
  </si>
  <si>
    <r>
      <t>AD</t>
    </r>
    <r>
      <rPr>
        <sz val="8"/>
        <color indexed="9"/>
        <rFont val="Arial"/>
        <family val="2"/>
      </rPr>
      <t>: Administración directa (según lo establecido en el convenio)</t>
    </r>
  </si>
  <si>
    <r>
      <t>LP</t>
    </r>
    <r>
      <rPr>
        <sz val="8"/>
        <color indexed="9"/>
        <rFont val="Arial"/>
        <family val="2"/>
      </rPr>
      <t>: Licitación privada  (de uso frecuente por FOMIN)</t>
    </r>
  </si>
  <si>
    <r>
      <t>Pendiente</t>
    </r>
    <r>
      <rPr>
        <sz val="8"/>
        <color indexed="9"/>
        <rFont val="Arial"/>
        <family val="2"/>
      </rPr>
      <t xml:space="preserve">  / </t>
    </r>
    <r>
      <rPr>
        <b/>
        <sz val="8"/>
        <color indexed="9"/>
        <rFont val="Arial"/>
        <family val="2"/>
      </rPr>
      <t>Adjudicado</t>
    </r>
    <r>
      <rPr>
        <sz val="8"/>
        <color indexed="9"/>
        <rFont val="Arial"/>
        <family val="2"/>
      </rPr>
      <t xml:space="preserve">  /  </t>
    </r>
    <r>
      <rPr>
        <b/>
        <sz val="8"/>
        <color indexed="9"/>
        <rFont val="Arial"/>
        <family val="2"/>
      </rPr>
      <t>Cancelado</t>
    </r>
  </si>
  <si>
    <t>LUIS CARLOS NIÑO SOLINA</t>
  </si>
  <si>
    <t>CVOORDINADOR PROYECTO</t>
  </si>
  <si>
    <t>SI (Terminos de Referencia)</t>
    <phoneticPr fontId="3" type="noConversion"/>
  </si>
  <si>
    <r>
      <t>◘ 1.1.3.</t>
    </r>
    <r>
      <rPr>
        <sz val="10"/>
        <rFont val="Arial"/>
        <family val="2"/>
      </rPr>
      <t xml:space="preserve"> Consultoría para Asistencia Tecnica en Comercializacion</t>
    </r>
  </si>
  <si>
    <r>
      <t>◘ 1.2.1.</t>
    </r>
    <r>
      <rPr>
        <sz val="10"/>
        <rFont val="Arial"/>
        <family val="2"/>
      </rPr>
      <t xml:space="preserve"> Consultoría para el diseño del software</t>
    </r>
  </si>
  <si>
    <t>SBPF</t>
  </si>
  <si>
    <t>Si (Propuesta Tecnico Economica)</t>
  </si>
  <si>
    <r>
      <t>◘ 1.2.2.</t>
    </r>
    <r>
      <rPr>
        <sz val="10"/>
        <rFont val="Arial"/>
        <family val="2"/>
      </rPr>
      <t xml:space="preserve"> Consultoría para el diseño de empaques</t>
    </r>
  </si>
  <si>
    <t>SPBF</t>
  </si>
  <si>
    <t>Firma Consultora encagada de ogfrecer el servicio de diseño tecnico de empaques para 10 productos que la iniciativa apoya</t>
  </si>
  <si>
    <r>
      <t xml:space="preserve">◘ 1.2.3. </t>
    </r>
    <r>
      <rPr>
        <sz val="10"/>
        <rFont val="Arial"/>
        <family val="2"/>
      </rPr>
      <t>Consultoría para la realizacion de analisis de laboratorio</t>
    </r>
  </si>
  <si>
    <t>SBMC</t>
  </si>
  <si>
    <t>Firma consultora encargada de realizar analisis para detrerminar: calidad de aguas, tipo de suelos, en zonas de produccion de la iniciativa, y analisis de limite maximo de residualidad quimica, analisis bromatologico de 10 productos</t>
  </si>
  <si>
    <r>
      <t>◘ 2.1.</t>
    </r>
    <r>
      <rPr>
        <sz val="10"/>
        <rFont val="Arial"/>
        <family val="2"/>
      </rPr>
      <t xml:space="preserve"> Computadoras para el manejo de informacion de las asociaciones</t>
    </r>
  </si>
  <si>
    <t>Comparacion de precios</t>
  </si>
  <si>
    <t>Propuesta Tecnico Economica</t>
  </si>
  <si>
    <t xml:space="preserve"> Compra de 6 computadoras para apoyar el manejo de la informacion de los registros de los temas relacionados con la rastreabilidad de los productos agricolas comercializados</t>
  </si>
  <si>
    <r>
      <t>◘ 2.2.</t>
    </r>
    <r>
      <rPr>
        <sz val="10"/>
        <rFont val="Arial"/>
        <family val="2"/>
      </rPr>
      <t xml:space="preserve"> Materiales para la elaboracion de empaques para 10 productos…</t>
    </r>
  </si>
  <si>
    <t>Compra de el primer lote de empaques para la entrega de alemenos 5 productos debidamente empacados</t>
  </si>
  <si>
    <t>COORDINADOR PROYECTO</t>
  </si>
  <si>
    <t xml:space="preserve">ATN/ID - 10144-CO </t>
  </si>
  <si>
    <t xml:space="preserve">DE PROYECTOS DE ENCADENAMIENTOS PRODUCTIVOS EN UN MARCO DE RESPONSABILIDAD SOCIAL </t>
  </si>
  <si>
    <r>
      <t xml:space="preserve">BID         </t>
    </r>
    <r>
      <rPr>
        <b/>
        <sz val="10"/>
        <rFont val="Arial Greek"/>
        <family val="2"/>
        <charset val="161"/>
      </rPr>
      <t>%</t>
    </r>
  </si>
  <si>
    <r>
      <t xml:space="preserve">Local-Otro         </t>
    </r>
    <r>
      <rPr>
        <b/>
        <sz val="10"/>
        <rFont val="Arial Greek"/>
        <family val="2"/>
        <charset val="161"/>
      </rPr>
      <t>%</t>
    </r>
  </si>
  <si>
    <r>
      <t>◘ 1.1.1.</t>
    </r>
    <r>
      <rPr>
        <sz val="10"/>
        <rFont val="Arial"/>
        <family val="2"/>
      </rPr>
      <t xml:space="preserve"> Consultoría  para asistencia tecnica agricola</t>
    </r>
  </si>
  <si>
    <t>CI (Directa por monto)</t>
  </si>
  <si>
    <t>SI (de terminos de referencia</t>
  </si>
  <si>
    <t xml:space="preserve">CI </t>
  </si>
  <si>
    <r>
      <t>◘ 1.1.3.</t>
    </r>
    <r>
      <rPr>
        <sz val="10"/>
        <rFont val="Arial"/>
        <family val="2"/>
      </rPr>
      <t xml:space="preserve"> Consultoría para asesor empresarial</t>
    </r>
  </si>
  <si>
    <r>
      <t>◘ 1.1.4.</t>
    </r>
    <r>
      <rPr>
        <sz val="10"/>
        <rFont val="Arial"/>
        <family val="2"/>
      </rPr>
      <t xml:space="preserve"> Asesoria diseño e instalacion sistemas de riego</t>
    </r>
  </si>
  <si>
    <t>CP</t>
  </si>
  <si>
    <t>SI</t>
  </si>
  <si>
    <t>Asesoria realiza por la firma a la que se le asigne la compra de sistemas para ponerlos en operación</t>
  </si>
  <si>
    <r>
      <t>◘ 1.1.5</t>
    </r>
    <r>
      <rPr>
        <sz val="10"/>
        <rFont val="Arial"/>
        <family val="2"/>
      </rPr>
      <t xml:space="preserve"> Analisis de suelo</t>
    </r>
  </si>
  <si>
    <t>CD ( por monto)</t>
  </si>
  <si>
    <t>NO</t>
  </si>
  <si>
    <r>
      <t>◘ 1.1.6</t>
    </r>
    <r>
      <rPr>
        <sz val="10"/>
        <rFont val="Arial"/>
        <family val="2"/>
      </rPr>
      <t xml:space="preserve"> Transporte y alimentacion Visitas de campo(Giras)</t>
    </r>
  </si>
  <si>
    <r>
      <t>◘ 1.1.7.</t>
    </r>
    <r>
      <rPr>
        <sz val="10"/>
        <rFont val="Arial"/>
        <family val="2"/>
      </rPr>
      <t xml:space="preserve"> Actividades educativas Logistica</t>
    </r>
  </si>
  <si>
    <t>CD (por monto)</t>
  </si>
  <si>
    <t>pendiente</t>
  </si>
  <si>
    <t xml:space="preserve">Logistica para actividades educativas mensuales: material didactico, refrigerios, transporte </t>
  </si>
  <si>
    <t>OBRAS - BIENES - SERVICIOS</t>
  </si>
  <si>
    <r>
      <t>◘ 2.1.</t>
    </r>
    <r>
      <rPr>
        <sz val="10"/>
        <rFont val="Arial"/>
        <family val="2"/>
      </rPr>
      <t xml:space="preserve"> Sistemas de riego por goteo</t>
    </r>
  </si>
  <si>
    <t>AURA AYDEE GARCIA QUINTERO</t>
  </si>
  <si>
    <t>COORDINADORA DEL PROYECTO</t>
  </si>
  <si>
    <t xml:space="preserve">Trabajadora social que brindara acompañamiento y capacitacion a las familias </t>
  </si>
  <si>
    <r>
      <t>◘ 1.1.2.</t>
    </r>
    <r>
      <rPr>
        <sz val="10"/>
        <rFont val="Arial"/>
        <family val="2"/>
      </rPr>
      <t xml:space="preserve"> Consultoría para asistencia social</t>
    </r>
  </si>
  <si>
    <t>DE PROYECTOS DE ENCADENAMIENTOS PRODUCTIVOS EN UN MARCO DE  RESPONSABILIDAD SOCIAL</t>
  </si>
  <si>
    <t xml:space="preserve"> Tecnologo agricola que brindara asistencia tecnica y seguimiento a su adopcion haciendo enfasis en  BPA </t>
  </si>
  <si>
    <t>Trabajadora social que brindara acompañamiento y capacitacion a las familias</t>
  </si>
  <si>
    <t>Contador publico o administrador, para realizar asesoria empresarial, realizando el proceso de formacion según metodologia de Fundacion Carvajal.</t>
  </si>
  <si>
    <r>
      <t>◘ 1.1.5.</t>
    </r>
    <r>
      <rPr>
        <sz val="10"/>
        <rFont val="Arial"/>
        <family val="2"/>
      </rPr>
      <t xml:space="preserve"> Analisis de suelo</t>
    </r>
  </si>
  <si>
    <r>
      <t>◘ 1.1.7</t>
    </r>
    <r>
      <rPr>
        <sz val="10"/>
        <rFont val="Arial"/>
        <family val="2"/>
      </rPr>
      <t xml:space="preserve"> Actividades educativas Logistica</t>
    </r>
  </si>
  <si>
    <t>Fundación Super La Magia de la Alegria</t>
  </si>
  <si>
    <t>Desarrollo Integral de la Cadena de Valor de Super de Alimentos Enmarcados en una Plataforma de Responsabilidad Social</t>
  </si>
  <si>
    <r>
      <t>Fundación Super-Super</t>
    </r>
    <r>
      <rPr>
        <b/>
        <sz val="10"/>
        <rFont val="Arial Greek"/>
        <family val="2"/>
        <charset val="161"/>
      </rPr>
      <t>%</t>
    </r>
  </si>
  <si>
    <t>◘ 1.2.2. Consultoría para Desarrollo de Pymes.</t>
  </si>
  <si>
    <t>BIENES/SERVICIOS</t>
  </si>
  <si>
    <t>LPN</t>
  </si>
  <si>
    <t>JuLiana Andrea Velez</t>
  </si>
  <si>
    <t>Coordinadora del Proyecto</t>
  </si>
  <si>
    <t>◘ 1.1.1. Consultoría especializada para mercadeo y ventas de nuevos productos.</t>
  </si>
  <si>
    <t>◘ 1.2.1. Consultoría para Desarrollo de Pymes.</t>
  </si>
  <si>
    <t>Formacion especializada para la población vulnerable que se seleccionara para participar en las practicas comerciales en los diferentes canales de distribución de varias ciudades del pais.</t>
  </si>
  <si>
    <t>Bonos que recibiran los jovenes en condicion de vulnerabilidad durante la fase de formacion</t>
  </si>
  <si>
    <t>Juliana Andrea Velez</t>
  </si>
  <si>
    <t>Cordinadora del Proyecto</t>
  </si>
  <si>
    <t>PROGRAMA DE ENCADENAMIENTOS PRODUCTIVOS EN UN MARCO DE RESPONSABILIDAD SOCIAL DE LA EMPRESA</t>
  </si>
  <si>
    <t>INICIATIVA</t>
  </si>
  <si>
    <t xml:space="preserve">FRUQUEÑA: CADENA PRODUCTIVA INCLUYENTE, SOLIDARIA Y  COMPETITIVA DE PEQUEÑOS PRODUCTORES DE FRUTA DEL ORIENTE ANTIOQUEÑO. </t>
  </si>
  <si>
    <t>O. ARTICULADOR</t>
  </si>
  <si>
    <t>FUNDACIÓN EL CINCO</t>
  </si>
  <si>
    <t>TRM
OCTUBRE 16 DE 2009</t>
  </si>
  <si>
    <t>1.1. Consultoría componente comercial</t>
  </si>
  <si>
    <t>1.1.1. Elaborar plan de desarrollo de proveedores de materias primas e insumos para la compra en bloque vs. reducción de costos</t>
  </si>
  <si>
    <t>PENDIENTE</t>
  </si>
  <si>
    <t>Se realiza el inventario de necesidades de insumos (volumen y escificaciones) de todas las asociaciones, se desarolla un banco de proveedores previa negociación</t>
  </si>
  <si>
    <t>1.1.2. Identificar y planear la oferta de fruta de acuerdo a la demanda del mercado</t>
  </si>
  <si>
    <t xml:space="preserve">Se implementa un sistema de información de precios y mercados con igualdad de acceso para los interesados y se realiza una simulación de oferta mediante modelación matemática                                                                 </t>
  </si>
  <si>
    <t>1.1.3. Desarrollar un modelo innovador de comercialización  con pequeños productores</t>
  </si>
  <si>
    <t xml:space="preserve">Se identifican modelos exitosos y lecciones aprendidas, se diseña e implementa el modelo de comercialización                                                </t>
  </si>
  <si>
    <t>1.1.4. Determinar estado de los cultivos para planificar la oferta a los diferentes mercados</t>
  </si>
  <si>
    <t xml:space="preserve">Se realiza un inventario de predios, áreas sembradas y caracterización de variedades; se elabora un plan de renovación de cultivos vs. requisitos del mercado </t>
  </si>
  <si>
    <t>1.1.5. Diseñar e implementar una comercializadora regional con participación directa de los productores</t>
  </si>
  <si>
    <t>Se elabora un plan de negocios que incluya desarrollo de productos y mercados, se legaliza y pone en operación la empresa y se realizan acuerdos comerciales con nuevos clientes</t>
  </si>
  <si>
    <t>1.2. Consultoría componente socio-organizacional</t>
  </si>
  <si>
    <t>1.2.1. Levantantar línea de base organizacional y empresarial de las 15 asociaciones, diseñar e implementar plan de mejoramiento</t>
  </si>
  <si>
    <t>Implicará tener organos de gobierno operando en forma efectiva, con sistema contable implementado, cumpliendo requisitos legales de toda índole y un plan estratégico diseñado y siendo implementado y productores cohesionados y comprometidos con su organización</t>
  </si>
  <si>
    <t>1.2.2. Levantantar línea de base de cada una de las 500 familias del proyecto, diseñar e implementar plan de apoyo psicosocial</t>
  </si>
  <si>
    <t>Se identifican y priorizan necesidades de la familias con el fin de estimular articulaciones de segundo nivel en temas psicosociales, vivienda,educación, salud, entre otros. Se implementan según prioridades</t>
  </si>
  <si>
    <t>1.2.3. Crear y/o fortalecer fondos rotatorios para compra de insumos y estimular acceso a bancarización por parte de los productores y las asociaciones</t>
  </si>
  <si>
    <t>Se diseñan, socializan e implementan los procedimientos para manejo efectivo de los fondos rotatorios y se estimula y diseñan los mecanismos para acceso a crédito a los productores con potencial crediticio</t>
  </si>
  <si>
    <t>1.3. Consultoría componente acopio y logística</t>
  </si>
  <si>
    <t>1.3.1. Implementar una red de centros de acopio de fruta y  un proceso de logística que soporte un proceso de comercialización</t>
  </si>
  <si>
    <t>Se elabora y pone en marcha un plan maestro de logística para recolección y distribución de fruta y se realiza un inventario y diagnóstico de centos de acopio de la región; se diseña el plan de adecuación vs. cumplimiento de normas para manipulación de alimentos</t>
  </si>
  <si>
    <t>1.3.2. 2. Desarrollar un plan de formación para los productores en habilidades de poscosecha con miras a proteger la calidad de producto frente a las exigencias de los mercados</t>
  </si>
  <si>
    <t>Se elabora e implementa un plan de formación para los productores en BPM y manipulación de alimentos</t>
  </si>
  <si>
    <t>1.4. Consultoría especializada</t>
  </si>
  <si>
    <t>1.4.1 Promover e involucrar en el desarrollo del Proyecto la filosofía de Solidaridad Productiva del Modelo El Cincocomo un esquema novedoso de RSE</t>
  </si>
  <si>
    <t>Implica gestionar la vinculación de empleados y empresas solidarias, nuevos aliados públicos y privados, con el fin de lograr un mayor impacto y garantizar la sostenibilidad futura del proyecto</t>
  </si>
  <si>
    <t>1.4.2 Hacer seguimiento, evaluar y apoyar a la Corporación Prodepaz - Ejecutor del proyecto, velando por el cumplimiento de las metas y logros de los resultados del proyecto</t>
  </si>
  <si>
    <t>Velar porque en la implementación del proyecto prime el carácter empresarial y se promuevan acciones enmarcadas en el valor de la solidaridad</t>
  </si>
  <si>
    <t>1.4.3 Gestionar la consecución de voluntariado experto del sector empresarial y coordinar sus actividades dentro del desarrollo del proyecto</t>
  </si>
  <si>
    <t>De acuerdo a las necesidades de conocimiento experto se consiguen profesionales expertos que acompañen el desarrollo de las diferentes componentes del proyecto y orienten la realización de las actividades bajo un enfoque empresarial</t>
  </si>
  <si>
    <t>TOTAL SERVICIOS DE CONSULTORÍA, USD</t>
  </si>
  <si>
    <t>TOTAL SERVICIOS DE CONSULTORÍA, COP</t>
  </si>
  <si>
    <t xml:space="preserve">2.1. Adecuar centros de acopio locales </t>
  </si>
  <si>
    <t>La adecuación locativa se hace de acuerdo a las recomendaciones del plan logístico y lo establecido en las normas técnicas y legales y demás requisitos de los mercados, en relación con instalaciones para el manejo de alimentos y gestión integral de residuos</t>
  </si>
  <si>
    <t xml:space="preserve">2.2. Dotar centros de acopio locales </t>
  </si>
  <si>
    <t>Incluye la instalación de tanques, lavamanos industriales, mesas de clasificación, canastillas, cuchillos, básculas, cuartos refrigerados, entre otros</t>
  </si>
  <si>
    <t xml:space="preserve">2.3. Instalar centros de acopio móviles y construir otros acopios veredales </t>
  </si>
  <si>
    <t>De acuerdo con los resultados del plan maestro de logística se determinará la necesidad de construir nuevos centros de acopio o contar con centros de acopio móviles</t>
  </si>
  <si>
    <t>2.4. Suministrar capital de trabajo para compra de fruta</t>
  </si>
  <si>
    <t>Se entregarán los recursos como préstamos de capital semilla a las asociaciones para ser manejados a través de los respectivos fondos rotatorios</t>
  </si>
  <si>
    <t>TOTAL BIENES, USD</t>
  </si>
  <si>
    <t>TOTAL BIENES, COP</t>
  </si>
  <si>
    <t>GRAN TOTAL, USD</t>
  </si>
  <si>
    <t>GRAN TOTAL, COP</t>
  </si>
  <si>
    <t>PLAN DE ADQUISICIONES AGOSTO- ABRIL (PRIMERA FASE)</t>
  </si>
  <si>
    <t>ATN/ Fortalecimiento al modelo de Tecnovo Productos de Paz, a través de la comercialización</t>
  </si>
  <si>
    <t>FUNDACION PROYECTOS TECNOVO</t>
  </si>
  <si>
    <t>Encadenamientos productivos en un marco de responsabilidad social empresarial</t>
  </si>
  <si>
    <r>
      <t>◘ 1.1.1.</t>
    </r>
    <r>
      <rPr>
        <sz val="11"/>
        <rFont val="Arial"/>
        <family val="2"/>
      </rPr>
      <t xml:space="preserve"> Consultorias para la consolidación de alianzas estrategicas, la ejecución de inteligencia de mercado y el desarrollo de los productos</t>
    </r>
  </si>
  <si>
    <r>
      <t>◘ 1.1.2.</t>
    </r>
    <r>
      <rPr>
        <sz val="11"/>
        <rFont val="Arial"/>
        <family val="2"/>
      </rPr>
      <t xml:space="preserve"> Consultorías para la consolidación del modelo de tecnovo a las luces del encadenamiento productivo y del modelo de negocios inclusivos de Tecnovo</t>
    </r>
  </si>
  <si>
    <t>◘ 1.1.3. Acompañamiento técnico para la atención a la población vulnerable y sistematización del proceso</t>
  </si>
  <si>
    <t xml:space="preserve">◘ 1.1.4. Acompañamiento para el Monitoreo y seguimiento del Modelo </t>
  </si>
  <si>
    <t>◘ 1.1.5. Diseño de Show room de los productos de paz</t>
  </si>
  <si>
    <t>◘ 1.1.6. Capacitación Técnica en el taller de cerámica</t>
  </si>
  <si>
    <t>Contratación integral para la consolidación de la estrategia de mercadeo a través de diversas herramientas para la comercialización de los productos de paz</t>
  </si>
  <si>
    <t>Diseño para la estrategia de marca y producto, Diseño de imagen, logo y conciencia social, Diseño y elaboración de rótulos, empaques y material POP, papelería, impresos, publicidad, brochures, actialización web page, video y demás herramientas que permitan visibilizar el Modelo incrementando las ventas en beneficio de la población vulnerable atendida</t>
  </si>
  <si>
    <t>(por definir)</t>
  </si>
  <si>
    <t>Firma Consultora que ofrezca el servicio de programacion requerido para desarrollar un modulo  del Sistema de Informacion encargado del manejo de informacion de registros de rastreabilidad en la produccion para la implementacion de BPA+B2</t>
  </si>
  <si>
    <r>
      <t>LPI</t>
    </r>
    <r>
      <rPr>
        <sz val="10"/>
        <color indexed="9"/>
        <rFont val="Calibri"/>
        <family val="2"/>
      </rPr>
      <t>: Licitación Pública Internacional (Mayor a USD250.000)</t>
    </r>
  </si>
  <si>
    <t>LPN: Licitación pública nacional</t>
  </si>
  <si>
    <r>
      <t>CD</t>
    </r>
    <r>
      <rPr>
        <sz val="10"/>
        <color indexed="9"/>
        <rFont val="Calibri"/>
        <family val="2"/>
      </rPr>
      <t>: Contratación directa (dispensa BID, otorgada en el convenio)</t>
    </r>
  </si>
  <si>
    <t>AD: Administración directa (según lo establecido en el convenio)</t>
  </si>
  <si>
    <r>
      <t>Pendiente</t>
    </r>
    <r>
      <rPr>
        <sz val="10"/>
        <color indexed="9"/>
        <rFont val="Calibri"/>
        <family val="2"/>
      </rPr>
      <t xml:space="preserve">  / </t>
    </r>
    <r>
      <rPr>
        <b/>
        <sz val="10"/>
        <color indexed="9"/>
        <rFont val="Calibri"/>
        <family val="2"/>
      </rPr>
      <t>Adjudicado</t>
    </r>
    <r>
      <rPr>
        <sz val="10"/>
        <color indexed="9"/>
        <rFont val="Calibri"/>
        <family val="2"/>
      </rPr>
      <t xml:space="preserve">  /  </t>
    </r>
    <r>
      <rPr>
        <b/>
        <sz val="10"/>
        <color indexed="9"/>
        <rFont val="Calibri"/>
        <family val="2"/>
      </rPr>
      <t>Cancelado</t>
    </r>
  </si>
  <si>
    <t>el 5</t>
  </si>
  <si>
    <t xml:space="preserve">sistematizar y documentar iniciativas  que permitan identificar buenas practicas, dificultades, control y seguimiento y monitoreo a las iniciativas. </t>
  </si>
  <si>
    <t>1.SERVICIOS DE CONSULTORIA</t>
  </si>
  <si>
    <t>1.1 CONSULTORES INDIVIDUALES</t>
  </si>
  <si>
    <t>2. BIENES</t>
  </si>
  <si>
    <t>1.2 FIRMAS CONSULTORAS</t>
  </si>
  <si>
    <r>
      <t xml:space="preserve">b. </t>
    </r>
    <r>
      <rPr>
        <sz val="10"/>
        <rFont val="Calibri"/>
        <family val="2"/>
      </rPr>
      <t>Consultoría para asistencia social</t>
    </r>
  </si>
  <si>
    <r>
      <t xml:space="preserve">c. </t>
    </r>
    <r>
      <rPr>
        <sz val="10"/>
        <rFont val="Calibri"/>
        <family val="2"/>
      </rPr>
      <t>Consultoría para asesor empresarial</t>
    </r>
  </si>
  <si>
    <t>componente (0.100)  Selección de Iniciativas</t>
  </si>
  <si>
    <t>componente (0.200)  Desarrollo de Iniciativas</t>
  </si>
  <si>
    <t>a. Viajes</t>
  </si>
  <si>
    <t>1.1.3 Comfandi - vallenpaz</t>
  </si>
  <si>
    <t xml:space="preserve"> componente Financiamiento no reembolsable   Desarrollo de Iniciativas y encadenamientos SP/ID-06-14-CO, Fondo Fiduciario Italiano para la microempresa</t>
  </si>
  <si>
    <t>Apoyo en el proceso de implementación de las iniciativas en las regiones, en el componente de generación del conocimiento para el Valle del Cauca Elver Garcia y para Antioquia Luis David Giraldo</t>
  </si>
  <si>
    <t>CEMEX</t>
  </si>
  <si>
    <t>2009-2010</t>
  </si>
  <si>
    <t>BLOQUERAS SOLIDARIAS</t>
  </si>
  <si>
    <r>
      <t xml:space="preserve">◘ </t>
    </r>
    <r>
      <rPr>
        <sz val="10"/>
        <rFont val="Arial"/>
        <family val="2"/>
      </rPr>
      <t xml:space="preserve"> Consultor supervision bloquera</t>
    </r>
  </si>
  <si>
    <t>Persona encargada de  verificar el cumplimiento de las normas técnicas, el manejo del almacén de materias primas y apoyar y supervisar el proceso productivo.</t>
  </si>
  <si>
    <r>
      <t>◘</t>
    </r>
    <r>
      <rPr>
        <sz val="10"/>
        <rFont val="Arial"/>
        <family val="2"/>
      </rPr>
      <t xml:space="preserve"> Mantenimiento</t>
    </r>
  </si>
  <si>
    <t>Mantenimiento mensual de la bloquera</t>
  </si>
  <si>
    <r>
      <t xml:space="preserve">◘ </t>
    </r>
    <r>
      <rPr>
        <sz val="10"/>
        <rFont val="Arial"/>
        <family val="2"/>
      </rPr>
      <t xml:space="preserve"> Capacitación</t>
    </r>
  </si>
  <si>
    <t>Comunidades en manejo de la bloquera</t>
  </si>
  <si>
    <r>
      <t xml:space="preserve">◘ </t>
    </r>
    <r>
      <rPr>
        <sz val="10"/>
        <rFont val="Arial"/>
        <family val="2"/>
      </rPr>
      <t xml:space="preserve">Coordinador </t>
    </r>
  </si>
  <si>
    <t>Coordinador técnico y responsable de seguimiento del programa</t>
  </si>
  <si>
    <t>Adjudicado</t>
  </si>
  <si>
    <r>
      <t xml:space="preserve">◘ </t>
    </r>
    <r>
      <rPr>
        <sz val="10"/>
        <rFont val="Arial"/>
        <family val="2"/>
      </rPr>
      <t xml:space="preserve"> Consultoría en Acompañamiento Técnico - Social</t>
    </r>
  </si>
  <si>
    <t>Acompañamiento social  y seguimiento de la poblacion vulnerable  para el desarrollo de modelo de negocio soporte y reinserción social</t>
  </si>
  <si>
    <t>LP</t>
  </si>
  <si>
    <t>Correo</t>
  </si>
  <si>
    <r>
      <t xml:space="preserve">◘ </t>
    </r>
    <r>
      <rPr>
        <sz val="10"/>
        <rFont val="Arial"/>
        <family val="2"/>
      </rPr>
      <t>1 Bloquera (y adoquinera) REF: 65 X 50. Eléctrico monofásico o trifásico</t>
    </r>
  </si>
  <si>
    <t>Máquina para la fabricación de blouques en las 2 unidades. Vibrocompactadora.</t>
  </si>
  <si>
    <r>
      <t xml:space="preserve">◘ </t>
    </r>
    <r>
      <rPr>
        <sz val="10"/>
        <rFont val="Arial"/>
        <family val="2"/>
      </rPr>
      <t xml:space="preserve"> Máquina producción baldozas</t>
    </r>
  </si>
  <si>
    <t>Máquina para la producción de baldozas en las 2 unidades</t>
  </si>
  <si>
    <r>
      <t xml:space="preserve">◘ </t>
    </r>
    <r>
      <rPr>
        <sz val="10"/>
        <rFont val="Arial"/>
        <family val="2"/>
      </rPr>
      <t xml:space="preserve"> Mezcladora, estacionaria REF 147 con motor eléctrico monofásico o bifásico</t>
    </r>
  </si>
  <si>
    <t>Máquina para mezclar uniformemente los materiales y garantizar la calidad de los productos</t>
  </si>
  <si>
    <r>
      <t xml:space="preserve">◘ </t>
    </r>
    <r>
      <rPr>
        <sz val="10"/>
        <rFont val="Arial"/>
        <family val="2"/>
      </rPr>
      <t xml:space="preserve"> Estibas en madera 10x20x40</t>
    </r>
  </si>
  <si>
    <t>Estibas para el manejo de los bloques y los baldosines</t>
  </si>
  <si>
    <r>
      <t xml:space="preserve">◘ </t>
    </r>
    <r>
      <rPr>
        <sz val="10"/>
        <rFont val="Arial"/>
        <family val="2"/>
      </rPr>
      <t xml:space="preserve"> Transformador 13.5</t>
    </r>
  </si>
  <si>
    <t>Trasnformador de energía para la maquinaria</t>
  </si>
  <si>
    <r>
      <t xml:space="preserve">◘ </t>
    </r>
    <r>
      <rPr>
        <sz val="10"/>
        <rFont val="Arial"/>
        <family val="2"/>
      </rPr>
      <t xml:space="preserve"> Herramientas</t>
    </r>
  </si>
  <si>
    <t>Carretillas, elementos de trabajo, palas, baldes, etc. para la totalidad del funcionamiento del proyecto</t>
  </si>
  <si>
    <r>
      <t>◘</t>
    </r>
    <r>
      <rPr>
        <sz val="10"/>
        <rFont val="Arial"/>
        <family val="2"/>
      </rPr>
      <t xml:space="preserve"> Mejoramiento de instalaciones - adaptación para bloqueras</t>
    </r>
  </si>
  <si>
    <t xml:space="preserve">, </t>
  </si>
  <si>
    <t>Cerramiento, portón, placa en concreto con techo metálico, conexión de agua y luz, nivelación del terreno y bodega de materiales</t>
  </si>
  <si>
    <r>
      <t xml:space="preserve">◘ </t>
    </r>
    <r>
      <rPr>
        <sz val="10"/>
        <rFont val="Arial"/>
        <family val="2"/>
      </rPr>
      <t>Cemento, agregado, arena y aditivos</t>
    </r>
  </si>
  <si>
    <t>Materia prima para la fabricación de bloques y baldosas</t>
  </si>
  <si>
    <r>
      <t xml:space="preserve">◘ </t>
    </r>
    <r>
      <rPr>
        <sz val="10"/>
        <rFont val="Arial"/>
        <family val="2"/>
      </rPr>
      <t xml:space="preserve"> Lanzamiento y material promocional</t>
    </r>
  </si>
  <si>
    <r>
      <t xml:space="preserve">◘ </t>
    </r>
    <r>
      <rPr>
        <sz val="10"/>
        <rFont val="Arial"/>
        <family val="2"/>
      </rPr>
      <t>Sostenimiento Bloqueras</t>
    </r>
  </si>
  <si>
    <t>Agua, luz, limpieza, pago mano de obra descarga de material, entre otros.</t>
  </si>
  <si>
    <t>◘ 1.2.3. Consultoria Servicio de Selección y Formación Población Vulnerable</t>
  </si>
  <si>
    <t>◘ 2.1.1. Bonos para la Formación.</t>
  </si>
  <si>
    <t>◘ 2.1.2.Distintivos.</t>
  </si>
  <si>
    <t>◘ 2.1.3.Material para los procesos de formación</t>
  </si>
  <si>
    <t xml:space="preserve">◘ 2.1.4.Activos Fijos-Adecuaciones </t>
  </si>
  <si>
    <t>Inversiones en activos fijos y adecuaciones locativas que son necesarias para aumento de capacidad de planta y desarrollo de nuevos productos</t>
  </si>
  <si>
    <t>◘ 1.2.2. Consultoria Servicio de Selección y Formación Población Vulnerable</t>
  </si>
  <si>
    <t>◘ 1.2.3 Servicico de formación especializada para jovenes en canales comerciales.</t>
  </si>
  <si>
    <t>◘ 2.1.2. Bonos Practicas Comerciales.</t>
  </si>
  <si>
    <t xml:space="preserve">◘ 2.1.3.Activos Fijos-Adecuaciones </t>
  </si>
  <si>
    <t>◘ 1.2.4  Consultoria para el servicio de formación especializada colaboradores area productiva.</t>
  </si>
  <si>
    <t>a. Consultoría especializada para mercadeo y ventas de nuevos productos.</t>
  </si>
  <si>
    <t>1.1.6 Tecnovo</t>
  </si>
  <si>
    <t xml:space="preserve">d.  Acompañamiento para el Monitoreo y seguimiento del Modelo </t>
  </si>
  <si>
    <t>e. Diseño de Show room de los productos de paz</t>
  </si>
  <si>
    <t>f. Capacitación Técnica en el taller de cerámica</t>
  </si>
  <si>
    <t>1.1.7 Cemex</t>
  </si>
  <si>
    <t>b. Mantenimiento</t>
  </si>
  <si>
    <t>c.  Capacitación</t>
  </si>
  <si>
    <t>b. Consultoría para Gestión del Conocimiento 2</t>
  </si>
  <si>
    <r>
      <t xml:space="preserve">c. </t>
    </r>
    <r>
      <rPr>
        <sz val="10"/>
        <rFont val="Calibri"/>
        <family val="2"/>
      </rPr>
      <t>Consultoría Junior: Samir Maglioni</t>
    </r>
  </si>
  <si>
    <t>1.2.1 Comfandi - vallenpaz</t>
  </si>
  <si>
    <r>
      <t xml:space="preserve">a. </t>
    </r>
    <r>
      <rPr>
        <sz val="10"/>
        <rFont val="Calibri"/>
        <family val="2"/>
      </rPr>
      <t xml:space="preserve"> Consultoría para el diseño del software</t>
    </r>
  </si>
  <si>
    <r>
      <t xml:space="preserve">b. </t>
    </r>
    <r>
      <rPr>
        <sz val="10"/>
        <rFont val="Calibri"/>
        <family val="2"/>
      </rPr>
      <t>Consultoría para el diseño de empaques</t>
    </r>
  </si>
  <si>
    <t>b. Consultoría para Desarrollo de Pymes.</t>
  </si>
  <si>
    <t>1.2.3 El Cinco Fruqueña</t>
  </si>
  <si>
    <t>a. Elaborar plan de desarrollo de proveedores de materias primas e insumos para la compra en bloque vs. reducción de costos</t>
  </si>
  <si>
    <t>b. Identificar y planear la oferta de fruta de acuerdo a la demanda del mercado</t>
  </si>
  <si>
    <t>c.Desarrollar un modelo innovador de comercialización  con pequeños productores</t>
  </si>
  <si>
    <t>d. Determinar estado de los cultivos para planificar la oferta a los diferentes mercados</t>
  </si>
  <si>
    <t>e. Diseñar e implementar una comercializadora regional con participación directa de los productores</t>
  </si>
  <si>
    <t>h. Crear y/o fortalecer fondos rotatorios para compra de insumos y estimular acceso a bancarización por parte de los productores y las asociaciones</t>
  </si>
  <si>
    <t>i.  Implementar una red de centros de acopio de fruta y  un proceso de logística que soporte un proceso de comercialización</t>
  </si>
  <si>
    <t>j. Desarrollar un plan de formación para los productores en habilidades de poscosecha con miras a proteger la calidad de producto frente a las exigencias de los mercados</t>
  </si>
  <si>
    <t>l. Hacer seguimiento, evaluar y apoyar a la Corporación Prodepaz - Ejecutor del proyecto, velando por el cumplimiento de las metas y logros de los resultados del proyecto</t>
  </si>
  <si>
    <t>m. Gestionar la consecución de voluntariado experto del sector empresarial y coordinar sus actividades dentro del desarrollo del proyecto</t>
  </si>
  <si>
    <t>1.2.4 Tecnovo</t>
  </si>
  <si>
    <t>1.2.5 Cemex</t>
  </si>
  <si>
    <t>a.  Consultoría en Acompañamiento Técnico - Social</t>
  </si>
  <si>
    <t>2.1 Comfandi - vallenpaz</t>
  </si>
  <si>
    <r>
      <t xml:space="preserve">c. </t>
    </r>
    <r>
      <rPr>
        <sz val="10"/>
        <rFont val="Calibri"/>
        <family val="2"/>
      </rPr>
      <t>Materiales para la elaboracion de empaques para 5 productos</t>
    </r>
  </si>
  <si>
    <t xml:space="preserve">2.2 Carvajal </t>
  </si>
  <si>
    <r>
      <t xml:space="preserve">a. </t>
    </r>
    <r>
      <rPr>
        <sz val="10"/>
        <rFont val="Calibri"/>
        <family val="2"/>
      </rPr>
      <t xml:space="preserve"> Sistemas de riego por goteo</t>
    </r>
  </si>
  <si>
    <t>a. Bonos para la Formación.</t>
  </si>
  <si>
    <t>b. Distintivos.</t>
  </si>
  <si>
    <t>c. Material para los procesos de formación.</t>
  </si>
  <si>
    <t>d. Bonos Practicas Comerciales.</t>
  </si>
  <si>
    <t xml:space="preserve">e. Activos Fijos-Adecuaciones </t>
  </si>
  <si>
    <t>2.4 El Cinco Fruqueña</t>
  </si>
  <si>
    <t xml:space="preserve">a. Adecuar centros de acopio locales </t>
  </si>
  <si>
    <t xml:space="preserve">b.  Dotar centros de acopio locales </t>
  </si>
  <si>
    <t xml:space="preserve">c. Instalar centros de acopio móviles y construir otros acopios veredales </t>
  </si>
  <si>
    <t>d. Suministrar capital de trabajo para compra de fruta</t>
  </si>
  <si>
    <t>2.5 Cemex</t>
  </si>
  <si>
    <t>a. 1 Bloquera (y adoquinera) REF: 65 X 50. Eléctrico monofásico o trifásico</t>
  </si>
  <si>
    <t>c.  Mezcladora, estacionaria REF 147 con motor eléctrico monofásico o bifásico</t>
  </si>
  <si>
    <t>d.  Estibas en madera 10x20x40</t>
  </si>
  <si>
    <t>e.  Transformador 13.5</t>
  </si>
  <si>
    <t>f.  Herramientas</t>
  </si>
  <si>
    <t>h. Cemento, agregado, arena y aditivos</t>
  </si>
  <si>
    <t>i.  Lanzamiento y material promocional</t>
  </si>
  <si>
    <t>j. Sostenimiento Bloqueras</t>
  </si>
  <si>
    <t xml:space="preserve">d. Coordinador </t>
  </si>
  <si>
    <t>FUNDACION INCOLMOTOS YAMAHA</t>
  </si>
  <si>
    <t>Formación de técnicos en motocicletas y creación de centros de servicio</t>
  </si>
  <si>
    <t>BID         %</t>
  </si>
  <si>
    <r>
      <t>◘ 1.1.1.</t>
    </r>
    <r>
      <rPr>
        <sz val="10"/>
        <rFont val="Arial"/>
        <family val="2"/>
      </rPr>
      <t xml:space="preserve"> Consultoría para …</t>
    </r>
  </si>
  <si>
    <t>Creacion Material virtual</t>
  </si>
  <si>
    <t>NA</t>
  </si>
  <si>
    <r>
      <t>◘ 1.1.2.</t>
    </r>
    <r>
      <rPr>
        <sz val="10"/>
        <rFont val="Arial"/>
        <family val="2"/>
      </rPr>
      <t xml:space="preserve"> Consultoría para …</t>
    </r>
  </si>
  <si>
    <t>Elearning y estructuración curricular</t>
  </si>
  <si>
    <r>
      <t>◘ 1.2.1.</t>
    </r>
    <r>
      <rPr>
        <sz val="10"/>
        <rFont val="Arial"/>
        <family val="2"/>
      </rPr>
      <t xml:space="preserve"> Consultoría para …</t>
    </r>
  </si>
  <si>
    <r>
      <t>◘ 1.2.2.</t>
    </r>
    <r>
      <rPr>
        <sz val="10"/>
        <rFont val="Arial"/>
        <family val="2"/>
      </rPr>
      <t xml:space="preserve"> Consultoría para …</t>
    </r>
  </si>
  <si>
    <t>BIENES y SERVICIOS</t>
  </si>
  <si>
    <r>
      <t>◘ 2.1.</t>
    </r>
    <r>
      <rPr>
        <sz val="10"/>
        <rFont val="Arial"/>
        <family val="2"/>
      </rPr>
      <t xml:space="preserve"> Bien 1 …</t>
    </r>
  </si>
  <si>
    <t>Capital de trabajo, jornales</t>
  </si>
  <si>
    <t>ADJUDICADO</t>
  </si>
  <si>
    <r>
      <t>◘ 2.2.</t>
    </r>
    <r>
      <rPr>
        <sz val="10"/>
        <rFont val="Arial"/>
        <family val="2"/>
      </rPr>
      <t xml:space="preserve"> Bien 2 …</t>
    </r>
  </si>
  <si>
    <t>JOSE W. VELASQUEZ BEDOYA</t>
  </si>
  <si>
    <t>DIRECTOR ADMINISTRATIVO</t>
  </si>
  <si>
    <t>Capacitación técnica estudiantes ITY</t>
  </si>
  <si>
    <r>
      <t>◘ 1.1.3.</t>
    </r>
    <r>
      <rPr>
        <sz val="10"/>
        <rFont val="Arial"/>
        <family val="2"/>
      </rPr>
      <t xml:space="preserve"> Consultoría para …</t>
    </r>
  </si>
  <si>
    <t>1.1.8 Yamaha</t>
  </si>
  <si>
    <t>b. Consultoría para Elearning y estructuración curricular</t>
  </si>
  <si>
    <t>Asesoria  en el diseño del Montaje centro de servicio</t>
  </si>
  <si>
    <t>2.6 Yamaha</t>
  </si>
  <si>
    <t>a. Capital de trabajo, jornales</t>
  </si>
  <si>
    <t>a. Talleres regionales y comites</t>
  </si>
  <si>
    <t>1.1.1 Unidad Ejecutora</t>
  </si>
  <si>
    <t xml:space="preserve"> acompañamiento en la implementacion del montaje de centros de servicio</t>
  </si>
  <si>
    <t>c.  Consultoria para el Servicio de Selección y Formación Población Vulnerable</t>
  </si>
  <si>
    <t>1.1.2 Unidad Ejecutora</t>
  </si>
  <si>
    <t>Profesional Agrónomo con experiencia en producción para comercialización que brindara asistencia técnica en el proceso de orientación de la producción y manejo de información de los registros de producción relacionados con la trazabilidad en la implementación de BPAs</t>
  </si>
  <si>
    <t>Técnico Agrícola con experiencia en producción para comercialización que brindara asistencia técnica en el proceso de orientación de la producción y manejo de información de los registros de producción relacionados con la trazabilidad en la implementación de BPAs</t>
  </si>
  <si>
    <t>Profesional Agrónomo con experiencia en producción para comercialización que brindara asistencia técnica en el proceso de producción y de implementación de BPAs</t>
  </si>
  <si>
    <r>
      <t xml:space="preserve">d. </t>
    </r>
    <r>
      <rPr>
        <sz val="10"/>
        <rFont val="Calibri"/>
        <family val="2"/>
      </rPr>
      <t>Consultoría para Asistencia Técnica en Comercialización</t>
    </r>
  </si>
  <si>
    <t>Profesional con experiencia en logística de proceso de comercialización y atención a mercados que brindara asistencia técnica al proceso de comercialización de productos en grandes superficies de comercialización</t>
  </si>
  <si>
    <r>
      <t xml:space="preserve">a. </t>
    </r>
    <r>
      <rPr>
        <sz val="10"/>
        <rFont val="Calibri"/>
        <family val="2"/>
      </rPr>
      <t>Consultoría  para asistencia técnica agrícola</t>
    </r>
  </si>
  <si>
    <t xml:space="preserve"> Tecnólogo agrícola que brindara asistencia técnica y seguimiento a su adopción haciendo énfasis en  BPA </t>
  </si>
  <si>
    <t xml:space="preserve">Trabajadora social que brindara acompañamiento y capacitación a las familias </t>
  </si>
  <si>
    <t>Contador publico o administrador, para realizar asesoría empresarial, realizando el proceso de formación según metodología de Fundación Carvajal.</t>
  </si>
  <si>
    <r>
      <t xml:space="preserve">d. </t>
    </r>
    <r>
      <rPr>
        <sz val="10"/>
        <rFont val="Calibri"/>
        <family val="2"/>
      </rPr>
      <t>Asesoría diseño e instalación sistemas de riego</t>
    </r>
  </si>
  <si>
    <t>Asesoría realizada por la firma a la que se le asigne la compra de sistemas para ponerlos en operación</t>
  </si>
  <si>
    <t>e. Análisis de suelo</t>
  </si>
  <si>
    <r>
      <t xml:space="preserve">f.  </t>
    </r>
    <r>
      <rPr>
        <sz val="10"/>
        <rFont val="Calibri"/>
        <family val="2"/>
      </rPr>
      <t>Transporte y alimentación Visitas de campo(Giras)</t>
    </r>
  </si>
  <si>
    <t>Giras de agricultores a experiencias exitosas en el sur del país</t>
  </si>
  <si>
    <t>g. Actividades educativas Logística</t>
  </si>
  <si>
    <t xml:space="preserve">Logística para actividades educativas mensuales: material didáctico, refrigerios, transporte </t>
  </si>
  <si>
    <t>1.1.5 Súper de Alimentos</t>
  </si>
  <si>
    <t>Asesoría y consultoría especializada para la estrategia de mercadeo y ventas de los nuevos productos que serán llevados a los canales de distribución por la población vulnerable.</t>
  </si>
  <si>
    <t>b. Consultorías para la consolidación del modelo de Tecnovo a las luces del encadenamiento productivo y del modelo de negocios inclusivos de Tecnovo</t>
  </si>
  <si>
    <t>a.  Consultor supervisión bloquera</t>
  </si>
  <si>
    <t>a. Consultoria para la Creación de Material virtual</t>
  </si>
  <si>
    <r>
      <t>c.</t>
    </r>
    <r>
      <rPr>
        <sz val="10"/>
        <rFont val="Calibri"/>
        <family val="2"/>
      </rPr>
      <t xml:space="preserve"> Consultoría para la asesoría en el diseño del montaje de centros de servicio</t>
    </r>
  </si>
  <si>
    <r>
      <t>d.</t>
    </r>
    <r>
      <rPr>
        <sz val="10"/>
        <rFont val="Calibri"/>
        <family val="2"/>
      </rPr>
      <t xml:space="preserve"> Consultoría para la capacitación técnica a estudiantes ITY </t>
    </r>
  </si>
  <si>
    <r>
      <rPr>
        <b/>
        <sz val="10"/>
        <rFont val="Calibri"/>
        <family val="2"/>
      </rPr>
      <t xml:space="preserve">e.  </t>
    </r>
    <r>
      <rPr>
        <sz val="10"/>
        <rFont val="Calibri"/>
        <family val="2"/>
      </rPr>
      <t>Consultoría para el acompañamiento en la implementación del montaje de centros de servicio</t>
    </r>
  </si>
  <si>
    <t>a. Consultoría para Generación del Conocimiento Julia Pineda COA 6534</t>
  </si>
  <si>
    <t>identificar la rentabilidad de la inversión social directa desde el punto de vista financiero dentro de los programas de RSE.</t>
  </si>
  <si>
    <t>componente (0.400)  Administración Seguimiento Evaluación y Auditoría</t>
  </si>
  <si>
    <t>Firma Consultora que ofrezca el servicio de programación requerido para desarrollar un modulo  del Sistema de Información encargado del manejo de información de registros de rastreabilidad en la producción para la implementación de BPA</t>
  </si>
  <si>
    <t>Firma Consultora encargada de ofrecer el servicio de diseño técnico de empaques para 10 productos que la iniciativa apoya</t>
  </si>
  <si>
    <r>
      <t xml:space="preserve">c. </t>
    </r>
    <r>
      <rPr>
        <sz val="10"/>
        <rFont val="Calibri"/>
        <family val="2"/>
      </rPr>
      <t>Consultoría para la realización de análisis de laboratorio</t>
    </r>
  </si>
  <si>
    <t>Firma consultora encargada de realizar análisis para determinar: calidad de aguas, tipo de suelos, en zonas de producción de la iniciativa, y análisis de limite máximo de residualidad química, análisis bromatológico de 10 productos</t>
  </si>
  <si>
    <t>1.2.2 Súper de Alimentos</t>
  </si>
  <si>
    <t>a. Consultoría para el diseño y estandarización de nuevas líneas de producción.</t>
  </si>
  <si>
    <t>Asesoría y consultoría especializada para la ampliación y diseño de nuevas líneas de producción.</t>
  </si>
  <si>
    <t>Consultoria y asesoría especializado para las 5 pymes pertenecientes a la cadena de abastecimiento y las 10 pymes que hacen parte de los canales de distribución.</t>
  </si>
  <si>
    <t>Selección de población vulnerable (jóvenes, madres cabeza de familia, ) que participará durante la ejecución del proyecto y formación  general (Habilidades para la vida, emprendimiento) que recibirán como parte de su proceso de inclusión social.</t>
  </si>
  <si>
    <t>d. Consultoría para el servicio de formación especializada colaboradores área productiva.</t>
  </si>
  <si>
    <t>Formación especializada para la población vulnerable que se seleccionara para participar en procesos productivos.</t>
  </si>
  <si>
    <t>e. consultoría para el servicio de formación especializada para jóvenes en canales comerciales.</t>
  </si>
  <si>
    <t>Formación especializada para la población vulnerable que se seleccionara para participar en las practicas comerciales en los diferentes canales de distribución de varias ciudades del país.</t>
  </si>
  <si>
    <t>Se realiza el inventario de necesidades de insumos (volumen y especificaciones) de todas las asociaciones, se desarrolla un banco de proveedores previa negociación</t>
  </si>
  <si>
    <t>f.Levantar línea de base organizacional y empresarial de las 15 asociaciones, diseñar e implementar plan de mejoramiento</t>
  </si>
  <si>
    <t>Implicará tener órganos de gobierno operando en forma efectiva, con sistema contable implementado, cumpliendo requisitos legales de toda índole y un plan estratégico diseñado y siendo implementado y productores cohesionados y comprometidos con su organización</t>
  </si>
  <si>
    <t xml:space="preserve"> g. Levantar línea de base de cada una de las 500 familias del proyecto, diseñar e implementar plan de apoyo psicosocial</t>
  </si>
  <si>
    <t>Se identifican y priorizan necesidades de la familias con el fin de estimular articulaciones de segundo nivel en temas psicosociales, vivienda, educación, salud, entre otros. Se implementan según prioridades</t>
  </si>
  <si>
    <t>Se elabora y pone en marcha un plan maestro de logística para recolección y distribución de fruta y se realiza un inventario y diagnóstico de centros de acopio de la región; se diseña el plan de adecuación vs. cumplimiento de normas para manipulación de alimentos</t>
  </si>
  <si>
    <t>k. Promover e involucrar en el desarrollo del Proyecto la filosofía de Solidaridad Productiva del Modelo El Cinco como un esquema novedoso de RSE</t>
  </si>
  <si>
    <t>Diseño para la estrategia de marca y producto, Diseño de imagen, logo y conciencia social, Diseño y elaboración de rótulos, empaques y material POP, papelería, impresos, publicidad, brochures, actualización web page, video y demás herramientas que permitan visibilizar el Modelo incrementando las ventas en beneficio de la población vulnerable atendida</t>
  </si>
  <si>
    <t>Acompañamiento social  y seguimiento de la población vulnerable  para el desarrollo de modelo de negocio soporte y reinserción social</t>
  </si>
  <si>
    <r>
      <t xml:space="preserve">a. </t>
    </r>
    <r>
      <rPr>
        <sz val="10"/>
        <rFont val="Calibri"/>
        <family val="2"/>
      </rPr>
      <t>Consultoría para Auditoria de Proyecto contratada con Deleite &amp; Touch</t>
    </r>
  </si>
  <si>
    <r>
      <t>b.</t>
    </r>
    <r>
      <rPr>
        <sz val="10"/>
        <rFont val="Calibri"/>
        <family val="2"/>
      </rPr>
      <t xml:space="preserve"> Evaluación  Intermedia </t>
    </r>
  </si>
  <si>
    <t>c. Evaluación final 2011</t>
  </si>
  <si>
    <r>
      <t xml:space="preserve">a. </t>
    </r>
    <r>
      <rPr>
        <sz val="10"/>
        <rFont val="Calibri"/>
        <family val="2"/>
      </rPr>
      <t>Computadoras para el manejo de información de las asociaciones</t>
    </r>
  </si>
  <si>
    <t xml:space="preserve"> Compra de 6 computadoras para apoyar el manejo de la información de los registros de los temas relacionados con la rastreabilidad de los productos agrícolas comercializados</t>
  </si>
  <si>
    <r>
      <t xml:space="preserve">b. </t>
    </r>
    <r>
      <rPr>
        <sz val="10"/>
        <rFont val="Calibri"/>
        <family val="2"/>
      </rPr>
      <t>Materiales para la elaboración de empaques para 10 productos…</t>
    </r>
  </si>
  <si>
    <t>Compra de el primer lote de empaques para la entrega de alimentos 5 productos debidamente empacados</t>
  </si>
  <si>
    <r>
      <t xml:space="preserve">c. </t>
    </r>
    <r>
      <rPr>
        <sz val="10"/>
        <rFont val="Calibri"/>
        <family val="2"/>
      </rPr>
      <t>Materiales para la elaboración de empaques para 5 productos</t>
    </r>
  </si>
  <si>
    <t>Kit compuesto por sistema de conducción, de emisión cintas autocompensadas y sistemas de fertilización</t>
  </si>
  <si>
    <t>2.3 Súper de Alimentos</t>
  </si>
  <si>
    <t>Bonos que recibirán los jóvenes en condición de vulnerabilidad durante la fase de formación para que puedan asistir.</t>
  </si>
  <si>
    <t>Distintivos como camisetas, gorras y maletines que recibirán la población vulnerable durante los programas de formación y practicas comerciales</t>
  </si>
  <si>
    <t>Material necesario para desarrollar los programas de formación a la población vulnerable.</t>
  </si>
  <si>
    <t>Bonos regalo que recibirán los jóvenes en condición de vulnerabilidad durante la fase de prácticas comerciales</t>
  </si>
  <si>
    <t>Máquina para la fabricación de bloques en las 2 unidades. Vibrocompactadora.</t>
  </si>
  <si>
    <t>b.  Máquina producción baldosas</t>
  </si>
  <si>
    <t>Máquina para la producción de baldosas en las 2 unidades</t>
  </si>
  <si>
    <t>Transformador de energía para la maquinaria</t>
  </si>
  <si>
    <t>g. Mejoramiento de instalaciones - adaptación para Bloqueras</t>
  </si>
  <si>
    <t>Enviaseo</t>
  </si>
  <si>
    <t>ANDI/GRSE/PRO-RSE/078-09</t>
  </si>
  <si>
    <r>
      <t>◘ 1.1.1.</t>
    </r>
    <r>
      <rPr>
        <sz val="10"/>
        <rFont val="Arial"/>
        <family val="2"/>
      </rPr>
      <t xml:space="preserve"> Consultoría para educacion ambiental con enfásis en separación de residuos desde la fuente</t>
    </r>
  </si>
  <si>
    <t>Profesional que realizará las actividades establecidas en la etapa de Formación a la Comunidad: sensibilización puerta a puerta, tomas barriales y encuestas y diagnostico de la situación en 7 barrios del Municipio de Envigado</t>
  </si>
  <si>
    <t>CI (directa por monto)</t>
  </si>
  <si>
    <t>Correo E.</t>
  </si>
  <si>
    <t>11/48 - 12/51</t>
  </si>
  <si>
    <r>
      <t>◘ 1.1.2.</t>
    </r>
    <r>
      <rPr>
        <sz val="10"/>
        <rFont val="Arial"/>
        <family val="2"/>
      </rPr>
      <t xml:space="preserve"> Transporte y refrigerios</t>
    </r>
  </si>
  <si>
    <t>Logistica para tomas de barrios y encuestadores</t>
  </si>
  <si>
    <r>
      <t>◘ 1.1.3.</t>
    </r>
    <r>
      <rPr>
        <sz val="10"/>
        <rFont val="Arial"/>
        <family val="2"/>
      </rPr>
      <t xml:space="preserve"> Actividades educativas logistica</t>
    </r>
  </si>
  <si>
    <t>10/44 - 11/48 - 12/51</t>
  </si>
  <si>
    <t>Logistica para actividades educativas mensuales material didactico, recordación de marca, ludicas, tomas de barrios</t>
  </si>
  <si>
    <t xml:space="preserve">Vehiculo recolector </t>
  </si>
  <si>
    <t>Correo E</t>
  </si>
  <si>
    <t>11/48</t>
  </si>
  <si>
    <t xml:space="preserve">Vehiculo de chasis cabinado, 4.000 cc combustible diesel,Capacidad máxima de eje delantero     2.260  Kg
Capacidad máxima eje trasero      4.300 Kg 
</t>
  </si>
  <si>
    <t xml:space="preserve">NOTA 1:  El vehiculo recolector, tiene contrapartida por parte de preambiental, se calculo el valor tomando en cuenta, el menor valor por  excencion de  IVA.   NOTA 2: Los valores del P.A. son por el  aporte BID los valores  de la contrapartida estan representados en dinero, especie, programas del gobierno local, y mano por el valor especificado. </t>
  </si>
  <si>
    <r>
      <t>LPI</t>
    </r>
    <r>
      <rPr>
        <sz val="10"/>
        <color indexed="9"/>
        <rFont val="Arial"/>
        <family val="2"/>
      </rPr>
      <t>: Licitación Pública Internacional (Mayor a USD250.000)</t>
    </r>
  </si>
  <si>
    <r>
      <t>LPN</t>
    </r>
    <r>
      <rPr>
        <sz val="10"/>
        <color indexed="9"/>
        <rFont val="Arial"/>
        <family val="2"/>
      </rPr>
      <t>: Licitación pública nacional</t>
    </r>
  </si>
  <si>
    <r>
      <t>CP</t>
    </r>
    <r>
      <rPr>
        <sz val="10"/>
        <color indexed="9"/>
        <rFont val="Arial"/>
        <family val="2"/>
      </rPr>
      <t>: Comparación de precios  (de uso frecuente por el FOMIN)</t>
    </r>
  </si>
  <si>
    <r>
      <t>CD</t>
    </r>
    <r>
      <rPr>
        <sz val="10"/>
        <color indexed="9"/>
        <rFont val="Arial"/>
        <family val="2"/>
      </rPr>
      <t>: Contratación directa (dispensa BID, otorgada en el convenio)</t>
    </r>
  </si>
  <si>
    <r>
      <t>AD</t>
    </r>
    <r>
      <rPr>
        <sz val="10"/>
        <color indexed="9"/>
        <rFont val="Arial"/>
        <family val="2"/>
      </rPr>
      <t>: Administración directa (según lo establecido en el convenio)</t>
    </r>
  </si>
  <si>
    <r>
      <t>LP</t>
    </r>
    <r>
      <rPr>
        <sz val="10"/>
        <color indexed="9"/>
        <rFont val="Arial"/>
        <family val="2"/>
      </rPr>
      <t>: Licitación privada  (de uso frecuente por FOMIN)</t>
    </r>
  </si>
  <si>
    <r>
      <t>Pendiente</t>
    </r>
    <r>
      <rPr>
        <sz val="10"/>
        <color indexed="9"/>
        <rFont val="Arial"/>
        <family val="2"/>
      </rPr>
      <t xml:space="preserve">  / </t>
    </r>
    <r>
      <rPr>
        <b/>
        <sz val="10"/>
        <color indexed="9"/>
        <rFont val="Arial"/>
        <family val="2"/>
      </rPr>
      <t>Adjudicado</t>
    </r>
    <r>
      <rPr>
        <sz val="10"/>
        <color indexed="9"/>
        <rFont val="Arial"/>
        <family val="2"/>
      </rPr>
      <t xml:space="preserve">  /  </t>
    </r>
    <r>
      <rPr>
        <b/>
        <sz val="10"/>
        <color indexed="9"/>
        <rFont val="Arial"/>
        <family val="2"/>
      </rPr>
      <t>Cancelado</t>
    </r>
  </si>
  <si>
    <t>Claudia Lucia Díaz Atehortua</t>
  </si>
  <si>
    <t>Coordinadora Proyecto</t>
  </si>
  <si>
    <r>
      <t>◘ 1.1.2.</t>
    </r>
    <r>
      <rPr>
        <sz val="10"/>
        <rFont val="Arial"/>
        <family val="2"/>
      </rPr>
      <t xml:space="preserve">  Transporte y refrigerios</t>
    </r>
  </si>
  <si>
    <t>1/4 - 2/8 - 3/12 -4/17</t>
  </si>
  <si>
    <t>1/4 - 2/8 - 3/12 - 4/17</t>
  </si>
  <si>
    <t xml:space="preserve">Vehiculo de chasis cabinado, 4.000 cc combustible diesel, capacidad carga de 3,345 Kg, carroceria de estaca
</t>
  </si>
  <si>
    <t xml:space="preserve">NOTA 1:  El vehiculo recolector, tiene contrapartida por parte de preambiental, se calculo el valor tomando en cuenta, el menor valor por exención del IVA.   NOTA 2: Los valores del P.A. son por el aporte BID los valores  de la contrapartida estan representados en dinero, especie, programas del gobierno local, y mano por el valor especificado. </t>
  </si>
  <si>
    <t>1.1.9 Enviaseo -Peldar</t>
  </si>
  <si>
    <r>
      <t xml:space="preserve">a. </t>
    </r>
    <r>
      <rPr>
        <sz val="10"/>
        <rFont val="Calibri"/>
        <family val="2"/>
      </rPr>
      <t>Consultoría para educacion ambiental con enfásis en separación de residuos desde la fuente</t>
    </r>
  </si>
  <si>
    <r>
      <t>b.</t>
    </r>
    <r>
      <rPr>
        <sz val="10"/>
        <rFont val="Calibri"/>
        <family val="2"/>
      </rPr>
      <t xml:space="preserve"> Transporte y refrigerios</t>
    </r>
  </si>
  <si>
    <r>
      <t xml:space="preserve">c. </t>
    </r>
    <r>
      <rPr>
        <sz val="10"/>
        <rFont val="Calibri"/>
        <family val="2"/>
      </rPr>
      <t xml:space="preserve"> Actividades educativas logistica</t>
    </r>
  </si>
  <si>
    <t>2.7 Enviaseo -Peldar</t>
  </si>
  <si>
    <t xml:space="preserve">Mantenimiento del Vehiculo recolector </t>
  </si>
  <si>
    <t xml:space="preserve">a. Vehiculo recolector </t>
  </si>
  <si>
    <t xml:space="preserve">b.Mantenimiento del Vehiculo recolector </t>
  </si>
  <si>
    <t>◘ 1.2.1. Consultoría para el diseño y estandarización de nuevas lineas de produccion.</t>
  </si>
  <si>
    <t>1.1.10 Generación del  Conocimiento</t>
  </si>
  <si>
    <t>1.1.11 Unidad Ejecutora</t>
  </si>
  <si>
    <r>
      <t>◘ 3.1.</t>
    </r>
    <r>
      <rPr>
        <sz val="10"/>
        <rFont val="Terminal4ESZ"/>
      </rPr>
      <t xml:space="preserve"> Dias de campo (8)</t>
    </r>
  </si>
  <si>
    <t>Logistica productores.</t>
  </si>
  <si>
    <r>
      <t xml:space="preserve">◘ 3.2. </t>
    </r>
    <r>
      <rPr>
        <sz val="10"/>
        <rFont val="Terminal4ESZ"/>
      </rPr>
      <t>Cursos Granja Luker</t>
    </r>
  </si>
  <si>
    <r>
      <t xml:space="preserve">◘ 3.3. </t>
    </r>
    <r>
      <rPr>
        <sz val="10"/>
        <rFont val="Terminal4ESZ"/>
      </rPr>
      <t>Capacitaciòn y acompañamiento tecnico</t>
    </r>
  </si>
  <si>
    <t>Equipo tecnico, capacitaciones especializadas.</t>
  </si>
  <si>
    <t>a. Dias de campo (8)</t>
  </si>
  <si>
    <t>c. Capacitaciòn y acompañamiento tecnico</t>
  </si>
  <si>
    <r>
      <t>◘ 3.1.</t>
    </r>
    <r>
      <rPr>
        <sz val="10"/>
        <rFont val="Arial"/>
        <family val="2"/>
      </rPr>
      <t xml:space="preserve"> Dias de campo (16)</t>
    </r>
  </si>
  <si>
    <t>◘ 3.4.Material divulgativo</t>
  </si>
  <si>
    <t>e. Material divulgativo</t>
  </si>
  <si>
    <t>PROHACIENDO</t>
  </si>
  <si>
    <t xml:space="preserve">    BID   %</t>
  </si>
  <si>
    <t>Local-Otro %</t>
  </si>
  <si>
    <t>SERVICIOS AGRICOLAS</t>
  </si>
  <si>
    <t>Corte y repique de arboles de cacao improductivos.</t>
  </si>
  <si>
    <t>Mes</t>
  </si>
  <si>
    <t>Injertacion de arboles con clones elite de cacao para repoblamiento.</t>
  </si>
  <si>
    <t>I.III</t>
  </si>
  <si>
    <t>Construccion marquesina de secado.</t>
  </si>
  <si>
    <r>
      <t>◘ 2.1.</t>
    </r>
    <r>
      <rPr>
        <sz val="10"/>
        <rFont val="Terminal4ESZ"/>
      </rPr>
      <t xml:space="preserve"> Sintelita</t>
    </r>
  </si>
  <si>
    <t>Cinta plàstica para injertar</t>
  </si>
  <si>
    <r>
      <t>◘ 2.2.</t>
    </r>
    <r>
      <rPr>
        <sz val="10"/>
        <rFont val="Terminal4ESZ"/>
      </rPr>
      <t xml:space="preserve"> Tijeras podadoras</t>
    </r>
  </si>
  <si>
    <r>
      <t xml:space="preserve">◘ 2.3. </t>
    </r>
    <r>
      <rPr>
        <sz val="10"/>
        <rFont val="Terminal4ESZ"/>
      </rPr>
      <t xml:space="preserve">Machetes </t>
    </r>
  </si>
  <si>
    <r>
      <t xml:space="preserve">◘ 2.4. </t>
    </r>
    <r>
      <rPr>
        <sz val="10"/>
        <rFont val="Terminal4ESZ"/>
      </rPr>
      <t>Materiales marquesina de secado</t>
    </r>
  </si>
  <si>
    <t>Polietileno, madera, estructura soporte</t>
  </si>
  <si>
    <t>III.</t>
  </si>
  <si>
    <t>ASISTENCIA TECNICA Y CAPACITACION</t>
  </si>
  <si>
    <t>}</t>
  </si>
  <si>
    <r>
      <t>LPI</t>
    </r>
    <r>
      <rPr>
        <sz val="8"/>
        <color indexed="9"/>
        <rFont val="Terminal4ESZ"/>
      </rPr>
      <t>: Licitación Pública Internacional (Mayor a USD250.000)</t>
    </r>
  </si>
  <si>
    <r>
      <t>LPN</t>
    </r>
    <r>
      <rPr>
        <sz val="8"/>
        <color indexed="9"/>
        <rFont val="Terminal4ESZ"/>
      </rPr>
      <t>: Licitación pública nacional</t>
    </r>
  </si>
  <si>
    <r>
      <t>CP</t>
    </r>
    <r>
      <rPr>
        <sz val="8"/>
        <color indexed="9"/>
        <rFont val="Terminal4ESZ"/>
      </rPr>
      <t>: Comparación de precios  (de uso frecuente por el FOMIN)</t>
    </r>
  </si>
  <si>
    <r>
      <t>CD</t>
    </r>
    <r>
      <rPr>
        <sz val="8"/>
        <color indexed="9"/>
        <rFont val="Terminal4ESZ"/>
      </rPr>
      <t>: Contratación directa (dispensa BID, otorgada en el convenio)</t>
    </r>
  </si>
  <si>
    <r>
      <t>AD</t>
    </r>
    <r>
      <rPr>
        <sz val="8"/>
        <color indexed="9"/>
        <rFont val="Terminal4ESZ"/>
      </rPr>
      <t>: Administración directa (según lo establecido en el convenio)</t>
    </r>
  </si>
  <si>
    <r>
      <t>LP</t>
    </r>
    <r>
      <rPr>
        <sz val="8"/>
        <color indexed="9"/>
        <rFont val="Terminal4ESZ"/>
      </rPr>
      <t>: Licitación privada  (de uso frecuente por FOMIN)</t>
    </r>
  </si>
  <si>
    <r>
      <t>Pendiente</t>
    </r>
    <r>
      <rPr>
        <sz val="8"/>
        <color indexed="9"/>
        <rFont val="Terminal4ESZ"/>
      </rPr>
      <t xml:space="preserve">  / </t>
    </r>
    <r>
      <rPr>
        <b/>
        <sz val="8"/>
        <color indexed="9"/>
        <rFont val="Terminal4ESZ"/>
      </rPr>
      <t>Adjudicado</t>
    </r>
    <r>
      <rPr>
        <sz val="8"/>
        <color indexed="9"/>
        <rFont val="Terminal4ESZ"/>
      </rPr>
      <t xml:space="preserve">  /  </t>
    </r>
    <r>
      <rPr>
        <b/>
        <sz val="8"/>
        <color indexed="9"/>
        <rFont val="Terminal4ESZ"/>
      </rPr>
      <t>Cancelado</t>
    </r>
  </si>
  <si>
    <t>ALBERTO AGUDELO M</t>
  </si>
  <si>
    <t>DIRECTOR TECNICO CACAO CASA LUKER S.A.</t>
  </si>
  <si>
    <r>
      <t xml:space="preserve">    BID   </t>
    </r>
    <r>
      <rPr>
        <b/>
        <sz val="10"/>
        <rFont val="Arial Greek"/>
        <family val="2"/>
        <charset val="161"/>
      </rPr>
      <t>%</t>
    </r>
  </si>
  <si>
    <r>
      <t xml:space="preserve">Local-Otro </t>
    </r>
    <r>
      <rPr>
        <b/>
        <sz val="10"/>
        <rFont val="Arial Greek"/>
        <family val="2"/>
        <charset val="161"/>
      </rPr>
      <t>%</t>
    </r>
  </si>
  <si>
    <r>
      <t>◘ 2.1.</t>
    </r>
    <r>
      <rPr>
        <sz val="10"/>
        <rFont val="Arial"/>
        <family val="2"/>
      </rPr>
      <t xml:space="preserve"> Fertilizantes</t>
    </r>
  </si>
  <si>
    <r>
      <t>◘ 2.2.</t>
    </r>
    <r>
      <rPr>
        <sz val="10"/>
        <rFont val="Arial"/>
        <family val="2"/>
      </rPr>
      <t xml:space="preserve"> Costales para transporte y bodegaje del cacao.</t>
    </r>
  </si>
  <si>
    <r>
      <t xml:space="preserve">◘ 3.2. </t>
    </r>
    <r>
      <rPr>
        <sz val="10"/>
        <rFont val="Arial"/>
        <family val="2"/>
      </rPr>
      <t>Cursos Granja Luker</t>
    </r>
  </si>
  <si>
    <r>
      <t xml:space="preserve">◘ 3.3. </t>
    </r>
    <r>
      <rPr>
        <sz val="10"/>
        <rFont val="Arial"/>
        <family val="2"/>
      </rPr>
      <t>Capacitaciòn y acompañamiento tecnico</t>
    </r>
  </si>
  <si>
    <t>b.  Cursos Granja Luker</t>
  </si>
  <si>
    <t>d. Dias de campo (16)</t>
  </si>
  <si>
    <t>1.2.7 Evaluación y Auditorias</t>
  </si>
  <si>
    <t xml:space="preserve">1.2.6 Casa Luker - Prohaciendo </t>
  </si>
  <si>
    <t xml:space="preserve">2.8 Casa Luker - Prohaciendo </t>
  </si>
  <si>
    <t>a. Corte y repique de arboles de cacao improductivos.</t>
  </si>
  <si>
    <t>b. Injertacion de arboles con clones elite de cacao para repoblamiento.</t>
  </si>
  <si>
    <t>c. Construccion marquesina de secado.</t>
  </si>
  <si>
    <t>d. Sintelita</t>
  </si>
  <si>
    <t>e. Tijeras podadoras</t>
  </si>
  <si>
    <t xml:space="preserve">f. Machetes </t>
  </si>
  <si>
    <t>g. Materiales marquesina de secado</t>
  </si>
  <si>
    <t>h. Fertilizantes</t>
  </si>
  <si>
    <t>i. Costales para transporte y bodegaje del cacao.</t>
  </si>
  <si>
    <t>AD</t>
  </si>
  <si>
    <t>SP</t>
  </si>
  <si>
    <t>SHV</t>
  </si>
  <si>
    <t>SD</t>
  </si>
  <si>
    <t>b. Asistente administrativa Carolina Puerta COA 6269</t>
  </si>
  <si>
    <t>a. Director del proyecto Ricardo Garzón  COO 813</t>
  </si>
  <si>
    <t>d. Consultores Regionales, Valle de Cauca: Elver García COA 6557 y Antioquia: Luis David Giraldo COA 6557</t>
  </si>
  <si>
    <t xml:space="preserve">1.1.4 Carvajal </t>
  </si>
  <si>
    <t xml:space="preserve"> Valor total</t>
  </si>
  <si>
    <r>
      <t xml:space="preserve">c.  </t>
    </r>
    <r>
      <rPr>
        <sz val="10"/>
        <rFont val="Calibri"/>
        <family val="2"/>
      </rPr>
      <t>Consultoría para Asistencia Técnica Agrícola</t>
    </r>
  </si>
  <si>
    <r>
      <t xml:space="preserve"> a. Consultoría para Asistencia técnica Agrícola </t>
    </r>
    <r>
      <rPr>
        <b/>
        <sz val="10"/>
        <rFont val="Calibri"/>
        <family val="2"/>
      </rPr>
      <t>Alvaro Bueno</t>
    </r>
  </si>
  <si>
    <r>
      <t xml:space="preserve">b. </t>
    </r>
    <r>
      <rPr>
        <sz val="10"/>
        <rFont val="Calibri"/>
        <family val="2"/>
      </rPr>
      <t>Consultoría para Asistencia Técnica Agrícola</t>
    </r>
    <r>
      <rPr>
        <b/>
        <sz val="10"/>
        <rFont val="Calibri"/>
        <family val="2"/>
      </rPr>
      <t xml:space="preserve"> Ana Elisa Paz</t>
    </r>
  </si>
  <si>
    <r>
      <t xml:space="preserve">a. Consultorías para la consolidación de alianzas estratégicas, la ejecución de inteligencia de mercado y el desarrollo de los productos </t>
    </r>
    <r>
      <rPr>
        <b/>
        <sz val="10"/>
        <rFont val="Calibri"/>
        <family val="2"/>
        <scheme val="minor"/>
      </rPr>
      <t>Laura Roman</t>
    </r>
  </si>
  <si>
    <r>
      <t>c. Acompañamiento técnico para la atención a la población vulnerable y sistematización del proceso</t>
    </r>
    <r>
      <rPr>
        <b/>
        <sz val="10"/>
        <rFont val="Calibri"/>
        <family val="2"/>
        <scheme val="minor"/>
      </rPr>
      <t xml:space="preserve"> Jenny Maritza Forero</t>
    </r>
  </si>
  <si>
    <t>componente (0.003)  Generación del conocimiento</t>
  </si>
  <si>
    <r>
      <t>a. Contratación integral para la consolidación de la estrategia de mercadeo a través de diversas herramientas para la comercialización de los productos de paz</t>
    </r>
    <r>
      <rPr>
        <b/>
        <sz val="11"/>
        <rFont val="Calibri"/>
        <family val="2"/>
        <scheme val="minor"/>
      </rPr>
      <t xml:space="preserve"> Projectora</t>
    </r>
  </si>
  <si>
    <t>+</t>
  </si>
  <si>
    <t>al pasar la consultoria a ser asumida por tecnovo quedan estos recursos pendientes de destinacion</t>
  </si>
  <si>
    <t>Ex - Post</t>
  </si>
  <si>
    <t>c.1 consultor para la consolidacion y transferencia de generacion del conocimiento</t>
  </si>
  <si>
    <t xml:space="preserve">Otro si a la Consultoria por otros dos meses </t>
  </si>
</sst>
</file>

<file path=xl/styles.xml><?xml version="1.0" encoding="utf-8"?>
<styleSheet xmlns="http://schemas.openxmlformats.org/spreadsheetml/2006/main">
  <numFmts count="12">
    <numFmt numFmtId="44" formatCode="_(&quot;$&quot;\ * #,##0.00_);_(&quot;$&quot;\ * \(#,##0.00\);_(&quot;$&quot;\ * &quot;-&quot;??_);_(@_)"/>
    <numFmt numFmtId="43" formatCode="_(* #,##0.00_);_(* \(#,##0.00\);_(* &quot;-&quot;??_);_(@_)"/>
    <numFmt numFmtId="164" formatCode="[$$-409]#,##0.00"/>
    <numFmt numFmtId="165" formatCode="_(&quot;$&quot;* #,##0.00_);_(&quot;$&quot;* \(#,##0.00\);_(&quot;$&quot;* &quot;-&quot;??_);_(@_)"/>
    <numFmt numFmtId="166" formatCode="_(* #,##0_);_(* \(#,##0\);_(* &quot;-&quot;??_);_(@_)"/>
    <numFmt numFmtId="167" formatCode="&quot;$&quot;\ #,##0"/>
    <numFmt numFmtId="168" formatCode="_(&quot;$&quot;* #,##0_);_(&quot;$&quot;* \(#,##0\);_(&quot;$&quot;* &quot;-&quot;??_);_(@_)"/>
    <numFmt numFmtId="169" formatCode="&quot;$&quot;\ #,##0.00"/>
    <numFmt numFmtId="170" formatCode="0.0%"/>
    <numFmt numFmtId="171" formatCode="&quot;$&quot;\ #,##0;[Red]&quot;$&quot;\ \-#,##0"/>
    <numFmt numFmtId="172" formatCode="[$$-409]#,##0"/>
    <numFmt numFmtId="173" formatCode="_(&quot;$&quot;\ * #,##0_);_(&quot;$&quot;\ * \(#,##0\);_(&quot;$&quot;\ * &quot;-&quot;??_);_(@_)"/>
  </numFmts>
  <fonts count="108">
    <font>
      <sz val="11"/>
      <color theme="1"/>
      <name val="Calibri"/>
      <family val="2"/>
      <scheme val="minor"/>
    </font>
    <font>
      <b/>
      <sz val="10"/>
      <name val="Arial"/>
      <family val="2"/>
    </font>
    <font>
      <sz val="10"/>
      <name val="Arial"/>
      <family val="2"/>
    </font>
    <font>
      <b/>
      <i/>
      <sz val="8"/>
      <color indexed="48"/>
      <name val="Arial"/>
      <family val="2"/>
    </font>
    <font>
      <b/>
      <sz val="10"/>
      <name val="Terminal"/>
      <family val="3"/>
    </font>
    <font>
      <b/>
      <sz val="16"/>
      <name val="Times New Roman"/>
      <family val="1"/>
    </font>
    <font>
      <b/>
      <sz val="10"/>
      <name val="Times New Roman"/>
      <family val="1"/>
    </font>
    <font>
      <b/>
      <sz val="11"/>
      <name val="Times New Roman"/>
      <family val="1"/>
    </font>
    <font>
      <b/>
      <sz val="11"/>
      <name val="Terminal"/>
      <family val="3"/>
    </font>
    <font>
      <sz val="11"/>
      <name val="Courier New Greek"/>
      <family val="3"/>
    </font>
    <font>
      <b/>
      <sz val="11"/>
      <name val="Courier New Greek"/>
      <family val="3"/>
    </font>
    <font>
      <sz val="10"/>
      <name val="Courier New Greek"/>
      <family val="3"/>
    </font>
    <font>
      <b/>
      <sz val="10"/>
      <name val="Courier New Greek"/>
      <family val="3"/>
    </font>
    <font>
      <sz val="9"/>
      <name val="Courier New Greek"/>
      <family val="3"/>
    </font>
    <font>
      <b/>
      <sz val="8"/>
      <name val="Courier New Greek"/>
      <family val="3"/>
    </font>
    <font>
      <b/>
      <sz val="12"/>
      <name val="Courier New Greek"/>
      <family val="3"/>
    </font>
    <font>
      <b/>
      <sz val="10"/>
      <name val="Arial Greek"/>
      <family val="2"/>
    </font>
    <font>
      <b/>
      <sz val="10"/>
      <name val="Arial CYR"/>
      <family val="2"/>
    </font>
    <font>
      <b/>
      <sz val="8"/>
      <name val="Terminal"/>
      <family val="3"/>
    </font>
    <font>
      <sz val="8"/>
      <color indexed="48"/>
      <name val="Arial"/>
      <family val="2"/>
    </font>
    <font>
      <sz val="10"/>
      <color indexed="48"/>
      <name val="Arial"/>
      <family val="2"/>
    </font>
    <font>
      <b/>
      <i/>
      <sz val="8"/>
      <name val="Arial"/>
      <family val="2"/>
    </font>
    <font>
      <b/>
      <sz val="8"/>
      <name val="Arial"/>
      <family val="2"/>
    </font>
    <font>
      <b/>
      <i/>
      <sz val="10"/>
      <name val="Arial"/>
      <family val="2"/>
    </font>
    <font>
      <b/>
      <sz val="10"/>
      <color indexed="9"/>
      <name val="Courier New Greek"/>
      <family val="3"/>
    </font>
    <font>
      <sz val="8"/>
      <name val="Courier New Greek"/>
      <family val="3"/>
    </font>
    <font>
      <sz val="8"/>
      <name val="Arial"/>
      <family val="2"/>
    </font>
    <font>
      <b/>
      <sz val="8"/>
      <color indexed="9"/>
      <name val="Arial"/>
      <family val="2"/>
    </font>
    <font>
      <sz val="8"/>
      <color indexed="9"/>
      <name val="Arial"/>
      <family val="2"/>
    </font>
    <font>
      <b/>
      <sz val="10"/>
      <name val="Terminal"/>
      <family val="3"/>
      <charset val="255"/>
    </font>
    <font>
      <b/>
      <sz val="11"/>
      <name val="Terminal"/>
      <family val="3"/>
      <charset val="255"/>
    </font>
    <font>
      <sz val="11"/>
      <name val="Courier New Greek"/>
      <family val="3"/>
      <charset val="161"/>
    </font>
    <font>
      <b/>
      <sz val="11"/>
      <name val="Courier New Greek"/>
      <family val="3"/>
      <charset val="161"/>
    </font>
    <font>
      <sz val="10"/>
      <name val="Courier New Greek"/>
      <family val="3"/>
      <charset val="161"/>
    </font>
    <font>
      <b/>
      <sz val="10"/>
      <name val="Courier New Greek"/>
      <family val="3"/>
      <charset val="161"/>
    </font>
    <font>
      <sz val="9"/>
      <name val="Courier New Greek"/>
      <family val="3"/>
      <charset val="161"/>
    </font>
    <font>
      <b/>
      <sz val="8"/>
      <name val="Courier New Greek"/>
      <family val="3"/>
      <charset val="161"/>
    </font>
    <font>
      <b/>
      <sz val="12"/>
      <name val="Courier New Greek"/>
      <family val="3"/>
      <charset val="161"/>
    </font>
    <font>
      <b/>
      <sz val="10"/>
      <name val="Arial Greek"/>
      <family val="2"/>
      <charset val="161"/>
    </font>
    <font>
      <b/>
      <sz val="10"/>
      <name val="Arial CYR"/>
      <family val="2"/>
      <charset val="204"/>
    </font>
    <font>
      <b/>
      <sz val="8"/>
      <name val="Terminal"/>
      <family val="3"/>
      <charset val="255"/>
    </font>
    <font>
      <b/>
      <sz val="10"/>
      <color indexed="9"/>
      <name val="Courier New Greek"/>
      <family val="3"/>
      <charset val="161"/>
    </font>
    <font>
      <sz val="8"/>
      <name val="Courier New Greek"/>
      <family val="3"/>
      <charset val="161"/>
    </font>
    <font>
      <b/>
      <sz val="9"/>
      <name val="Courier New Greek"/>
      <family val="3"/>
      <charset val="161"/>
    </font>
    <font>
      <b/>
      <sz val="10"/>
      <color indexed="9"/>
      <name val="Courier New Greek"/>
    </font>
    <font>
      <b/>
      <sz val="11"/>
      <name val="Arial"/>
      <family val="2"/>
    </font>
    <font>
      <sz val="11"/>
      <name val="Arial"/>
      <family val="2"/>
    </font>
    <font>
      <sz val="9"/>
      <name val="Arial"/>
      <family val="2"/>
    </font>
    <font>
      <b/>
      <i/>
      <sz val="11"/>
      <name val="Arial"/>
      <family val="2"/>
    </font>
    <font>
      <b/>
      <i/>
      <sz val="10"/>
      <color indexed="48"/>
      <name val="Arial"/>
      <family val="2"/>
    </font>
    <font>
      <b/>
      <i/>
      <sz val="11"/>
      <color indexed="48"/>
      <name val="Arial"/>
      <family val="2"/>
    </font>
    <font>
      <sz val="10"/>
      <name val="Calibri"/>
      <family val="2"/>
    </font>
    <font>
      <b/>
      <sz val="10"/>
      <color indexed="9"/>
      <name val="Calibri"/>
      <family val="2"/>
    </font>
    <font>
      <sz val="10"/>
      <color indexed="9"/>
      <name val="Calibri"/>
      <family val="2"/>
    </font>
    <font>
      <b/>
      <sz val="10"/>
      <name val="Calibri"/>
      <family val="2"/>
    </font>
    <font>
      <b/>
      <sz val="16"/>
      <name val="Arial"/>
      <family val="2"/>
    </font>
    <font>
      <b/>
      <sz val="9"/>
      <name val="Arial"/>
      <family val="2"/>
    </font>
    <font>
      <b/>
      <sz val="12"/>
      <name val="Arial"/>
      <family val="2"/>
    </font>
    <font>
      <b/>
      <sz val="10"/>
      <color indexed="9"/>
      <name val="Arial"/>
      <family val="2"/>
    </font>
    <font>
      <b/>
      <i/>
      <sz val="9"/>
      <color indexed="48"/>
      <name val="Arial"/>
      <family val="2"/>
    </font>
    <font>
      <b/>
      <sz val="10"/>
      <name val="Courier New Greek"/>
    </font>
    <font>
      <sz val="10"/>
      <color indexed="9"/>
      <name val="Arial"/>
      <family val="2"/>
    </font>
    <font>
      <b/>
      <sz val="10"/>
      <name val="Terminal4ESZ"/>
    </font>
    <font>
      <sz val="10"/>
      <name val="Terminal4ESZ"/>
    </font>
    <font>
      <b/>
      <i/>
      <sz val="8"/>
      <color indexed="48"/>
      <name val="Terminal4ESZ"/>
    </font>
    <font>
      <b/>
      <sz val="16"/>
      <name val="Terminal4ESZ"/>
    </font>
    <font>
      <b/>
      <sz val="11"/>
      <name val="Terminal4ESZ"/>
    </font>
    <font>
      <sz val="11"/>
      <name val="Terminal4ESZ"/>
    </font>
    <font>
      <sz val="9"/>
      <name val="Terminal4ESZ"/>
    </font>
    <font>
      <b/>
      <sz val="8"/>
      <name val="Terminal4ESZ"/>
    </font>
    <font>
      <b/>
      <sz val="12"/>
      <name val="Terminal4ESZ"/>
    </font>
    <font>
      <sz val="8"/>
      <name val="Terminal4ESZ"/>
    </font>
    <font>
      <b/>
      <sz val="10"/>
      <color indexed="9"/>
      <name val="Terminal4ESZ"/>
    </font>
    <font>
      <b/>
      <sz val="8"/>
      <color indexed="9"/>
      <name val="Terminal4ESZ"/>
    </font>
    <font>
      <sz val="8"/>
      <color indexed="9"/>
      <name val="Terminal4ESZ"/>
    </font>
    <font>
      <b/>
      <sz val="8"/>
      <color indexed="81"/>
      <name val="Tahoma"/>
      <family val="2"/>
    </font>
    <font>
      <sz val="8"/>
      <color indexed="81"/>
      <name val="Tahoma"/>
      <family val="2"/>
    </font>
    <font>
      <sz val="9"/>
      <name val="Terminal"/>
      <family val="3"/>
      <charset val="255"/>
    </font>
    <font>
      <sz val="10"/>
      <name val="Courier New Greek"/>
    </font>
    <font>
      <sz val="11"/>
      <color theme="1"/>
      <name val="Calibri"/>
      <family val="2"/>
      <scheme val="minor"/>
    </font>
    <font>
      <sz val="10"/>
      <name val="Calibri"/>
      <family val="2"/>
      <scheme val="minor"/>
    </font>
    <font>
      <b/>
      <sz val="10"/>
      <name val="Calibri"/>
      <family val="2"/>
      <scheme val="minor"/>
    </font>
    <font>
      <b/>
      <sz val="9"/>
      <name val="Calibri"/>
      <family val="2"/>
      <scheme val="minor"/>
    </font>
    <font>
      <sz val="9"/>
      <name val="Calibri"/>
      <family val="2"/>
      <scheme val="minor"/>
    </font>
    <font>
      <b/>
      <sz val="14"/>
      <name val="Calibri"/>
      <family val="2"/>
      <scheme val="minor"/>
    </font>
    <font>
      <sz val="14"/>
      <name val="Calibri"/>
      <family val="2"/>
      <scheme val="minor"/>
    </font>
    <font>
      <sz val="18"/>
      <name val="Calibri"/>
      <family val="2"/>
      <scheme val="minor"/>
    </font>
    <font>
      <sz val="10"/>
      <color indexed="48"/>
      <name val="Calibri"/>
      <family val="2"/>
      <scheme val="minor"/>
    </font>
    <font>
      <b/>
      <sz val="10"/>
      <color indexed="9"/>
      <name val="Calibri"/>
      <family val="2"/>
      <scheme val="minor"/>
    </font>
    <font>
      <sz val="10"/>
      <color indexed="9"/>
      <name val="Calibri"/>
      <family val="2"/>
      <scheme val="minor"/>
    </font>
    <font>
      <sz val="8"/>
      <color indexed="48"/>
      <name val="Calibri"/>
      <family val="2"/>
      <scheme val="minor"/>
    </font>
    <font>
      <b/>
      <i/>
      <sz val="10"/>
      <color indexed="48"/>
      <name val="Calibri"/>
      <family val="2"/>
      <scheme val="minor"/>
    </font>
    <font>
      <b/>
      <sz val="8"/>
      <color indexed="48"/>
      <name val="Calibri"/>
      <family val="2"/>
      <scheme val="minor"/>
    </font>
    <font>
      <b/>
      <sz val="10"/>
      <color theme="4"/>
      <name val="Arial"/>
      <family val="2"/>
    </font>
    <font>
      <sz val="10"/>
      <color rgb="FFFF0000"/>
      <name val="Arial"/>
      <family val="2"/>
    </font>
    <font>
      <b/>
      <sz val="10"/>
      <color theme="4"/>
      <name val="Calibri"/>
      <family val="2"/>
      <scheme val="minor"/>
    </font>
    <font>
      <sz val="8"/>
      <color theme="3" tint="0.39997558519241921"/>
      <name val="Arial"/>
      <family val="2"/>
    </font>
    <font>
      <b/>
      <i/>
      <sz val="10"/>
      <color theme="4"/>
      <name val="Arial"/>
      <family val="2"/>
    </font>
    <font>
      <b/>
      <sz val="10"/>
      <color indexed="48"/>
      <name val="Calibri"/>
      <family val="2"/>
      <scheme val="minor"/>
    </font>
    <font>
      <sz val="10"/>
      <color rgb="FF0070C0"/>
      <name val="Calibri"/>
      <family val="2"/>
      <scheme val="minor"/>
    </font>
    <font>
      <sz val="11"/>
      <name val="Calibri"/>
      <family val="2"/>
      <scheme val="minor"/>
    </font>
    <font>
      <sz val="10"/>
      <color theme="3" tint="0.39997558519241921"/>
      <name val="Calibri"/>
      <family val="2"/>
      <scheme val="minor"/>
    </font>
    <font>
      <sz val="10"/>
      <color theme="1"/>
      <name val="Calibri"/>
      <family val="2"/>
      <scheme val="minor"/>
    </font>
    <font>
      <b/>
      <sz val="11"/>
      <name val="Calibri"/>
      <family val="2"/>
      <scheme val="minor"/>
    </font>
    <font>
      <sz val="10"/>
      <color rgb="FFC00000"/>
      <name val="Calibri"/>
      <family val="2"/>
      <scheme val="minor"/>
    </font>
    <font>
      <b/>
      <sz val="10"/>
      <color rgb="FFC00000"/>
      <name val="Calibri"/>
      <family val="2"/>
      <scheme val="minor"/>
    </font>
    <font>
      <sz val="9"/>
      <color indexed="48"/>
      <name val="Calibri"/>
      <family val="2"/>
      <scheme val="minor"/>
    </font>
    <font>
      <sz val="10"/>
      <color theme="4"/>
      <name val="Calibri"/>
      <family val="2"/>
      <scheme val="minor"/>
    </font>
  </fonts>
  <fills count="16">
    <fill>
      <patternFill patternType="none"/>
    </fill>
    <fill>
      <patternFill patternType="gray125"/>
    </fill>
    <fill>
      <patternFill patternType="solid">
        <fgColor indexed="41"/>
        <bgColor indexed="64"/>
      </patternFill>
    </fill>
    <fill>
      <patternFill patternType="solid">
        <fgColor indexed="42"/>
        <bgColor indexed="64"/>
      </patternFill>
    </fill>
    <fill>
      <patternFill patternType="solid">
        <fgColor indexed="9"/>
        <bgColor indexed="64"/>
      </patternFill>
    </fill>
    <fill>
      <patternFill patternType="solid">
        <fgColor indexed="49"/>
        <bgColor indexed="64"/>
      </patternFill>
    </fill>
    <fill>
      <patternFill patternType="solid">
        <fgColor indexed="22"/>
        <bgColor indexed="64"/>
      </patternFill>
    </fill>
    <fill>
      <patternFill patternType="solid">
        <fgColor indexed="48"/>
        <bgColor indexed="64"/>
      </patternFill>
    </fill>
    <fill>
      <patternFill patternType="solid">
        <fgColor indexed="10"/>
        <bgColor indexed="64"/>
      </patternFill>
    </fill>
    <fill>
      <patternFill patternType="solid">
        <fgColor indexed="18"/>
        <bgColor indexed="64"/>
      </patternFill>
    </fill>
    <fill>
      <patternFill patternType="solid">
        <fgColor theme="0" tint="-0.249977111117893"/>
        <bgColor indexed="64"/>
      </patternFill>
    </fill>
    <fill>
      <patternFill patternType="solid">
        <fgColor theme="7" tint="0.59999389629810485"/>
        <bgColor indexed="64"/>
      </patternFill>
    </fill>
    <fill>
      <patternFill patternType="solid">
        <fgColor theme="0"/>
        <bgColor indexed="64"/>
      </patternFill>
    </fill>
    <fill>
      <patternFill patternType="solid">
        <fgColor theme="8" tint="0.59999389629810485"/>
        <bgColor indexed="64"/>
      </patternFill>
    </fill>
    <fill>
      <patternFill patternType="solid">
        <fgColor rgb="FFFFFF00"/>
        <bgColor indexed="64"/>
      </patternFill>
    </fill>
    <fill>
      <patternFill patternType="solid">
        <fgColor rgb="FFFFC000"/>
        <bgColor indexed="64"/>
      </patternFill>
    </fill>
  </fills>
  <borders count="25">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medium">
        <color indexed="64"/>
      </left>
      <right/>
      <top/>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thin">
        <color indexed="64"/>
      </bottom>
      <diagonal/>
    </border>
  </borders>
  <cellStyleXfs count="4">
    <xf numFmtId="0" fontId="0" fillId="0" borderId="0"/>
    <xf numFmtId="43" fontId="79" fillId="0" borderId="0" applyFont="0" applyFill="0" applyBorder="0" applyAlignment="0" applyProtection="0"/>
    <xf numFmtId="44" fontId="79" fillId="0" borderId="0" applyFont="0" applyFill="0" applyBorder="0" applyAlignment="0" applyProtection="0"/>
    <xf numFmtId="9" fontId="79" fillId="0" borderId="0" applyFont="0" applyFill="0" applyBorder="0" applyAlignment="0" applyProtection="0"/>
  </cellStyleXfs>
  <cellXfs count="1056">
    <xf numFmtId="0" fontId="0" fillId="0" borderId="0" xfId="0"/>
    <xf numFmtId="0" fontId="4" fillId="0" borderId="0" xfId="0" applyNumberFormat="1" applyFont="1" applyAlignment="1">
      <alignment horizontal="right" vertical="center"/>
    </xf>
    <xf numFmtId="0" fontId="6" fillId="0" borderId="0" xfId="0" applyFont="1" applyAlignment="1">
      <alignment vertical="center"/>
    </xf>
    <xf numFmtId="0" fontId="7" fillId="0" borderId="0" xfId="0" applyFont="1" applyAlignment="1">
      <alignment horizontal="center"/>
    </xf>
    <xf numFmtId="0" fontId="8" fillId="0" borderId="0" xfId="0" applyNumberFormat="1" applyFont="1" applyAlignment="1">
      <alignment horizontal="right" vertical="center"/>
    </xf>
    <xf numFmtId="0" fontId="9" fillId="0" borderId="1" xfId="0" applyFont="1" applyBorder="1" applyAlignment="1">
      <alignment vertical="center"/>
    </xf>
    <xf numFmtId="0" fontId="10" fillId="0" borderId="2" xfId="0" applyFont="1" applyBorder="1" applyAlignment="1">
      <alignment horizontal="right" vertical="center"/>
    </xf>
    <xf numFmtId="0" fontId="10" fillId="0" borderId="3" xfId="0" applyFont="1" applyBorder="1" applyAlignment="1">
      <alignment horizontal="right" vertical="center"/>
    </xf>
    <xf numFmtId="0" fontId="10" fillId="0" borderId="4" xfId="0" applyFont="1" applyBorder="1" applyAlignment="1">
      <alignment horizontal="center" vertical="center"/>
    </xf>
    <xf numFmtId="0" fontId="9" fillId="2" borderId="5" xfId="0" applyFont="1" applyFill="1" applyBorder="1" applyAlignment="1">
      <alignment vertical="center"/>
    </xf>
    <xf numFmtId="0" fontId="9" fillId="0" borderId="0" xfId="0" applyFont="1" applyAlignment="1">
      <alignment vertical="center"/>
    </xf>
    <xf numFmtId="0" fontId="11" fillId="0" borderId="0" xfId="0" applyFont="1" applyAlignment="1">
      <alignment vertical="center"/>
    </xf>
    <xf numFmtId="0" fontId="11" fillId="0" borderId="6" xfId="0" applyFont="1" applyBorder="1" applyAlignment="1">
      <alignment vertical="center"/>
    </xf>
    <xf numFmtId="0" fontId="12" fillId="0" borderId="5" xfId="0" applyFont="1" applyBorder="1" applyAlignment="1">
      <alignment horizontal="right" vertical="center"/>
    </xf>
    <xf numFmtId="0" fontId="12" fillId="3" borderId="4" xfId="0" applyFont="1" applyFill="1" applyBorder="1" applyAlignment="1">
      <alignment horizontal="center" vertical="center" wrapText="1"/>
    </xf>
    <xf numFmtId="0" fontId="12" fillId="3" borderId="4" xfId="0" applyFont="1" applyFill="1" applyBorder="1" applyAlignment="1">
      <alignment horizontal="center" vertical="center"/>
    </xf>
    <xf numFmtId="0" fontId="14" fillId="3" borderId="4" xfId="0" applyFont="1" applyFill="1" applyBorder="1" applyAlignment="1">
      <alignment horizontal="center" vertical="center"/>
    </xf>
    <xf numFmtId="0" fontId="12" fillId="0" borderId="0" xfId="0" applyFont="1" applyAlignment="1">
      <alignment horizontal="center" vertical="center"/>
    </xf>
    <xf numFmtId="0" fontId="15" fillId="3" borderId="4" xfId="0" applyFont="1" applyFill="1" applyBorder="1" applyAlignment="1">
      <alignment horizontal="center" vertical="center"/>
    </xf>
    <xf numFmtId="0" fontId="4" fillId="4" borderId="0" xfId="0" applyNumberFormat="1" applyFont="1" applyFill="1" applyAlignment="1">
      <alignment horizontal="right" vertical="center"/>
    </xf>
    <xf numFmtId="0" fontId="12" fillId="4" borderId="1" xfId="0" applyFont="1" applyFill="1" applyBorder="1" applyAlignment="1">
      <alignment horizontal="center" vertical="center"/>
    </xf>
    <xf numFmtId="0" fontId="12" fillId="4" borderId="7" xfId="0" applyFont="1" applyFill="1" applyBorder="1" applyAlignment="1">
      <alignment horizontal="center" vertical="center"/>
    </xf>
    <xf numFmtId="9" fontId="16" fillId="0" borderId="3" xfId="0" applyNumberFormat="1" applyFont="1" applyBorder="1" applyAlignment="1">
      <alignment horizontal="center" vertical="center"/>
    </xf>
    <xf numFmtId="0" fontId="17" fillId="0" borderId="7" xfId="0" applyFont="1" applyBorder="1" applyAlignment="1">
      <alignment horizontal="center" vertical="center"/>
    </xf>
    <xf numFmtId="0" fontId="17" fillId="0" borderId="3" xfId="0" applyFont="1" applyBorder="1" applyAlignment="1">
      <alignment horizontal="center" vertical="center"/>
    </xf>
    <xf numFmtId="0" fontId="12" fillId="0" borderId="7" xfId="0" applyFont="1" applyBorder="1" applyAlignment="1">
      <alignment horizontal="center" vertical="center"/>
    </xf>
    <xf numFmtId="0" fontId="12" fillId="0" borderId="3" xfId="0" applyFont="1" applyBorder="1" applyAlignment="1">
      <alignment horizontal="center" vertical="center"/>
    </xf>
    <xf numFmtId="0" fontId="12" fillId="0" borderId="2" xfId="0" applyFont="1" applyBorder="1" applyAlignment="1">
      <alignment horizontal="center" vertical="center"/>
    </xf>
    <xf numFmtId="0" fontId="1" fillId="5" borderId="8" xfId="0" applyFont="1" applyFill="1" applyBorder="1" applyAlignment="1">
      <alignment vertical="center"/>
    </xf>
    <xf numFmtId="0" fontId="2" fillId="5" borderId="0" xfId="0" applyFont="1" applyFill="1" applyBorder="1" applyAlignment="1">
      <alignment vertical="center"/>
    </xf>
    <xf numFmtId="0" fontId="2" fillId="5" borderId="9" xfId="0" applyFont="1" applyFill="1" applyBorder="1" applyAlignment="1">
      <alignment vertical="center"/>
    </xf>
    <xf numFmtId="0" fontId="2" fillId="5" borderId="10" xfId="0" applyFont="1" applyFill="1" applyBorder="1" applyAlignment="1">
      <alignment vertical="center"/>
    </xf>
    <xf numFmtId="0" fontId="2" fillId="0" borderId="0" xfId="0" applyFont="1" applyAlignment="1">
      <alignment vertical="center"/>
    </xf>
    <xf numFmtId="0" fontId="18" fillId="0" borderId="0" xfId="0" applyNumberFormat="1" applyFont="1" applyAlignment="1">
      <alignment horizontal="right" vertical="center"/>
    </xf>
    <xf numFmtId="0" fontId="1" fillId="6" borderId="8" xfId="0" applyFont="1" applyFill="1" applyBorder="1" applyAlignment="1">
      <alignment vertical="center"/>
    </xf>
    <xf numFmtId="0" fontId="2" fillId="6" borderId="0" xfId="0" applyFont="1" applyFill="1" applyBorder="1" applyAlignment="1">
      <alignment vertical="center"/>
    </xf>
    <xf numFmtId="0" fontId="2" fillId="6" borderId="9" xfId="0" applyFont="1" applyFill="1" applyBorder="1" applyAlignment="1">
      <alignment vertical="center"/>
    </xf>
    <xf numFmtId="0" fontId="2" fillId="6" borderId="10" xfId="0" applyFont="1" applyFill="1" applyBorder="1" applyAlignment="1">
      <alignment vertical="center"/>
    </xf>
    <xf numFmtId="0" fontId="2" fillId="4" borderId="8" xfId="0" applyFont="1" applyFill="1" applyBorder="1" applyAlignment="1">
      <alignment vertical="center"/>
    </xf>
    <xf numFmtId="0" fontId="2" fillId="4" borderId="0" xfId="0" applyFont="1" applyFill="1" applyBorder="1" applyAlignment="1">
      <alignment vertical="center"/>
    </xf>
    <xf numFmtId="0" fontId="2" fillId="0" borderId="9" xfId="0" applyFont="1" applyBorder="1" applyAlignment="1">
      <alignment vertical="center"/>
    </xf>
    <xf numFmtId="0" fontId="2" fillId="0" borderId="0" xfId="0" applyFont="1" applyBorder="1" applyAlignment="1">
      <alignment vertical="center"/>
    </xf>
    <xf numFmtId="0" fontId="2" fillId="0" borderId="10" xfId="0" applyFont="1" applyBorder="1" applyAlignment="1">
      <alignment vertical="center"/>
    </xf>
    <xf numFmtId="0" fontId="1" fillId="4" borderId="8" xfId="0" applyFont="1" applyFill="1" applyBorder="1" applyAlignment="1">
      <alignment vertical="center" wrapText="1"/>
    </xf>
    <xf numFmtId="0" fontId="2" fillId="0" borderId="9" xfId="0" applyFont="1" applyFill="1" applyBorder="1" applyAlignment="1">
      <alignment vertical="center"/>
    </xf>
    <xf numFmtId="0" fontId="2" fillId="4" borderId="9" xfId="0" applyFont="1" applyFill="1" applyBorder="1" applyAlignment="1">
      <alignment vertical="center"/>
    </xf>
    <xf numFmtId="0" fontId="2" fillId="4" borderId="9" xfId="0" applyFont="1" applyFill="1" applyBorder="1" applyAlignment="1">
      <alignment horizontal="center" vertical="center" wrapText="1"/>
    </xf>
    <xf numFmtId="0" fontId="2" fillId="4" borderId="10" xfId="0" applyFont="1" applyFill="1" applyBorder="1" applyAlignment="1">
      <alignment vertical="center"/>
    </xf>
    <xf numFmtId="0" fontId="1" fillId="4" borderId="8" xfId="0" applyFont="1" applyFill="1" applyBorder="1" applyAlignment="1">
      <alignment vertical="center"/>
    </xf>
    <xf numFmtId="0" fontId="21" fillId="4" borderId="8" xfId="0" applyFont="1" applyFill="1" applyBorder="1" applyAlignment="1">
      <alignment vertical="center"/>
    </xf>
    <xf numFmtId="0" fontId="22" fillId="4" borderId="0" xfId="0" applyFont="1" applyFill="1" applyBorder="1" applyAlignment="1">
      <alignment vertical="center"/>
    </xf>
    <xf numFmtId="0" fontId="23" fillId="4" borderId="8" xfId="0" applyFont="1" applyFill="1" applyBorder="1" applyAlignment="1">
      <alignment horizontal="left" vertical="center" wrapText="1"/>
    </xf>
    <xf numFmtId="0" fontId="21" fillId="4" borderId="8" xfId="0" applyFont="1" applyFill="1" applyBorder="1" applyAlignment="1">
      <alignment horizontal="center" vertical="center"/>
    </xf>
    <xf numFmtId="0" fontId="1" fillId="4" borderId="8" xfId="0" applyFont="1" applyFill="1" applyBorder="1" applyAlignment="1">
      <alignment horizontal="center" vertical="center"/>
    </xf>
    <xf numFmtId="0" fontId="4" fillId="0" borderId="0" xfId="0" applyNumberFormat="1" applyFont="1" applyBorder="1" applyAlignment="1">
      <alignment horizontal="right" vertical="center"/>
    </xf>
    <xf numFmtId="0" fontId="2" fillId="4" borderId="8" xfId="0" applyFont="1" applyFill="1" applyBorder="1" applyAlignment="1">
      <alignment horizontal="center" vertical="center"/>
    </xf>
    <xf numFmtId="0" fontId="2" fillId="4" borderId="11" xfId="0" applyFont="1" applyFill="1" applyBorder="1" applyAlignment="1">
      <alignment vertical="center"/>
    </xf>
    <xf numFmtId="0" fontId="2" fillId="4" borderId="12" xfId="0" applyFont="1" applyFill="1" applyBorder="1" applyAlignment="1">
      <alignment vertical="center"/>
    </xf>
    <xf numFmtId="0" fontId="2" fillId="4" borderId="13" xfId="0" applyFont="1" applyFill="1" applyBorder="1" applyAlignment="1">
      <alignment vertical="center"/>
    </xf>
    <xf numFmtId="0" fontId="2" fillId="4" borderId="14" xfId="0" applyFont="1" applyFill="1" applyBorder="1" applyAlignment="1">
      <alignment vertical="center"/>
    </xf>
    <xf numFmtId="0" fontId="25" fillId="0" borderId="0" xfId="0" applyFont="1" applyAlignment="1">
      <alignment vertical="center"/>
    </xf>
    <xf numFmtId="0" fontId="26" fillId="0" borderId="0" xfId="0" applyFont="1" applyAlignment="1">
      <alignment vertical="center"/>
    </xf>
    <xf numFmtId="0" fontId="27" fillId="7" borderId="1" xfId="0" applyFont="1" applyFill="1" applyBorder="1" applyAlignment="1">
      <alignment horizontal="center" vertical="center"/>
    </xf>
    <xf numFmtId="0" fontId="27" fillId="7" borderId="7" xfId="0" applyFont="1" applyFill="1" applyBorder="1" applyAlignment="1">
      <alignment vertical="center"/>
    </xf>
    <xf numFmtId="0" fontId="28" fillId="7" borderId="7" xfId="0" applyFont="1" applyFill="1" applyBorder="1" applyAlignment="1">
      <alignment vertical="center"/>
    </xf>
    <xf numFmtId="0" fontId="28" fillId="7" borderId="2" xfId="0" applyFont="1" applyFill="1" applyBorder="1" applyAlignment="1">
      <alignment vertical="center"/>
    </xf>
    <xf numFmtId="0" fontId="27" fillId="7" borderId="11" xfId="0" applyFont="1" applyFill="1" applyBorder="1" applyAlignment="1">
      <alignment horizontal="right" vertical="center"/>
    </xf>
    <xf numFmtId="0" fontId="27" fillId="7" borderId="12" xfId="0" applyFont="1" applyFill="1" applyBorder="1" applyAlignment="1">
      <alignment vertical="center"/>
    </xf>
    <xf numFmtId="0" fontId="28" fillId="7" borderId="12" xfId="0" applyFont="1" applyFill="1" applyBorder="1" applyAlignment="1">
      <alignment vertical="center"/>
    </xf>
    <xf numFmtId="0" fontId="28" fillId="7" borderId="14" xfId="0" applyFont="1" applyFill="1" applyBorder="1" applyAlignment="1">
      <alignment vertical="center"/>
    </xf>
    <xf numFmtId="0" fontId="22" fillId="0" borderId="0" xfId="0" applyFont="1" applyAlignment="1">
      <alignment horizontal="right" vertical="center"/>
    </xf>
    <xf numFmtId="0" fontId="27" fillId="7" borderId="6" xfId="0" applyFont="1" applyFill="1" applyBorder="1" applyAlignment="1">
      <alignment horizontal="center" vertical="center"/>
    </xf>
    <xf numFmtId="0" fontId="27" fillId="7" borderId="15" xfId="0" applyFont="1" applyFill="1" applyBorder="1" applyAlignment="1">
      <alignment vertical="center"/>
    </xf>
    <xf numFmtId="0" fontId="28" fillId="7" borderId="15" xfId="0" applyFont="1" applyFill="1" applyBorder="1" applyAlignment="1">
      <alignment vertical="center"/>
    </xf>
    <xf numFmtId="0" fontId="28" fillId="7" borderId="5" xfId="0" applyFont="1" applyFill="1" applyBorder="1" applyAlignment="1">
      <alignment vertical="center"/>
    </xf>
    <xf numFmtId="0" fontId="12" fillId="0" borderId="0" xfId="0" applyFont="1" applyAlignment="1">
      <alignment horizontal="left" vertical="center"/>
    </xf>
    <xf numFmtId="0" fontId="11" fillId="0" borderId="0" xfId="0" applyFont="1" applyBorder="1" applyAlignment="1">
      <alignment horizontal="left" vertical="center"/>
    </xf>
    <xf numFmtId="0" fontId="11" fillId="0" borderId="12" xfId="0" applyFont="1" applyBorder="1" applyAlignment="1">
      <alignment horizontal="left" vertical="center"/>
    </xf>
    <xf numFmtId="0" fontId="11" fillId="0" borderId="12" xfId="0" applyFont="1" applyBorder="1" applyAlignment="1">
      <alignment vertical="center"/>
    </xf>
    <xf numFmtId="0" fontId="12" fillId="0" borderId="0" xfId="0" applyFont="1" applyBorder="1" applyAlignment="1">
      <alignment horizontal="right" vertical="center"/>
    </xf>
    <xf numFmtId="0" fontId="2" fillId="4" borderId="9" xfId="0" applyFont="1" applyFill="1" applyBorder="1" applyAlignment="1">
      <alignment horizontal="center" vertical="center"/>
    </xf>
    <xf numFmtId="0" fontId="2" fillId="4" borderId="0" xfId="0" applyFont="1" applyFill="1" applyBorder="1" applyAlignment="1">
      <alignment horizontal="center" vertical="center" wrapText="1"/>
    </xf>
    <xf numFmtId="0" fontId="2" fillId="4" borderId="0" xfId="0" applyFont="1" applyFill="1" applyBorder="1" applyAlignment="1">
      <alignment horizontal="center" vertical="center"/>
    </xf>
    <xf numFmtId="0" fontId="29" fillId="0" borderId="0" xfId="0" applyNumberFormat="1" applyFont="1" applyAlignment="1">
      <alignment horizontal="right" vertical="center"/>
    </xf>
    <xf numFmtId="0" fontId="30" fillId="0" borderId="0" xfId="0" applyNumberFormat="1" applyFont="1" applyAlignment="1">
      <alignment horizontal="right" vertical="center"/>
    </xf>
    <xf numFmtId="0" fontId="31" fillId="0" borderId="1" xfId="0" applyFont="1" applyBorder="1" applyAlignment="1">
      <alignment vertical="center"/>
    </xf>
    <xf numFmtId="0" fontId="32" fillId="0" borderId="2" xfId="0" applyFont="1" applyBorder="1" applyAlignment="1">
      <alignment horizontal="right" vertical="center"/>
    </xf>
    <xf numFmtId="0" fontId="32" fillId="0" borderId="3" xfId="0" applyFont="1" applyBorder="1" applyAlignment="1">
      <alignment horizontal="right" vertical="center"/>
    </xf>
    <xf numFmtId="0" fontId="32" fillId="0" borderId="4" xfId="0" applyFont="1" applyBorder="1" applyAlignment="1">
      <alignment horizontal="center" vertical="center"/>
    </xf>
    <xf numFmtId="0" fontId="31" fillId="2" borderId="5" xfId="0" applyFont="1" applyFill="1" applyBorder="1" applyAlignment="1">
      <alignment vertical="center"/>
    </xf>
    <xf numFmtId="0" fontId="31" fillId="0" borderId="0" xfId="0" applyFont="1" applyAlignment="1">
      <alignment vertical="center"/>
    </xf>
    <xf numFmtId="0" fontId="33" fillId="0" borderId="6" xfId="0" applyFont="1" applyBorder="1" applyAlignment="1">
      <alignment vertical="center"/>
    </xf>
    <xf numFmtId="0" fontId="34" fillId="0" borderId="5" xfId="0" applyFont="1" applyBorder="1" applyAlignment="1">
      <alignment horizontal="right" vertical="center"/>
    </xf>
    <xf numFmtId="0" fontId="33" fillId="0" borderId="0" xfId="0" applyFont="1" applyAlignment="1">
      <alignment vertical="center"/>
    </xf>
    <xf numFmtId="0" fontId="34" fillId="3" borderId="4" xfId="0" applyFont="1" applyFill="1" applyBorder="1" applyAlignment="1">
      <alignment horizontal="center" vertical="center" wrapText="1"/>
    </xf>
    <xf numFmtId="0" fontId="34" fillId="3" borderId="4" xfId="0" applyFont="1" applyFill="1" applyBorder="1" applyAlignment="1">
      <alignment horizontal="center" vertical="center"/>
    </xf>
    <xf numFmtId="0" fontId="36" fillId="3" borderId="4" xfId="0" applyFont="1" applyFill="1" applyBorder="1" applyAlignment="1">
      <alignment horizontal="center" vertical="center"/>
    </xf>
    <xf numFmtId="0" fontId="34" fillId="0" borderId="0" xfId="0" applyFont="1" applyAlignment="1">
      <alignment horizontal="center" vertical="center"/>
    </xf>
    <xf numFmtId="0" fontId="37" fillId="3" borderId="4" xfId="0" applyFont="1" applyFill="1" applyBorder="1" applyAlignment="1">
      <alignment horizontal="center" vertical="center"/>
    </xf>
    <xf numFmtId="166" fontId="34" fillId="0" borderId="0" xfId="0" applyNumberFormat="1" applyFont="1" applyAlignment="1">
      <alignment horizontal="center" vertical="center"/>
    </xf>
    <xf numFmtId="0" fontId="29" fillId="4" borderId="0" xfId="0" applyNumberFormat="1" applyFont="1" applyFill="1" applyAlignment="1">
      <alignment horizontal="right" vertical="center"/>
    </xf>
    <xf numFmtId="0" fontId="34" fillId="4" borderId="1" xfId="0" applyFont="1" applyFill="1" applyBorder="1" applyAlignment="1">
      <alignment horizontal="center" vertical="center"/>
    </xf>
    <xf numFmtId="0" fontId="34" fillId="4" borderId="7" xfId="0" applyFont="1" applyFill="1" applyBorder="1" applyAlignment="1">
      <alignment horizontal="center" vertical="center"/>
    </xf>
    <xf numFmtId="9" fontId="38" fillId="0" borderId="3" xfId="0" applyNumberFormat="1"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34" fillId="0" borderId="7" xfId="0" applyFont="1" applyBorder="1" applyAlignment="1">
      <alignment horizontal="center" vertical="center"/>
    </xf>
    <xf numFmtId="0" fontId="34" fillId="0" borderId="3" xfId="0" applyFont="1" applyBorder="1" applyAlignment="1">
      <alignment horizontal="center" vertical="center"/>
    </xf>
    <xf numFmtId="0" fontId="34" fillId="0" borderId="2" xfId="0" applyFont="1" applyBorder="1" applyAlignment="1">
      <alignment horizontal="center" vertical="center"/>
    </xf>
    <xf numFmtId="0" fontId="40" fillId="0" borderId="0" xfId="0" applyNumberFormat="1" applyFont="1" applyAlignment="1">
      <alignment horizontal="right" vertical="center"/>
    </xf>
    <xf numFmtId="166" fontId="2" fillId="4" borderId="9" xfId="1" applyNumberFormat="1" applyFont="1" applyFill="1" applyBorder="1" applyAlignment="1">
      <alignment vertical="center"/>
    </xf>
    <xf numFmtId="166" fontId="2" fillId="0" borderId="0" xfId="0" applyNumberFormat="1" applyFont="1" applyAlignment="1">
      <alignment vertical="center"/>
    </xf>
    <xf numFmtId="0" fontId="3" fillId="4" borderId="8" xfId="0" applyFont="1" applyFill="1" applyBorder="1" applyAlignment="1">
      <alignment horizontal="left" vertical="center" wrapText="1"/>
    </xf>
    <xf numFmtId="0" fontId="3" fillId="4" borderId="0" xfId="0" applyFont="1" applyFill="1" applyBorder="1" applyAlignment="1">
      <alignment horizontal="left" vertical="center" wrapText="1"/>
    </xf>
    <xf numFmtId="0" fontId="42" fillId="0" borderId="0" xfId="0" applyFont="1" applyAlignment="1">
      <alignment vertical="center"/>
    </xf>
    <xf numFmtId="0" fontId="34" fillId="0" borderId="0" xfId="0" applyFont="1" applyAlignment="1">
      <alignment horizontal="left" vertical="center"/>
    </xf>
    <xf numFmtId="0" fontId="33" fillId="0" borderId="0" xfId="0" applyFont="1" applyBorder="1" applyAlignment="1">
      <alignment horizontal="left" vertical="center"/>
    </xf>
    <xf numFmtId="0" fontId="33" fillId="0" borderId="12" xfId="0" applyFont="1" applyBorder="1" applyAlignment="1">
      <alignment horizontal="left" vertical="center"/>
    </xf>
    <xf numFmtId="0" fontId="33" fillId="0" borderId="12" xfId="0" applyFont="1" applyBorder="1" applyAlignment="1">
      <alignment vertical="center"/>
    </xf>
    <xf numFmtId="0" fontId="34" fillId="0" borderId="0" xfId="0" applyFont="1" applyBorder="1" applyAlignment="1">
      <alignment horizontal="right" vertical="center"/>
    </xf>
    <xf numFmtId="166" fontId="2" fillId="4" borderId="13" xfId="1" applyNumberFormat="1" applyFont="1" applyFill="1" applyBorder="1" applyAlignment="1">
      <alignment vertical="center"/>
    </xf>
    <xf numFmtId="0" fontId="2" fillId="4" borderId="13" xfId="0" applyFont="1" applyFill="1" applyBorder="1" applyAlignment="1">
      <alignment horizontal="center" vertical="center"/>
    </xf>
    <xf numFmtId="166" fontId="33" fillId="0" borderId="0" xfId="0" applyNumberFormat="1" applyFont="1" applyAlignment="1">
      <alignment vertical="center"/>
    </xf>
    <xf numFmtId="0" fontId="31" fillId="2" borderId="5" xfId="0" applyFont="1" applyFill="1" applyBorder="1" applyAlignment="1">
      <alignment horizontal="center" vertical="center"/>
    </xf>
    <xf numFmtId="0" fontId="2" fillId="4" borderId="8" xfId="0" applyFont="1" applyFill="1" applyBorder="1" applyAlignment="1">
      <alignment vertical="center" wrapText="1"/>
    </xf>
    <xf numFmtId="0" fontId="2" fillId="4" borderId="0" xfId="0" applyFont="1" applyFill="1" applyBorder="1" applyAlignment="1">
      <alignment vertical="center" wrapText="1"/>
    </xf>
    <xf numFmtId="0" fontId="2" fillId="4" borderId="10" xfId="0" applyFont="1" applyFill="1" applyBorder="1" applyAlignment="1">
      <alignment vertical="center" wrapText="1"/>
    </xf>
    <xf numFmtId="167" fontId="2" fillId="0" borderId="0" xfId="0" applyNumberFormat="1" applyFont="1" applyAlignment="1">
      <alignment vertical="center"/>
    </xf>
    <xf numFmtId="167" fontId="2" fillId="0" borderId="9" xfId="0" applyNumberFormat="1" applyFont="1" applyBorder="1" applyAlignment="1">
      <alignment horizontal="center" vertical="center"/>
    </xf>
    <xf numFmtId="0" fontId="2" fillId="0" borderId="0" xfId="0" applyFont="1" applyBorder="1" applyAlignment="1">
      <alignment horizontal="center" vertical="center"/>
    </xf>
    <xf numFmtId="167" fontId="2" fillId="0" borderId="9" xfId="0" applyNumberFormat="1" applyFont="1" applyBorder="1" applyAlignment="1">
      <alignment vertical="center"/>
    </xf>
    <xf numFmtId="0" fontId="21" fillId="4" borderId="8" xfId="0" applyFont="1" applyFill="1" applyBorder="1" applyAlignment="1">
      <alignment vertical="center" wrapText="1"/>
    </xf>
    <xf numFmtId="0" fontId="22" fillId="4" borderId="0" xfId="0" applyFont="1" applyFill="1" applyBorder="1" applyAlignment="1">
      <alignment vertical="center" wrapText="1"/>
    </xf>
    <xf numFmtId="0" fontId="22" fillId="4" borderId="10" xfId="0" applyFont="1" applyFill="1" applyBorder="1" applyAlignment="1">
      <alignment vertical="center" wrapText="1"/>
    </xf>
    <xf numFmtId="167" fontId="2" fillId="4" borderId="0" xfId="0" applyNumberFormat="1" applyFont="1" applyFill="1" applyBorder="1" applyAlignment="1">
      <alignment vertical="center"/>
    </xf>
    <xf numFmtId="167" fontId="2" fillId="4" borderId="9" xfId="0" applyNumberFormat="1" applyFont="1" applyFill="1" applyBorder="1" applyAlignment="1">
      <alignment vertical="center"/>
    </xf>
    <xf numFmtId="167" fontId="2" fillId="4" borderId="9" xfId="0" applyNumberFormat="1" applyFont="1" applyFill="1" applyBorder="1" applyAlignment="1">
      <alignment horizontal="center" vertical="center"/>
    </xf>
    <xf numFmtId="167" fontId="2" fillId="4" borderId="10" xfId="0" applyNumberFormat="1" applyFont="1" applyFill="1" applyBorder="1" applyAlignment="1">
      <alignment horizontal="center" vertical="center"/>
    </xf>
    <xf numFmtId="167" fontId="1" fillId="4" borderId="13" xfId="0" applyNumberFormat="1" applyFont="1" applyFill="1" applyBorder="1" applyAlignment="1">
      <alignment vertical="center"/>
    </xf>
    <xf numFmtId="168" fontId="42" fillId="0" borderId="0" xfId="2" applyNumberFormat="1" applyFont="1" applyAlignment="1">
      <alignment vertical="center"/>
    </xf>
    <xf numFmtId="167" fontId="2" fillId="4" borderId="9" xfId="2" applyNumberFormat="1" applyFont="1" applyFill="1" applyBorder="1" applyAlignment="1">
      <alignment horizontal="center" vertical="center"/>
    </xf>
    <xf numFmtId="167" fontId="2" fillId="4" borderId="0" xfId="0" applyNumberFormat="1" applyFont="1" applyFill="1" applyBorder="1" applyAlignment="1">
      <alignment horizontal="center" vertical="center"/>
    </xf>
    <xf numFmtId="168" fontId="2" fillId="0" borderId="0" xfId="2" applyNumberFormat="1" applyFont="1" applyAlignment="1">
      <alignment vertical="center"/>
    </xf>
    <xf numFmtId="0" fontId="21" fillId="4" borderId="9" xfId="0" applyFont="1" applyFill="1" applyBorder="1" applyAlignment="1">
      <alignment horizontal="center" vertical="center"/>
    </xf>
    <xf numFmtId="0" fontId="2" fillId="5" borderId="9" xfId="0" applyFont="1" applyFill="1" applyBorder="1" applyAlignment="1">
      <alignment horizontal="center" vertical="center"/>
    </xf>
    <xf numFmtId="0" fontId="2" fillId="5" borderId="0" xfId="0" applyFont="1" applyFill="1" applyBorder="1" applyAlignment="1">
      <alignment horizontal="center" vertical="center"/>
    </xf>
    <xf numFmtId="0" fontId="29" fillId="0" borderId="0" xfId="0" applyNumberFormat="1" applyFont="1" applyBorder="1" applyAlignment="1">
      <alignment horizontal="right" vertical="center"/>
    </xf>
    <xf numFmtId="167" fontId="1" fillId="4" borderId="9" xfId="0" applyNumberFormat="1" applyFont="1" applyFill="1" applyBorder="1" applyAlignment="1">
      <alignment horizontal="center" vertical="center"/>
    </xf>
    <xf numFmtId="168" fontId="2" fillId="4" borderId="13" xfId="2" applyNumberFormat="1" applyFont="1" applyFill="1" applyBorder="1" applyAlignment="1">
      <alignment horizontal="center" vertical="center"/>
    </xf>
    <xf numFmtId="168" fontId="2" fillId="0" borderId="0" xfId="0" applyNumberFormat="1" applyFont="1" applyAlignment="1">
      <alignment vertical="center"/>
    </xf>
    <xf numFmtId="165" fontId="26" fillId="0" borderId="0" xfId="2" applyNumberFormat="1" applyFont="1" applyAlignment="1">
      <alignment vertical="center"/>
    </xf>
    <xf numFmtId="0" fontId="35" fillId="0" borderId="1" xfId="0" applyFont="1" applyBorder="1" applyAlignment="1">
      <alignment vertical="center"/>
    </xf>
    <xf numFmtId="0" fontId="43" fillId="0" borderId="2" xfId="0" applyFont="1" applyBorder="1" applyAlignment="1">
      <alignment horizontal="right" vertical="center"/>
    </xf>
    <xf numFmtId="0" fontId="43" fillId="0" borderId="3" xfId="0" applyFont="1" applyBorder="1" applyAlignment="1">
      <alignment horizontal="right" vertical="center"/>
    </xf>
    <xf numFmtId="0" fontId="43" fillId="0" borderId="4" xfId="0" applyFont="1" applyBorder="1" applyAlignment="1">
      <alignment horizontal="center" vertical="center"/>
    </xf>
    <xf numFmtId="0" fontId="35" fillId="2" borderId="5" xfId="0" applyFont="1" applyFill="1" applyBorder="1" applyAlignment="1">
      <alignment vertical="center"/>
    </xf>
    <xf numFmtId="0" fontId="35" fillId="0" borderId="6" xfId="0" applyFont="1" applyBorder="1" applyAlignment="1">
      <alignment vertical="center"/>
    </xf>
    <xf numFmtId="0" fontId="43" fillId="0" borderId="5" xfId="0" applyFont="1" applyBorder="1" applyAlignment="1">
      <alignment horizontal="right" vertical="center"/>
    </xf>
    <xf numFmtId="0" fontId="43" fillId="0" borderId="4" xfId="0" applyFont="1" applyBorder="1" applyAlignment="1">
      <alignment horizontal="right" vertical="center"/>
    </xf>
    <xf numFmtId="0" fontId="43" fillId="0" borderId="4" xfId="0" applyFont="1" applyBorder="1" applyAlignment="1">
      <alignment horizontal="right" vertical="center" wrapText="1"/>
    </xf>
    <xf numFmtId="169" fontId="44" fillId="8" borderId="4" xfId="0" applyNumberFormat="1" applyFont="1" applyFill="1" applyBorder="1" applyAlignment="1">
      <alignment horizontal="center" vertical="center"/>
    </xf>
    <xf numFmtId="0" fontId="1" fillId="2" borderId="4" xfId="0" applyFont="1" applyFill="1" applyBorder="1" applyAlignment="1">
      <alignment vertical="center"/>
    </xf>
    <xf numFmtId="0" fontId="2" fillId="2" borderId="4" xfId="0" applyFont="1" applyFill="1" applyBorder="1" applyAlignment="1">
      <alignment vertical="center"/>
    </xf>
    <xf numFmtId="167" fontId="1" fillId="2" borderId="4" xfId="0" applyNumberFormat="1" applyFont="1" applyFill="1" applyBorder="1" applyAlignment="1">
      <alignment horizontal="center" vertical="center"/>
    </xf>
    <xf numFmtId="0" fontId="2" fillId="4" borderId="3" xfId="0" applyFont="1" applyFill="1" applyBorder="1" applyAlignment="1">
      <alignment horizontal="center" vertical="center"/>
    </xf>
    <xf numFmtId="167" fontId="1" fillId="5" borderId="4" xfId="0" applyNumberFormat="1" applyFont="1" applyFill="1" applyBorder="1" applyAlignment="1">
      <alignment horizontal="center" vertical="center"/>
    </xf>
    <xf numFmtId="0" fontId="2" fillId="5" borderId="4" xfId="0" applyFont="1" applyFill="1" applyBorder="1" applyAlignment="1">
      <alignment vertical="center"/>
    </xf>
    <xf numFmtId="167" fontId="22" fillId="5" borderId="4" xfId="0" applyNumberFormat="1" applyFont="1" applyFill="1" applyBorder="1" applyAlignment="1">
      <alignment horizontal="center" vertical="center"/>
    </xf>
    <xf numFmtId="0" fontId="29" fillId="0" borderId="0" xfId="0" applyNumberFormat="1" applyFont="1" applyFill="1" applyBorder="1" applyAlignment="1">
      <alignment horizontal="right" vertical="center"/>
    </xf>
    <xf numFmtId="0" fontId="1" fillId="0" borderId="0" xfId="0" applyFont="1" applyFill="1" applyBorder="1" applyAlignment="1">
      <alignment horizontal="left" vertical="center"/>
    </xf>
    <xf numFmtId="167" fontId="1" fillId="0" borderId="0" xfId="0" applyNumberFormat="1" applyFont="1" applyFill="1" applyBorder="1" applyAlignment="1">
      <alignment horizontal="center" vertical="center"/>
    </xf>
    <xf numFmtId="0" fontId="2" fillId="0" borderId="0" xfId="0" applyFont="1" applyFill="1" applyBorder="1" applyAlignment="1">
      <alignment vertical="center"/>
    </xf>
    <xf numFmtId="0" fontId="2" fillId="5" borderId="13" xfId="0" applyFont="1" applyFill="1" applyBorder="1" applyAlignment="1">
      <alignment vertical="center"/>
    </xf>
    <xf numFmtId="0" fontId="2" fillId="5" borderId="12" xfId="0" applyFont="1" applyFill="1" applyBorder="1" applyAlignment="1">
      <alignment vertical="center"/>
    </xf>
    <xf numFmtId="0" fontId="2" fillId="5" borderId="14" xfId="0" applyFont="1" applyFill="1" applyBorder="1" applyAlignment="1">
      <alignment vertical="center"/>
    </xf>
    <xf numFmtId="0" fontId="1" fillId="5" borderId="0" xfId="0" applyFont="1" applyFill="1" applyBorder="1" applyAlignment="1">
      <alignment horizontal="left" vertical="center"/>
    </xf>
    <xf numFmtId="167" fontId="22" fillId="5" borderId="0" xfId="0" applyNumberFormat="1" applyFont="1" applyFill="1" applyBorder="1" applyAlignment="1">
      <alignment horizontal="center" vertical="center"/>
    </xf>
    <xf numFmtId="170" fontId="22" fillId="5" borderId="0" xfId="3" applyNumberFormat="1" applyFont="1" applyFill="1" applyBorder="1" applyAlignment="1">
      <alignment horizontal="center" vertical="center"/>
    </xf>
    <xf numFmtId="0" fontId="7" fillId="0" borderId="0" xfId="0" applyFont="1" applyAlignment="1">
      <alignment horizontal="center" vertical="center"/>
    </xf>
    <xf numFmtId="0" fontId="32" fillId="0" borderId="3" xfId="0" applyFont="1" applyBorder="1" applyAlignment="1">
      <alignment horizontal="center" vertical="center"/>
    </xf>
    <xf numFmtId="0" fontId="33" fillId="0" borderId="0" xfId="0" applyFont="1" applyAlignment="1">
      <alignment horizontal="center" vertical="center"/>
    </xf>
    <xf numFmtId="165" fontId="2" fillId="5" borderId="3" xfId="0" applyNumberFormat="1" applyFont="1" applyFill="1" applyBorder="1" applyAlignment="1">
      <alignment vertical="center"/>
    </xf>
    <xf numFmtId="44" fontId="2" fillId="10" borderId="9" xfId="0" applyNumberFormat="1" applyFont="1" applyFill="1" applyBorder="1" applyAlignment="1">
      <alignment vertical="center"/>
    </xf>
    <xf numFmtId="0" fontId="2" fillId="10" borderId="0" xfId="0" applyFont="1" applyFill="1" applyAlignment="1">
      <alignment horizontal="center" vertical="center"/>
    </xf>
    <xf numFmtId="165" fontId="47" fillId="11" borderId="9" xfId="2" applyNumberFormat="1" applyFont="1" applyFill="1" applyBorder="1" applyAlignment="1">
      <alignment vertical="center"/>
    </xf>
    <xf numFmtId="165" fontId="47" fillId="12" borderId="9" xfId="2" applyNumberFormat="1" applyFont="1" applyFill="1" applyBorder="1" applyAlignment="1">
      <alignment horizontal="right" vertical="center"/>
    </xf>
    <xf numFmtId="164" fontId="47" fillId="4" borderId="9" xfId="1" applyNumberFormat="1" applyFont="1" applyFill="1" applyBorder="1" applyAlignment="1">
      <alignment horizontal="right" vertical="center"/>
    </xf>
    <xf numFmtId="164" fontId="47" fillId="12" borderId="0" xfId="0" applyNumberFormat="1" applyFont="1" applyFill="1" applyBorder="1" applyAlignment="1">
      <alignment horizontal="right" vertical="center"/>
    </xf>
    <xf numFmtId="165" fontId="2" fillId="11" borderId="0" xfId="0" applyNumberFormat="1" applyFont="1" applyFill="1" applyAlignment="1">
      <alignment vertical="center"/>
    </xf>
    <xf numFmtId="0" fontId="29" fillId="12" borderId="0" xfId="0" applyNumberFormat="1" applyFont="1" applyFill="1" applyAlignment="1">
      <alignment horizontal="right" vertical="center"/>
    </xf>
    <xf numFmtId="0" fontId="48" fillId="12" borderId="8" xfId="0" applyFont="1" applyFill="1" applyBorder="1" applyAlignment="1">
      <alignment vertical="center"/>
    </xf>
    <xf numFmtId="0" fontId="45" fillId="12" borderId="0" xfId="0" applyFont="1" applyFill="1" applyBorder="1" applyAlignment="1">
      <alignment vertical="center"/>
    </xf>
    <xf numFmtId="0" fontId="47" fillId="12" borderId="9" xfId="0" applyFont="1" applyFill="1" applyBorder="1" applyAlignment="1">
      <alignment vertical="center"/>
    </xf>
    <xf numFmtId="164" fontId="47" fillId="12" borderId="0" xfId="0" applyNumberFormat="1" applyFont="1" applyFill="1" applyBorder="1" applyAlignment="1">
      <alignment horizontal="center" vertical="center"/>
    </xf>
    <xf numFmtId="164" fontId="47" fillId="12" borderId="9" xfId="0" applyNumberFormat="1" applyFont="1" applyFill="1" applyBorder="1" applyAlignment="1">
      <alignment horizontal="center" vertical="center"/>
    </xf>
    <xf numFmtId="0" fontId="2" fillId="12" borderId="0" xfId="0" applyFont="1" applyFill="1" applyBorder="1" applyAlignment="1">
      <alignment vertical="center"/>
    </xf>
    <xf numFmtId="0" fontId="2" fillId="12" borderId="9" xfId="0" applyFont="1" applyFill="1" applyBorder="1" applyAlignment="1">
      <alignment vertical="center"/>
    </xf>
    <xf numFmtId="0" fontId="2" fillId="12" borderId="10" xfId="0" applyFont="1" applyFill="1" applyBorder="1" applyAlignment="1">
      <alignment vertical="center"/>
    </xf>
    <xf numFmtId="0" fontId="2" fillId="12" borderId="0" xfId="0" applyFont="1" applyFill="1" applyAlignment="1">
      <alignment vertical="center"/>
    </xf>
    <xf numFmtId="0" fontId="45" fillId="6" borderId="8" xfId="0" applyFont="1" applyFill="1" applyBorder="1" applyAlignment="1">
      <alignment vertical="center"/>
    </xf>
    <xf numFmtId="0" fontId="46" fillId="6" borderId="0" xfId="0" applyFont="1" applyFill="1" applyBorder="1" applyAlignment="1">
      <alignment vertical="center"/>
    </xf>
    <xf numFmtId="44" fontId="47" fillId="6" borderId="9" xfId="0" applyNumberFormat="1" applyFont="1" applyFill="1" applyBorder="1" applyAlignment="1">
      <alignment vertical="center"/>
    </xf>
    <xf numFmtId="164" fontId="47" fillId="6" borderId="0" xfId="0" applyNumberFormat="1" applyFont="1" applyFill="1" applyBorder="1" applyAlignment="1">
      <alignment horizontal="center" vertical="center"/>
    </xf>
    <xf numFmtId="164" fontId="47" fillId="6" borderId="9" xfId="0" applyNumberFormat="1" applyFont="1" applyFill="1" applyBorder="1" applyAlignment="1">
      <alignment horizontal="center" vertical="center"/>
    </xf>
    <xf numFmtId="165" fontId="47" fillId="11" borderId="9" xfId="0" applyNumberFormat="1" applyFont="1" applyFill="1" applyBorder="1" applyAlignment="1">
      <alignment vertical="center"/>
    </xf>
    <xf numFmtId="164" fontId="2" fillId="4" borderId="9" xfId="0" applyNumberFormat="1" applyFont="1" applyFill="1" applyBorder="1" applyAlignment="1">
      <alignment vertical="center" wrapText="1"/>
    </xf>
    <xf numFmtId="165" fontId="2" fillId="12" borderId="9" xfId="2" applyNumberFormat="1" applyFont="1" applyFill="1" applyBorder="1" applyAlignment="1">
      <alignment vertical="center"/>
    </xf>
    <xf numFmtId="9" fontId="2" fillId="12" borderId="0" xfId="0" applyNumberFormat="1" applyFont="1" applyFill="1" applyBorder="1" applyAlignment="1">
      <alignment horizontal="center" vertical="center"/>
    </xf>
    <xf numFmtId="9" fontId="2" fillId="12" borderId="9" xfId="0" applyNumberFormat="1" applyFont="1" applyFill="1" applyBorder="1" applyAlignment="1">
      <alignment horizontal="center" vertical="center"/>
    </xf>
    <xf numFmtId="0" fontId="2" fillId="4" borderId="9" xfId="0" applyFont="1" applyFill="1" applyBorder="1" applyAlignment="1">
      <alignment vertical="center" wrapText="1"/>
    </xf>
    <xf numFmtId="0" fontId="45" fillId="5" borderId="8" xfId="0" applyFont="1" applyFill="1" applyBorder="1" applyAlignment="1">
      <alignment vertical="center"/>
    </xf>
    <xf numFmtId="0" fontId="46" fillId="5" borderId="0" xfId="0" applyFont="1" applyFill="1" applyBorder="1" applyAlignment="1">
      <alignment vertical="center"/>
    </xf>
    <xf numFmtId="44" fontId="2" fillId="5" borderId="9" xfId="0" applyNumberFormat="1" applyFont="1" applyFill="1" applyBorder="1" applyAlignment="1">
      <alignment vertical="center"/>
    </xf>
    <xf numFmtId="0" fontId="46" fillId="4" borderId="1" xfId="0" applyFont="1" applyFill="1" applyBorder="1" applyAlignment="1">
      <alignment vertical="center"/>
    </xf>
    <xf numFmtId="0" fontId="46" fillId="4" borderId="7" xfId="0" applyFont="1" applyFill="1" applyBorder="1" applyAlignment="1">
      <alignment vertical="center"/>
    </xf>
    <xf numFmtId="165" fontId="2" fillId="10" borderId="9" xfId="2" applyNumberFormat="1" applyFont="1" applyFill="1" applyBorder="1" applyAlignment="1">
      <alignment vertical="center"/>
    </xf>
    <xf numFmtId="165" fontId="2" fillId="10" borderId="10" xfId="2" applyNumberFormat="1" applyFont="1" applyFill="1" applyBorder="1" applyAlignment="1">
      <alignment horizontal="center" vertical="center"/>
    </xf>
    <xf numFmtId="165" fontId="2" fillId="10" borderId="9" xfId="2" applyNumberFormat="1" applyFont="1" applyFill="1" applyBorder="1" applyAlignment="1">
      <alignment horizontal="center" vertical="center"/>
    </xf>
    <xf numFmtId="0" fontId="46" fillId="4" borderId="8" xfId="0" applyFont="1" applyFill="1" applyBorder="1" applyAlignment="1">
      <alignment vertical="center"/>
    </xf>
    <xf numFmtId="0" fontId="46" fillId="4" borderId="0" xfId="0" applyFont="1" applyFill="1" applyBorder="1" applyAlignment="1">
      <alignment vertical="center"/>
    </xf>
    <xf numFmtId="0" fontId="33" fillId="0" borderId="8" xfId="0" applyFont="1" applyBorder="1" applyAlignment="1">
      <alignment vertical="center"/>
    </xf>
    <xf numFmtId="0" fontId="50" fillId="4" borderId="0" xfId="0" applyFont="1" applyFill="1" applyBorder="1" applyAlignment="1">
      <alignment horizontal="left" vertical="center"/>
    </xf>
    <xf numFmtId="0" fontId="33" fillId="0" borderId="11" xfId="0" applyFont="1" applyBorder="1" applyAlignment="1">
      <alignment vertical="center"/>
    </xf>
    <xf numFmtId="0" fontId="50" fillId="4" borderId="12" xfId="0" applyFont="1" applyFill="1" applyBorder="1" applyAlignment="1">
      <alignment horizontal="left" vertical="center"/>
    </xf>
    <xf numFmtId="0" fontId="2" fillId="4" borderId="3" xfId="0" applyFont="1" applyFill="1" applyBorder="1" applyAlignment="1">
      <alignment vertical="center"/>
    </xf>
    <xf numFmtId="0" fontId="2" fillId="4" borderId="7" xfId="0" applyFont="1" applyFill="1" applyBorder="1" applyAlignment="1">
      <alignment horizontal="center" vertical="center"/>
    </xf>
    <xf numFmtId="0" fontId="2" fillId="4" borderId="7" xfId="0" applyFont="1" applyFill="1" applyBorder="1" applyAlignment="1">
      <alignment vertical="center"/>
    </xf>
    <xf numFmtId="0" fontId="2" fillId="4" borderId="2" xfId="0" applyFont="1" applyFill="1" applyBorder="1" applyAlignment="1">
      <alignment vertical="center"/>
    </xf>
    <xf numFmtId="44" fontId="2" fillId="4" borderId="13" xfId="0" applyNumberFormat="1" applyFont="1" applyFill="1" applyBorder="1" applyAlignment="1">
      <alignment vertical="center"/>
    </xf>
    <xf numFmtId="164" fontId="2" fillId="4" borderId="12" xfId="0" applyNumberFormat="1" applyFont="1" applyFill="1" applyBorder="1" applyAlignment="1">
      <alignment horizontal="center" vertical="center"/>
    </xf>
    <xf numFmtId="164" fontId="2" fillId="4" borderId="13" xfId="0" applyNumberFormat="1" applyFont="1" applyFill="1" applyBorder="1" applyAlignment="1">
      <alignment horizontal="center" vertical="center"/>
    </xf>
    <xf numFmtId="0" fontId="22" fillId="7" borderId="7" xfId="0" applyFont="1" applyFill="1" applyBorder="1" applyAlignment="1">
      <alignment horizontal="center" vertical="center"/>
    </xf>
    <xf numFmtId="0" fontId="27" fillId="7" borderId="7" xfId="0" applyFont="1" applyFill="1" applyBorder="1" applyAlignment="1">
      <alignment horizontal="center" vertical="center"/>
    </xf>
    <xf numFmtId="0" fontId="22" fillId="7" borderId="12" xfId="0" applyFont="1" applyFill="1" applyBorder="1" applyAlignment="1">
      <alignment horizontal="center" vertical="center"/>
    </xf>
    <xf numFmtId="0" fontId="27" fillId="7" borderId="12" xfId="0" applyFont="1" applyFill="1" applyBorder="1" applyAlignment="1">
      <alignment horizontal="center" vertical="center"/>
    </xf>
    <xf numFmtId="0" fontId="26" fillId="0" borderId="0" xfId="0" applyFont="1" applyAlignment="1">
      <alignment horizontal="center" vertical="center"/>
    </xf>
    <xf numFmtId="0" fontId="26" fillId="7" borderId="15" xfId="0" applyFont="1" applyFill="1" applyBorder="1" applyAlignment="1">
      <alignment horizontal="center" vertical="center"/>
    </xf>
    <xf numFmtId="0" fontId="28" fillId="7" borderId="15" xfId="0" applyFont="1" applyFill="1" applyBorder="1" applyAlignment="1">
      <alignment horizontal="center" vertical="center"/>
    </xf>
    <xf numFmtId="0" fontId="33" fillId="0" borderId="12" xfId="0" applyFont="1" applyBorder="1" applyAlignment="1">
      <alignment horizontal="center" vertical="center"/>
    </xf>
    <xf numFmtId="0" fontId="34" fillId="0" borderId="0" xfId="0" applyFont="1" applyBorder="1" applyAlignment="1">
      <alignment horizontal="center" vertical="center"/>
    </xf>
    <xf numFmtId="0" fontId="33" fillId="0" borderId="0" xfId="0" applyFont="1" applyBorder="1" applyAlignment="1">
      <alignment vertical="center"/>
    </xf>
    <xf numFmtId="0" fontId="33" fillId="0" borderId="0" xfId="0" applyFont="1" applyBorder="1" applyAlignment="1">
      <alignment horizontal="center" vertical="center"/>
    </xf>
    <xf numFmtId="171" fontId="33" fillId="0" borderId="0" xfId="0" applyNumberFormat="1" applyFont="1" applyBorder="1" applyAlignment="1">
      <alignment horizontal="center" vertical="center"/>
    </xf>
    <xf numFmtId="171" fontId="33" fillId="0" borderId="0" xfId="0" applyNumberFormat="1" applyFont="1" applyBorder="1" applyAlignment="1">
      <alignment vertical="center"/>
    </xf>
    <xf numFmtId="0" fontId="33" fillId="0" borderId="0" xfId="0" applyFont="1" applyBorder="1" applyAlignment="1">
      <alignment horizontal="center" vertical="center" wrapText="1"/>
    </xf>
    <xf numFmtId="171" fontId="33" fillId="0" borderId="0" xfId="0" applyNumberFormat="1" applyFont="1" applyAlignment="1">
      <alignment vertical="center"/>
    </xf>
    <xf numFmtId="164" fontId="2" fillId="4" borderId="9" xfId="0" applyNumberFormat="1" applyFont="1" applyFill="1" applyBorder="1" applyAlignment="1">
      <alignment vertical="center"/>
    </xf>
    <xf numFmtId="164" fontId="2" fillId="4" borderId="0" xfId="0" applyNumberFormat="1" applyFont="1" applyFill="1" applyBorder="1" applyAlignment="1">
      <alignment vertical="center"/>
    </xf>
    <xf numFmtId="164" fontId="80" fillId="4" borderId="9" xfId="2" applyNumberFormat="1" applyFont="1" applyFill="1" applyBorder="1" applyAlignment="1">
      <alignment horizontal="center" vertical="center"/>
    </xf>
    <xf numFmtId="164" fontId="80" fillId="4" borderId="9" xfId="0" applyNumberFormat="1" applyFont="1" applyFill="1" applyBorder="1" applyAlignment="1">
      <alignment horizontal="center" vertical="center"/>
    </xf>
    <xf numFmtId="0" fontId="81" fillId="4" borderId="16" xfId="0" applyFont="1" applyFill="1" applyBorder="1" applyAlignment="1">
      <alignment vertical="center"/>
    </xf>
    <xf numFmtId="0" fontId="81" fillId="4" borderId="0" xfId="0" applyFont="1" applyFill="1" applyBorder="1" applyAlignment="1">
      <alignment vertical="center"/>
    </xf>
    <xf numFmtId="164" fontId="81" fillId="13" borderId="17" xfId="2" applyNumberFormat="1" applyFont="1" applyFill="1" applyBorder="1" applyAlignment="1">
      <alignment horizontal="center" vertical="center" wrapText="1"/>
    </xf>
    <xf numFmtId="0" fontId="82" fillId="0" borderId="0" xfId="0" applyFont="1" applyAlignment="1">
      <alignment vertical="center"/>
    </xf>
    <xf numFmtId="0" fontId="81" fillId="0" borderId="0" xfId="0" applyFont="1" applyAlignment="1">
      <alignment horizontal="center"/>
    </xf>
    <xf numFmtId="164" fontId="81" fillId="0" borderId="0" xfId="2" applyNumberFormat="1" applyFont="1" applyAlignment="1">
      <alignment horizontal="center" vertical="center"/>
    </xf>
    <xf numFmtId="0" fontId="81" fillId="0" borderId="2" xfId="0" applyFont="1" applyBorder="1" applyAlignment="1">
      <alignment horizontal="right" vertical="center"/>
    </xf>
    <xf numFmtId="0" fontId="81" fillId="13" borderId="6" xfId="0" applyFont="1" applyFill="1" applyBorder="1" applyAlignment="1">
      <alignment vertical="center"/>
    </xf>
    <xf numFmtId="0" fontId="83" fillId="0" borderId="0" xfId="0" applyFont="1" applyAlignment="1">
      <alignment vertical="center"/>
    </xf>
    <xf numFmtId="0" fontId="81" fillId="0" borderId="5" xfId="0" applyFont="1" applyBorder="1" applyAlignment="1">
      <alignment horizontal="right" vertical="center"/>
    </xf>
    <xf numFmtId="0" fontId="80" fillId="13" borderId="6" xfId="0" applyFont="1" applyFill="1" applyBorder="1" applyAlignment="1">
      <alignment vertical="center"/>
    </xf>
    <xf numFmtId="164" fontId="80" fillId="13" borderId="15" xfId="2" applyNumberFormat="1" applyFont="1" applyFill="1" applyBorder="1" applyAlignment="1">
      <alignment horizontal="center" vertical="center"/>
    </xf>
    <xf numFmtId="0" fontId="80" fillId="0" borderId="0" xfId="0" applyFont="1" applyAlignment="1">
      <alignment vertical="center"/>
    </xf>
    <xf numFmtId="164" fontId="80" fillId="0" borderId="0" xfId="2" applyNumberFormat="1" applyFont="1" applyAlignment="1">
      <alignment horizontal="center" vertical="center"/>
    </xf>
    <xf numFmtId="0" fontId="82" fillId="0" borderId="0" xfId="0" applyFont="1" applyAlignment="1">
      <alignment horizontal="center" vertical="center"/>
    </xf>
    <xf numFmtId="164" fontId="81" fillId="13" borderId="4" xfId="2" applyNumberFormat="1" applyFont="1" applyFill="1" applyBorder="1" applyAlignment="1">
      <alignment horizontal="center" vertical="center"/>
    </xf>
    <xf numFmtId="0" fontId="81" fillId="4" borderId="18" xfId="0" applyFont="1" applyFill="1" applyBorder="1" applyAlignment="1">
      <alignment horizontal="center" vertical="center"/>
    </xf>
    <xf numFmtId="0" fontId="81" fillId="4" borderId="7" xfId="0" applyFont="1" applyFill="1" applyBorder="1" applyAlignment="1">
      <alignment horizontal="center" vertical="center"/>
    </xf>
    <xf numFmtId="164" fontId="81" fillId="0" borderId="7" xfId="2" applyNumberFormat="1" applyFont="1" applyBorder="1" applyAlignment="1">
      <alignment horizontal="center" vertical="center"/>
    </xf>
    <xf numFmtId="0" fontId="84" fillId="5" borderId="16" xfId="0" applyFont="1" applyFill="1" applyBorder="1" applyAlignment="1">
      <alignment vertical="center"/>
    </xf>
    <xf numFmtId="0" fontId="85" fillId="5" borderId="0" xfId="0" applyFont="1" applyFill="1" applyBorder="1" applyAlignment="1">
      <alignment vertical="center"/>
    </xf>
    <xf numFmtId="164" fontId="80" fillId="5" borderId="0" xfId="2" applyNumberFormat="1" applyFont="1" applyFill="1" applyBorder="1" applyAlignment="1">
      <alignment horizontal="center" vertical="center"/>
    </xf>
    <xf numFmtId="0" fontId="84" fillId="6" borderId="16" xfId="0" applyFont="1" applyFill="1" applyBorder="1" applyAlignment="1">
      <alignment vertical="center"/>
    </xf>
    <xf numFmtId="0" fontId="85" fillId="6" borderId="0" xfId="0" applyFont="1" applyFill="1" applyBorder="1" applyAlignment="1">
      <alignment vertical="center"/>
    </xf>
    <xf numFmtId="164" fontId="80" fillId="14" borderId="0" xfId="0" applyNumberFormat="1" applyFont="1" applyFill="1" applyBorder="1" applyAlignment="1">
      <alignment horizontal="center" vertical="center"/>
    </xf>
    <xf numFmtId="0" fontId="83" fillId="0" borderId="0" xfId="0" applyFont="1" applyFill="1" applyAlignment="1">
      <alignment vertical="center"/>
    </xf>
    <xf numFmtId="0" fontId="80" fillId="4" borderId="16" xfId="0" applyFont="1" applyFill="1" applyBorder="1" applyAlignment="1">
      <alignment vertical="center"/>
    </xf>
    <xf numFmtId="0" fontId="80" fillId="4" borderId="0" xfId="0" applyFont="1" applyFill="1" applyBorder="1" applyAlignment="1">
      <alignment vertical="center"/>
    </xf>
    <xf numFmtId="0" fontId="86" fillId="6" borderId="0" xfId="0" applyFont="1" applyFill="1" applyBorder="1" applyAlignment="1">
      <alignment vertical="center"/>
    </xf>
    <xf numFmtId="164" fontId="80" fillId="6" borderId="8" xfId="0" applyNumberFormat="1" applyFont="1" applyFill="1" applyBorder="1" applyAlignment="1">
      <alignment horizontal="center" vertical="center"/>
    </xf>
    <xf numFmtId="0" fontId="81" fillId="14" borderId="16" xfId="0" applyFont="1" applyFill="1" applyBorder="1" applyAlignment="1">
      <alignment vertical="center"/>
    </xf>
    <xf numFmtId="0" fontId="80" fillId="14" borderId="0" xfId="0" applyFont="1" applyFill="1" applyBorder="1" applyAlignment="1">
      <alignment vertical="center"/>
    </xf>
    <xf numFmtId="164" fontId="80" fillId="14" borderId="0" xfId="2" applyNumberFormat="1" applyFont="1" applyFill="1" applyBorder="1" applyAlignment="1">
      <alignment horizontal="center" vertical="center"/>
    </xf>
    <xf numFmtId="164" fontId="80" fillId="14" borderId="9" xfId="2" applyNumberFormat="1" applyFont="1" applyFill="1" applyBorder="1" applyAlignment="1">
      <alignment horizontal="center" vertical="center"/>
    </xf>
    <xf numFmtId="164" fontId="80" fillId="12" borderId="0" xfId="2" applyNumberFormat="1" applyFont="1" applyFill="1" applyBorder="1" applyAlignment="1">
      <alignment horizontal="center" vertical="center"/>
    </xf>
    <xf numFmtId="164" fontId="80" fillId="12" borderId="9" xfId="2" applyNumberFormat="1" applyFont="1" applyFill="1" applyBorder="1" applyAlignment="1">
      <alignment horizontal="center" vertical="center"/>
    </xf>
    <xf numFmtId="164" fontId="80" fillId="4" borderId="0" xfId="2" applyNumberFormat="1" applyFont="1" applyFill="1" applyBorder="1" applyAlignment="1">
      <alignment horizontal="center" vertical="center"/>
    </xf>
    <xf numFmtId="0" fontId="81" fillId="14" borderId="0" xfId="0" applyFont="1" applyFill="1" applyBorder="1" applyAlignment="1">
      <alignment horizontal="left" vertical="center" wrapText="1"/>
    </xf>
    <xf numFmtId="0" fontId="81" fillId="4" borderId="8" xfId="0" applyFont="1" applyFill="1" applyBorder="1" applyAlignment="1">
      <alignment vertical="center"/>
    </xf>
    <xf numFmtId="164" fontId="83" fillId="0" borderId="9" xfId="0" applyNumberFormat="1" applyFont="1" applyFill="1" applyBorder="1" applyAlignment="1">
      <alignment horizontal="center" vertical="center"/>
    </xf>
    <xf numFmtId="0" fontId="87" fillId="4" borderId="16" xfId="0" applyFont="1" applyFill="1" applyBorder="1" applyAlignment="1">
      <alignment horizontal="left" vertical="center" wrapText="1"/>
    </xf>
    <xf numFmtId="0" fontId="87" fillId="4" borderId="0" xfId="0" applyFont="1" applyFill="1" applyBorder="1" applyAlignment="1">
      <alignment horizontal="left" vertical="center" wrapText="1"/>
    </xf>
    <xf numFmtId="0" fontId="81" fillId="14" borderId="0" xfId="0" applyFont="1" applyFill="1" applyBorder="1" applyAlignment="1">
      <alignment vertical="center"/>
    </xf>
    <xf numFmtId="0" fontId="88" fillId="7" borderId="18" xfId="0" applyFont="1" applyFill="1" applyBorder="1" applyAlignment="1">
      <alignment horizontal="center" vertical="center"/>
    </xf>
    <xf numFmtId="0" fontId="88" fillId="7" borderId="7" xfId="0" applyFont="1" applyFill="1" applyBorder="1" applyAlignment="1">
      <alignment vertical="center"/>
    </xf>
    <xf numFmtId="0" fontId="89" fillId="7" borderId="7" xfId="0" applyFont="1" applyFill="1" applyBorder="1" applyAlignment="1">
      <alignment vertical="center"/>
    </xf>
    <xf numFmtId="164" fontId="89" fillId="7" borderId="7" xfId="2" applyNumberFormat="1" applyFont="1" applyFill="1" applyBorder="1" applyAlignment="1">
      <alignment horizontal="center" vertical="center"/>
    </xf>
    <xf numFmtId="0" fontId="88" fillId="7" borderId="19" xfId="0" applyFont="1" applyFill="1" applyBorder="1" applyAlignment="1">
      <alignment horizontal="right" vertical="center"/>
    </xf>
    <xf numFmtId="0" fontId="88" fillId="7" borderId="20" xfId="0" applyFont="1" applyFill="1" applyBorder="1" applyAlignment="1">
      <alignment vertical="center"/>
    </xf>
    <xf numFmtId="0" fontId="89" fillId="7" borderId="20" xfId="0" applyFont="1" applyFill="1" applyBorder="1" applyAlignment="1">
      <alignment vertical="center"/>
    </xf>
    <xf numFmtId="164" fontId="89" fillId="7" borderId="20" xfId="2" applyNumberFormat="1" applyFont="1" applyFill="1" applyBorder="1" applyAlignment="1">
      <alignment horizontal="center" vertical="center"/>
    </xf>
    <xf numFmtId="0" fontId="88" fillId="7" borderId="6" xfId="0" applyFont="1" applyFill="1" applyBorder="1" applyAlignment="1">
      <alignment horizontal="center" vertical="center"/>
    </xf>
    <xf numFmtId="0" fontId="88" fillId="7" borderId="15" xfId="0" applyFont="1" applyFill="1" applyBorder="1" applyAlignment="1">
      <alignment vertical="center"/>
    </xf>
    <xf numFmtId="0" fontId="89" fillId="7" borderId="15" xfId="0" applyFont="1" applyFill="1" applyBorder="1" applyAlignment="1">
      <alignment vertical="center"/>
    </xf>
    <xf numFmtId="164" fontId="89" fillId="7" borderId="15" xfId="2" applyNumberFormat="1" applyFont="1" applyFill="1" applyBorder="1" applyAlignment="1">
      <alignment horizontal="center" vertical="center"/>
    </xf>
    <xf numFmtId="0" fontId="81" fillId="0" borderId="0" xfId="0" applyFont="1" applyAlignment="1">
      <alignment horizontal="left" vertical="center"/>
    </xf>
    <xf numFmtId="0" fontId="80" fillId="0" borderId="0" xfId="0" applyFont="1" applyBorder="1" applyAlignment="1">
      <alignment horizontal="left" vertical="center"/>
    </xf>
    <xf numFmtId="0" fontId="80" fillId="0" borderId="12" xfId="0" applyFont="1" applyBorder="1" applyAlignment="1">
      <alignment horizontal="left" vertical="center"/>
    </xf>
    <xf numFmtId="164" fontId="80" fillId="0" borderId="12" xfId="2" applyNumberFormat="1" applyFont="1" applyBorder="1" applyAlignment="1">
      <alignment horizontal="center" vertical="center"/>
    </xf>
    <xf numFmtId="164" fontId="83" fillId="0" borderId="0" xfId="2" applyNumberFormat="1" applyFont="1" applyAlignment="1">
      <alignment horizontal="center" vertical="center"/>
    </xf>
    <xf numFmtId="0" fontId="90" fillId="4" borderId="0" xfId="0" applyFont="1" applyFill="1" applyBorder="1" applyAlignment="1">
      <alignment horizontal="justify" vertical="center" wrapText="1"/>
    </xf>
    <xf numFmtId="164" fontId="80" fillId="4" borderId="10" xfId="2" applyNumberFormat="1" applyFont="1" applyFill="1" applyBorder="1" applyAlignment="1">
      <alignment horizontal="center" vertical="center"/>
    </xf>
    <xf numFmtId="0" fontId="90" fillId="14" borderId="0" xfId="0" applyFont="1" applyFill="1" applyBorder="1" applyAlignment="1">
      <alignment horizontal="justify" vertical="center" wrapText="1"/>
    </xf>
    <xf numFmtId="164" fontId="80" fillId="14" borderId="10" xfId="2" applyNumberFormat="1" applyFont="1" applyFill="1" applyBorder="1" applyAlignment="1">
      <alignment horizontal="center" vertical="center"/>
    </xf>
    <xf numFmtId="0" fontId="81" fillId="14" borderId="0" xfId="0" applyFont="1" applyFill="1" applyBorder="1" applyAlignment="1">
      <alignment horizontal="left" vertical="center"/>
    </xf>
    <xf numFmtId="0" fontId="87" fillId="14" borderId="0" xfId="0" applyFont="1" applyFill="1" applyBorder="1" applyAlignment="1">
      <alignment horizontal="left" vertical="center" wrapText="1"/>
    </xf>
    <xf numFmtId="0" fontId="91" fillId="14" borderId="0" xfId="0" applyFont="1" applyFill="1" applyBorder="1" applyAlignment="1">
      <alignment horizontal="left" vertical="center" wrapText="1"/>
    </xf>
    <xf numFmtId="0" fontId="91" fillId="14" borderId="10" xfId="0" applyFont="1" applyFill="1" applyBorder="1" applyAlignment="1">
      <alignment horizontal="left" vertical="center" wrapText="1"/>
    </xf>
    <xf numFmtId="164" fontId="80" fillId="4" borderId="8" xfId="2" applyNumberFormat="1" applyFont="1" applyFill="1" applyBorder="1" applyAlignment="1">
      <alignment horizontal="center" vertical="center"/>
    </xf>
    <xf numFmtId="0" fontId="92" fillId="4" borderId="0" xfId="0" applyFont="1" applyFill="1" applyBorder="1" applyAlignment="1">
      <alignment horizontal="justify" vertical="center" wrapText="1"/>
    </xf>
    <xf numFmtId="164" fontId="80" fillId="14" borderId="8" xfId="2" applyNumberFormat="1" applyFont="1" applyFill="1" applyBorder="1" applyAlignment="1">
      <alignment horizontal="center" vertical="center"/>
    </xf>
    <xf numFmtId="0" fontId="92" fillId="14" borderId="0" xfId="0" applyFont="1" applyFill="1" applyBorder="1" applyAlignment="1">
      <alignment horizontal="justify" vertical="center" wrapText="1"/>
    </xf>
    <xf numFmtId="0" fontId="90" fillId="4" borderId="0" xfId="0" applyFont="1" applyFill="1" applyBorder="1" applyAlignment="1">
      <alignment horizontal="justify" vertical="center" wrapText="1"/>
    </xf>
    <xf numFmtId="0" fontId="87" fillId="4" borderId="0" xfId="0" applyFont="1" applyFill="1" applyBorder="1" applyAlignment="1">
      <alignment horizontal="left" vertical="top" wrapText="1"/>
    </xf>
    <xf numFmtId="0" fontId="2" fillId="4" borderId="3" xfId="0" applyNumberFormat="1" applyFont="1" applyFill="1" applyBorder="1" applyAlignment="1">
      <alignment vertical="center"/>
    </xf>
    <xf numFmtId="164" fontId="2" fillId="4" borderId="3" xfId="0" applyNumberFormat="1" applyFont="1" applyFill="1" applyBorder="1" applyAlignment="1">
      <alignment vertical="center"/>
    </xf>
    <xf numFmtId="164" fontId="80" fillId="15" borderId="0" xfId="0" applyNumberFormat="1" applyFont="1" applyFill="1" applyBorder="1" applyAlignment="1">
      <alignment horizontal="center" vertical="center"/>
    </xf>
    <xf numFmtId="164" fontId="80" fillId="15" borderId="0" xfId="2" applyNumberFormat="1" applyFont="1" applyFill="1" applyBorder="1" applyAlignment="1">
      <alignment horizontal="center" vertical="center"/>
    </xf>
    <xf numFmtId="0" fontId="3" fillId="4" borderId="8" xfId="0" applyFont="1" applyFill="1" applyBorder="1" applyAlignment="1">
      <alignment horizontal="justify" vertical="center" wrapText="1"/>
    </xf>
    <xf numFmtId="0" fontId="3" fillId="4" borderId="0" xfId="0" applyFont="1" applyFill="1" applyBorder="1" applyAlignment="1">
      <alignment horizontal="justify" vertical="center" wrapText="1"/>
    </xf>
    <xf numFmtId="0" fontId="1" fillId="4" borderId="8" xfId="0" applyFont="1" applyFill="1" applyBorder="1" applyAlignment="1">
      <alignment horizontal="left" vertical="center" wrapText="1"/>
    </xf>
    <xf numFmtId="0" fontId="1" fillId="4" borderId="0" xfId="0" applyFont="1" applyFill="1" applyBorder="1" applyAlignment="1">
      <alignment horizontal="left" vertical="center" wrapText="1"/>
    </xf>
    <xf numFmtId="0" fontId="1" fillId="4" borderId="10" xfId="0" applyFont="1" applyFill="1" applyBorder="1" applyAlignment="1">
      <alignment horizontal="left" vertical="center" wrapText="1"/>
    </xf>
    <xf numFmtId="164" fontId="80" fillId="6" borderId="0" xfId="0" applyNumberFormat="1" applyFont="1" applyFill="1" applyBorder="1" applyAlignment="1">
      <alignment horizontal="center" vertical="center"/>
    </xf>
    <xf numFmtId="164" fontId="80" fillId="12" borderId="10" xfId="2" applyNumberFormat="1" applyFont="1" applyFill="1" applyBorder="1" applyAlignment="1">
      <alignment horizontal="center" vertical="center"/>
    </xf>
    <xf numFmtId="164" fontId="80" fillId="4" borderId="8" xfId="2" applyNumberFormat="1" applyFont="1" applyFill="1" applyBorder="1" applyAlignment="1">
      <alignment horizontal="center" vertical="center" wrapText="1"/>
    </xf>
    <xf numFmtId="0" fontId="83" fillId="0" borderId="0" xfId="0" applyFont="1" applyAlignment="1">
      <alignment vertical="center" wrapText="1"/>
    </xf>
    <xf numFmtId="0" fontId="80" fillId="4" borderId="8" xfId="0" applyFont="1" applyFill="1" applyBorder="1" applyAlignment="1">
      <alignment vertical="center"/>
    </xf>
    <xf numFmtId="3" fontId="29" fillId="0" borderId="0" xfId="0" applyNumberFormat="1" applyFont="1" applyAlignment="1">
      <alignment horizontal="right" vertical="center"/>
    </xf>
    <xf numFmtId="3" fontId="6" fillId="0" borderId="0" xfId="0" applyNumberFormat="1" applyFont="1" applyAlignment="1">
      <alignment vertical="center"/>
    </xf>
    <xf numFmtId="3" fontId="7" fillId="0" borderId="0" xfId="0" applyNumberFormat="1" applyFont="1" applyAlignment="1">
      <alignment horizontal="center"/>
    </xf>
    <xf numFmtId="3" fontId="30" fillId="0" borderId="0" xfId="0" applyNumberFormat="1" applyFont="1" applyAlignment="1">
      <alignment horizontal="right" vertical="center"/>
    </xf>
    <xf numFmtId="3" fontId="31" fillId="0" borderId="1" xfId="0" applyNumberFormat="1" applyFont="1" applyBorder="1" applyAlignment="1">
      <alignment vertical="center"/>
    </xf>
    <xf numFmtId="3" fontId="32" fillId="0" borderId="2" xfId="0" applyNumberFormat="1" applyFont="1" applyBorder="1" applyAlignment="1">
      <alignment horizontal="right" vertical="center"/>
    </xf>
    <xf numFmtId="3" fontId="32" fillId="0" borderId="3" xfId="0" applyNumberFormat="1" applyFont="1" applyBorder="1" applyAlignment="1">
      <alignment horizontal="right" vertical="center"/>
    </xf>
    <xf numFmtId="3" fontId="32" fillId="0" borderId="4" xfId="0" applyNumberFormat="1" applyFont="1" applyBorder="1" applyAlignment="1">
      <alignment horizontal="center" vertical="center"/>
    </xf>
    <xf numFmtId="3" fontId="31" fillId="2" borderId="5" xfId="0" applyNumberFormat="1" applyFont="1" applyFill="1" applyBorder="1" applyAlignment="1">
      <alignment vertical="center"/>
    </xf>
    <xf numFmtId="3" fontId="31" fillId="0" borderId="0" xfId="0" applyNumberFormat="1" applyFont="1" applyAlignment="1">
      <alignment vertical="center"/>
    </xf>
    <xf numFmtId="3" fontId="33" fillId="0" borderId="6" xfId="0" applyNumberFormat="1" applyFont="1" applyBorder="1" applyAlignment="1">
      <alignment vertical="center"/>
    </xf>
    <xf numFmtId="3" fontId="34" fillId="0" borderId="5" xfId="0" applyNumberFormat="1" applyFont="1" applyBorder="1" applyAlignment="1">
      <alignment horizontal="right" vertical="center"/>
    </xf>
    <xf numFmtId="3" fontId="33" fillId="0" borderId="0" xfId="0" applyNumberFormat="1" applyFont="1" applyAlignment="1">
      <alignment vertical="center"/>
    </xf>
    <xf numFmtId="3" fontId="34" fillId="3" borderId="4" xfId="0" applyNumberFormat="1" applyFont="1" applyFill="1" applyBorder="1" applyAlignment="1">
      <alignment horizontal="center" vertical="center" wrapText="1"/>
    </xf>
    <xf numFmtId="3" fontId="34" fillId="3" borderId="4" xfId="0" applyNumberFormat="1" applyFont="1" applyFill="1" applyBorder="1" applyAlignment="1">
      <alignment horizontal="center" vertical="center"/>
    </xf>
    <xf numFmtId="3" fontId="36" fillId="3" borderId="4" xfId="0" applyNumberFormat="1" applyFont="1" applyFill="1" applyBorder="1" applyAlignment="1">
      <alignment horizontal="center" vertical="center"/>
    </xf>
    <xf numFmtId="3" fontId="34" fillId="0" borderId="0" xfId="0" applyNumberFormat="1" applyFont="1" applyAlignment="1">
      <alignment horizontal="center" vertical="center"/>
    </xf>
    <xf numFmtId="3" fontId="37" fillId="3" borderId="4" xfId="0" applyNumberFormat="1" applyFont="1" applyFill="1" applyBorder="1" applyAlignment="1">
      <alignment horizontal="center" vertical="center"/>
    </xf>
    <xf numFmtId="3" fontId="29" fillId="4" borderId="0" xfId="0" applyNumberFormat="1" applyFont="1" applyFill="1" applyAlignment="1">
      <alignment horizontal="right" vertical="center"/>
    </xf>
    <xf numFmtId="3" fontId="34" fillId="4" borderId="1" xfId="0" applyNumberFormat="1" applyFont="1" applyFill="1" applyBorder="1" applyAlignment="1">
      <alignment horizontal="center" vertical="center"/>
    </xf>
    <xf numFmtId="3" fontId="34" fillId="4" borderId="7" xfId="0" applyNumberFormat="1" applyFont="1" applyFill="1" applyBorder="1" applyAlignment="1">
      <alignment horizontal="center" vertical="center"/>
    </xf>
    <xf numFmtId="3" fontId="38" fillId="0" borderId="3" xfId="0" applyNumberFormat="1" applyFont="1" applyBorder="1" applyAlignment="1">
      <alignment horizontal="center" vertical="center"/>
    </xf>
    <xf numFmtId="3" fontId="39" fillId="0" borderId="7" xfId="0" applyNumberFormat="1" applyFont="1" applyBorder="1" applyAlignment="1">
      <alignment horizontal="center" vertical="center"/>
    </xf>
    <xf numFmtId="3" fontId="39" fillId="0" borderId="3" xfId="0" applyNumberFormat="1" applyFont="1" applyBorder="1" applyAlignment="1">
      <alignment horizontal="center" vertical="center"/>
    </xf>
    <xf numFmtId="3" fontId="34" fillId="0" borderId="7" xfId="0" applyNumberFormat="1" applyFont="1" applyBorder="1" applyAlignment="1">
      <alignment horizontal="center" vertical="center"/>
    </xf>
    <xf numFmtId="3" fontId="34" fillId="0" borderId="3" xfId="0" applyNumberFormat="1" applyFont="1" applyBorder="1" applyAlignment="1">
      <alignment horizontal="center" vertical="center"/>
    </xf>
    <xf numFmtId="3" fontId="34" fillId="0" borderId="2" xfId="0" applyNumberFormat="1" applyFont="1" applyBorder="1" applyAlignment="1">
      <alignment horizontal="center" vertical="center"/>
    </xf>
    <xf numFmtId="3" fontId="40" fillId="0" borderId="0" xfId="0" applyNumberFormat="1" applyFont="1" applyAlignment="1">
      <alignment horizontal="right" vertical="center"/>
    </xf>
    <xf numFmtId="3" fontId="1" fillId="6" borderId="8" xfId="0" applyNumberFormat="1" applyFont="1" applyFill="1" applyBorder="1" applyAlignment="1">
      <alignment vertical="center"/>
    </xf>
    <xf numFmtId="3" fontId="2" fillId="6" borderId="0" xfId="0" applyNumberFormat="1" applyFont="1" applyFill="1" applyBorder="1" applyAlignment="1">
      <alignment vertical="center"/>
    </xf>
    <xf numFmtId="3" fontId="2" fillId="6" borderId="9" xfId="0" applyNumberFormat="1" applyFont="1" applyFill="1" applyBorder="1" applyAlignment="1">
      <alignment vertical="center"/>
    </xf>
    <xf numFmtId="3" fontId="2" fillId="6" borderId="10" xfId="0" applyNumberFormat="1" applyFont="1" applyFill="1" applyBorder="1" applyAlignment="1">
      <alignment vertical="center"/>
    </xf>
    <xf numFmtId="3" fontId="2" fillId="0" borderId="0" xfId="0" applyNumberFormat="1" applyFont="1" applyAlignment="1">
      <alignment vertical="center"/>
    </xf>
    <xf numFmtId="3" fontId="2" fillId="4" borderId="0" xfId="0" applyNumberFormat="1" applyFont="1" applyFill="1" applyBorder="1" applyAlignment="1">
      <alignment vertical="center"/>
    </xf>
    <xf numFmtId="3" fontId="1" fillId="4" borderId="8" xfId="0" applyNumberFormat="1" applyFont="1" applyFill="1" applyBorder="1" applyAlignment="1">
      <alignment vertical="center"/>
    </xf>
    <xf numFmtId="172" fontId="2" fillId="4" borderId="9" xfId="0" applyNumberFormat="1" applyFont="1" applyFill="1" applyBorder="1" applyAlignment="1">
      <alignment horizontal="center" vertical="center"/>
    </xf>
    <xf numFmtId="172" fontId="2" fillId="4" borderId="0" xfId="0" applyNumberFormat="1" applyFont="1" applyFill="1" applyBorder="1" applyAlignment="1">
      <alignment horizontal="center" vertical="center"/>
    </xf>
    <xf numFmtId="172" fontId="2" fillId="4" borderId="8" xfId="0" applyNumberFormat="1" applyFont="1" applyFill="1" applyBorder="1" applyAlignment="1">
      <alignment horizontal="center" vertical="center"/>
    </xf>
    <xf numFmtId="3" fontId="2" fillId="4" borderId="9" xfId="0" applyNumberFormat="1" applyFont="1" applyFill="1" applyBorder="1" applyAlignment="1">
      <alignment vertical="center"/>
    </xf>
    <xf numFmtId="3" fontId="2" fillId="4" borderId="10" xfId="0" applyNumberFormat="1" applyFont="1" applyFill="1" applyBorder="1" applyAlignment="1">
      <alignment vertical="center"/>
    </xf>
    <xf numFmtId="3" fontId="2" fillId="4" borderId="9" xfId="0" applyNumberFormat="1" applyFont="1" applyFill="1" applyBorder="1" applyAlignment="1">
      <alignment horizontal="left" vertical="top" wrapText="1"/>
    </xf>
    <xf numFmtId="3" fontId="29" fillId="0" borderId="0" xfId="0" applyNumberFormat="1" applyFont="1" applyAlignment="1">
      <alignment horizontal="left" vertical="top" wrapText="1"/>
    </xf>
    <xf numFmtId="172" fontId="2" fillId="6" borderId="9" xfId="0" applyNumberFormat="1" applyFont="1" applyFill="1" applyBorder="1" applyAlignment="1">
      <alignment horizontal="center" vertical="center"/>
    </xf>
    <xf numFmtId="172" fontId="2" fillId="6" borderId="0" xfId="0" applyNumberFormat="1" applyFont="1" applyFill="1" applyBorder="1" applyAlignment="1">
      <alignment horizontal="center" vertical="center"/>
    </xf>
    <xf numFmtId="3" fontId="2" fillId="0" borderId="0" xfId="0" applyNumberFormat="1" applyFont="1" applyAlignment="1">
      <alignment horizontal="left" vertical="top" wrapText="1"/>
    </xf>
    <xf numFmtId="172" fontId="2" fillId="4" borderId="10" xfId="0" applyNumberFormat="1" applyFont="1" applyFill="1" applyBorder="1" applyAlignment="1">
      <alignment horizontal="center" vertical="top" wrapText="1"/>
    </xf>
    <xf numFmtId="172" fontId="2" fillId="4" borderId="9" xfId="0" applyNumberFormat="1" applyFont="1" applyFill="1" applyBorder="1" applyAlignment="1">
      <alignment horizontal="center" vertical="top" wrapText="1"/>
    </xf>
    <xf numFmtId="172" fontId="2" fillId="4" borderId="0" xfId="0" applyNumberFormat="1" applyFont="1" applyFill="1" applyBorder="1" applyAlignment="1">
      <alignment horizontal="center" vertical="top" wrapText="1"/>
    </xf>
    <xf numFmtId="3" fontId="2" fillId="4" borderId="10" xfId="0" applyNumberFormat="1" applyFont="1" applyFill="1" applyBorder="1" applyAlignment="1">
      <alignment horizontal="left" vertical="top" wrapText="1"/>
    </xf>
    <xf numFmtId="3" fontId="2" fillId="4" borderId="0" xfId="0" applyNumberFormat="1" applyFont="1" applyFill="1" applyBorder="1" applyAlignment="1">
      <alignment horizontal="left" vertical="top" wrapText="1"/>
    </xf>
    <xf numFmtId="172" fontId="33" fillId="0" borderId="0" xfId="0" applyNumberFormat="1" applyFont="1" applyAlignment="1">
      <alignment horizontal="center" vertical="center"/>
    </xf>
    <xf numFmtId="3" fontId="2" fillId="4" borderId="13" xfId="0" applyNumberFormat="1" applyFont="1" applyFill="1" applyBorder="1" applyAlignment="1">
      <alignment horizontal="left" vertical="top" wrapText="1"/>
    </xf>
    <xf numFmtId="3" fontId="21" fillId="4" borderId="8" xfId="0" applyNumberFormat="1" applyFont="1" applyFill="1" applyBorder="1" applyAlignment="1">
      <alignment vertical="center"/>
    </xf>
    <xf numFmtId="3" fontId="22" fillId="4" borderId="0" xfId="0" applyNumberFormat="1" applyFont="1" applyFill="1" applyBorder="1" applyAlignment="1">
      <alignment vertical="center"/>
    </xf>
    <xf numFmtId="3" fontId="1" fillId="5" borderId="8" xfId="0" applyNumberFormat="1" applyFont="1" applyFill="1" applyBorder="1" applyAlignment="1">
      <alignment vertical="center"/>
    </xf>
    <xf numFmtId="3" fontId="2" fillId="5" borderId="0" xfId="0" applyNumberFormat="1" applyFont="1" applyFill="1" applyBorder="1" applyAlignment="1">
      <alignment vertical="center"/>
    </xf>
    <xf numFmtId="172" fontId="2" fillId="5" borderId="9" xfId="0" applyNumberFormat="1" applyFont="1" applyFill="1" applyBorder="1" applyAlignment="1">
      <alignment horizontal="center" vertical="center"/>
    </xf>
    <xf numFmtId="172" fontId="2" fillId="5" borderId="0" xfId="0" applyNumberFormat="1" applyFont="1" applyFill="1" applyBorder="1" applyAlignment="1">
      <alignment horizontal="center" vertical="center"/>
    </xf>
    <xf numFmtId="172" fontId="2" fillId="5" borderId="8" xfId="0" applyNumberFormat="1" applyFont="1" applyFill="1" applyBorder="1" applyAlignment="1">
      <alignment horizontal="center" vertical="center"/>
    </xf>
    <xf numFmtId="3" fontId="2" fillId="5" borderId="9" xfId="0" applyNumberFormat="1" applyFont="1" applyFill="1" applyBorder="1" applyAlignment="1">
      <alignment vertical="center"/>
    </xf>
    <xf numFmtId="3" fontId="2" fillId="5" borderId="10" xfId="0" applyNumberFormat="1" applyFont="1" applyFill="1" applyBorder="1" applyAlignment="1">
      <alignment vertical="center"/>
    </xf>
    <xf numFmtId="172" fontId="2" fillId="4" borderId="8" xfId="0" applyNumberFormat="1" applyFont="1" applyFill="1" applyBorder="1" applyAlignment="1">
      <alignment horizontal="center" vertical="top" wrapText="1"/>
    </xf>
    <xf numFmtId="3" fontId="42" fillId="0" borderId="0" xfId="0" applyNumberFormat="1" applyFont="1" applyAlignment="1">
      <alignment vertical="center"/>
    </xf>
    <xf numFmtId="3" fontId="26" fillId="0" borderId="0" xfId="0" applyNumberFormat="1" applyFont="1" applyAlignment="1">
      <alignment vertical="center"/>
    </xf>
    <xf numFmtId="3" fontId="27" fillId="7" borderId="1" xfId="0" applyNumberFormat="1" applyFont="1" applyFill="1" applyBorder="1" applyAlignment="1">
      <alignment horizontal="center" vertical="center"/>
    </xf>
    <xf numFmtId="3" fontId="27" fillId="7" borderId="7" xfId="0" applyNumberFormat="1" applyFont="1" applyFill="1" applyBorder="1" applyAlignment="1">
      <alignment vertical="center"/>
    </xf>
    <xf numFmtId="3" fontId="28" fillId="7" borderId="7" xfId="0" applyNumberFormat="1" applyFont="1" applyFill="1" applyBorder="1" applyAlignment="1">
      <alignment vertical="center"/>
    </xf>
    <xf numFmtId="3" fontId="28" fillId="7" borderId="2" xfId="0" applyNumberFormat="1" applyFont="1" applyFill="1" applyBorder="1" applyAlignment="1">
      <alignment vertical="center"/>
    </xf>
    <xf numFmtId="3" fontId="27" fillId="7" borderId="11" xfId="0" applyNumberFormat="1" applyFont="1" applyFill="1" applyBorder="1" applyAlignment="1">
      <alignment horizontal="right" vertical="center"/>
    </xf>
    <xf numFmtId="3" fontId="27" fillId="7" borderId="12" xfId="0" applyNumberFormat="1" applyFont="1" applyFill="1" applyBorder="1" applyAlignment="1">
      <alignment vertical="center"/>
    </xf>
    <xf numFmtId="3" fontId="28" fillId="7" borderId="12" xfId="0" applyNumberFormat="1" applyFont="1" applyFill="1" applyBorder="1" applyAlignment="1">
      <alignment vertical="center"/>
    </xf>
    <xf numFmtId="3" fontId="28" fillId="7" borderId="14" xfId="0" applyNumberFormat="1" applyFont="1" applyFill="1" applyBorder="1" applyAlignment="1">
      <alignment vertical="center"/>
    </xf>
    <xf numFmtId="3" fontId="22" fillId="0" borderId="0" xfId="0" applyNumberFormat="1" applyFont="1" applyAlignment="1">
      <alignment horizontal="right" vertical="center"/>
    </xf>
    <xf numFmtId="3" fontId="27" fillId="7" borderId="6" xfId="0" applyNumberFormat="1" applyFont="1" applyFill="1" applyBorder="1" applyAlignment="1">
      <alignment horizontal="center" vertical="center"/>
    </xf>
    <xf numFmtId="3" fontId="27" fillId="7" borderId="15" xfId="0" applyNumberFormat="1" applyFont="1" applyFill="1" applyBorder="1" applyAlignment="1">
      <alignment vertical="center"/>
    </xf>
    <xf numFmtId="3" fontId="28" fillId="7" borderId="15" xfId="0" applyNumberFormat="1" applyFont="1" applyFill="1" applyBorder="1" applyAlignment="1">
      <alignment vertical="center"/>
    </xf>
    <xf numFmtId="3" fontId="28" fillId="7" borderId="5" xfId="0" applyNumberFormat="1" applyFont="1" applyFill="1" applyBorder="1" applyAlignment="1">
      <alignment vertical="center"/>
    </xf>
    <xf numFmtId="3" fontId="34" fillId="0" borderId="0" xfId="0" applyNumberFormat="1" applyFont="1" applyAlignment="1">
      <alignment horizontal="left" vertical="center"/>
    </xf>
    <xf numFmtId="3" fontId="33" fillId="0" borderId="0" xfId="0" applyNumberFormat="1" applyFont="1" applyBorder="1" applyAlignment="1">
      <alignment horizontal="left" vertical="center"/>
    </xf>
    <xf numFmtId="3" fontId="33" fillId="0" borderId="12" xfId="0" applyNumberFormat="1" applyFont="1" applyBorder="1" applyAlignment="1">
      <alignment horizontal="left" vertical="center"/>
    </xf>
    <xf numFmtId="3" fontId="33" fillId="0" borderId="12" xfId="0" applyNumberFormat="1" applyFont="1" applyBorder="1" applyAlignment="1">
      <alignment vertical="center"/>
    </xf>
    <xf numFmtId="3" fontId="34" fillId="0" borderId="0" xfId="0" applyNumberFormat="1" applyFont="1" applyBorder="1" applyAlignment="1">
      <alignment horizontal="right" vertical="center"/>
    </xf>
    <xf numFmtId="3" fontId="80" fillId="4" borderId="8" xfId="0" applyNumberFormat="1" applyFont="1" applyFill="1" applyBorder="1" applyAlignment="1">
      <alignment vertical="center"/>
    </xf>
    <xf numFmtId="3" fontId="80" fillId="4" borderId="0" xfId="0" applyNumberFormat="1" applyFont="1" applyFill="1" applyBorder="1" applyAlignment="1">
      <alignment vertical="center"/>
    </xf>
    <xf numFmtId="0" fontId="87" fillId="14" borderId="0" xfId="0" applyFont="1" applyFill="1" applyBorder="1" applyAlignment="1">
      <alignment horizontal="left" vertical="top" wrapText="1"/>
    </xf>
    <xf numFmtId="0" fontId="81" fillId="4" borderId="16" xfId="0" applyFont="1" applyFill="1" applyBorder="1" applyAlignment="1">
      <alignment horizontal="left" vertical="center" wrapText="1"/>
    </xf>
    <xf numFmtId="0" fontId="81" fillId="4" borderId="0" xfId="0" applyFont="1" applyFill="1" applyBorder="1" applyAlignment="1">
      <alignment horizontal="left" vertical="center" wrapText="1"/>
    </xf>
    <xf numFmtId="0" fontId="81" fillId="4" borderId="10" xfId="0" applyFont="1" applyFill="1" applyBorder="1" applyAlignment="1">
      <alignment horizontal="left" vertical="center" wrapText="1"/>
    </xf>
    <xf numFmtId="167" fontId="1" fillId="4" borderId="0" xfId="0" applyNumberFormat="1" applyFont="1" applyFill="1" applyBorder="1" applyAlignment="1">
      <alignment vertical="center"/>
    </xf>
    <xf numFmtId="167" fontId="2" fillId="0" borderId="10" xfId="0" applyNumberFormat="1" applyFont="1" applyBorder="1" applyAlignment="1">
      <alignment horizontal="center" vertical="center"/>
    </xf>
    <xf numFmtId="167" fontId="1" fillId="4" borderId="14" xfId="0" applyNumberFormat="1" applyFont="1" applyFill="1" applyBorder="1" applyAlignment="1">
      <alignment vertical="center"/>
    </xf>
    <xf numFmtId="167" fontId="33" fillId="0" borderId="0" xfId="0" applyNumberFormat="1" applyFont="1" applyAlignment="1">
      <alignment vertical="center"/>
    </xf>
    <xf numFmtId="167" fontId="1" fillId="4" borderId="0" xfId="0" applyNumberFormat="1" applyFont="1" applyFill="1" applyBorder="1" applyAlignment="1">
      <alignment horizontal="center" vertical="center"/>
    </xf>
    <xf numFmtId="167" fontId="1" fillId="4" borderId="10" xfId="0" applyNumberFormat="1" applyFont="1" applyFill="1" applyBorder="1" applyAlignment="1">
      <alignment horizontal="center" vertical="center"/>
    </xf>
    <xf numFmtId="0" fontId="87" fillId="4" borderId="0" xfId="0" applyFont="1" applyFill="1" applyBorder="1" applyAlignment="1">
      <alignment horizontal="justify" vertical="center" wrapText="1"/>
    </xf>
    <xf numFmtId="0" fontId="90" fillId="4" borderId="0" xfId="0" applyFont="1" applyFill="1" applyBorder="1" applyAlignment="1">
      <alignment horizontal="justify" vertical="center" wrapText="1"/>
    </xf>
    <xf numFmtId="3" fontId="87" fillId="4" borderId="8" xfId="0" applyNumberFormat="1" applyFont="1" applyFill="1" applyBorder="1" applyAlignment="1">
      <alignment horizontal="left" vertical="top" wrapText="1"/>
    </xf>
    <xf numFmtId="3" fontId="87" fillId="4" borderId="0" xfId="0" applyNumberFormat="1" applyFont="1" applyFill="1" applyBorder="1" applyAlignment="1">
      <alignment horizontal="left" vertical="top" wrapText="1"/>
    </xf>
    <xf numFmtId="0" fontId="3" fillId="4" borderId="8" xfId="0" applyFont="1" applyFill="1" applyBorder="1" applyAlignment="1">
      <alignment horizontal="left" vertical="center"/>
    </xf>
    <xf numFmtId="0" fontId="3" fillId="4" borderId="0" xfId="0" applyFont="1" applyFill="1" applyBorder="1" applyAlignment="1">
      <alignment horizontal="left" vertical="center"/>
    </xf>
    <xf numFmtId="0" fontId="3" fillId="4" borderId="10" xfId="0" applyFont="1" applyFill="1" applyBorder="1" applyAlignment="1">
      <alignment horizontal="left" vertical="center"/>
    </xf>
    <xf numFmtId="164" fontId="2" fillId="4" borderId="9" xfId="0" applyNumberFormat="1" applyFont="1" applyFill="1" applyBorder="1" applyAlignment="1">
      <alignment horizontal="center" vertical="center"/>
    </xf>
    <xf numFmtId="0" fontId="1" fillId="0" borderId="0" xfId="0" applyNumberFormat="1" applyFont="1" applyAlignment="1">
      <alignment horizontal="right" vertical="center"/>
    </xf>
    <xf numFmtId="0" fontId="55" fillId="0" borderId="0" xfId="0" applyFont="1" applyAlignment="1">
      <alignment horizontal="center" vertical="center"/>
    </xf>
    <xf numFmtId="0" fontId="1" fillId="0" borderId="0" xfId="0" applyFont="1" applyAlignment="1">
      <alignment vertical="center"/>
    </xf>
    <xf numFmtId="0" fontId="45" fillId="0" borderId="0" xfId="0" applyFont="1" applyAlignment="1">
      <alignment horizontal="center"/>
    </xf>
    <xf numFmtId="0" fontId="45" fillId="0" borderId="0" xfId="0" applyNumberFormat="1" applyFont="1" applyAlignment="1">
      <alignment horizontal="right" vertical="center"/>
    </xf>
    <xf numFmtId="0" fontId="46" fillId="0" borderId="1" xfId="0" applyFont="1" applyBorder="1" applyAlignment="1">
      <alignment vertical="center"/>
    </xf>
    <xf numFmtId="0" fontId="45" fillId="0" borderId="2" xfId="0" applyFont="1" applyBorder="1" applyAlignment="1">
      <alignment horizontal="right" vertical="center"/>
    </xf>
    <xf numFmtId="0" fontId="45" fillId="2" borderId="6" xfId="0" applyFont="1" applyFill="1" applyBorder="1" applyAlignment="1">
      <alignment horizontal="left" vertical="center"/>
    </xf>
    <xf numFmtId="0" fontId="45" fillId="2" borderId="15" xfId="0" applyFont="1" applyFill="1" applyBorder="1" applyAlignment="1">
      <alignment horizontal="left" vertical="center"/>
    </xf>
    <xf numFmtId="0" fontId="45" fillId="2" borderId="5" xfId="0" applyFont="1" applyFill="1" applyBorder="1" applyAlignment="1">
      <alignment horizontal="left" vertical="center"/>
    </xf>
    <xf numFmtId="0" fontId="45" fillId="0" borderId="3" xfId="0" applyFont="1" applyBorder="1" applyAlignment="1">
      <alignment horizontal="right" vertical="center"/>
    </xf>
    <xf numFmtId="0" fontId="45" fillId="2" borderId="6" xfId="0" applyFont="1" applyFill="1" applyBorder="1" applyAlignment="1">
      <alignment horizontal="center" vertical="center"/>
    </xf>
    <xf numFmtId="0" fontId="45" fillId="2" borderId="15" xfId="0" applyFont="1" applyFill="1" applyBorder="1" applyAlignment="1">
      <alignment horizontal="center" vertical="center"/>
    </xf>
    <xf numFmtId="0" fontId="45" fillId="0" borderId="4" xfId="0" applyFont="1" applyBorder="1" applyAlignment="1">
      <alignment horizontal="center" vertical="center"/>
    </xf>
    <xf numFmtId="0" fontId="45" fillId="2" borderId="5" xfId="0" applyFont="1" applyFill="1" applyBorder="1" applyAlignment="1">
      <alignment horizontal="center" vertical="center"/>
    </xf>
    <xf numFmtId="0" fontId="46" fillId="0" borderId="0" xfId="0" applyFont="1" applyAlignment="1">
      <alignment vertical="center"/>
    </xf>
    <xf numFmtId="0" fontId="2" fillId="0" borderId="6" xfId="0" applyFont="1" applyBorder="1" applyAlignment="1">
      <alignment vertical="center"/>
    </xf>
    <xf numFmtId="0" fontId="1" fillId="0" borderId="5" xfId="0" applyFont="1" applyBorder="1" applyAlignment="1">
      <alignment horizontal="right" vertical="center"/>
    </xf>
    <xf numFmtId="0" fontId="56" fillId="2" borderId="6" xfId="0" applyFont="1" applyFill="1" applyBorder="1" applyAlignment="1">
      <alignment horizontal="center" vertical="center"/>
    </xf>
    <xf numFmtId="0" fontId="56" fillId="2" borderId="15" xfId="0" applyFont="1" applyFill="1" applyBorder="1" applyAlignment="1">
      <alignment horizontal="center" vertical="center"/>
    </xf>
    <xf numFmtId="0" fontId="56" fillId="2" borderId="5" xfId="0" applyFont="1" applyFill="1" applyBorder="1" applyAlignment="1">
      <alignment horizontal="center" vertical="center"/>
    </xf>
    <xf numFmtId="0" fontId="1" fillId="3" borderId="4" xfId="0" applyFont="1" applyFill="1" applyBorder="1" applyAlignment="1">
      <alignment horizontal="center" vertical="center" wrapText="1"/>
    </xf>
    <xf numFmtId="0" fontId="1" fillId="3" borderId="4" xfId="0" applyFont="1" applyFill="1" applyBorder="1" applyAlignment="1">
      <alignment horizontal="center" vertical="center"/>
    </xf>
    <xf numFmtId="0" fontId="22" fillId="3" borderId="4" xfId="0" applyFont="1" applyFill="1" applyBorder="1" applyAlignment="1">
      <alignment horizontal="center" vertical="center"/>
    </xf>
    <xf numFmtId="0" fontId="1" fillId="0" borderId="0" xfId="0" applyFont="1" applyAlignment="1">
      <alignment horizontal="center" vertical="center"/>
    </xf>
    <xf numFmtId="0" fontId="57" fillId="3" borderId="4" xfId="0" applyFont="1" applyFill="1" applyBorder="1" applyAlignment="1">
      <alignment horizontal="center" vertical="center"/>
    </xf>
    <xf numFmtId="0" fontId="1" fillId="4" borderId="0" xfId="0" applyNumberFormat="1" applyFont="1" applyFill="1" applyAlignment="1">
      <alignment horizontal="right" vertical="center"/>
    </xf>
    <xf numFmtId="0" fontId="1" fillId="4" borderId="1" xfId="0" applyFont="1" applyFill="1" applyBorder="1" applyAlignment="1">
      <alignment horizontal="center" vertical="center"/>
    </xf>
    <xf numFmtId="0" fontId="1" fillId="4" borderId="7" xfId="0" applyFont="1" applyFill="1" applyBorder="1" applyAlignment="1">
      <alignment horizontal="center" vertical="center"/>
    </xf>
    <xf numFmtId="9" fontId="1" fillId="0" borderId="3" xfId="0" applyNumberFormat="1" applyFont="1" applyBorder="1" applyAlignment="1">
      <alignment horizontal="center" vertical="center"/>
    </xf>
    <xf numFmtId="0" fontId="1" fillId="0" borderId="7" xfId="0" applyFont="1" applyBorder="1" applyAlignment="1">
      <alignment horizontal="center" vertical="center"/>
    </xf>
    <xf numFmtId="0" fontId="1" fillId="0" borderId="3" xfId="0" applyFont="1" applyBorder="1" applyAlignment="1">
      <alignment horizontal="center" vertical="center"/>
    </xf>
    <xf numFmtId="0" fontId="1" fillId="0" borderId="2" xfId="0" applyFont="1" applyBorder="1" applyAlignment="1">
      <alignment horizontal="center" vertical="center"/>
    </xf>
    <xf numFmtId="0" fontId="22" fillId="0" borderId="0" xfId="0" applyNumberFormat="1" applyFont="1" applyAlignment="1">
      <alignment horizontal="right" vertical="center"/>
    </xf>
    <xf numFmtId="0" fontId="2" fillId="4" borderId="10" xfId="0" applyFont="1" applyFill="1" applyBorder="1" applyAlignment="1">
      <alignment horizontal="center" vertical="center"/>
    </xf>
    <xf numFmtId="0" fontId="2" fillId="0" borderId="0" xfId="0" applyFont="1" applyAlignment="1">
      <alignment horizontal="center" vertical="center"/>
    </xf>
    <xf numFmtId="0" fontId="1" fillId="0" borderId="0" xfId="0" applyNumberFormat="1" applyFont="1" applyBorder="1" applyAlignment="1">
      <alignment horizontal="right" vertical="center"/>
    </xf>
    <xf numFmtId="0" fontId="58" fillId="9" borderId="12" xfId="0" applyFont="1" applyFill="1" applyBorder="1" applyAlignment="1">
      <alignment horizontal="center" vertical="center"/>
    </xf>
    <xf numFmtId="0" fontId="1" fillId="0" borderId="0" xfId="0" applyFont="1" applyAlignment="1">
      <alignment horizontal="left" vertical="center"/>
    </xf>
    <xf numFmtId="0" fontId="2" fillId="0" borderId="0" xfId="0" applyFont="1" applyBorder="1" applyAlignment="1">
      <alignment horizontal="left" vertical="center"/>
    </xf>
    <xf numFmtId="0" fontId="2" fillId="0" borderId="12" xfId="0" applyFont="1" applyBorder="1" applyAlignment="1">
      <alignment horizontal="left" vertical="center"/>
    </xf>
    <xf numFmtId="0" fontId="2" fillId="0" borderId="12" xfId="0" applyFont="1" applyBorder="1" applyAlignment="1">
      <alignment vertical="center"/>
    </xf>
    <xf numFmtId="0" fontId="1" fillId="0" borderId="0" xfId="0" applyFont="1" applyBorder="1" applyAlignment="1">
      <alignment horizontal="right" vertical="center"/>
    </xf>
    <xf numFmtId="164" fontId="2" fillId="4" borderId="0" xfId="0" applyNumberFormat="1" applyFont="1" applyFill="1" applyBorder="1" applyAlignment="1">
      <alignment horizontal="center" vertical="center"/>
    </xf>
    <xf numFmtId="164" fontId="2" fillId="0" borderId="0" xfId="0" applyNumberFormat="1" applyFont="1" applyAlignment="1">
      <alignment vertical="center"/>
    </xf>
    <xf numFmtId="9" fontId="2" fillId="4" borderId="9" xfId="0" applyNumberFormat="1" applyFont="1" applyFill="1" applyBorder="1" applyAlignment="1">
      <alignment vertical="center"/>
    </xf>
    <xf numFmtId="164" fontId="80" fillId="14" borderId="8" xfId="2" applyNumberFormat="1" applyFont="1" applyFill="1" applyBorder="1" applyAlignment="1">
      <alignment horizontal="center" vertical="center" wrapText="1"/>
    </xf>
    <xf numFmtId="0" fontId="80" fillId="4" borderId="8" xfId="0" applyFont="1" applyFill="1" applyBorder="1" applyAlignment="1">
      <alignment horizontal="left" vertical="center"/>
    </xf>
    <xf numFmtId="0" fontId="2" fillId="4" borderId="0" xfId="0" applyFont="1" applyFill="1" applyBorder="1" applyAlignment="1">
      <alignment horizontal="left" vertical="center"/>
    </xf>
    <xf numFmtId="0" fontId="81" fillId="4" borderId="0" xfId="0" applyFont="1" applyFill="1" applyBorder="1" applyAlignment="1">
      <alignment horizontal="left" vertical="center" wrapText="1"/>
    </xf>
    <xf numFmtId="0" fontId="81" fillId="4" borderId="10" xfId="0" applyFont="1" applyFill="1" applyBorder="1" applyAlignment="1">
      <alignment horizontal="left" vertical="center" wrapText="1"/>
    </xf>
    <xf numFmtId="0" fontId="51" fillId="4" borderId="8" xfId="0" applyFont="1" applyFill="1" applyBorder="1" applyAlignment="1">
      <alignment horizontal="left" vertical="center" wrapText="1"/>
    </xf>
    <xf numFmtId="0" fontId="80" fillId="4" borderId="0" xfId="0" applyFont="1" applyFill="1" applyBorder="1" applyAlignment="1">
      <alignment horizontal="left" vertical="center"/>
    </xf>
    <xf numFmtId="172" fontId="81" fillId="0" borderId="0" xfId="2" applyNumberFormat="1" applyFont="1" applyAlignment="1">
      <alignment horizontal="center" vertical="center"/>
    </xf>
    <xf numFmtId="172" fontId="80" fillId="13" borderId="6" xfId="2" applyNumberFormat="1" applyFont="1" applyFill="1" applyBorder="1" applyAlignment="1">
      <alignment horizontal="center" vertical="center"/>
    </xf>
    <xf numFmtId="172" fontId="80" fillId="13" borderId="15" xfId="2" applyNumberFormat="1" applyFont="1" applyFill="1" applyBorder="1" applyAlignment="1">
      <alignment horizontal="center" vertical="center" wrapText="1"/>
    </xf>
    <xf numFmtId="172" fontId="80" fillId="0" borderId="0" xfId="2" applyNumberFormat="1" applyFont="1" applyAlignment="1">
      <alignment horizontal="center" vertical="center"/>
    </xf>
    <xf numFmtId="172" fontId="81" fillId="13" borderId="4" xfId="2" applyNumberFormat="1" applyFont="1" applyFill="1" applyBorder="1" applyAlignment="1">
      <alignment horizontal="center" vertical="center" wrapText="1"/>
    </xf>
    <xf numFmtId="172" fontId="81" fillId="0" borderId="7" xfId="2" applyNumberFormat="1" applyFont="1" applyBorder="1" applyAlignment="1">
      <alignment horizontal="center" vertical="center"/>
    </xf>
    <xf numFmtId="172" fontId="81" fillId="0" borderId="3" xfId="2" applyNumberFormat="1" applyFont="1" applyBorder="1" applyAlignment="1">
      <alignment horizontal="center" vertical="center"/>
    </xf>
    <xf numFmtId="172" fontId="80" fillId="5" borderId="0" xfId="2" applyNumberFormat="1" applyFont="1" applyFill="1" applyBorder="1" applyAlignment="1">
      <alignment horizontal="center" vertical="center"/>
    </xf>
    <xf numFmtId="172" fontId="80" fillId="6" borderId="0" xfId="0" applyNumberFormat="1" applyFont="1" applyFill="1" applyBorder="1" applyAlignment="1">
      <alignment horizontal="center" vertical="center"/>
    </xf>
    <xf numFmtId="172" fontId="80" fillId="15" borderId="0" xfId="0" applyNumberFormat="1" applyFont="1" applyFill="1" applyBorder="1" applyAlignment="1">
      <alignment horizontal="center" vertical="center"/>
    </xf>
    <xf numFmtId="172" fontId="80" fillId="14" borderId="0" xfId="2" applyNumberFormat="1" applyFont="1" applyFill="1" applyBorder="1" applyAlignment="1">
      <alignment horizontal="center" vertical="center"/>
    </xf>
    <xf numFmtId="172" fontId="80" fillId="4" borderId="10" xfId="0" applyNumberFormat="1" applyFont="1" applyFill="1" applyBorder="1" applyAlignment="1">
      <alignment horizontal="center" vertical="center"/>
    </xf>
    <xf numFmtId="172" fontId="83" fillId="0" borderId="10" xfId="0" applyNumberFormat="1" applyFont="1" applyFill="1" applyBorder="1" applyAlignment="1">
      <alignment horizontal="center" vertical="center"/>
    </xf>
    <xf numFmtId="172" fontId="83" fillId="0" borderId="9" xfId="0" applyNumberFormat="1" applyFont="1" applyFill="1" applyBorder="1" applyAlignment="1">
      <alignment horizontal="center" vertical="center"/>
    </xf>
    <xf numFmtId="172" fontId="80" fillId="15" borderId="0" xfId="2" applyNumberFormat="1" applyFont="1" applyFill="1" applyBorder="1" applyAlignment="1">
      <alignment horizontal="center" vertical="center"/>
    </xf>
    <xf numFmtId="172" fontId="81" fillId="14" borderId="0" xfId="0" applyNumberFormat="1" applyFont="1" applyFill="1" applyBorder="1" applyAlignment="1">
      <alignment horizontal="left" vertical="center"/>
    </xf>
    <xf numFmtId="172" fontId="80" fillId="4" borderId="9" xfId="2" applyNumberFormat="1" applyFont="1" applyFill="1" applyBorder="1" applyAlignment="1">
      <alignment horizontal="center" vertical="center"/>
    </xf>
    <xf numFmtId="172" fontId="80" fillId="14" borderId="9" xfId="2" applyNumberFormat="1" applyFont="1" applyFill="1" applyBorder="1" applyAlignment="1">
      <alignment horizontal="center" vertical="center"/>
    </xf>
    <xf numFmtId="172" fontId="80" fillId="4" borderId="8" xfId="2" applyNumberFormat="1" applyFont="1" applyFill="1" applyBorder="1" applyAlignment="1">
      <alignment horizontal="center" vertical="center"/>
    </xf>
    <xf numFmtId="172" fontId="80" fillId="14" borderId="8" xfId="2" applyNumberFormat="1" applyFont="1" applyFill="1" applyBorder="1" applyAlignment="1">
      <alignment horizontal="center" vertical="center"/>
    </xf>
    <xf numFmtId="172" fontId="80" fillId="4" borderId="8" xfId="2" applyNumberFormat="1" applyFont="1" applyFill="1" applyBorder="1" applyAlignment="1">
      <alignment horizontal="center" vertical="center" wrapText="1"/>
    </xf>
    <xf numFmtId="172" fontId="80" fillId="14" borderId="8" xfId="2" applyNumberFormat="1" applyFont="1" applyFill="1" applyBorder="1" applyAlignment="1">
      <alignment horizontal="center" vertical="center" wrapText="1"/>
    </xf>
    <xf numFmtId="172" fontId="80" fillId="14" borderId="0" xfId="0" applyNumberFormat="1" applyFont="1" applyFill="1" applyBorder="1" applyAlignment="1">
      <alignment horizontal="center" vertical="center"/>
    </xf>
    <xf numFmtId="172" fontId="80" fillId="4" borderId="9" xfId="0" applyNumberFormat="1" applyFont="1" applyFill="1" applyBorder="1" applyAlignment="1">
      <alignment horizontal="center" vertical="center"/>
    </xf>
    <xf numFmtId="172" fontId="80" fillId="6" borderId="8" xfId="0" applyNumberFormat="1" applyFont="1" applyFill="1" applyBorder="1" applyAlignment="1">
      <alignment horizontal="center" vertical="center"/>
    </xf>
    <xf numFmtId="172" fontId="80" fillId="12" borderId="9" xfId="2" applyNumberFormat="1" applyFont="1" applyFill="1" applyBorder="1" applyAlignment="1">
      <alignment horizontal="center" vertical="center"/>
    </xf>
    <xf numFmtId="172" fontId="80" fillId="12" borderId="10" xfId="2" applyNumberFormat="1" applyFont="1" applyFill="1" applyBorder="1" applyAlignment="1">
      <alignment horizontal="center" vertical="center"/>
    </xf>
    <xf numFmtId="172" fontId="80" fillId="12" borderId="0" xfId="2" applyNumberFormat="1" applyFont="1" applyFill="1" applyBorder="1" applyAlignment="1">
      <alignment horizontal="center" vertical="center"/>
    </xf>
    <xf numFmtId="172" fontId="89" fillId="7" borderId="7" xfId="0" applyNumberFormat="1" applyFont="1" applyFill="1" applyBorder="1" applyAlignment="1">
      <alignment horizontal="center" vertical="center"/>
    </xf>
    <xf numFmtId="172" fontId="89" fillId="7" borderId="20" xfId="0" applyNumberFormat="1" applyFont="1" applyFill="1" applyBorder="1" applyAlignment="1">
      <alignment horizontal="center" vertical="center"/>
    </xf>
    <xf numFmtId="172" fontId="89" fillId="7" borderId="15" xfId="2" applyNumberFormat="1" applyFont="1" applyFill="1" applyBorder="1" applyAlignment="1">
      <alignment horizontal="center" vertical="center"/>
    </xf>
    <xf numFmtId="172" fontId="80" fillId="0" borderId="12" xfId="2" applyNumberFormat="1" applyFont="1" applyBorder="1" applyAlignment="1">
      <alignment horizontal="center" vertical="center"/>
    </xf>
    <xf numFmtId="172" fontId="81" fillId="0" borderId="0" xfId="2" applyNumberFormat="1" applyFont="1" applyBorder="1" applyAlignment="1">
      <alignment horizontal="center" vertical="center"/>
    </xf>
    <xf numFmtId="172" fontId="83" fillId="0" borderId="0" xfId="2" applyNumberFormat="1" applyFont="1" applyAlignment="1">
      <alignment horizontal="center" vertical="center"/>
    </xf>
    <xf numFmtId="172" fontId="81" fillId="0" borderId="0" xfId="2" applyNumberFormat="1" applyFont="1" applyFill="1" applyBorder="1" applyAlignment="1">
      <alignment horizontal="center" vertical="center" wrapText="1"/>
    </xf>
    <xf numFmtId="172" fontId="82" fillId="0" borderId="0" xfId="0" applyNumberFormat="1" applyFont="1" applyAlignment="1">
      <alignment horizontal="center" vertical="center"/>
    </xf>
    <xf numFmtId="172" fontId="83" fillId="0" borderId="0" xfId="0" applyNumberFormat="1" applyFont="1" applyAlignment="1">
      <alignment horizontal="center" vertical="center"/>
    </xf>
    <xf numFmtId="172" fontId="81" fillId="13" borderId="21" xfId="0" applyNumberFormat="1" applyFont="1" applyFill="1" applyBorder="1" applyAlignment="1">
      <alignment horizontal="center" vertical="center"/>
    </xf>
    <xf numFmtId="172" fontId="81" fillId="13" borderId="4" xfId="0" applyNumberFormat="1" applyFont="1" applyFill="1" applyBorder="1" applyAlignment="1">
      <alignment horizontal="center" vertical="center" wrapText="1"/>
    </xf>
    <xf numFmtId="172" fontId="82" fillId="0" borderId="0" xfId="0" applyNumberFormat="1" applyFont="1" applyBorder="1" applyAlignment="1">
      <alignment horizontal="center" vertical="center"/>
    </xf>
    <xf numFmtId="172" fontId="80" fillId="14" borderId="9" xfId="0" applyNumberFormat="1" applyFont="1" applyFill="1" applyBorder="1" applyAlignment="1">
      <alignment horizontal="center" vertical="center"/>
    </xf>
    <xf numFmtId="172" fontId="80" fillId="4" borderId="9" xfId="2" applyNumberFormat="1" applyFont="1" applyFill="1" applyBorder="1" applyAlignment="1">
      <alignment horizontal="center" vertical="center" wrapText="1"/>
    </xf>
    <xf numFmtId="172" fontId="80" fillId="14" borderId="9" xfId="2" applyNumberFormat="1" applyFont="1" applyFill="1" applyBorder="1" applyAlignment="1">
      <alignment horizontal="center" vertical="center" wrapText="1"/>
    </xf>
    <xf numFmtId="172" fontId="83" fillId="12" borderId="9" xfId="0" applyNumberFormat="1" applyFont="1" applyFill="1" applyBorder="1" applyAlignment="1">
      <alignment horizontal="center" vertical="center"/>
    </xf>
    <xf numFmtId="0" fontId="29" fillId="0" borderId="0" xfId="0" applyNumberFormat="1" applyFont="1" applyAlignment="1">
      <alignment horizontal="left" vertical="center"/>
    </xf>
    <xf numFmtId="0" fontId="6" fillId="0" borderId="0" xfId="0" applyFont="1" applyAlignment="1">
      <alignment horizontal="left" vertical="center"/>
    </xf>
    <xf numFmtId="0" fontId="6" fillId="0" borderId="0" xfId="0" applyFont="1" applyAlignment="1">
      <alignment horizontal="left"/>
    </xf>
    <xf numFmtId="0" fontId="6" fillId="0" borderId="0" xfId="0" applyFont="1" applyAlignment="1">
      <alignment horizontal="center"/>
    </xf>
    <xf numFmtId="0" fontId="33" fillId="0" borderId="1" xfId="0" applyFont="1" applyBorder="1" applyAlignment="1">
      <alignment horizontal="left" vertical="center"/>
    </xf>
    <xf numFmtId="0" fontId="34" fillId="0" borderId="2" xfId="0" applyFont="1" applyBorder="1" applyAlignment="1">
      <alignment horizontal="left" vertical="center"/>
    </xf>
    <xf numFmtId="0" fontId="34" fillId="0" borderId="3" xfId="0" applyFont="1" applyBorder="1" applyAlignment="1">
      <alignment horizontal="left" vertical="center"/>
    </xf>
    <xf numFmtId="0" fontId="34" fillId="0" borderId="4" xfId="0" applyFont="1" applyBorder="1" applyAlignment="1">
      <alignment horizontal="left" vertical="center"/>
    </xf>
    <xf numFmtId="3" fontId="33" fillId="2" borderId="5" xfId="0" applyNumberFormat="1" applyFont="1" applyFill="1" applyBorder="1" applyAlignment="1">
      <alignment horizontal="left" vertical="center"/>
    </xf>
    <xf numFmtId="0" fontId="33" fillId="0" borderId="0" xfId="0" applyFont="1" applyAlignment="1">
      <alignment horizontal="left" vertical="center"/>
    </xf>
    <xf numFmtId="0" fontId="33" fillId="0" borderId="6" xfId="0" applyFont="1" applyBorder="1" applyAlignment="1">
      <alignment horizontal="left" vertical="center"/>
    </xf>
    <xf numFmtId="0" fontId="34" fillId="0" borderId="5" xfId="0" applyFont="1" applyBorder="1" applyAlignment="1">
      <alignment horizontal="left" vertical="center"/>
    </xf>
    <xf numFmtId="0" fontId="34" fillId="3" borderId="4" xfId="0" applyFont="1" applyFill="1" applyBorder="1" applyAlignment="1">
      <alignment horizontal="left" vertical="center"/>
    </xf>
    <xf numFmtId="0" fontId="29" fillId="4" borderId="0" xfId="0" applyNumberFormat="1" applyFont="1" applyFill="1" applyAlignment="1">
      <alignment horizontal="left" vertical="center"/>
    </xf>
    <xf numFmtId="0" fontId="34" fillId="4" borderId="1" xfId="0" applyFont="1" applyFill="1" applyBorder="1" applyAlignment="1">
      <alignment horizontal="left" vertical="center"/>
    </xf>
    <xf numFmtId="0" fontId="34" fillId="4" borderId="7" xfId="0" applyFont="1" applyFill="1" applyBorder="1" applyAlignment="1">
      <alignment horizontal="left" vertical="center"/>
    </xf>
    <xf numFmtId="9" fontId="38" fillId="0" borderId="3" xfId="0" applyNumberFormat="1" applyFont="1" applyBorder="1" applyAlignment="1">
      <alignment horizontal="left" vertical="center"/>
    </xf>
    <xf numFmtId="0" fontId="39" fillId="0" borderId="7" xfId="0" applyFont="1" applyBorder="1" applyAlignment="1">
      <alignment horizontal="left" vertical="center"/>
    </xf>
    <xf numFmtId="0" fontId="39" fillId="0" borderId="3" xfId="0" applyFont="1" applyBorder="1" applyAlignment="1">
      <alignment horizontal="left" vertical="center"/>
    </xf>
    <xf numFmtId="0" fontId="34" fillId="0" borderId="7" xfId="0" applyFont="1" applyBorder="1" applyAlignment="1">
      <alignment horizontal="left" vertical="center"/>
    </xf>
    <xf numFmtId="0" fontId="1" fillId="5" borderId="8" xfId="0" applyFont="1" applyFill="1" applyBorder="1" applyAlignment="1">
      <alignment horizontal="left" vertical="center"/>
    </xf>
    <xf numFmtId="0" fontId="2" fillId="5" borderId="0" xfId="0" applyFont="1" applyFill="1" applyBorder="1" applyAlignment="1">
      <alignment horizontal="left" vertical="center"/>
    </xf>
    <xf numFmtId="0" fontId="2" fillId="5" borderId="9" xfId="0" applyFont="1" applyFill="1" applyBorder="1" applyAlignment="1">
      <alignment horizontal="left" vertical="center"/>
    </xf>
    <xf numFmtId="0" fontId="2" fillId="5" borderId="10" xfId="0" applyFont="1" applyFill="1" applyBorder="1" applyAlignment="1">
      <alignment horizontal="left" vertical="center"/>
    </xf>
    <xf numFmtId="0" fontId="2" fillId="0" borderId="0" xfId="0" applyFont="1" applyAlignment="1">
      <alignment horizontal="left" vertical="center"/>
    </xf>
    <xf numFmtId="0" fontId="1" fillId="6" borderId="8" xfId="0" applyFont="1" applyFill="1" applyBorder="1" applyAlignment="1">
      <alignment horizontal="left" vertical="center"/>
    </xf>
    <xf numFmtId="0" fontId="2" fillId="6" borderId="0" xfId="0" applyFont="1" applyFill="1" applyBorder="1" applyAlignment="1">
      <alignment horizontal="left" vertical="center"/>
    </xf>
    <xf numFmtId="0" fontId="2" fillId="6" borderId="9" xfId="0" applyFont="1" applyFill="1" applyBorder="1" applyAlignment="1">
      <alignment horizontal="left" vertical="center"/>
    </xf>
    <xf numFmtId="0" fontId="2" fillId="6" borderId="0" xfId="0" applyFont="1" applyFill="1" applyBorder="1" applyAlignment="1">
      <alignment horizontal="center" vertical="center"/>
    </xf>
    <xf numFmtId="0" fontId="2" fillId="6" borderId="10" xfId="0" applyFont="1" applyFill="1" applyBorder="1" applyAlignment="1">
      <alignment horizontal="left" vertical="center"/>
    </xf>
    <xf numFmtId="2" fontId="2" fillId="4" borderId="9" xfId="0" applyNumberFormat="1" applyFont="1" applyFill="1" applyBorder="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4" borderId="9" xfId="0" applyFont="1" applyFill="1" applyBorder="1" applyAlignment="1">
      <alignment horizontal="left" vertical="center"/>
    </xf>
    <xf numFmtId="0" fontId="2" fillId="4" borderId="10" xfId="0" applyFont="1" applyFill="1" applyBorder="1" applyAlignment="1">
      <alignment horizontal="left" vertical="center"/>
    </xf>
    <xf numFmtId="168" fontId="2" fillId="4" borderId="9" xfId="2" applyNumberFormat="1" applyFont="1" applyFill="1" applyBorder="1" applyAlignment="1">
      <alignment horizontal="left" vertical="center"/>
    </xf>
    <xf numFmtId="0" fontId="2" fillId="4" borderId="9" xfId="0" applyFont="1" applyFill="1" applyBorder="1" applyAlignment="1">
      <alignment horizontal="left" vertical="center" wrapText="1"/>
    </xf>
    <xf numFmtId="49" fontId="2" fillId="4" borderId="9" xfId="0" applyNumberFormat="1" applyFont="1" applyFill="1" applyBorder="1" applyAlignment="1">
      <alignment horizontal="left" vertical="center"/>
    </xf>
    <xf numFmtId="9" fontId="2" fillId="4" borderId="10" xfId="0" applyNumberFormat="1" applyFont="1" applyFill="1" applyBorder="1" applyAlignment="1">
      <alignment horizontal="left" vertical="center"/>
    </xf>
    <xf numFmtId="0" fontId="2" fillId="4" borderId="8" xfId="0" applyFont="1" applyFill="1" applyBorder="1" applyAlignment="1">
      <alignment horizontal="left" vertical="center"/>
    </xf>
    <xf numFmtId="165" fontId="2" fillId="4" borderId="9" xfId="2" applyNumberFormat="1" applyFont="1" applyFill="1" applyBorder="1" applyAlignment="1">
      <alignment horizontal="left" vertical="center"/>
    </xf>
    <xf numFmtId="0" fontId="2" fillId="0" borderId="8" xfId="0" applyFont="1" applyBorder="1" applyAlignment="1">
      <alignment horizontal="left" vertical="center"/>
    </xf>
    <xf numFmtId="0" fontId="1" fillId="4" borderId="8" xfId="0" applyFont="1" applyFill="1" applyBorder="1" applyAlignment="1">
      <alignment horizontal="left" vertical="center"/>
    </xf>
    <xf numFmtId="49" fontId="2" fillId="4" borderId="9" xfId="0" applyNumberFormat="1" applyFont="1" applyFill="1" applyBorder="1" applyAlignment="1">
      <alignment horizontal="left" vertical="center" wrapText="1"/>
    </xf>
    <xf numFmtId="9" fontId="2" fillId="4" borderId="9" xfId="0" applyNumberFormat="1" applyFont="1" applyFill="1" applyBorder="1" applyAlignment="1">
      <alignment horizontal="left" vertical="center"/>
    </xf>
    <xf numFmtId="0" fontId="23" fillId="4" borderId="8" xfId="0" applyFont="1" applyFill="1" applyBorder="1" applyAlignment="1">
      <alignment horizontal="left" vertical="center"/>
    </xf>
    <xf numFmtId="0" fontId="1" fillId="4" borderId="0" xfId="0" applyFont="1" applyFill="1" applyBorder="1" applyAlignment="1">
      <alignment horizontal="left" vertical="center"/>
    </xf>
    <xf numFmtId="165" fontId="2" fillId="5" borderId="9" xfId="2" applyNumberFormat="1" applyFont="1" applyFill="1" applyBorder="1" applyAlignment="1">
      <alignment horizontal="left" vertical="center"/>
    </xf>
    <xf numFmtId="0" fontId="93" fillId="4" borderId="8" xfId="0" applyFont="1" applyFill="1" applyBorder="1" applyAlignment="1">
      <alignment horizontal="left" vertical="center"/>
    </xf>
    <xf numFmtId="0" fontId="93" fillId="4" borderId="0" xfId="0" applyFont="1" applyFill="1" applyBorder="1" applyAlignment="1">
      <alignment horizontal="left" vertical="center"/>
    </xf>
    <xf numFmtId="0" fontId="2" fillId="4" borderId="11" xfId="0" applyFont="1" applyFill="1" applyBorder="1" applyAlignment="1">
      <alignment horizontal="left" vertical="center"/>
    </xf>
    <xf numFmtId="0" fontId="2" fillId="4" borderId="12" xfId="0" applyFont="1" applyFill="1" applyBorder="1" applyAlignment="1">
      <alignment horizontal="left" vertical="center"/>
    </xf>
    <xf numFmtId="165" fontId="2" fillId="4" borderId="13" xfId="2" applyNumberFormat="1" applyFont="1" applyFill="1" applyBorder="1" applyAlignment="1">
      <alignment horizontal="left" vertical="center"/>
    </xf>
    <xf numFmtId="0" fontId="2" fillId="4" borderId="12" xfId="0" applyFont="1" applyFill="1" applyBorder="1" applyAlignment="1">
      <alignment horizontal="center" vertical="center"/>
    </xf>
    <xf numFmtId="0" fontId="2" fillId="4" borderId="13" xfId="0" applyFont="1" applyFill="1" applyBorder="1" applyAlignment="1">
      <alignment horizontal="left" vertical="center"/>
    </xf>
    <xf numFmtId="0" fontId="2" fillId="4" borderId="14" xfId="0" applyFont="1" applyFill="1" applyBorder="1" applyAlignment="1">
      <alignment horizontal="left" vertical="center"/>
    </xf>
    <xf numFmtId="2" fontId="60" fillId="0" borderId="0" xfId="0" applyNumberFormat="1" applyFont="1" applyAlignment="1">
      <alignment horizontal="left" vertical="center"/>
    </xf>
    <xf numFmtId="0" fontId="58" fillId="7" borderId="1" xfId="0" applyFont="1" applyFill="1" applyBorder="1" applyAlignment="1">
      <alignment horizontal="left" vertical="center"/>
    </xf>
    <xf numFmtId="0" fontId="58" fillId="7" borderId="7" xfId="0" applyFont="1" applyFill="1" applyBorder="1" applyAlignment="1">
      <alignment horizontal="left" vertical="center"/>
    </xf>
    <xf numFmtId="0" fontId="61" fillId="7" borderId="7" xfId="0" applyFont="1" applyFill="1" applyBorder="1" applyAlignment="1">
      <alignment horizontal="left" vertical="center"/>
    </xf>
    <xf numFmtId="0" fontId="61" fillId="7" borderId="7" xfId="0" applyFont="1" applyFill="1" applyBorder="1" applyAlignment="1">
      <alignment horizontal="center" vertical="center"/>
    </xf>
    <xf numFmtId="0" fontId="61" fillId="7" borderId="2" xfId="0" applyFont="1" applyFill="1" applyBorder="1" applyAlignment="1">
      <alignment horizontal="left" vertical="center"/>
    </xf>
    <xf numFmtId="0" fontId="58" fillId="7" borderId="11" xfId="0" applyFont="1" applyFill="1" applyBorder="1" applyAlignment="1">
      <alignment horizontal="left" vertical="center"/>
    </xf>
    <xf numFmtId="0" fontId="58" fillId="7" borderId="12" xfId="0" applyFont="1" applyFill="1" applyBorder="1" applyAlignment="1">
      <alignment horizontal="left" vertical="center"/>
    </xf>
    <xf numFmtId="0" fontId="61" fillId="7" borderId="12" xfId="0" applyFont="1" applyFill="1" applyBorder="1" applyAlignment="1">
      <alignment horizontal="left" vertical="center"/>
    </xf>
    <xf numFmtId="0" fontId="61" fillId="7" borderId="12" xfId="0" applyFont="1" applyFill="1" applyBorder="1" applyAlignment="1">
      <alignment horizontal="center" vertical="center"/>
    </xf>
    <xf numFmtId="0" fontId="61" fillId="7" borderId="14" xfId="0" applyFont="1" applyFill="1" applyBorder="1" applyAlignment="1">
      <alignment horizontal="left" vertical="center"/>
    </xf>
    <xf numFmtId="0" fontId="58" fillId="7" borderId="6" xfId="0" applyFont="1" applyFill="1" applyBorder="1" applyAlignment="1">
      <alignment horizontal="left" vertical="center"/>
    </xf>
    <xf numFmtId="0" fontId="58" fillId="7" borderId="15" xfId="0" applyFont="1" applyFill="1" applyBorder="1" applyAlignment="1">
      <alignment horizontal="left" vertical="center"/>
    </xf>
    <xf numFmtId="0" fontId="61" fillId="7" borderId="15" xfId="0" applyFont="1" applyFill="1" applyBorder="1" applyAlignment="1">
      <alignment horizontal="left" vertical="center"/>
    </xf>
    <xf numFmtId="0" fontId="61" fillId="7" borderId="15" xfId="0" applyFont="1" applyFill="1" applyBorder="1" applyAlignment="1">
      <alignment horizontal="center" vertical="center"/>
    </xf>
    <xf numFmtId="0" fontId="61" fillId="7" borderId="5" xfId="0" applyFont="1" applyFill="1" applyBorder="1" applyAlignment="1">
      <alignment horizontal="left" vertical="center"/>
    </xf>
    <xf numFmtId="0" fontId="34" fillId="0" borderId="0" xfId="0" applyFont="1" applyBorder="1" applyAlignment="1">
      <alignment horizontal="left" vertical="center"/>
    </xf>
    <xf numFmtId="44" fontId="33" fillId="0" borderId="0" xfId="0" applyNumberFormat="1" applyFont="1" applyAlignment="1">
      <alignment horizontal="left" vertical="center"/>
    </xf>
    <xf numFmtId="168" fontId="33" fillId="0" borderId="0" xfId="0" applyNumberFormat="1" applyFont="1" applyAlignment="1">
      <alignment horizontal="left" vertical="center"/>
    </xf>
    <xf numFmtId="0" fontId="33" fillId="0" borderId="0" xfId="0" applyFont="1" applyAlignment="1">
      <alignment horizontal="right" vertical="center"/>
    </xf>
    <xf numFmtId="9" fontId="33" fillId="0" borderId="0" xfId="3" applyFont="1" applyAlignment="1">
      <alignment horizontal="left" vertical="center"/>
    </xf>
    <xf numFmtId="173" fontId="33" fillId="0" borderId="0" xfId="0" applyNumberFormat="1" applyFont="1" applyAlignment="1">
      <alignment horizontal="left" vertical="center"/>
    </xf>
    <xf numFmtId="168" fontId="2" fillId="4" borderId="9" xfId="2" applyNumberFormat="1" applyFont="1" applyFill="1" applyBorder="1" applyAlignment="1">
      <alignment vertical="center"/>
    </xf>
    <xf numFmtId="44" fontId="2" fillId="4" borderId="9" xfId="2" applyFont="1" applyFill="1" applyBorder="1" applyAlignment="1">
      <alignment vertical="center"/>
    </xf>
    <xf numFmtId="168" fontId="2" fillId="4" borderId="9" xfId="0" applyNumberFormat="1" applyFont="1" applyFill="1" applyBorder="1" applyAlignment="1">
      <alignment horizontal="center" vertical="center"/>
    </xf>
    <xf numFmtId="168" fontId="2" fillId="4" borderId="10" xfId="0" applyNumberFormat="1" applyFont="1" applyFill="1" applyBorder="1" applyAlignment="1">
      <alignment horizontal="center" vertical="center"/>
    </xf>
    <xf numFmtId="168" fontId="94" fillId="4" borderId="9" xfId="2" applyNumberFormat="1" applyFont="1" applyFill="1" applyBorder="1" applyAlignment="1">
      <alignment horizontal="left" vertical="center"/>
    </xf>
    <xf numFmtId="165" fontId="2" fillId="12" borderId="9" xfId="2" applyNumberFormat="1" applyFont="1" applyFill="1" applyBorder="1" applyAlignment="1">
      <alignment horizontal="left" vertical="center"/>
    </xf>
    <xf numFmtId="0" fontId="2" fillId="12" borderId="0" xfId="0" applyFont="1" applyFill="1" applyBorder="1" applyAlignment="1">
      <alignment horizontal="center" vertical="center"/>
    </xf>
    <xf numFmtId="0" fontId="2" fillId="12" borderId="9" xfId="0" applyFont="1" applyFill="1" applyBorder="1" applyAlignment="1">
      <alignment horizontal="left" vertical="center"/>
    </xf>
    <xf numFmtId="0" fontId="2" fillId="12" borderId="0" xfId="0" applyFont="1" applyFill="1" applyBorder="1" applyAlignment="1">
      <alignment horizontal="left" vertical="center"/>
    </xf>
    <xf numFmtId="0" fontId="2" fillId="12" borderId="10" xfId="0" applyFont="1" applyFill="1" applyBorder="1" applyAlignment="1">
      <alignment horizontal="left" vertical="center"/>
    </xf>
    <xf numFmtId="0" fontId="2" fillId="0" borderId="9" xfId="0" applyFont="1" applyBorder="1" applyAlignment="1">
      <alignment horizontal="center" vertical="center"/>
    </xf>
    <xf numFmtId="3" fontId="2" fillId="4" borderId="9" xfId="0" applyNumberFormat="1" applyFont="1" applyFill="1" applyBorder="1" applyAlignment="1">
      <alignment horizontal="center" vertical="center"/>
    </xf>
    <xf numFmtId="0" fontId="81" fillId="4" borderId="8" xfId="0" applyFont="1" applyFill="1" applyBorder="1" applyAlignment="1">
      <alignment horizontal="left" vertical="center"/>
    </xf>
    <xf numFmtId="3" fontId="87" fillId="14" borderId="0" xfId="0" applyNumberFormat="1" applyFont="1" applyFill="1" applyBorder="1" applyAlignment="1">
      <alignment horizontal="left" vertical="top" wrapText="1"/>
    </xf>
    <xf numFmtId="3" fontId="87" fillId="4" borderId="0" xfId="0" applyNumberFormat="1" applyFont="1" applyFill="1" applyBorder="1" applyAlignment="1">
      <alignment horizontal="left" vertical="top" wrapText="1"/>
    </xf>
    <xf numFmtId="0" fontId="95" fillId="4" borderId="0" xfId="0" applyFont="1" applyFill="1" applyBorder="1" applyAlignment="1">
      <alignment horizontal="left" vertical="center" wrapText="1"/>
    </xf>
    <xf numFmtId="0" fontId="62" fillId="4" borderId="8" xfId="0" applyFont="1" applyFill="1" applyBorder="1" applyAlignment="1">
      <alignment vertical="center"/>
    </xf>
    <xf numFmtId="0" fontId="63" fillId="4" borderId="0" xfId="0" applyFont="1" applyFill="1" applyBorder="1" applyAlignment="1">
      <alignment vertical="center"/>
    </xf>
    <xf numFmtId="0" fontId="64" fillId="4" borderId="8" xfId="0" applyFont="1" applyFill="1" applyBorder="1" applyAlignment="1">
      <alignment horizontal="left" vertical="center"/>
    </xf>
    <xf numFmtId="0" fontId="64" fillId="4" borderId="0" xfId="0" applyFont="1" applyFill="1" applyBorder="1" applyAlignment="1">
      <alignment horizontal="left" vertical="center"/>
    </xf>
    <xf numFmtId="0" fontId="63" fillId="4" borderId="8" xfId="0" applyFont="1" applyFill="1" applyBorder="1" applyAlignment="1">
      <alignment vertical="center"/>
    </xf>
    <xf numFmtId="0" fontId="62" fillId="0" borderId="0" xfId="0" applyNumberFormat="1" applyFont="1" applyAlignment="1">
      <alignment horizontal="right" vertical="center"/>
    </xf>
    <xf numFmtId="0" fontId="62" fillId="0" borderId="0" xfId="0" applyFont="1" applyAlignment="1">
      <alignment vertical="center"/>
    </xf>
    <xf numFmtId="0" fontId="66" fillId="0" borderId="0" xfId="0" applyFont="1" applyAlignment="1">
      <alignment horizontal="center"/>
    </xf>
    <xf numFmtId="0" fontId="66" fillId="0" borderId="0" xfId="0" applyNumberFormat="1" applyFont="1" applyAlignment="1">
      <alignment horizontal="right" vertical="center"/>
    </xf>
    <xf numFmtId="0" fontId="67" fillId="0" borderId="1" xfId="0" applyFont="1" applyBorder="1" applyAlignment="1">
      <alignment vertical="center"/>
    </xf>
    <xf numFmtId="0" fontId="66" fillId="0" borderId="2" xfId="0" applyFont="1" applyBorder="1" applyAlignment="1">
      <alignment horizontal="right" vertical="center"/>
    </xf>
    <xf numFmtId="0" fontId="66" fillId="0" borderId="3" xfId="0" applyFont="1" applyBorder="1" applyAlignment="1">
      <alignment horizontal="right" vertical="center"/>
    </xf>
    <xf numFmtId="0" fontId="66" fillId="0" borderId="4" xfId="0" applyFont="1" applyBorder="1" applyAlignment="1">
      <alignment horizontal="center" vertical="center"/>
    </xf>
    <xf numFmtId="0" fontId="67" fillId="2" borderId="5" xfId="0" applyFont="1" applyFill="1" applyBorder="1" applyAlignment="1">
      <alignment vertical="center"/>
    </xf>
    <xf numFmtId="0" fontId="67" fillId="0" borderId="0" xfId="0" applyFont="1" applyAlignment="1">
      <alignment vertical="center"/>
    </xf>
    <xf numFmtId="0" fontId="63" fillId="0" borderId="6" xfId="0" applyFont="1" applyBorder="1" applyAlignment="1">
      <alignment vertical="center"/>
    </xf>
    <xf numFmtId="0" fontId="62" fillId="0" borderId="5" xfId="0" applyFont="1" applyBorder="1" applyAlignment="1">
      <alignment horizontal="right" vertical="center"/>
    </xf>
    <xf numFmtId="0" fontId="63" fillId="0" borderId="0" xfId="0" applyFont="1" applyAlignment="1">
      <alignment vertical="center"/>
    </xf>
    <xf numFmtId="0" fontId="62" fillId="3" borderId="4" xfId="0" applyFont="1" applyFill="1" applyBorder="1" applyAlignment="1">
      <alignment horizontal="center" vertical="center" wrapText="1"/>
    </xf>
    <xf numFmtId="0" fontId="62" fillId="3" borderId="4" xfId="0" applyFont="1" applyFill="1" applyBorder="1" applyAlignment="1">
      <alignment horizontal="center" vertical="center"/>
    </xf>
    <xf numFmtId="0" fontId="69" fillId="3" borderId="4" xfId="0" applyFont="1" applyFill="1" applyBorder="1" applyAlignment="1">
      <alignment horizontal="center" vertical="center"/>
    </xf>
    <xf numFmtId="0" fontId="62" fillId="0" borderId="0" xfId="0" applyFont="1" applyAlignment="1">
      <alignment horizontal="center" vertical="center"/>
    </xf>
    <xf numFmtId="0" fontId="70" fillId="3" borderId="4" xfId="0" applyFont="1" applyFill="1" applyBorder="1" applyAlignment="1">
      <alignment horizontal="center" vertical="center"/>
    </xf>
    <xf numFmtId="0" fontId="62" fillId="4" borderId="0" xfId="0" applyNumberFormat="1" applyFont="1" applyFill="1" applyAlignment="1">
      <alignment horizontal="right" vertical="center"/>
    </xf>
    <xf numFmtId="0" fontId="62" fillId="4" borderId="1" xfId="0" applyFont="1" applyFill="1" applyBorder="1" applyAlignment="1">
      <alignment horizontal="center" vertical="center"/>
    </xf>
    <xf numFmtId="0" fontId="62" fillId="4" borderId="7" xfId="0" applyFont="1" applyFill="1" applyBorder="1" applyAlignment="1">
      <alignment horizontal="center" vertical="center"/>
    </xf>
    <xf numFmtId="9" fontId="62" fillId="0" borderId="3" xfId="0" applyNumberFormat="1" applyFont="1" applyBorder="1" applyAlignment="1">
      <alignment horizontal="center" vertical="center"/>
    </xf>
    <xf numFmtId="0" fontId="62" fillId="0" borderId="7" xfId="0" applyFont="1" applyBorder="1" applyAlignment="1">
      <alignment horizontal="center" vertical="center"/>
    </xf>
    <xf numFmtId="0" fontId="62" fillId="0" borderId="3" xfId="0" applyFont="1" applyBorder="1" applyAlignment="1">
      <alignment horizontal="center" vertical="center"/>
    </xf>
    <xf numFmtId="0" fontId="62" fillId="0" borderId="2" xfId="0" applyFont="1" applyBorder="1" applyAlignment="1">
      <alignment horizontal="center" vertical="center"/>
    </xf>
    <xf numFmtId="0" fontId="62" fillId="5" borderId="8" xfId="0" applyFont="1" applyFill="1" applyBorder="1" applyAlignment="1">
      <alignment vertical="center"/>
    </xf>
    <xf numFmtId="0" fontId="63" fillId="5" borderId="0" xfId="0" applyFont="1" applyFill="1" applyBorder="1" applyAlignment="1">
      <alignment vertical="center"/>
    </xf>
    <xf numFmtId="0" fontId="63" fillId="5" borderId="9" xfId="0" applyFont="1" applyFill="1" applyBorder="1" applyAlignment="1">
      <alignment vertical="center"/>
    </xf>
    <xf numFmtId="165" fontId="63" fillId="5" borderId="9" xfId="2" applyNumberFormat="1" applyFont="1" applyFill="1" applyBorder="1" applyAlignment="1">
      <alignment vertical="center"/>
    </xf>
    <xf numFmtId="0" fontId="63" fillId="5" borderId="10" xfId="0" applyFont="1" applyFill="1" applyBorder="1" applyAlignment="1">
      <alignment vertical="center"/>
    </xf>
    <xf numFmtId="0" fontId="68" fillId="0" borderId="0" xfId="0" applyNumberFormat="1" applyFont="1" applyAlignment="1">
      <alignment horizontal="right" vertical="center"/>
    </xf>
    <xf numFmtId="0" fontId="71" fillId="4" borderId="8" xfId="0" applyFont="1" applyFill="1" applyBorder="1" applyAlignment="1">
      <alignment vertical="center"/>
    </xf>
    <xf numFmtId="1" fontId="63" fillId="4" borderId="9" xfId="0" applyNumberFormat="1" applyFont="1" applyFill="1" applyBorder="1" applyAlignment="1">
      <alignment vertical="center"/>
    </xf>
    <xf numFmtId="165" fontId="63" fillId="4" borderId="9" xfId="2" applyNumberFormat="1" applyFont="1" applyFill="1" applyBorder="1" applyAlignment="1">
      <alignment vertical="center"/>
    </xf>
    <xf numFmtId="0" fontId="63" fillId="4" borderId="0" xfId="0" applyFont="1" applyFill="1" applyBorder="1" applyAlignment="1">
      <alignment horizontal="center" vertical="center"/>
    </xf>
    <xf numFmtId="0" fontId="63" fillId="4" borderId="9" xfId="0" applyFont="1" applyFill="1" applyBorder="1" applyAlignment="1">
      <alignment horizontal="center" vertical="center"/>
    </xf>
    <xf numFmtId="0" fontId="63" fillId="4" borderId="9" xfId="0" applyFont="1" applyFill="1" applyBorder="1" applyAlignment="1">
      <alignment vertical="center"/>
    </xf>
    <xf numFmtId="0" fontId="63" fillId="4" borderId="10" xfId="0" applyFont="1" applyFill="1" applyBorder="1" applyAlignment="1">
      <alignment vertical="center"/>
    </xf>
    <xf numFmtId="0" fontId="63" fillId="0" borderId="0" xfId="0" applyFont="1" applyFill="1" applyAlignment="1">
      <alignment vertical="center"/>
    </xf>
    <xf numFmtId="0" fontId="62" fillId="4" borderId="0" xfId="0" applyFont="1" applyFill="1" applyBorder="1" applyAlignment="1">
      <alignment vertical="center"/>
    </xf>
    <xf numFmtId="0" fontId="62" fillId="4" borderId="8" xfId="0" applyFont="1" applyFill="1" applyBorder="1" applyAlignment="1">
      <alignment horizontal="center" vertical="center"/>
    </xf>
    <xf numFmtId="0" fontId="62" fillId="0" borderId="0" xfId="0" applyNumberFormat="1" applyFont="1" applyBorder="1" applyAlignment="1">
      <alignment horizontal="right" vertical="center"/>
    </xf>
    <xf numFmtId="0" fontId="63" fillId="0" borderId="0" xfId="0" applyFont="1" applyBorder="1" applyAlignment="1">
      <alignment vertical="center"/>
    </xf>
    <xf numFmtId="165" fontId="63" fillId="4" borderId="0" xfId="2" applyNumberFormat="1" applyFont="1" applyFill="1" applyBorder="1" applyAlignment="1">
      <alignment vertical="center"/>
    </xf>
    <xf numFmtId="165" fontId="63" fillId="0" borderId="0" xfId="0" applyNumberFormat="1" applyFont="1" applyAlignment="1">
      <alignment vertical="center"/>
    </xf>
    <xf numFmtId="9" fontId="63" fillId="4" borderId="9" xfId="3" applyFont="1" applyFill="1" applyBorder="1" applyAlignment="1">
      <alignment vertical="center"/>
    </xf>
    <xf numFmtId="9" fontId="63" fillId="4" borderId="0" xfId="3" applyFont="1" applyFill="1" applyBorder="1" applyAlignment="1">
      <alignment vertical="center"/>
    </xf>
    <xf numFmtId="0" fontId="63" fillId="4" borderId="13" xfId="0" applyFont="1" applyFill="1" applyBorder="1" applyAlignment="1">
      <alignment vertical="center"/>
    </xf>
    <xf numFmtId="9" fontId="63" fillId="4" borderId="12" xfId="3" applyFont="1" applyFill="1" applyBorder="1" applyAlignment="1">
      <alignment vertical="center"/>
    </xf>
    <xf numFmtId="9" fontId="63" fillId="4" borderId="13" xfId="3" applyFont="1" applyFill="1" applyBorder="1" applyAlignment="1">
      <alignment vertical="center"/>
    </xf>
    <xf numFmtId="0" fontId="63" fillId="4" borderId="12" xfId="0" applyFont="1" applyFill="1" applyBorder="1" applyAlignment="1">
      <alignment horizontal="center" vertical="center"/>
    </xf>
    <xf numFmtId="0" fontId="63" fillId="4" borderId="13" xfId="0" applyFont="1" applyFill="1" applyBorder="1" applyAlignment="1">
      <alignment horizontal="center" vertical="center"/>
    </xf>
    <xf numFmtId="0" fontId="63" fillId="4" borderId="12" xfId="0" applyFont="1" applyFill="1" applyBorder="1" applyAlignment="1">
      <alignment vertical="center"/>
    </xf>
    <xf numFmtId="0" fontId="63" fillId="4" borderId="14" xfId="0" applyFont="1" applyFill="1" applyBorder="1" applyAlignment="1">
      <alignment vertical="center"/>
    </xf>
    <xf numFmtId="1" fontId="63" fillId="0" borderId="0" xfId="0" applyNumberFormat="1" applyFont="1" applyAlignment="1">
      <alignment vertical="center"/>
    </xf>
    <xf numFmtId="165" fontId="63" fillId="0" borderId="0" xfId="2" applyNumberFormat="1" applyFont="1" applyAlignment="1">
      <alignment vertical="center"/>
    </xf>
    <xf numFmtId="0" fontId="69" fillId="0" borderId="0" xfId="0" applyNumberFormat="1" applyFont="1" applyAlignment="1">
      <alignment horizontal="right" vertical="center"/>
    </xf>
    <xf numFmtId="0" fontId="71" fillId="0" borderId="0" xfId="0" applyFont="1" applyAlignment="1">
      <alignment vertical="center"/>
    </xf>
    <xf numFmtId="0" fontId="73" fillId="7" borderId="1" xfId="0" applyFont="1" applyFill="1" applyBorder="1" applyAlignment="1">
      <alignment horizontal="center" vertical="center"/>
    </xf>
    <xf numFmtId="0" fontId="73" fillId="7" borderId="7" xfId="0" applyFont="1" applyFill="1" applyBorder="1" applyAlignment="1">
      <alignment vertical="center"/>
    </xf>
    <xf numFmtId="0" fontId="74" fillId="7" borderId="7" xfId="0" applyFont="1" applyFill="1" applyBorder="1" applyAlignment="1">
      <alignment vertical="center"/>
    </xf>
    <xf numFmtId="0" fontId="74" fillId="7" borderId="2" xfId="0" applyFont="1" applyFill="1" applyBorder="1" applyAlignment="1">
      <alignment vertical="center"/>
    </xf>
    <xf numFmtId="0" fontId="73" fillId="7" borderId="11" xfId="0" applyFont="1" applyFill="1" applyBorder="1" applyAlignment="1">
      <alignment horizontal="right" vertical="center"/>
    </xf>
    <xf numFmtId="0" fontId="73" fillId="7" borderId="12" xfId="0" applyFont="1" applyFill="1" applyBorder="1" applyAlignment="1">
      <alignment vertical="center"/>
    </xf>
    <xf numFmtId="0" fontId="74" fillId="7" borderId="12" xfId="0" applyFont="1" applyFill="1" applyBorder="1" applyAlignment="1">
      <alignment vertical="center"/>
    </xf>
    <xf numFmtId="0" fontId="74" fillId="7" borderId="14" xfId="0" applyFont="1" applyFill="1" applyBorder="1" applyAlignment="1">
      <alignment vertical="center"/>
    </xf>
    <xf numFmtId="0" fontId="69" fillId="0" borderId="0" xfId="0" applyFont="1" applyAlignment="1">
      <alignment horizontal="right" vertical="center"/>
    </xf>
    <xf numFmtId="0" fontId="73" fillId="7" borderId="6" xfId="0" applyFont="1" applyFill="1" applyBorder="1" applyAlignment="1">
      <alignment horizontal="center" vertical="center"/>
    </xf>
    <xf numFmtId="0" fontId="73" fillId="7" borderId="15" xfId="0" applyFont="1" applyFill="1" applyBorder="1" applyAlignment="1">
      <alignment vertical="center"/>
    </xf>
    <xf numFmtId="0" fontId="74" fillId="7" borderId="15" xfId="0" applyFont="1" applyFill="1" applyBorder="1" applyAlignment="1">
      <alignment vertical="center"/>
    </xf>
    <xf numFmtId="0" fontId="74" fillId="7" borderId="5" xfId="0" applyFont="1" applyFill="1" applyBorder="1" applyAlignment="1">
      <alignment vertical="center"/>
    </xf>
    <xf numFmtId="0" fontId="62" fillId="0" borderId="0" xfId="0" applyFont="1" applyAlignment="1">
      <alignment horizontal="left" vertical="center"/>
    </xf>
    <xf numFmtId="0" fontId="63" fillId="0" borderId="0" xfId="0" applyFont="1" applyBorder="1" applyAlignment="1">
      <alignment horizontal="left" vertical="center"/>
    </xf>
    <xf numFmtId="0" fontId="63" fillId="0" borderId="12" xfId="0" applyFont="1" applyBorder="1" applyAlignment="1">
      <alignment horizontal="left" vertical="center"/>
    </xf>
    <xf numFmtId="0" fontId="63" fillId="0" borderId="12" xfId="0" applyFont="1" applyBorder="1" applyAlignment="1">
      <alignment vertical="center"/>
    </xf>
    <xf numFmtId="0" fontId="62" fillId="0" borderId="0" xfId="0" applyFont="1" applyBorder="1" applyAlignment="1">
      <alignment horizontal="right" vertical="center"/>
    </xf>
    <xf numFmtId="0" fontId="77" fillId="0" borderId="0" xfId="0" applyNumberFormat="1" applyFont="1" applyAlignment="1">
      <alignment horizontal="right" vertical="center"/>
    </xf>
    <xf numFmtId="0" fontId="22" fillId="4" borderId="8" xfId="0" applyFont="1" applyFill="1" applyBorder="1" applyAlignment="1">
      <alignment vertical="center"/>
    </xf>
    <xf numFmtId="9" fontId="2" fillId="4" borderId="9" xfId="3" applyFont="1" applyFill="1" applyBorder="1" applyAlignment="1">
      <alignment vertical="center"/>
    </xf>
    <xf numFmtId="0" fontId="2" fillId="0" borderId="0" xfId="0" applyFont="1" applyFill="1" applyAlignment="1">
      <alignment vertical="center"/>
    </xf>
    <xf numFmtId="1" fontId="2" fillId="4" borderId="9" xfId="0" applyNumberFormat="1" applyFont="1" applyFill="1" applyBorder="1" applyAlignment="1">
      <alignment vertical="center"/>
    </xf>
    <xf numFmtId="1" fontId="2" fillId="4" borderId="0" xfId="0" applyNumberFormat="1" applyFont="1" applyFill="1" applyBorder="1" applyAlignment="1">
      <alignment vertical="center"/>
    </xf>
    <xf numFmtId="165" fontId="2" fillId="4" borderId="0" xfId="2" applyNumberFormat="1" applyFont="1" applyFill="1" applyBorder="1" applyAlignment="1">
      <alignment vertical="center"/>
    </xf>
    <xf numFmtId="1" fontId="2" fillId="5" borderId="9" xfId="0" applyNumberFormat="1" applyFont="1" applyFill="1" applyBorder="1" applyAlignment="1">
      <alignment vertical="center"/>
    </xf>
    <xf numFmtId="165" fontId="2" fillId="5" borderId="9" xfId="2" applyNumberFormat="1" applyFont="1" applyFill="1" applyBorder="1" applyAlignment="1">
      <alignment vertical="center"/>
    </xf>
    <xf numFmtId="9" fontId="2" fillId="4" borderId="0" xfId="3" applyFont="1" applyFill="1" applyBorder="1" applyAlignment="1">
      <alignment vertical="center"/>
    </xf>
    <xf numFmtId="9" fontId="2" fillId="4" borderId="12" xfId="3" applyFont="1" applyFill="1" applyBorder="1" applyAlignment="1">
      <alignment vertical="center"/>
    </xf>
    <xf numFmtId="165" fontId="2" fillId="4" borderId="13" xfId="2" applyNumberFormat="1" applyFont="1" applyFill="1" applyBorder="1" applyAlignment="1">
      <alignment vertical="center"/>
    </xf>
    <xf numFmtId="0" fontId="78" fillId="0" borderId="12" xfId="0" applyFont="1" applyBorder="1" applyAlignment="1">
      <alignment horizontal="left" vertical="center"/>
    </xf>
    <xf numFmtId="0" fontId="78" fillId="0" borderId="12" xfId="0" applyFont="1" applyBorder="1" applyAlignment="1">
      <alignment vertical="center"/>
    </xf>
    <xf numFmtId="0" fontId="95" fillId="14" borderId="0" xfId="0" applyFont="1" applyFill="1" applyBorder="1" applyAlignment="1">
      <alignment horizontal="left" vertical="center" wrapText="1"/>
    </xf>
    <xf numFmtId="172" fontId="80" fillId="4" borderId="10" xfId="0" applyNumberFormat="1" applyFont="1" applyFill="1" applyBorder="1" applyAlignment="1">
      <alignment horizontal="center" vertical="center" wrapText="1"/>
    </xf>
    <xf numFmtId="168" fontId="2" fillId="0" borderId="0" xfId="0" applyNumberFormat="1" applyFont="1" applyAlignment="1">
      <alignment horizontal="left" vertical="center"/>
    </xf>
    <xf numFmtId="172" fontId="80" fillId="4" borderId="9" xfId="0" applyNumberFormat="1" applyFont="1" applyFill="1" applyBorder="1" applyAlignment="1">
      <alignment horizontal="center" vertical="center" wrapText="1"/>
    </xf>
    <xf numFmtId="172" fontId="105" fillId="4" borderId="8" xfId="2" applyNumberFormat="1" applyFont="1" applyFill="1" applyBorder="1" applyAlignment="1">
      <alignment horizontal="center" vertical="center"/>
    </xf>
    <xf numFmtId="172" fontId="105" fillId="4" borderId="9" xfId="2" applyNumberFormat="1" applyFont="1" applyFill="1" applyBorder="1" applyAlignment="1">
      <alignment horizontal="center" vertical="center"/>
    </xf>
    <xf numFmtId="172" fontId="80" fillId="4" borderId="9" xfId="2" applyNumberFormat="1" applyFont="1" applyFill="1" applyBorder="1" applyAlignment="1">
      <alignment horizontal="center" vertical="center" wrapText="1"/>
    </xf>
    <xf numFmtId="44" fontId="1" fillId="2" borderId="4" xfId="2" applyFont="1" applyFill="1" applyBorder="1" applyAlignment="1">
      <alignment horizontal="center" vertical="center"/>
    </xf>
    <xf numFmtId="172" fontId="80" fillId="4" borderId="9" xfId="2" applyNumberFormat="1" applyFont="1" applyFill="1" applyBorder="1" applyAlignment="1">
      <alignment horizontal="center" vertical="center" wrapText="1"/>
    </xf>
    <xf numFmtId="172" fontId="80" fillId="4" borderId="9" xfId="0" applyNumberFormat="1" applyFont="1" applyFill="1" applyBorder="1" applyAlignment="1">
      <alignment horizontal="center" vertical="center" wrapText="1"/>
    </xf>
    <xf numFmtId="172" fontId="80" fillId="4" borderId="0" xfId="2" applyNumberFormat="1" applyFont="1" applyFill="1" applyBorder="1" applyAlignment="1">
      <alignment horizontal="center" vertical="center" wrapText="1"/>
    </xf>
    <xf numFmtId="172" fontId="105" fillId="4" borderId="10" xfId="0" applyNumberFormat="1" applyFont="1" applyFill="1" applyBorder="1" applyAlignment="1">
      <alignment horizontal="center" vertical="center"/>
    </xf>
    <xf numFmtId="172" fontId="80" fillId="4" borderId="10" xfId="2" applyNumberFormat="1" applyFont="1" applyFill="1" applyBorder="1" applyAlignment="1">
      <alignment horizontal="center" vertical="center"/>
    </xf>
    <xf numFmtId="172" fontId="80" fillId="4" borderId="10" xfId="2" applyNumberFormat="1" applyFont="1" applyFill="1" applyBorder="1" applyAlignment="1">
      <alignment horizontal="center" vertical="center" wrapText="1"/>
    </xf>
    <xf numFmtId="0" fontId="1" fillId="4" borderId="8" xfId="0" applyFont="1" applyFill="1" applyBorder="1" applyAlignment="1">
      <alignment horizontal="left" vertical="center" wrapText="1"/>
    </xf>
    <xf numFmtId="0" fontId="1" fillId="4" borderId="0" xfId="0" applyFont="1" applyFill="1" applyBorder="1" applyAlignment="1">
      <alignment horizontal="left" vertical="center" wrapText="1"/>
    </xf>
    <xf numFmtId="0" fontId="1" fillId="4" borderId="10" xfId="0" applyFont="1" applyFill="1" applyBorder="1" applyAlignment="1">
      <alignment horizontal="left" vertical="center" wrapText="1"/>
    </xf>
    <xf numFmtId="0" fontId="3" fillId="4" borderId="8" xfId="0" applyFont="1" applyFill="1" applyBorder="1" applyAlignment="1">
      <alignment horizontal="justify" vertical="center" wrapText="1"/>
    </xf>
    <xf numFmtId="0" fontId="3" fillId="4" borderId="0" xfId="0" applyFont="1" applyFill="1" applyBorder="1" applyAlignment="1">
      <alignment horizontal="justify" vertical="center" wrapText="1"/>
    </xf>
    <xf numFmtId="0" fontId="3" fillId="4" borderId="10" xfId="0" applyFont="1" applyFill="1" applyBorder="1" applyAlignment="1">
      <alignment horizontal="justify" vertical="center" wrapText="1"/>
    </xf>
    <xf numFmtId="0" fontId="3" fillId="4" borderId="11" xfId="0" applyFont="1" applyFill="1" applyBorder="1" applyAlignment="1">
      <alignment horizontal="justify" vertical="center" wrapText="1"/>
    </xf>
    <xf numFmtId="0" fontId="3" fillId="4" borderId="12" xfId="0" applyFont="1" applyFill="1" applyBorder="1" applyAlignment="1">
      <alignment horizontal="justify" vertical="center" wrapText="1"/>
    </xf>
    <xf numFmtId="0" fontId="3" fillId="4" borderId="14" xfId="0" applyFont="1" applyFill="1" applyBorder="1" applyAlignment="1">
      <alignment horizontal="justify" vertical="center" wrapText="1"/>
    </xf>
    <xf numFmtId="0" fontId="41" fillId="9" borderId="12" xfId="0" applyFont="1" applyFill="1" applyBorder="1" applyAlignment="1">
      <alignment horizontal="center" vertical="center"/>
    </xf>
    <xf numFmtId="0" fontId="5" fillId="0" borderId="0" xfId="0" applyFont="1" applyAlignment="1">
      <alignment horizontal="center" vertical="center"/>
    </xf>
    <xf numFmtId="0" fontId="7" fillId="0" borderId="0" xfId="0" applyFont="1" applyAlignment="1">
      <alignment horizontal="center"/>
    </xf>
    <xf numFmtId="0" fontId="32" fillId="2" borderId="6" xfId="0" applyFont="1" applyFill="1" applyBorder="1" applyAlignment="1">
      <alignment horizontal="left" vertical="center"/>
    </xf>
    <xf numFmtId="0" fontId="32" fillId="2" borderId="15" xfId="0" applyFont="1" applyFill="1" applyBorder="1" applyAlignment="1">
      <alignment horizontal="left" vertical="center"/>
    </xf>
    <xf numFmtId="0" fontId="32" fillId="2" borderId="5" xfId="0" applyFont="1" applyFill="1" applyBorder="1" applyAlignment="1">
      <alignment horizontal="left" vertical="center"/>
    </xf>
    <xf numFmtId="0" fontId="31" fillId="2" borderId="6" xfId="0" applyFont="1" applyFill="1" applyBorder="1" applyAlignment="1">
      <alignment horizontal="center" vertical="center" wrapText="1"/>
    </xf>
    <xf numFmtId="0" fontId="31" fillId="2" borderId="15" xfId="0" applyFont="1" applyFill="1" applyBorder="1" applyAlignment="1">
      <alignment horizontal="center" vertical="center" wrapText="1"/>
    </xf>
    <xf numFmtId="0" fontId="31" fillId="2" borderId="5" xfId="0" applyFont="1" applyFill="1" applyBorder="1" applyAlignment="1">
      <alignment horizontal="center" vertical="center" wrapText="1"/>
    </xf>
    <xf numFmtId="0" fontId="35" fillId="2" borderId="6" xfId="0" applyFont="1" applyFill="1" applyBorder="1" applyAlignment="1">
      <alignment horizontal="left" vertical="center" wrapText="1"/>
    </xf>
    <xf numFmtId="0" fontId="35" fillId="2" borderId="15" xfId="0" applyFont="1" applyFill="1" applyBorder="1" applyAlignment="1">
      <alignment horizontal="left" vertical="center" wrapText="1"/>
    </xf>
    <xf numFmtId="0" fontId="35" fillId="2" borderId="5" xfId="0" applyFont="1" applyFill="1" applyBorder="1" applyAlignment="1">
      <alignment horizontal="left" vertical="center" wrapText="1"/>
    </xf>
    <xf numFmtId="0" fontId="34" fillId="3" borderId="4" xfId="0" applyFont="1" applyFill="1" applyBorder="1" applyAlignment="1">
      <alignment horizontal="center" vertical="center" wrapText="1"/>
    </xf>
    <xf numFmtId="0" fontId="34" fillId="3" borderId="4" xfId="0" applyFont="1" applyFill="1" applyBorder="1" applyAlignment="1">
      <alignment horizontal="center" vertical="center"/>
    </xf>
    <xf numFmtId="0" fontId="1" fillId="0" borderId="8" xfId="0" applyFont="1"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10" xfId="0" applyFont="1" applyFill="1" applyBorder="1" applyAlignment="1">
      <alignment horizontal="left" vertical="center" wrapText="1"/>
    </xf>
    <xf numFmtId="0" fontId="3" fillId="0" borderId="8" xfId="0" applyFont="1" applyFill="1" applyBorder="1" applyAlignment="1">
      <alignment horizontal="justify" vertical="center" wrapText="1"/>
    </xf>
    <xf numFmtId="0" fontId="3" fillId="0" borderId="0" xfId="0" applyFont="1" applyFill="1" applyBorder="1" applyAlignment="1">
      <alignment horizontal="justify" vertical="center" wrapText="1"/>
    </xf>
    <xf numFmtId="0" fontId="3" fillId="0" borderId="10" xfId="0" applyFont="1" applyFill="1" applyBorder="1" applyAlignment="1">
      <alignment horizontal="justify" vertical="center" wrapText="1"/>
    </xf>
    <xf numFmtId="0" fontId="45" fillId="4" borderId="8" xfId="0" applyFont="1" applyFill="1" applyBorder="1" applyAlignment="1">
      <alignment horizontal="left" vertical="center" wrapText="1"/>
    </xf>
    <xf numFmtId="0" fontId="45" fillId="4" borderId="0" xfId="0" applyFont="1" applyFill="1" applyBorder="1" applyAlignment="1">
      <alignment horizontal="left" vertical="center" wrapText="1"/>
    </xf>
    <xf numFmtId="0" fontId="49" fillId="4" borderId="8" xfId="0" applyFont="1" applyFill="1" applyBorder="1" applyAlignment="1">
      <alignment horizontal="left" vertical="top" wrapText="1"/>
    </xf>
    <xf numFmtId="0" fontId="49" fillId="4" borderId="0" xfId="0" applyFont="1" applyFill="1" applyBorder="1" applyAlignment="1">
      <alignment horizontal="left" vertical="top" wrapText="1"/>
    </xf>
    <xf numFmtId="0" fontId="33" fillId="0" borderId="0" xfId="0" applyFont="1" applyBorder="1" applyAlignment="1">
      <alignment horizontal="center" vertical="center" wrapText="1"/>
    </xf>
    <xf numFmtId="0" fontId="45" fillId="4" borderId="8" xfId="0" applyFont="1" applyFill="1" applyBorder="1" applyAlignment="1">
      <alignment horizontal="left" vertical="center"/>
    </xf>
    <xf numFmtId="0" fontId="45" fillId="4" borderId="0" xfId="0" applyFont="1" applyFill="1" applyBorder="1" applyAlignment="1">
      <alignment horizontal="left" vertical="center"/>
    </xf>
    <xf numFmtId="0" fontId="46" fillId="4" borderId="8" xfId="0" applyFont="1" applyFill="1" applyBorder="1" applyAlignment="1">
      <alignment horizontal="left" vertical="center"/>
    </xf>
    <xf numFmtId="0" fontId="46" fillId="4" borderId="0" xfId="0" applyFont="1" applyFill="1" applyBorder="1" applyAlignment="1">
      <alignment horizontal="left" vertical="center"/>
    </xf>
    <xf numFmtId="0" fontId="32" fillId="2" borderId="6" xfId="0" applyFont="1" applyFill="1" applyBorder="1" applyAlignment="1">
      <alignment horizontal="left" vertical="center" wrapText="1"/>
    </xf>
    <xf numFmtId="0" fontId="32" fillId="2" borderId="15" xfId="0" applyFont="1" applyFill="1" applyBorder="1" applyAlignment="1">
      <alignment horizontal="left" vertical="center" wrapText="1"/>
    </xf>
    <xf numFmtId="0" fontId="32" fillId="2" borderId="5" xfId="0" applyFont="1" applyFill="1" applyBorder="1" applyAlignment="1">
      <alignment horizontal="left" vertical="center" wrapText="1"/>
    </xf>
    <xf numFmtId="0" fontId="31" fillId="2" borderId="6" xfId="0" applyFont="1" applyFill="1" applyBorder="1" applyAlignment="1">
      <alignment horizontal="center" vertical="center"/>
    </xf>
    <xf numFmtId="0" fontId="31" fillId="2" borderId="15" xfId="0" applyFont="1" applyFill="1" applyBorder="1" applyAlignment="1">
      <alignment horizontal="center" vertical="center"/>
    </xf>
    <xf numFmtId="0" fontId="35" fillId="2" borderId="6" xfId="0" applyFont="1" applyFill="1" applyBorder="1" applyAlignment="1">
      <alignment horizontal="left" vertical="center"/>
    </xf>
    <xf numFmtId="0" fontId="35" fillId="2" borderId="15" xfId="0" applyFont="1" applyFill="1" applyBorder="1" applyAlignment="1">
      <alignment horizontal="left" vertical="center"/>
    </xf>
    <xf numFmtId="0" fontId="35" fillId="2" borderId="5" xfId="0" applyFont="1" applyFill="1" applyBorder="1" applyAlignment="1">
      <alignment horizontal="left" vertical="center"/>
    </xf>
    <xf numFmtId="0" fontId="1" fillId="5" borderId="6" xfId="0" applyFont="1" applyFill="1" applyBorder="1" applyAlignment="1">
      <alignment horizontal="left" vertical="center"/>
    </xf>
    <xf numFmtId="0" fontId="1" fillId="5" borderId="15" xfId="0" applyFont="1" applyFill="1" applyBorder="1" applyAlignment="1">
      <alignment horizontal="left" vertical="center"/>
    </xf>
    <xf numFmtId="0" fontId="1" fillId="5" borderId="5" xfId="0" applyFont="1" applyFill="1" applyBorder="1" applyAlignment="1">
      <alignment horizontal="left" vertical="center"/>
    </xf>
    <xf numFmtId="0" fontId="2" fillId="4" borderId="3" xfId="0" applyFont="1" applyFill="1" applyBorder="1" applyAlignment="1">
      <alignment horizontal="center" vertical="center"/>
    </xf>
    <xf numFmtId="0" fontId="2" fillId="4" borderId="13" xfId="0" applyFont="1" applyFill="1" applyBorder="1" applyAlignment="1">
      <alignment horizontal="center" vertical="center"/>
    </xf>
    <xf numFmtId="0" fontId="27" fillId="7" borderId="7" xfId="0" applyFont="1" applyFill="1" applyBorder="1" applyAlignment="1">
      <alignment horizontal="left" vertical="center" wrapText="1"/>
    </xf>
    <xf numFmtId="0" fontId="27" fillId="7" borderId="2" xfId="0" applyFont="1" applyFill="1" applyBorder="1" applyAlignment="1">
      <alignment horizontal="left" vertical="center" wrapText="1"/>
    </xf>
    <xf numFmtId="0" fontId="27" fillId="7" borderId="12" xfId="0" applyFont="1" applyFill="1" applyBorder="1" applyAlignment="1">
      <alignment horizontal="left" vertical="center" wrapText="1"/>
    </xf>
    <xf numFmtId="0" fontId="3" fillId="4" borderId="0" xfId="0" applyFont="1" applyFill="1" applyBorder="1" applyAlignment="1">
      <alignment horizontal="left" vertical="top" wrapText="1"/>
    </xf>
    <xf numFmtId="0" fontId="1" fillId="5" borderId="4" xfId="0" applyFont="1" applyFill="1" applyBorder="1" applyAlignment="1">
      <alignment horizontal="left" vertical="center"/>
    </xf>
    <xf numFmtId="0" fontId="2" fillId="12" borderId="0" xfId="0" applyFont="1" applyFill="1" applyBorder="1" applyAlignment="1">
      <alignment horizontal="left" vertical="center"/>
    </xf>
    <xf numFmtId="0" fontId="2" fillId="4" borderId="0" xfId="0" applyFont="1" applyFill="1" applyBorder="1" applyAlignment="1">
      <alignment horizontal="left" vertical="center" wrapText="1"/>
    </xf>
    <xf numFmtId="0" fontId="3" fillId="0" borderId="0" xfId="0" applyFont="1" applyFill="1" applyBorder="1" applyAlignment="1">
      <alignment horizontal="left" vertical="top" wrapText="1"/>
    </xf>
    <xf numFmtId="0" fontId="1" fillId="5" borderId="11" xfId="0" applyFont="1" applyFill="1" applyBorder="1" applyAlignment="1">
      <alignment horizontal="left" vertical="center"/>
    </xf>
    <xf numFmtId="0" fontId="1" fillId="5" borderId="12" xfId="0" applyFont="1" applyFill="1" applyBorder="1" applyAlignment="1">
      <alignment horizontal="left" vertical="center"/>
    </xf>
    <xf numFmtId="0" fontId="1" fillId="5" borderId="14" xfId="0" applyFont="1" applyFill="1" applyBorder="1" applyAlignment="1">
      <alignment horizontal="left" vertical="center"/>
    </xf>
    <xf numFmtId="0" fontId="2" fillId="4" borderId="1" xfId="0" applyFont="1" applyFill="1" applyBorder="1" applyAlignment="1">
      <alignment horizontal="center" vertical="center"/>
    </xf>
    <xf numFmtId="0" fontId="2" fillId="4" borderId="7" xfId="0" applyFont="1" applyFill="1" applyBorder="1" applyAlignment="1">
      <alignment horizontal="center" vertical="center"/>
    </xf>
    <xf numFmtId="0" fontId="2" fillId="4" borderId="2" xfId="0" applyFont="1" applyFill="1" applyBorder="1" applyAlignment="1">
      <alignment horizontal="center" vertical="center"/>
    </xf>
    <xf numFmtId="0" fontId="3" fillId="4" borderId="0" xfId="0" applyFont="1" applyFill="1" applyBorder="1" applyAlignment="1">
      <alignment horizontal="left" vertical="center" wrapText="1"/>
    </xf>
    <xf numFmtId="0" fontId="2" fillId="4" borderId="1" xfId="0" applyFont="1" applyFill="1" applyBorder="1" applyAlignment="1">
      <alignment horizontal="left" vertical="top" wrapText="1"/>
    </xf>
    <xf numFmtId="0" fontId="2" fillId="4" borderId="7" xfId="0" applyFont="1" applyFill="1" applyBorder="1" applyAlignment="1">
      <alignment horizontal="left" vertical="top" wrapText="1"/>
    </xf>
    <xf numFmtId="0" fontId="2" fillId="4" borderId="2" xfId="0" applyFont="1" applyFill="1" applyBorder="1" applyAlignment="1">
      <alignment horizontal="left" vertical="top" wrapText="1"/>
    </xf>
    <xf numFmtId="0" fontId="2" fillId="4" borderId="3" xfId="0" applyFont="1" applyFill="1" applyBorder="1" applyAlignment="1">
      <alignment horizontal="center" vertical="center" wrapText="1"/>
    </xf>
    <xf numFmtId="0" fontId="2" fillId="4" borderId="13" xfId="0" applyFont="1" applyFill="1" applyBorder="1" applyAlignment="1">
      <alignment horizontal="center" vertical="center" wrapText="1"/>
    </xf>
    <xf numFmtId="0" fontId="3" fillId="4" borderId="11" xfId="0" applyFont="1" applyFill="1" applyBorder="1" applyAlignment="1">
      <alignment horizontal="left" vertical="top" wrapText="1"/>
    </xf>
    <xf numFmtId="0" fontId="3" fillId="4" borderId="12" xfId="0" applyFont="1" applyFill="1" applyBorder="1" applyAlignment="1">
      <alignment horizontal="left" vertical="top" wrapText="1"/>
    </xf>
    <xf numFmtId="0" fontId="3" fillId="4" borderId="14" xfId="0" applyFont="1" applyFill="1" applyBorder="1" applyAlignment="1">
      <alignment horizontal="left" vertical="top" wrapText="1"/>
    </xf>
    <xf numFmtId="0" fontId="1" fillId="2" borderId="6" xfId="0" applyFont="1" applyFill="1" applyBorder="1" applyAlignment="1">
      <alignment horizontal="left" vertical="center" wrapText="1"/>
    </xf>
    <xf numFmtId="0" fontId="1" fillId="2" borderId="15" xfId="0" applyFont="1" applyFill="1" applyBorder="1" applyAlignment="1">
      <alignment horizontal="left" vertical="center" wrapText="1"/>
    </xf>
    <xf numFmtId="0" fontId="1" fillId="2" borderId="5" xfId="0" applyFont="1" applyFill="1" applyBorder="1" applyAlignment="1">
      <alignment horizontal="left" vertical="center" wrapText="1"/>
    </xf>
    <xf numFmtId="0" fontId="2" fillId="4" borderId="1" xfId="0" applyFont="1" applyFill="1" applyBorder="1" applyAlignment="1">
      <alignment horizontal="left" vertical="center" wrapText="1"/>
    </xf>
    <xf numFmtId="0" fontId="2" fillId="4" borderId="7" xfId="0" applyFont="1" applyFill="1" applyBorder="1" applyAlignment="1">
      <alignment horizontal="left" vertical="center" wrapText="1"/>
    </xf>
    <xf numFmtId="0" fontId="2" fillId="4" borderId="2"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43" fillId="2" borderId="6" xfId="0" applyFont="1" applyFill="1" applyBorder="1" applyAlignment="1">
      <alignment horizontal="left" vertical="center"/>
    </xf>
    <xf numFmtId="0" fontId="43" fillId="2" borderId="15" xfId="0" applyFont="1" applyFill="1" applyBorder="1" applyAlignment="1">
      <alignment horizontal="left" vertical="center"/>
    </xf>
    <xf numFmtId="0" fontId="43" fillId="2" borderId="5" xfId="0" applyFont="1" applyFill="1" applyBorder="1" applyAlignment="1">
      <alignment horizontal="left" vertical="center"/>
    </xf>
    <xf numFmtId="0" fontId="35" fillId="2" borderId="6" xfId="0" applyFont="1" applyFill="1" applyBorder="1" applyAlignment="1">
      <alignment horizontal="center" vertical="center"/>
    </xf>
    <xf numFmtId="0" fontId="35" fillId="2" borderId="15" xfId="0" applyFont="1" applyFill="1" applyBorder="1" applyAlignment="1">
      <alignment horizontal="center" vertical="center"/>
    </xf>
    <xf numFmtId="0" fontId="35" fillId="2" borderId="4" xfId="0" applyFont="1" applyFill="1" applyBorder="1" applyAlignment="1">
      <alignment horizontal="left" vertical="center" wrapText="1"/>
    </xf>
    <xf numFmtId="0" fontId="34" fillId="3" borderId="6" xfId="0" applyFont="1" applyFill="1" applyBorder="1" applyAlignment="1">
      <alignment horizontal="center" vertical="center" wrapText="1"/>
    </xf>
    <xf numFmtId="0" fontId="34" fillId="3" borderId="15" xfId="0" applyFont="1" applyFill="1" applyBorder="1" applyAlignment="1">
      <alignment horizontal="center" vertical="center" wrapText="1"/>
    </xf>
    <xf numFmtId="0" fontId="34" fillId="3" borderId="5" xfId="0" applyFont="1" applyFill="1" applyBorder="1" applyAlignment="1">
      <alignment horizontal="center" vertical="center" wrapText="1"/>
    </xf>
    <xf numFmtId="0" fontId="44" fillId="8" borderId="6" xfId="0" applyFont="1" applyFill="1" applyBorder="1" applyAlignment="1">
      <alignment horizontal="center" vertical="center" wrapText="1"/>
    </xf>
    <xf numFmtId="0" fontId="44" fillId="8" borderId="5" xfId="0" applyFont="1" applyFill="1" applyBorder="1" applyAlignment="1">
      <alignment horizontal="center" vertical="center" wrapText="1"/>
    </xf>
    <xf numFmtId="3" fontId="3" fillId="4" borderId="8" xfId="0" applyNumberFormat="1" applyFont="1" applyFill="1" applyBorder="1" applyAlignment="1">
      <alignment horizontal="left" vertical="top" wrapText="1"/>
    </xf>
    <xf numFmtId="3" fontId="3" fillId="4" borderId="0" xfId="0" applyNumberFormat="1" applyFont="1" applyFill="1" applyBorder="1" applyAlignment="1">
      <alignment horizontal="left" vertical="top" wrapText="1"/>
    </xf>
    <xf numFmtId="3" fontId="3" fillId="4" borderId="10" xfId="0" applyNumberFormat="1" applyFont="1" applyFill="1" applyBorder="1" applyAlignment="1">
      <alignment horizontal="left" vertical="top" wrapText="1"/>
    </xf>
    <xf numFmtId="3" fontId="1" fillId="4" borderId="8" xfId="0" applyNumberFormat="1" applyFont="1" applyFill="1" applyBorder="1" applyAlignment="1">
      <alignment horizontal="left" vertical="top" wrapText="1"/>
    </xf>
    <xf numFmtId="3" fontId="1" fillId="4" borderId="0" xfId="0" applyNumberFormat="1" applyFont="1" applyFill="1" applyBorder="1" applyAlignment="1">
      <alignment horizontal="left" vertical="top" wrapText="1"/>
    </xf>
    <xf numFmtId="3" fontId="1" fillId="4" borderId="10" xfId="0" applyNumberFormat="1" applyFont="1" applyFill="1" applyBorder="1" applyAlignment="1">
      <alignment horizontal="left" vertical="top" wrapText="1"/>
    </xf>
    <xf numFmtId="3" fontId="41" fillId="9" borderId="12" xfId="0" applyNumberFormat="1" applyFont="1" applyFill="1" applyBorder="1" applyAlignment="1">
      <alignment horizontal="center" vertical="center"/>
    </xf>
    <xf numFmtId="3" fontId="34" fillId="3" borderId="4" xfId="0" applyNumberFormat="1" applyFont="1" applyFill="1" applyBorder="1" applyAlignment="1">
      <alignment horizontal="center" vertical="center" wrapText="1"/>
    </xf>
    <xf numFmtId="3" fontId="34" fillId="3" borderId="4" xfId="0" applyNumberFormat="1" applyFont="1" applyFill="1" applyBorder="1" applyAlignment="1">
      <alignment horizontal="center" vertical="center"/>
    </xf>
    <xf numFmtId="3" fontId="5" fillId="0" borderId="0" xfId="0" applyNumberFormat="1" applyFont="1" applyAlignment="1">
      <alignment horizontal="center" vertical="center"/>
    </xf>
    <xf numFmtId="3" fontId="7" fillId="0" borderId="0" xfId="0" applyNumberFormat="1" applyFont="1" applyAlignment="1">
      <alignment horizontal="center"/>
    </xf>
    <xf numFmtId="3" fontId="32" fillId="2" borderId="6" xfId="0" applyNumberFormat="1" applyFont="1" applyFill="1" applyBorder="1" applyAlignment="1">
      <alignment horizontal="left" vertical="center"/>
    </xf>
    <xf numFmtId="3" fontId="32" fillId="2" borderId="15" xfId="0" applyNumberFormat="1" applyFont="1" applyFill="1" applyBorder="1" applyAlignment="1">
      <alignment horizontal="left" vertical="center"/>
    </xf>
    <xf numFmtId="3" fontId="32" fillId="2" borderId="5" xfId="0" applyNumberFormat="1" applyFont="1" applyFill="1" applyBorder="1" applyAlignment="1">
      <alignment horizontal="left" vertical="center"/>
    </xf>
    <xf numFmtId="3" fontId="31" fillId="2" borderId="6" xfId="0" applyNumberFormat="1" applyFont="1" applyFill="1" applyBorder="1" applyAlignment="1">
      <alignment horizontal="center" vertical="center"/>
    </xf>
    <xf numFmtId="3" fontId="31" fillId="2" borderId="15" xfId="0" applyNumberFormat="1" applyFont="1" applyFill="1" applyBorder="1" applyAlignment="1">
      <alignment horizontal="center" vertical="center"/>
    </xf>
    <xf numFmtId="3" fontId="35" fillId="2" borderId="6" xfId="0" applyNumberFormat="1" applyFont="1" applyFill="1" applyBorder="1" applyAlignment="1">
      <alignment horizontal="left" vertical="center"/>
    </xf>
    <xf numFmtId="3" fontId="35" fillId="2" borderId="15" xfId="0" applyNumberFormat="1" applyFont="1" applyFill="1" applyBorder="1" applyAlignment="1">
      <alignment horizontal="left" vertical="center"/>
    </xf>
    <xf numFmtId="3" fontId="35" fillId="2" borderId="5" xfId="0" applyNumberFormat="1" applyFont="1" applyFill="1" applyBorder="1" applyAlignment="1">
      <alignment horizontal="left" vertical="center"/>
    </xf>
    <xf numFmtId="0" fontId="1" fillId="3" borderId="4" xfId="0" applyFont="1" applyFill="1" applyBorder="1" applyAlignment="1">
      <alignment horizontal="center" vertical="center" wrapText="1"/>
    </xf>
    <xf numFmtId="0" fontId="1" fillId="3" borderId="4" xfId="0" applyFont="1" applyFill="1" applyBorder="1" applyAlignment="1">
      <alignment horizontal="center" vertical="center"/>
    </xf>
    <xf numFmtId="0" fontId="55" fillId="0" borderId="0" xfId="0" applyFont="1" applyAlignment="1">
      <alignment horizontal="center" vertical="center"/>
    </xf>
    <xf numFmtId="0" fontId="45" fillId="0" borderId="0" xfId="0" applyFont="1" applyAlignment="1">
      <alignment horizontal="center"/>
    </xf>
    <xf numFmtId="0" fontId="45" fillId="2" borderId="6" xfId="0" applyFont="1" applyFill="1" applyBorder="1" applyAlignment="1">
      <alignment horizontal="left" vertical="center"/>
    </xf>
    <xf numFmtId="0" fontId="45" fillId="2" borderId="15" xfId="0" applyFont="1" applyFill="1" applyBorder="1" applyAlignment="1">
      <alignment horizontal="left" vertical="center"/>
    </xf>
    <xf numFmtId="0" fontId="45" fillId="2" borderId="5" xfId="0" applyFont="1" applyFill="1" applyBorder="1" applyAlignment="1">
      <alignment horizontal="left" vertical="center"/>
    </xf>
    <xf numFmtId="0" fontId="45" fillId="2" borderId="6" xfId="0" applyFont="1" applyFill="1" applyBorder="1" applyAlignment="1">
      <alignment horizontal="center" vertical="center"/>
    </xf>
    <xf numFmtId="0" fontId="45" fillId="2" borderId="15" xfId="0" applyFont="1" applyFill="1" applyBorder="1" applyAlignment="1">
      <alignment horizontal="center" vertical="center"/>
    </xf>
    <xf numFmtId="0" fontId="56" fillId="2" borderId="6" xfId="0" applyFont="1" applyFill="1" applyBorder="1" applyAlignment="1">
      <alignment horizontal="center" vertical="center"/>
    </xf>
    <xf numFmtId="0" fontId="56" fillId="2" borderId="15" xfId="0" applyFont="1" applyFill="1" applyBorder="1" applyAlignment="1">
      <alignment horizontal="center" vertical="center"/>
    </xf>
    <xf numFmtId="0" fontId="56" fillId="2" borderId="5" xfId="0" applyFont="1" applyFill="1" applyBorder="1" applyAlignment="1">
      <alignment horizontal="center" vertical="center"/>
    </xf>
    <xf numFmtId="0" fontId="3" fillId="4" borderId="8" xfId="0" applyFont="1" applyFill="1" applyBorder="1" applyAlignment="1">
      <alignment horizontal="left" vertical="center"/>
    </xf>
    <xf numFmtId="0" fontId="3" fillId="4" borderId="0" xfId="0" applyFont="1" applyFill="1" applyBorder="1" applyAlignment="1">
      <alignment horizontal="left" vertical="center"/>
    </xf>
    <xf numFmtId="0" fontId="3" fillId="4" borderId="10" xfId="0" applyFont="1" applyFill="1" applyBorder="1" applyAlignment="1">
      <alignment horizontal="left" vertical="center"/>
    </xf>
    <xf numFmtId="0" fontId="58" fillId="9" borderId="12" xfId="0" applyFont="1" applyFill="1" applyBorder="1" applyAlignment="1">
      <alignment horizontal="center" vertical="center"/>
    </xf>
    <xf numFmtId="0" fontId="1" fillId="4" borderId="8" xfId="0" applyFont="1" applyFill="1" applyBorder="1" applyAlignment="1">
      <alignment horizontal="left" vertical="top" wrapText="1"/>
    </xf>
    <xf numFmtId="0" fontId="1" fillId="4" borderId="0" xfId="0" applyFont="1" applyFill="1" applyBorder="1" applyAlignment="1">
      <alignment horizontal="left" vertical="top" wrapText="1"/>
    </xf>
    <xf numFmtId="0" fontId="1" fillId="4" borderId="10" xfId="0" applyFont="1" applyFill="1" applyBorder="1" applyAlignment="1">
      <alignment horizontal="left" vertical="top" wrapText="1"/>
    </xf>
    <xf numFmtId="0" fontId="41" fillId="9" borderId="12" xfId="0" applyFont="1" applyFill="1" applyBorder="1" applyAlignment="1">
      <alignment horizontal="left" vertical="center"/>
    </xf>
    <xf numFmtId="0" fontId="59" fillId="4" borderId="8" xfId="0" applyFont="1" applyFill="1" applyBorder="1" applyAlignment="1">
      <alignment horizontal="left" vertical="center" wrapText="1"/>
    </xf>
    <xf numFmtId="0" fontId="59" fillId="4" borderId="0" xfId="0" applyFont="1" applyFill="1" applyBorder="1" applyAlignment="1">
      <alignment horizontal="left" vertical="center" wrapText="1"/>
    </xf>
    <xf numFmtId="0" fontId="59" fillId="4" borderId="10" xfId="0" applyFont="1" applyFill="1" applyBorder="1" applyAlignment="1">
      <alignment horizontal="left" vertical="center" wrapText="1"/>
    </xf>
    <xf numFmtId="0" fontId="97" fillId="4" borderId="8" xfId="0" applyNumberFormat="1" applyFont="1" applyFill="1" applyBorder="1" applyAlignment="1">
      <alignment horizontal="left" vertical="center" wrapText="1"/>
    </xf>
    <xf numFmtId="0" fontId="97" fillId="4" borderId="0" xfId="0" applyNumberFormat="1" applyFont="1" applyFill="1" applyBorder="1" applyAlignment="1">
      <alignment horizontal="left" vertical="center" wrapText="1"/>
    </xf>
    <xf numFmtId="0" fontId="97" fillId="4" borderId="10" xfId="0" applyNumberFormat="1" applyFont="1" applyFill="1" applyBorder="1" applyAlignment="1">
      <alignment horizontal="left" vertical="center" wrapText="1"/>
    </xf>
    <xf numFmtId="0" fontId="97" fillId="4" borderId="8" xfId="0" applyFont="1" applyFill="1" applyBorder="1" applyAlignment="1">
      <alignment horizontal="left" vertical="center" wrapText="1"/>
    </xf>
    <xf numFmtId="0" fontId="97" fillId="4" borderId="0" xfId="0" applyFont="1" applyFill="1" applyBorder="1" applyAlignment="1">
      <alignment horizontal="left" vertical="center" wrapText="1"/>
    </xf>
    <xf numFmtId="0" fontId="97" fillId="4" borderId="10" xfId="0" applyFont="1" applyFill="1" applyBorder="1" applyAlignment="1">
      <alignment horizontal="left" vertical="center" wrapText="1"/>
    </xf>
    <xf numFmtId="0" fontId="34" fillId="3" borderId="1" xfId="0" applyFont="1" applyFill="1" applyBorder="1" applyAlignment="1">
      <alignment horizontal="center" vertical="center" wrapText="1"/>
    </xf>
    <xf numFmtId="0" fontId="34" fillId="3" borderId="7" xfId="0" applyFont="1" applyFill="1" applyBorder="1" applyAlignment="1">
      <alignment horizontal="center" vertical="center" wrapText="1"/>
    </xf>
    <xf numFmtId="0" fontId="34" fillId="3" borderId="2" xfId="0" applyFont="1" applyFill="1" applyBorder="1" applyAlignment="1">
      <alignment horizontal="center" vertical="center" wrapText="1"/>
    </xf>
    <xf numFmtId="0" fontId="34" fillId="3" borderId="11" xfId="0" applyFont="1" applyFill="1" applyBorder="1" applyAlignment="1">
      <alignment horizontal="center" vertical="center" wrapText="1"/>
    </xf>
    <xf numFmtId="0" fontId="34" fillId="3" borderId="12" xfId="0" applyFont="1" applyFill="1" applyBorder="1" applyAlignment="1">
      <alignment horizontal="center" vertical="center" wrapText="1"/>
    </xf>
    <xf numFmtId="0" fontId="34" fillId="3" borderId="14" xfId="0" applyFont="1" applyFill="1" applyBorder="1" applyAlignment="1">
      <alignment horizontal="center" vertical="center" wrapText="1"/>
    </xf>
    <xf numFmtId="0" fontId="34" fillId="3" borderId="4" xfId="0" applyFont="1" applyFill="1" applyBorder="1" applyAlignment="1">
      <alignment horizontal="left" vertical="center"/>
    </xf>
    <xf numFmtId="0" fontId="6" fillId="0" borderId="0" xfId="0" applyFont="1" applyAlignment="1">
      <alignment horizontal="left" vertical="center"/>
    </xf>
    <xf numFmtId="0" fontId="6" fillId="0" borderId="0" xfId="0" applyFont="1" applyAlignment="1">
      <alignment horizontal="left"/>
    </xf>
    <xf numFmtId="0" fontId="34" fillId="2" borderId="6" xfId="0" applyFont="1" applyFill="1" applyBorder="1" applyAlignment="1">
      <alignment horizontal="left" vertical="center"/>
    </xf>
    <xf numFmtId="0" fontId="34" fillId="2" borderId="15" xfId="0" applyFont="1" applyFill="1" applyBorder="1" applyAlignment="1">
      <alignment horizontal="left" vertical="center"/>
    </xf>
    <xf numFmtId="0" fontId="34" fillId="2" borderId="5" xfId="0" applyFont="1" applyFill="1" applyBorder="1" applyAlignment="1">
      <alignment horizontal="left" vertical="center"/>
    </xf>
    <xf numFmtId="0" fontId="33" fillId="2" borderId="6" xfId="0" applyFont="1" applyFill="1" applyBorder="1" applyAlignment="1">
      <alignment horizontal="left" vertical="center"/>
    </xf>
    <xf numFmtId="0" fontId="33" fillId="2" borderId="15" xfId="0" applyFont="1" applyFill="1" applyBorder="1" applyAlignment="1">
      <alignment horizontal="left" vertical="center"/>
    </xf>
    <xf numFmtId="0" fontId="33" fillId="2" borderId="5" xfId="0" applyFont="1" applyFill="1" applyBorder="1" applyAlignment="1">
      <alignment horizontal="left" vertical="center"/>
    </xf>
    <xf numFmtId="0" fontId="95" fillId="4" borderId="8" xfId="0" applyFont="1" applyFill="1" applyBorder="1" applyAlignment="1">
      <alignment horizontal="left" vertical="center" wrapText="1"/>
    </xf>
    <xf numFmtId="0" fontId="95" fillId="4" borderId="0" xfId="0" applyFont="1" applyFill="1" applyBorder="1" applyAlignment="1">
      <alignment horizontal="left" vertical="center" wrapText="1"/>
    </xf>
    <xf numFmtId="0" fontId="95" fillId="4" borderId="10" xfId="0" applyFont="1" applyFill="1" applyBorder="1" applyAlignment="1">
      <alignment horizontal="left" vertical="center" wrapText="1"/>
    </xf>
    <xf numFmtId="3" fontId="87" fillId="4" borderId="8" xfId="0" applyNumberFormat="1" applyFont="1" applyFill="1" applyBorder="1" applyAlignment="1">
      <alignment horizontal="left" vertical="top" wrapText="1"/>
    </xf>
    <xf numFmtId="3" fontId="87" fillId="4" borderId="0" xfId="0" applyNumberFormat="1" applyFont="1" applyFill="1" applyBorder="1" applyAlignment="1">
      <alignment horizontal="left" vertical="top" wrapText="1"/>
    </xf>
    <xf numFmtId="3" fontId="87" fillId="4" borderId="10" xfId="0" applyNumberFormat="1" applyFont="1" applyFill="1" applyBorder="1" applyAlignment="1">
      <alignment horizontal="left" vertical="top" wrapText="1"/>
    </xf>
    <xf numFmtId="3" fontId="80" fillId="4" borderId="8" xfId="0" applyNumberFormat="1" applyFont="1" applyFill="1" applyBorder="1" applyAlignment="1">
      <alignment horizontal="left" vertical="top" wrapText="1"/>
    </xf>
    <xf numFmtId="3" fontId="80" fillId="4" borderId="0" xfId="0" applyNumberFormat="1" applyFont="1" applyFill="1" applyBorder="1" applyAlignment="1">
      <alignment horizontal="left" vertical="top" wrapText="1"/>
    </xf>
    <xf numFmtId="3" fontId="80" fillId="4" borderId="10" xfId="0" applyNumberFormat="1" applyFont="1" applyFill="1" applyBorder="1" applyAlignment="1">
      <alignment horizontal="left" vertical="top" wrapText="1"/>
    </xf>
    <xf numFmtId="0" fontId="80" fillId="14" borderId="0" xfId="0" applyFont="1" applyFill="1" applyBorder="1" applyAlignment="1">
      <alignment horizontal="justify" vertical="center" wrapText="1"/>
    </xf>
    <xf numFmtId="0" fontId="80" fillId="4" borderId="0" xfId="0" applyFont="1" applyFill="1" applyBorder="1" applyAlignment="1">
      <alignment horizontal="left" vertical="center" wrapText="1"/>
    </xf>
    <xf numFmtId="0" fontId="87" fillId="4" borderId="0" xfId="0" applyFont="1" applyFill="1" applyBorder="1" applyAlignment="1">
      <alignment horizontal="left" vertical="center" wrapText="1"/>
    </xf>
    <xf numFmtId="0" fontId="80" fillId="0" borderId="16" xfId="0" applyFont="1" applyBorder="1" applyAlignment="1">
      <alignment horizontal="left" vertical="center" wrapText="1"/>
    </xf>
    <xf numFmtId="0" fontId="80" fillId="0" borderId="0" xfId="0" applyFont="1" applyBorder="1" applyAlignment="1">
      <alignment horizontal="left" vertical="center" wrapText="1"/>
    </xf>
    <xf numFmtId="0" fontId="80" fillId="0" borderId="10" xfId="0" applyFont="1" applyBorder="1" applyAlignment="1">
      <alignment horizontal="left" vertical="center" wrapText="1"/>
    </xf>
    <xf numFmtId="0" fontId="81" fillId="4" borderId="16" xfId="0" applyFont="1" applyFill="1" applyBorder="1" applyAlignment="1">
      <alignment horizontal="left" vertical="center" wrapText="1"/>
    </xf>
    <xf numFmtId="0" fontId="81" fillId="4" borderId="0" xfId="0" applyFont="1" applyFill="1" applyBorder="1" applyAlignment="1">
      <alignment horizontal="left" vertical="center" wrapText="1"/>
    </xf>
    <xf numFmtId="0" fontId="81" fillId="4" borderId="10" xfId="0" applyFont="1" applyFill="1" applyBorder="1" applyAlignment="1">
      <alignment horizontal="left" vertical="center" wrapText="1"/>
    </xf>
    <xf numFmtId="0" fontId="87" fillId="4" borderId="8" xfId="0" applyFont="1" applyFill="1" applyBorder="1" applyAlignment="1">
      <alignment horizontal="justify" vertical="center" wrapText="1"/>
    </xf>
    <xf numFmtId="0" fontId="87" fillId="4" borderId="0" xfId="0" applyFont="1" applyFill="1" applyBorder="1" applyAlignment="1">
      <alignment horizontal="justify" vertical="center" wrapText="1"/>
    </xf>
    <xf numFmtId="0" fontId="80" fillId="4" borderId="8" xfId="0" applyFont="1" applyFill="1" applyBorder="1" applyAlignment="1">
      <alignment horizontal="left" vertical="center" wrapText="1"/>
    </xf>
    <xf numFmtId="0" fontId="80" fillId="4" borderId="10" xfId="0" applyFont="1" applyFill="1" applyBorder="1" applyAlignment="1">
      <alignment horizontal="left" vertical="center" wrapText="1"/>
    </xf>
    <xf numFmtId="0" fontId="87" fillId="4" borderId="0" xfId="0" applyFont="1" applyFill="1" applyBorder="1" applyAlignment="1">
      <alignment horizontal="left" vertical="top" wrapText="1"/>
    </xf>
    <xf numFmtId="0" fontId="81" fillId="15" borderId="0" xfId="0" applyFont="1" applyFill="1" applyBorder="1" applyAlignment="1">
      <alignment horizontal="left" vertical="center" wrapText="1"/>
    </xf>
    <xf numFmtId="0" fontId="87" fillId="4" borderId="10" xfId="0" applyFont="1" applyFill="1" applyBorder="1" applyAlignment="1">
      <alignment horizontal="justify" vertical="center" wrapText="1"/>
    </xf>
    <xf numFmtId="0" fontId="103" fillId="14" borderId="24" xfId="0" applyFont="1" applyFill="1" applyBorder="1" applyAlignment="1">
      <alignment horizontal="center" vertical="center" wrapText="1"/>
    </xf>
    <xf numFmtId="0" fontId="103" fillId="14" borderId="12" xfId="0" applyFont="1" applyFill="1" applyBorder="1" applyAlignment="1">
      <alignment horizontal="center" vertical="center" wrapText="1"/>
    </xf>
    <xf numFmtId="0" fontId="81" fillId="14" borderId="16" xfId="0" applyFont="1" applyFill="1" applyBorder="1" applyAlignment="1">
      <alignment horizontal="left" vertical="center" wrapText="1"/>
    </xf>
    <xf numFmtId="0" fontId="81" fillId="14" borderId="0" xfId="0" applyFont="1" applyFill="1" applyBorder="1" applyAlignment="1">
      <alignment horizontal="left" vertical="center" wrapText="1"/>
    </xf>
    <xf numFmtId="0" fontId="81" fillId="4" borderId="8" xfId="0" applyFont="1" applyFill="1" applyBorder="1" applyAlignment="1">
      <alignment horizontal="left" vertical="center" wrapText="1"/>
    </xf>
    <xf numFmtId="0" fontId="51" fillId="4" borderId="8" xfId="0" applyFont="1" applyFill="1" applyBorder="1" applyAlignment="1">
      <alignment horizontal="left" vertical="center" wrapText="1"/>
    </xf>
    <xf numFmtId="0" fontId="80" fillId="4" borderId="16" xfId="0" applyFont="1" applyFill="1" applyBorder="1" applyAlignment="1">
      <alignment horizontal="left" vertical="center" wrapText="1"/>
    </xf>
    <xf numFmtId="0" fontId="106" fillId="4" borderId="8" xfId="0" applyFont="1" applyFill="1" applyBorder="1" applyAlignment="1">
      <alignment horizontal="left" vertical="center" wrapText="1"/>
    </xf>
    <xf numFmtId="0" fontId="106" fillId="4" borderId="0" xfId="0" applyFont="1" applyFill="1" applyBorder="1" applyAlignment="1">
      <alignment horizontal="left" vertical="center" wrapText="1"/>
    </xf>
    <xf numFmtId="0" fontId="106" fillId="4" borderId="10" xfId="0" applyFont="1" applyFill="1" applyBorder="1" applyAlignment="1">
      <alignment horizontal="left" vertical="center" wrapText="1"/>
    </xf>
    <xf numFmtId="0" fontId="107" fillId="4" borderId="8" xfId="0" applyNumberFormat="1" applyFont="1" applyFill="1" applyBorder="1" applyAlignment="1">
      <alignment horizontal="left" vertical="center" wrapText="1"/>
    </xf>
    <xf numFmtId="0" fontId="107" fillId="4" borderId="0" xfId="0" applyNumberFormat="1" applyFont="1" applyFill="1" applyBorder="1" applyAlignment="1">
      <alignment horizontal="left" vertical="center" wrapText="1"/>
    </xf>
    <xf numFmtId="0" fontId="107" fillId="4" borderId="10" xfId="0" applyNumberFormat="1" applyFont="1" applyFill="1" applyBorder="1" applyAlignment="1">
      <alignment horizontal="left" vertical="center" wrapText="1"/>
    </xf>
    <xf numFmtId="0" fontId="80" fillId="4" borderId="8" xfId="0" applyFont="1" applyFill="1" applyBorder="1" applyAlignment="1">
      <alignment vertical="center" wrapText="1"/>
    </xf>
    <xf numFmtId="0" fontId="102" fillId="0" borderId="0" xfId="0" applyFont="1" applyAlignment="1">
      <alignment vertical="center"/>
    </xf>
    <xf numFmtId="0" fontId="102" fillId="0" borderId="10" xfId="0" applyFont="1" applyBorder="1" applyAlignment="1">
      <alignment vertical="center"/>
    </xf>
    <xf numFmtId="0" fontId="99" fillId="4" borderId="16" xfId="0" applyFont="1" applyFill="1" applyBorder="1" applyAlignment="1">
      <alignment horizontal="left" vertical="center" wrapText="1"/>
    </xf>
    <xf numFmtId="0" fontId="99" fillId="4" borderId="0" xfId="0" applyFont="1" applyFill="1" applyBorder="1" applyAlignment="1">
      <alignment horizontal="left" vertical="center" wrapText="1"/>
    </xf>
    <xf numFmtId="0" fontId="99" fillId="4" borderId="10" xfId="0" applyFont="1" applyFill="1" applyBorder="1" applyAlignment="1">
      <alignment horizontal="left" vertical="center" wrapText="1"/>
    </xf>
    <xf numFmtId="0" fontId="51" fillId="4" borderId="8" xfId="0" applyFont="1" applyFill="1" applyBorder="1" applyAlignment="1">
      <alignment vertical="center" wrapText="1"/>
    </xf>
    <xf numFmtId="0" fontId="87" fillId="0" borderId="8" xfId="0" applyFont="1" applyBorder="1" applyAlignment="1">
      <alignment horizontal="justify" vertical="center" wrapText="1"/>
    </xf>
    <xf numFmtId="0" fontId="87" fillId="0" borderId="0" xfId="0" applyFont="1" applyAlignment="1">
      <alignment horizontal="justify" vertical="center" wrapText="1"/>
    </xf>
    <xf numFmtId="0" fontId="87" fillId="0" borderId="10" xfId="0" applyFont="1" applyBorder="1" applyAlignment="1">
      <alignment horizontal="justify" vertical="center" wrapText="1"/>
    </xf>
    <xf numFmtId="0" fontId="81" fillId="4" borderId="8" xfId="0" applyFont="1" applyFill="1" applyBorder="1" applyAlignment="1">
      <alignment vertical="center" wrapText="1"/>
    </xf>
    <xf numFmtId="0" fontId="0" fillId="0" borderId="0" xfId="0"/>
    <xf numFmtId="0" fontId="0" fillId="0" borderId="10" xfId="0" applyBorder="1"/>
    <xf numFmtId="0" fontId="0" fillId="0" borderId="8" xfId="0" applyBorder="1"/>
    <xf numFmtId="0" fontId="87" fillId="4" borderId="8" xfId="0" applyFont="1" applyFill="1" applyBorder="1" applyAlignment="1">
      <alignment horizontal="left" vertical="center" wrapText="1"/>
    </xf>
    <xf numFmtId="0" fontId="81" fillId="4" borderId="8" xfId="0" applyNumberFormat="1" applyFont="1" applyFill="1" applyBorder="1" applyAlignment="1">
      <alignment vertical="justify" wrapText="1" readingOrder="1"/>
    </xf>
    <xf numFmtId="0" fontId="102" fillId="0" borderId="0" xfId="0" applyFont="1"/>
    <xf numFmtId="0" fontId="102" fillId="0" borderId="10" xfId="0" applyFont="1" applyBorder="1"/>
    <xf numFmtId="0" fontId="105" fillId="4" borderId="8" xfId="0" applyFont="1" applyFill="1" applyBorder="1" applyAlignment="1">
      <alignment horizontal="left" vertical="center" wrapText="1"/>
    </xf>
    <xf numFmtId="0" fontId="105" fillId="4" borderId="0" xfId="0" applyFont="1" applyFill="1" applyBorder="1" applyAlignment="1">
      <alignment horizontal="left" vertical="center" wrapText="1"/>
    </xf>
    <xf numFmtId="0" fontId="105" fillId="4" borderId="10" xfId="0" applyFont="1" applyFill="1" applyBorder="1" applyAlignment="1">
      <alignment horizontal="left" vertical="center" wrapText="1"/>
    </xf>
    <xf numFmtId="0" fontId="81" fillId="14" borderId="10" xfId="0" applyFont="1" applyFill="1" applyBorder="1" applyAlignment="1">
      <alignment horizontal="left" vertical="center" wrapText="1"/>
    </xf>
    <xf numFmtId="0" fontId="101" fillId="4" borderId="8" xfId="0" applyFont="1" applyFill="1" applyBorder="1" applyAlignment="1">
      <alignment horizontal="justify" vertical="center" wrapText="1"/>
    </xf>
    <xf numFmtId="0" fontId="101" fillId="4" borderId="0" xfId="0" applyFont="1" applyFill="1" applyBorder="1" applyAlignment="1">
      <alignment horizontal="justify" vertical="center" wrapText="1"/>
    </xf>
    <xf numFmtId="0" fontId="101" fillId="4" borderId="10" xfId="0" applyFont="1" applyFill="1" applyBorder="1" applyAlignment="1">
      <alignment horizontal="justify" vertical="center" wrapText="1"/>
    </xf>
    <xf numFmtId="0" fontId="87" fillId="4" borderId="10" xfId="0" applyFont="1" applyFill="1" applyBorder="1" applyAlignment="1">
      <alignment horizontal="left" vertical="center" wrapText="1"/>
    </xf>
    <xf numFmtId="164" fontId="104" fillId="4" borderId="0" xfId="2" applyNumberFormat="1" applyFont="1" applyFill="1" applyBorder="1" applyAlignment="1">
      <alignment horizontal="left" vertical="center" wrapText="1"/>
    </xf>
    <xf numFmtId="164" fontId="104" fillId="4" borderId="10" xfId="2" applyNumberFormat="1" applyFont="1" applyFill="1" applyBorder="1" applyAlignment="1">
      <alignment horizontal="left" vertical="center" wrapText="1"/>
    </xf>
    <xf numFmtId="0" fontId="87" fillId="4" borderId="8" xfId="0" applyFont="1" applyFill="1" applyBorder="1" applyAlignment="1">
      <alignment horizontal="left" vertical="top" wrapText="1"/>
    </xf>
    <xf numFmtId="0" fontId="100" fillId="4" borderId="8" xfId="0" applyFont="1" applyFill="1" applyBorder="1" applyAlignment="1">
      <alignment horizontal="left" vertical="center" wrapText="1"/>
    </xf>
    <xf numFmtId="0" fontId="100" fillId="4" borderId="0" xfId="0" applyFont="1" applyFill="1" applyBorder="1" applyAlignment="1">
      <alignment horizontal="left" vertical="center" wrapText="1"/>
    </xf>
    <xf numFmtId="0" fontId="100" fillId="4" borderId="10" xfId="0" applyFont="1" applyFill="1" applyBorder="1" applyAlignment="1">
      <alignment horizontal="left" vertical="center" wrapText="1"/>
    </xf>
    <xf numFmtId="0" fontId="80" fillId="4" borderId="0" xfId="0" applyFont="1" applyFill="1" applyBorder="1" applyAlignment="1">
      <alignment horizontal="left" vertical="top" wrapText="1"/>
    </xf>
    <xf numFmtId="0" fontId="80" fillId="4" borderId="8" xfId="0" applyFont="1" applyFill="1" applyBorder="1" applyAlignment="1">
      <alignment horizontal="left" vertical="center"/>
    </xf>
    <xf numFmtId="0" fontId="80" fillId="4" borderId="0" xfId="0" applyFont="1" applyFill="1" applyBorder="1" applyAlignment="1">
      <alignment horizontal="left" vertical="center"/>
    </xf>
    <xf numFmtId="0" fontId="80" fillId="4" borderId="10" xfId="0" applyFont="1" applyFill="1" applyBorder="1" applyAlignment="1">
      <alignment horizontal="left" vertical="center"/>
    </xf>
    <xf numFmtId="0" fontId="90" fillId="4" borderId="8" xfId="0" applyFont="1" applyFill="1" applyBorder="1" applyAlignment="1">
      <alignment horizontal="left" vertical="center"/>
    </xf>
    <xf numFmtId="0" fontId="90" fillId="4" borderId="0" xfId="0" applyFont="1" applyFill="1" applyBorder="1" applyAlignment="1">
      <alignment horizontal="left" vertical="center"/>
    </xf>
    <xf numFmtId="0" fontId="90" fillId="4" borderId="10" xfId="0" applyFont="1" applyFill="1" applyBorder="1" applyAlignment="1">
      <alignment horizontal="left" vertical="center"/>
    </xf>
    <xf numFmtId="0" fontId="81" fillId="0" borderId="0" xfId="0" applyFont="1" applyAlignment="1">
      <alignment horizontal="center" vertical="center"/>
    </xf>
    <xf numFmtId="0" fontId="81" fillId="0" borderId="0" xfId="0" applyFont="1" applyAlignment="1">
      <alignment horizontal="center"/>
    </xf>
    <xf numFmtId="0" fontId="81" fillId="13" borderId="22" xfId="0" applyFont="1" applyFill="1" applyBorder="1" applyAlignment="1">
      <alignment horizontal="center" vertical="center" wrapText="1"/>
    </xf>
    <xf numFmtId="0" fontId="81" fillId="13" borderId="17" xfId="0" applyFont="1" applyFill="1" applyBorder="1" applyAlignment="1">
      <alignment horizontal="center" vertical="center" wrapText="1"/>
    </xf>
    <xf numFmtId="0" fontId="81" fillId="13" borderId="23" xfId="0" applyFont="1" applyFill="1" applyBorder="1" applyAlignment="1">
      <alignment horizontal="center" vertical="center" wrapText="1"/>
    </xf>
    <xf numFmtId="0" fontId="81" fillId="13" borderId="4" xfId="0" applyFont="1" applyFill="1" applyBorder="1" applyAlignment="1">
      <alignment horizontal="center" vertical="center" wrapText="1"/>
    </xf>
    <xf numFmtId="172" fontId="81" fillId="13" borderId="17" xfId="0" applyNumberFormat="1" applyFont="1" applyFill="1" applyBorder="1" applyAlignment="1">
      <alignment horizontal="center" vertical="center" wrapText="1"/>
    </xf>
    <xf numFmtId="0" fontId="90" fillId="4" borderId="16" xfId="0" applyFont="1" applyFill="1" applyBorder="1" applyAlignment="1">
      <alignment horizontal="left" vertical="center" wrapText="1"/>
    </xf>
    <xf numFmtId="0" fontId="90" fillId="4" borderId="0" xfId="0" applyFont="1" applyFill="1" applyBorder="1" applyAlignment="1">
      <alignment horizontal="left" vertical="center" wrapText="1"/>
    </xf>
    <xf numFmtId="0" fontId="90" fillId="4" borderId="10" xfId="0" applyFont="1" applyFill="1" applyBorder="1" applyAlignment="1">
      <alignment horizontal="left" vertical="center" wrapText="1"/>
    </xf>
    <xf numFmtId="0" fontId="99" fillId="0" borderId="16" xfId="0" applyFont="1" applyBorder="1" applyAlignment="1">
      <alignment horizontal="left" vertical="center" wrapText="1"/>
    </xf>
    <xf numFmtId="0" fontId="99" fillId="0" borderId="0" xfId="0" applyFont="1" applyBorder="1" applyAlignment="1">
      <alignment horizontal="left" vertical="center" wrapText="1"/>
    </xf>
    <xf numFmtId="0" fontId="99" fillId="0" borderId="10" xfId="0" applyFont="1" applyBorder="1" applyAlignment="1">
      <alignment horizontal="left" vertical="center" wrapText="1"/>
    </xf>
    <xf numFmtId="164" fontId="81" fillId="14" borderId="0" xfId="2" applyNumberFormat="1" applyFont="1" applyFill="1" applyBorder="1" applyAlignment="1">
      <alignment horizontal="left" vertical="center"/>
    </xf>
    <xf numFmtId="0" fontId="87" fillId="4" borderId="16" xfId="0" applyFont="1" applyFill="1" applyBorder="1" applyAlignment="1">
      <alignment horizontal="left" vertical="top" wrapText="1"/>
    </xf>
    <xf numFmtId="0" fontId="87" fillId="4" borderId="10" xfId="0" applyFont="1" applyFill="1" applyBorder="1" applyAlignment="1">
      <alignment horizontal="left" vertical="top" wrapText="1"/>
    </xf>
    <xf numFmtId="0" fontId="51" fillId="4" borderId="16" xfId="0" applyFont="1" applyFill="1" applyBorder="1" applyAlignment="1">
      <alignment horizontal="left" vertical="center" wrapText="1"/>
    </xf>
    <xf numFmtId="164" fontId="104" fillId="4" borderId="8" xfId="2" applyNumberFormat="1" applyFont="1" applyFill="1" applyBorder="1" applyAlignment="1">
      <alignment horizontal="left" vertical="center"/>
    </xf>
    <xf numFmtId="164" fontId="104" fillId="4" borderId="0" xfId="2" applyNumberFormat="1" applyFont="1" applyFill="1" applyBorder="1" applyAlignment="1">
      <alignment horizontal="left" vertical="center"/>
    </xf>
    <xf numFmtId="164" fontId="104" fillId="4" borderId="10" xfId="2" applyNumberFormat="1" applyFont="1" applyFill="1" applyBorder="1" applyAlignment="1">
      <alignment horizontal="left" vertical="center"/>
    </xf>
    <xf numFmtId="0" fontId="98" fillId="4" borderId="8" xfId="0" applyFont="1" applyFill="1" applyBorder="1" applyAlignment="1">
      <alignment horizontal="left" vertical="center"/>
    </xf>
    <xf numFmtId="0" fontId="98" fillId="4" borderId="0" xfId="0" applyFont="1" applyFill="1" applyBorder="1" applyAlignment="1">
      <alignment horizontal="left" vertical="center"/>
    </xf>
    <xf numFmtId="0" fontId="98" fillId="4" borderId="10" xfId="0" applyFont="1" applyFill="1" applyBorder="1" applyAlignment="1">
      <alignment horizontal="left" vertical="center"/>
    </xf>
    <xf numFmtId="0" fontId="87" fillId="0" borderId="0" xfId="0" applyFont="1" applyFill="1" applyBorder="1" applyAlignment="1">
      <alignment horizontal="left" vertical="top" wrapText="1"/>
    </xf>
    <xf numFmtId="0" fontId="2" fillId="0" borderId="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0" xfId="0" applyFont="1" applyBorder="1" applyAlignment="1">
      <alignment horizontal="center" vertical="center" wrapText="1"/>
    </xf>
    <xf numFmtId="0" fontId="93" fillId="4" borderId="8" xfId="0" applyFont="1" applyFill="1" applyBorder="1" applyAlignment="1">
      <alignment horizontal="left" vertical="center"/>
    </xf>
    <xf numFmtId="0" fontId="93" fillId="4" borderId="0" xfId="0" applyFont="1" applyFill="1" applyBorder="1" applyAlignment="1">
      <alignment horizontal="left" vertical="center"/>
    </xf>
    <xf numFmtId="0" fontId="93" fillId="4" borderId="10" xfId="0" applyFont="1" applyFill="1" applyBorder="1" applyAlignment="1">
      <alignment horizontal="left" vertical="center"/>
    </xf>
    <xf numFmtId="0" fontId="62" fillId="3" borderId="4" xfId="0" applyFont="1" applyFill="1" applyBorder="1" applyAlignment="1">
      <alignment horizontal="center" vertical="center" wrapText="1"/>
    </xf>
    <xf numFmtId="0" fontId="62" fillId="3" borderId="4" xfId="0" applyFont="1" applyFill="1" applyBorder="1" applyAlignment="1">
      <alignment horizontal="center" vertical="center"/>
    </xf>
    <xf numFmtId="0" fontId="65" fillId="0" borderId="0" xfId="0" applyFont="1" applyAlignment="1">
      <alignment horizontal="center" vertical="center"/>
    </xf>
    <xf numFmtId="0" fontId="66" fillId="0" borderId="0" xfId="0" applyFont="1" applyAlignment="1">
      <alignment horizontal="center"/>
    </xf>
    <xf numFmtId="0" fontId="66" fillId="2" borderId="6" xfId="0" applyFont="1" applyFill="1" applyBorder="1" applyAlignment="1">
      <alignment horizontal="left" vertical="center"/>
    </xf>
    <xf numFmtId="0" fontId="66" fillId="2" borderId="15" xfId="0" applyFont="1" applyFill="1" applyBorder="1" applyAlignment="1">
      <alignment horizontal="left" vertical="center"/>
    </xf>
    <xf numFmtId="0" fontId="66" fillId="2" borderId="5" xfId="0" applyFont="1" applyFill="1" applyBorder="1" applyAlignment="1">
      <alignment horizontal="left" vertical="center"/>
    </xf>
    <xf numFmtId="0" fontId="67" fillId="2" borderId="6" xfId="0" applyFont="1" applyFill="1" applyBorder="1" applyAlignment="1">
      <alignment horizontal="center" vertical="center"/>
    </xf>
    <xf numFmtId="0" fontId="67" fillId="2" borderId="15" xfId="0" applyFont="1" applyFill="1" applyBorder="1" applyAlignment="1">
      <alignment horizontal="center" vertical="center"/>
    </xf>
    <xf numFmtId="0" fontId="68" fillId="2" borderId="6" xfId="0" applyFont="1" applyFill="1" applyBorder="1" applyAlignment="1">
      <alignment horizontal="left" vertical="center"/>
    </xf>
    <xf numFmtId="0" fontId="68" fillId="2" borderId="15" xfId="0" applyFont="1" applyFill="1" applyBorder="1" applyAlignment="1">
      <alignment horizontal="left" vertical="center"/>
    </xf>
    <xf numFmtId="0" fontId="68" fillId="2" borderId="5" xfId="0" applyFont="1" applyFill="1" applyBorder="1" applyAlignment="1">
      <alignment horizontal="left" vertical="center"/>
    </xf>
    <xf numFmtId="0" fontId="64" fillId="4" borderId="8" xfId="0" applyFont="1" applyFill="1" applyBorder="1" applyAlignment="1">
      <alignment horizontal="left" vertical="center"/>
    </xf>
    <xf numFmtId="0" fontId="64" fillId="4" borderId="0" xfId="0" applyFont="1" applyFill="1" applyBorder="1" applyAlignment="1">
      <alignment horizontal="left" vertical="center"/>
    </xf>
    <xf numFmtId="0" fontId="64" fillId="4" borderId="10" xfId="0" applyFont="1" applyFill="1" applyBorder="1" applyAlignment="1">
      <alignment horizontal="left" vertical="center"/>
    </xf>
    <xf numFmtId="0" fontId="64" fillId="4" borderId="11" xfId="0" applyFont="1" applyFill="1" applyBorder="1" applyAlignment="1">
      <alignment horizontal="left" vertical="center"/>
    </xf>
    <xf numFmtId="0" fontId="64" fillId="4" borderId="12" xfId="0" applyFont="1" applyFill="1" applyBorder="1" applyAlignment="1">
      <alignment horizontal="left" vertical="center"/>
    </xf>
    <xf numFmtId="0" fontId="64" fillId="4" borderId="14" xfId="0" applyFont="1" applyFill="1" applyBorder="1" applyAlignment="1">
      <alignment horizontal="left" vertical="center"/>
    </xf>
    <xf numFmtId="0" fontId="72" fillId="9" borderId="12" xfId="0" applyFont="1" applyFill="1" applyBorder="1" applyAlignment="1">
      <alignment horizontal="center"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14" xfId="0" applyFont="1" applyFill="1" applyBorder="1" applyAlignment="1">
      <alignment horizontal="left" vertical="center"/>
    </xf>
    <xf numFmtId="0" fontId="19" fillId="4" borderId="8" xfId="0" applyFont="1" applyFill="1" applyBorder="1" applyAlignment="1">
      <alignment horizontal="justify" vertical="center" wrapText="1"/>
    </xf>
    <xf numFmtId="0" fontId="0" fillId="0" borderId="0" xfId="0" applyAlignment="1">
      <alignment vertical="center"/>
    </xf>
    <xf numFmtId="0" fontId="0" fillId="0" borderId="10" xfId="0" applyBorder="1" applyAlignment="1">
      <alignment vertical="center"/>
    </xf>
    <xf numFmtId="0" fontId="24" fillId="9" borderId="12" xfId="0" applyFont="1" applyFill="1" applyBorder="1" applyAlignment="1">
      <alignment horizontal="center" vertical="center"/>
    </xf>
    <xf numFmtId="0" fontId="1" fillId="4" borderId="8" xfId="0" applyFont="1" applyFill="1" applyBorder="1" applyAlignment="1">
      <alignment vertical="center" wrapText="1"/>
    </xf>
    <xf numFmtId="0" fontId="20" fillId="0" borderId="0" xfId="0" applyFont="1" applyAlignment="1">
      <alignment horizontal="justify" vertical="center" wrapText="1"/>
    </xf>
    <xf numFmtId="0" fontId="20" fillId="0" borderId="10" xfId="0" applyFont="1" applyBorder="1" applyAlignment="1">
      <alignment horizontal="justify" vertical="center" wrapText="1"/>
    </xf>
    <xf numFmtId="0" fontId="19" fillId="4" borderId="0" xfId="0" applyFont="1" applyFill="1" applyBorder="1" applyAlignment="1">
      <alignment horizontal="justify" vertical="center" wrapText="1"/>
    </xf>
    <xf numFmtId="0" fontId="19" fillId="4" borderId="10" xfId="0" applyFont="1" applyFill="1" applyBorder="1" applyAlignment="1">
      <alignment horizontal="justify" vertical="center" wrapText="1"/>
    </xf>
    <xf numFmtId="0" fontId="20" fillId="0" borderId="8" xfId="0" applyFont="1" applyBorder="1" applyAlignment="1">
      <alignment horizontal="justify" vertical="center" wrapText="1"/>
    </xf>
    <xf numFmtId="0" fontId="12" fillId="3" borderId="4" xfId="0" applyFont="1" applyFill="1" applyBorder="1" applyAlignment="1">
      <alignment horizontal="center" vertical="center" wrapText="1"/>
    </xf>
    <xf numFmtId="0" fontId="12" fillId="3" borderId="4" xfId="0" applyFont="1" applyFill="1" applyBorder="1" applyAlignment="1">
      <alignment horizontal="center" vertical="center"/>
    </xf>
    <xf numFmtId="0" fontId="10" fillId="2" borderId="6" xfId="0" applyFont="1" applyFill="1" applyBorder="1" applyAlignment="1">
      <alignment horizontal="left" vertical="center"/>
    </xf>
    <xf numFmtId="0" fontId="10" fillId="2" borderId="15" xfId="0" applyFont="1" applyFill="1" applyBorder="1" applyAlignment="1">
      <alignment horizontal="left" vertical="center"/>
    </xf>
    <xf numFmtId="0" fontId="10" fillId="2" borderId="5" xfId="0" applyFont="1" applyFill="1" applyBorder="1" applyAlignment="1">
      <alignment horizontal="left" vertical="center"/>
    </xf>
    <xf numFmtId="0" fontId="9" fillId="2" borderId="6" xfId="0" applyFont="1" applyFill="1" applyBorder="1" applyAlignment="1">
      <alignment horizontal="center" vertical="center"/>
    </xf>
    <xf numFmtId="0" fontId="9" fillId="2" borderId="15" xfId="0" applyFont="1" applyFill="1" applyBorder="1" applyAlignment="1">
      <alignment horizontal="center" vertical="center"/>
    </xf>
    <xf numFmtId="0" fontId="13" fillId="2" borderId="6" xfId="0" applyFont="1" applyFill="1" applyBorder="1" applyAlignment="1">
      <alignment horizontal="left" vertical="center"/>
    </xf>
    <xf numFmtId="0" fontId="13" fillId="2" borderId="15" xfId="0" applyFont="1" applyFill="1" applyBorder="1" applyAlignment="1">
      <alignment horizontal="left" vertical="center"/>
    </xf>
    <xf numFmtId="0" fontId="13" fillId="2" borderId="5" xfId="0" applyFont="1" applyFill="1" applyBorder="1" applyAlignment="1">
      <alignment horizontal="left" vertical="center"/>
    </xf>
    <xf numFmtId="0" fontId="96" fillId="4" borderId="8" xfId="0" applyFont="1" applyFill="1" applyBorder="1" applyAlignment="1">
      <alignment horizontal="justify" vertical="center" wrapText="1"/>
    </xf>
    <xf numFmtId="0" fontId="96" fillId="4" borderId="0" xfId="0" applyFont="1" applyFill="1" applyBorder="1" applyAlignment="1">
      <alignment horizontal="justify" vertical="center" wrapText="1"/>
    </xf>
    <xf numFmtId="0" fontId="96" fillId="4" borderId="10" xfId="0" applyFont="1" applyFill="1" applyBorder="1" applyAlignment="1">
      <alignment horizontal="justify" vertical="center" wrapText="1"/>
    </xf>
    <xf numFmtId="0" fontId="23" fillId="4" borderId="8" xfId="0" applyFont="1" applyFill="1" applyBorder="1" applyAlignment="1">
      <alignment horizontal="left" vertical="center" wrapText="1"/>
    </xf>
    <xf numFmtId="0" fontId="23" fillId="4" borderId="0" xfId="0" applyFont="1" applyFill="1" applyBorder="1" applyAlignment="1">
      <alignment horizontal="left" vertical="center" wrapText="1"/>
    </xf>
    <xf numFmtId="0" fontId="23" fillId="4" borderId="10" xfId="0" applyFont="1" applyFill="1" applyBorder="1" applyAlignment="1">
      <alignment horizontal="left" vertical="center" wrapText="1"/>
    </xf>
    <xf numFmtId="0" fontId="2" fillId="4" borderId="9" xfId="0" applyFont="1" applyFill="1" applyBorder="1" applyAlignment="1">
      <alignment horizontal="center" vertical="center"/>
    </xf>
    <xf numFmtId="164" fontId="2" fillId="4" borderId="9" xfId="0" applyNumberFormat="1" applyFont="1" applyFill="1" applyBorder="1" applyAlignment="1">
      <alignment horizontal="center" vertical="center"/>
    </xf>
    <xf numFmtId="0" fontId="3" fillId="4" borderId="8" xfId="0" applyFont="1" applyFill="1" applyBorder="1" applyAlignment="1">
      <alignment horizontal="left" vertical="center" wrapText="1"/>
    </xf>
    <xf numFmtId="0" fontId="3" fillId="4" borderId="10" xfId="0" applyFont="1" applyFill="1" applyBorder="1" applyAlignment="1">
      <alignment horizontal="left" vertical="center" wrapText="1"/>
    </xf>
  </cellXfs>
  <cellStyles count="4">
    <cellStyle name="Millares" xfId="1" builtinId="3"/>
    <cellStyle name="Moneda" xfId="2" builtinId="4"/>
    <cellStyle name="Normal" xfId="0" builtinId="0"/>
    <cellStyle name="Porcentual" xfId="3"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29" Type="http://schemas.openxmlformats.org/officeDocument/2006/relationships/customXml" Target="../customXml/item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28" Type="http://schemas.openxmlformats.org/officeDocument/2006/relationships/customXml" Target="../customXml/item5.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 Id="rId27" Type="http://schemas.openxmlformats.org/officeDocument/2006/relationships/customXml" Target="../customXml/item4.xml"/></Relationships>
</file>

<file path=xl/drawings/drawing1.xml><?xml version="1.0" encoding="utf-8"?>
<xdr:wsDr xmlns:xdr="http://schemas.openxmlformats.org/drawingml/2006/spreadsheetDrawing" xmlns:a="http://schemas.openxmlformats.org/drawingml/2006/main">
  <xdr:twoCellAnchor>
    <xdr:from>
      <xdr:col>0</xdr:col>
      <xdr:colOff>0</xdr:colOff>
      <xdr:row>54</xdr:row>
      <xdr:rowOff>247650</xdr:rowOff>
    </xdr:from>
    <xdr:to>
      <xdr:col>10</xdr:col>
      <xdr:colOff>0</xdr:colOff>
      <xdr:row>54</xdr:row>
      <xdr:rowOff>285750</xdr:rowOff>
    </xdr:to>
    <xdr:cxnSp macro="">
      <xdr:nvCxnSpPr>
        <xdr:cNvPr id="3" name="2 Conector recto de flecha"/>
        <xdr:cNvCxnSpPr/>
      </xdr:nvCxnSpPr>
      <xdr:spPr>
        <a:xfrm>
          <a:off x="0" y="17602200"/>
          <a:ext cx="13058775" cy="38100"/>
        </a:xfrm>
        <a:prstGeom prst="straightConnector1">
          <a:avLst/>
        </a:prstGeom>
        <a:ln>
          <a:tailEnd type="arrow"/>
        </a:ln>
      </xdr:spPr>
      <xdr:style>
        <a:lnRef idx="1">
          <a:schemeClr val="accent2"/>
        </a:lnRef>
        <a:fillRef idx="0">
          <a:schemeClr val="accent2"/>
        </a:fillRef>
        <a:effectRef idx="0">
          <a:schemeClr val="accent2"/>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Users\cpocampo\AppData\Local\Microsoft\Windows\Temporary%20Internet%20Files\Content.Outlook\K06FMR75\PA%20Oct%2027%2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Users\GOBERN~1\AppData\Local\Temp\PLAN%20DE%20ADQUISICIONES%20CACAO%2011%20AM.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2009"/>
      <sheetName val="2010"/>
      <sheetName val="P DE I"/>
    </sheetNames>
    <sheetDataSet>
      <sheetData sheetId="0" refreshError="1"/>
      <sheetData sheetId="1" refreshError="1"/>
      <sheetData sheetId="2">
        <row r="5">
          <cell r="G5">
            <v>3827.0112608093496</v>
          </cell>
          <cell r="H5">
            <v>7654.0225216186991</v>
          </cell>
        </row>
        <row r="23">
          <cell r="G23">
            <v>14966.760792220695</v>
          </cell>
          <cell r="H23">
            <v>9552.2347886090138</v>
          </cell>
          <cell r="I23">
            <v>51490.497560402669</v>
          </cell>
          <cell r="J23">
            <v>286979.76431091776</v>
          </cell>
        </row>
        <row r="25">
          <cell r="F25">
            <v>24000.009787752588</v>
          </cell>
        </row>
        <row r="26">
          <cell r="I26">
            <v>13187.365479575408</v>
          </cell>
          <cell r="J26">
            <v>23213.286384746767</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2009"/>
      <sheetName val="2010"/>
    </sheetNames>
    <sheetDataSet>
      <sheetData sheetId="0" refreshError="1"/>
      <sheetData sheetId="1">
        <row r="18">
          <cell r="F18">
            <v>9542</v>
          </cell>
        </row>
        <row r="29">
          <cell r="F29">
            <v>35076.300000000003</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P47"/>
  <sheetViews>
    <sheetView topLeftCell="A4" workbookViewId="0">
      <selection activeCell="B25" sqref="B25:D25"/>
    </sheetView>
  </sheetViews>
  <sheetFormatPr baseColWidth="10" defaultColWidth="9.140625" defaultRowHeight="13.5"/>
  <cols>
    <col min="1" max="1" width="5" style="83" customWidth="1"/>
    <col min="2" max="2" width="9.140625" style="93"/>
    <col min="3" max="3" width="13.7109375" style="93" customWidth="1"/>
    <col min="4" max="4" width="19.140625" style="93" customWidth="1"/>
    <col min="5" max="5" width="11.7109375" style="93" customWidth="1"/>
    <col min="6" max="6" width="15.28515625" style="93" customWidth="1"/>
    <col min="7" max="7" width="15.140625" style="93" customWidth="1"/>
    <col min="8" max="8" width="13.42578125" style="93" customWidth="1"/>
    <col min="9" max="9" width="16.5703125" style="93" customWidth="1"/>
    <col min="10" max="10" width="11.5703125" style="93" customWidth="1"/>
    <col min="11" max="11" width="14.140625" style="93" customWidth="1"/>
    <col min="12" max="12" width="13.140625" style="93" customWidth="1"/>
    <col min="13" max="13" width="1.28515625" style="93" customWidth="1"/>
    <col min="14" max="14" width="12.7109375" style="93" bestFit="1" customWidth="1"/>
    <col min="15" max="15" width="13.140625" style="93" customWidth="1"/>
    <col min="16" max="16" width="10" style="93" bestFit="1" customWidth="1"/>
    <col min="17" max="16384" width="9.140625" style="93"/>
  </cols>
  <sheetData>
    <row r="1" spans="1:14" s="2" customFormat="1" ht="15" customHeight="1">
      <c r="A1" s="83"/>
      <c r="B1" s="750" t="s">
        <v>0</v>
      </c>
      <c r="C1" s="750"/>
      <c r="D1" s="750"/>
      <c r="E1" s="750"/>
      <c r="F1" s="750"/>
      <c r="G1" s="750"/>
      <c r="H1" s="750"/>
      <c r="I1" s="750"/>
      <c r="J1" s="750"/>
      <c r="K1" s="750"/>
      <c r="L1" s="750"/>
    </row>
    <row r="2" spans="1:14" s="2" customFormat="1" ht="15.75" customHeight="1">
      <c r="A2" s="83"/>
      <c r="B2" s="751" t="s">
        <v>1</v>
      </c>
      <c r="C2" s="751"/>
      <c r="D2" s="751"/>
      <c r="E2" s="751"/>
      <c r="F2" s="751"/>
      <c r="G2" s="751"/>
      <c r="H2" s="751"/>
      <c r="I2" s="751"/>
      <c r="J2" s="751"/>
      <c r="K2" s="751"/>
      <c r="L2" s="751"/>
    </row>
    <row r="3" spans="1:14" s="2" customFormat="1" ht="5.25" customHeight="1">
      <c r="A3" s="83"/>
      <c r="B3" s="3"/>
      <c r="C3" s="3"/>
      <c r="D3" s="3"/>
      <c r="E3" s="3"/>
      <c r="F3" s="3"/>
      <c r="G3" s="3"/>
      <c r="H3" s="3"/>
      <c r="I3" s="3"/>
      <c r="J3" s="3"/>
      <c r="K3" s="3"/>
    </row>
    <row r="4" spans="1:14" s="90" customFormat="1" ht="27.75" customHeight="1">
      <c r="A4" s="84"/>
      <c r="B4" s="85"/>
      <c r="C4" s="86" t="s">
        <v>2</v>
      </c>
      <c r="D4" s="752" t="s">
        <v>34</v>
      </c>
      <c r="E4" s="753"/>
      <c r="F4" s="754"/>
      <c r="G4" s="87" t="s">
        <v>4</v>
      </c>
      <c r="H4" s="755" t="s">
        <v>136</v>
      </c>
      <c r="I4" s="756"/>
      <c r="J4" s="757"/>
      <c r="K4" s="88" t="s">
        <v>36</v>
      </c>
      <c r="L4" s="123">
        <v>2009</v>
      </c>
    </row>
    <row r="5" spans="1:14" ht="23.25" customHeight="1">
      <c r="B5" s="91"/>
      <c r="C5" s="92" t="s">
        <v>6</v>
      </c>
      <c r="D5" s="758" t="s">
        <v>137</v>
      </c>
      <c r="E5" s="759"/>
      <c r="F5" s="759"/>
      <c r="G5" s="759"/>
      <c r="H5" s="759"/>
      <c r="I5" s="759"/>
      <c r="J5" s="759"/>
      <c r="K5" s="759"/>
      <c r="L5" s="760"/>
    </row>
    <row r="6" spans="1:14" ht="8.25" customHeight="1"/>
    <row r="7" spans="1:14" s="97" customFormat="1" ht="27.75" customHeight="1">
      <c r="A7" s="83"/>
      <c r="B7" s="761" t="s">
        <v>8</v>
      </c>
      <c r="C7" s="761"/>
      <c r="D7" s="761"/>
      <c r="E7" s="94" t="s">
        <v>38</v>
      </c>
      <c r="F7" s="761" t="s">
        <v>9</v>
      </c>
      <c r="G7" s="761"/>
      <c r="H7" s="762" t="s">
        <v>39</v>
      </c>
      <c r="I7" s="96" t="s">
        <v>40</v>
      </c>
      <c r="J7" s="761" t="s">
        <v>41</v>
      </c>
      <c r="K7" s="761"/>
      <c r="L7" s="762" t="s">
        <v>42</v>
      </c>
    </row>
    <row r="8" spans="1:14" s="97" customFormat="1" ht="24" customHeight="1">
      <c r="A8" s="83"/>
      <c r="B8" s="761"/>
      <c r="C8" s="761"/>
      <c r="D8" s="761"/>
      <c r="E8" s="98" t="s">
        <v>10</v>
      </c>
      <c r="F8" s="94" t="s">
        <v>105</v>
      </c>
      <c r="G8" s="94" t="s">
        <v>138</v>
      </c>
      <c r="H8" s="762"/>
      <c r="I8" s="95" t="s">
        <v>45</v>
      </c>
      <c r="J8" s="95" t="s">
        <v>46</v>
      </c>
      <c r="K8" s="95" t="s">
        <v>47</v>
      </c>
      <c r="L8" s="762"/>
    </row>
    <row r="9" spans="1:14" s="97" customFormat="1" ht="10.5" customHeight="1">
      <c r="A9" s="100"/>
      <c r="B9" s="101"/>
      <c r="C9" s="102"/>
      <c r="D9" s="102"/>
      <c r="E9" s="103"/>
      <c r="F9" s="104"/>
      <c r="G9" s="105"/>
      <c r="H9" s="106"/>
      <c r="I9" s="107"/>
      <c r="J9" s="106"/>
      <c r="K9" s="107"/>
      <c r="L9" s="108"/>
    </row>
    <row r="10" spans="1:14" s="32" customFormat="1" ht="12.75">
      <c r="A10" s="83" t="s">
        <v>48</v>
      </c>
      <c r="B10" s="28" t="s">
        <v>49</v>
      </c>
      <c r="C10" s="29"/>
      <c r="D10" s="29"/>
      <c r="E10" s="30"/>
      <c r="F10" s="29"/>
      <c r="G10" s="30"/>
      <c r="H10" s="29"/>
      <c r="I10" s="30"/>
      <c r="J10" s="29"/>
      <c r="K10" s="30"/>
      <c r="L10" s="31"/>
    </row>
    <row r="11" spans="1:14" s="32" customFormat="1" ht="12.75">
      <c r="A11" s="109" t="s">
        <v>50</v>
      </c>
      <c r="B11" s="34" t="s">
        <v>51</v>
      </c>
      <c r="C11" s="35"/>
      <c r="D11" s="35"/>
      <c r="E11" s="36"/>
      <c r="F11" s="35"/>
      <c r="G11" s="36"/>
      <c r="H11" s="35"/>
      <c r="I11" s="36"/>
      <c r="J11" s="35"/>
      <c r="K11" s="36"/>
      <c r="L11" s="37"/>
    </row>
    <row r="12" spans="1:14" s="32" customFormat="1" ht="3" customHeight="1">
      <c r="A12" s="83"/>
      <c r="B12" s="124"/>
      <c r="C12" s="125"/>
      <c r="D12" s="126"/>
      <c r="E12" s="40"/>
      <c r="F12" s="41"/>
      <c r="G12" s="40"/>
      <c r="H12" s="41"/>
      <c r="I12" s="40"/>
      <c r="J12" s="41"/>
      <c r="K12" s="40"/>
      <c r="L12" s="42"/>
      <c r="N12" s="127"/>
    </row>
    <row r="13" spans="1:14" s="32" customFormat="1" ht="36.75" customHeight="1">
      <c r="A13" s="83"/>
      <c r="B13" s="763"/>
      <c r="C13" s="764"/>
      <c r="D13" s="765"/>
      <c r="E13" s="128"/>
      <c r="F13" s="128"/>
      <c r="G13" s="40"/>
      <c r="H13" s="129"/>
      <c r="I13" s="40"/>
      <c r="J13" s="41"/>
      <c r="K13" s="40"/>
      <c r="L13" s="42"/>
      <c r="N13" s="127"/>
    </row>
    <row r="14" spans="1:14" s="32" customFormat="1" ht="48.75" customHeight="1">
      <c r="A14" s="83"/>
      <c r="B14" s="766"/>
      <c r="C14" s="767"/>
      <c r="D14" s="768"/>
      <c r="E14" s="40"/>
      <c r="F14" s="41"/>
      <c r="G14" s="40"/>
      <c r="H14" s="41"/>
      <c r="I14" s="40"/>
      <c r="J14" s="41"/>
      <c r="K14" s="40"/>
      <c r="L14" s="42"/>
      <c r="N14" s="127"/>
    </row>
    <row r="15" spans="1:14" s="32" customFormat="1" ht="12.75">
      <c r="A15" s="109" t="s">
        <v>64</v>
      </c>
      <c r="B15" s="34" t="s">
        <v>65</v>
      </c>
      <c r="C15" s="35"/>
      <c r="D15" s="35"/>
      <c r="E15" s="36"/>
      <c r="F15" s="35"/>
      <c r="G15" s="36"/>
      <c r="H15" s="35"/>
      <c r="I15" s="36"/>
      <c r="J15" s="35"/>
      <c r="K15" s="36"/>
      <c r="L15" s="37"/>
      <c r="N15" s="127"/>
    </row>
    <row r="16" spans="1:14" s="32" customFormat="1" ht="6" customHeight="1">
      <c r="A16" s="83"/>
      <c r="B16" s="38"/>
      <c r="C16" s="39"/>
      <c r="D16" s="39"/>
      <c r="E16" s="45"/>
      <c r="F16" s="39"/>
      <c r="G16" s="45"/>
      <c r="H16" s="39"/>
      <c r="I16" s="45"/>
      <c r="J16" s="39"/>
      <c r="K16" s="45"/>
      <c r="L16" s="47"/>
      <c r="N16" s="127"/>
    </row>
    <row r="17" spans="1:15" s="32" customFormat="1" ht="39.75" customHeight="1">
      <c r="A17" s="83"/>
      <c r="B17" s="740" t="s">
        <v>469</v>
      </c>
      <c r="C17" s="741"/>
      <c r="D17" s="742"/>
      <c r="E17" s="128">
        <f>390000000/2000</f>
        <v>195000</v>
      </c>
      <c r="F17" s="128">
        <v>15500</v>
      </c>
      <c r="G17" s="128">
        <v>179500</v>
      </c>
      <c r="H17" s="82" t="s">
        <v>529</v>
      </c>
      <c r="I17" s="130"/>
      <c r="J17" s="41"/>
      <c r="K17" s="40"/>
      <c r="L17" s="42" t="s">
        <v>55</v>
      </c>
      <c r="N17" s="127"/>
      <c r="O17" s="127"/>
    </row>
    <row r="18" spans="1:15" s="32" customFormat="1" ht="36" customHeight="1">
      <c r="A18" s="83"/>
      <c r="B18" s="743" t="s">
        <v>16</v>
      </c>
      <c r="C18" s="744"/>
      <c r="D18" s="745"/>
      <c r="E18" s="130"/>
      <c r="F18" s="41"/>
      <c r="G18" s="40"/>
      <c r="H18" s="41"/>
      <c r="I18" s="130"/>
      <c r="J18" s="41"/>
      <c r="K18" s="40"/>
      <c r="L18" s="42"/>
      <c r="N18" s="127"/>
      <c r="O18" s="127"/>
    </row>
    <row r="19" spans="1:15" s="32" customFormat="1" ht="10.5" customHeight="1">
      <c r="A19" s="83"/>
      <c r="B19" s="131"/>
      <c r="C19" s="132"/>
      <c r="D19" s="133"/>
      <c r="E19" s="40"/>
      <c r="F19" s="41"/>
      <c r="G19" s="40"/>
      <c r="H19" s="41"/>
      <c r="I19" s="130"/>
      <c r="J19" s="41"/>
      <c r="K19" s="40"/>
      <c r="L19" s="42"/>
      <c r="N19" s="127"/>
      <c r="O19" s="127"/>
    </row>
    <row r="20" spans="1:15" s="32" customFormat="1" ht="26.25" customHeight="1">
      <c r="A20" s="83"/>
      <c r="B20" s="740" t="s">
        <v>139</v>
      </c>
      <c r="C20" s="741"/>
      <c r="D20" s="742"/>
      <c r="E20" s="128">
        <f>108000000/2000</f>
        <v>54000</v>
      </c>
      <c r="F20" s="128">
        <f>(E20*10%)</f>
        <v>5400</v>
      </c>
      <c r="G20" s="128">
        <f>+(E20*90%)</f>
        <v>48600</v>
      </c>
      <c r="H20" s="82" t="s">
        <v>529</v>
      </c>
      <c r="I20" s="130"/>
      <c r="J20" s="41"/>
      <c r="K20" s="40"/>
      <c r="L20" s="42" t="s">
        <v>55</v>
      </c>
      <c r="N20" s="127"/>
      <c r="O20" s="127"/>
    </row>
    <row r="21" spans="1:15" s="32" customFormat="1" ht="42.75" customHeight="1">
      <c r="A21" s="83"/>
      <c r="B21" s="743" t="s">
        <v>17</v>
      </c>
      <c r="C21" s="744"/>
      <c r="D21" s="745"/>
      <c r="E21" s="45"/>
      <c r="F21" s="426"/>
      <c r="G21" s="45"/>
      <c r="H21" s="39"/>
      <c r="I21" s="45"/>
      <c r="J21" s="39"/>
      <c r="K21" s="45"/>
      <c r="L21" s="47"/>
      <c r="N21" s="127"/>
      <c r="O21" s="127"/>
    </row>
    <row r="22" spans="1:15" s="32" customFormat="1" ht="13.5" customHeight="1">
      <c r="A22" s="83"/>
      <c r="B22" s="38"/>
      <c r="C22" s="39"/>
      <c r="D22" s="39"/>
      <c r="E22" s="45"/>
      <c r="F22" s="39"/>
      <c r="G22" s="45"/>
      <c r="H22" s="39"/>
      <c r="I22" s="45"/>
      <c r="J22" s="39"/>
      <c r="K22" s="45"/>
      <c r="L22" s="47"/>
      <c r="N22" s="127"/>
      <c r="O22" s="127"/>
    </row>
    <row r="23" spans="1:15" s="32" customFormat="1" ht="29.25" customHeight="1">
      <c r="A23" s="83"/>
      <c r="B23" s="740" t="s">
        <v>270</v>
      </c>
      <c r="C23" s="741"/>
      <c r="D23" s="742"/>
      <c r="E23" s="128">
        <f>25500000/2000</f>
        <v>12750</v>
      </c>
      <c r="F23" s="128">
        <v>1000</v>
      </c>
      <c r="G23" s="128">
        <v>11750</v>
      </c>
      <c r="H23" s="82" t="s">
        <v>113</v>
      </c>
      <c r="I23" s="135"/>
      <c r="J23" s="39"/>
      <c r="K23" s="45"/>
      <c r="L23" s="47" t="s">
        <v>55</v>
      </c>
      <c r="N23" s="127"/>
      <c r="O23" s="127"/>
    </row>
    <row r="24" spans="1:15" s="32" customFormat="1" ht="64.5" customHeight="1">
      <c r="A24" s="83"/>
      <c r="B24" s="743" t="s">
        <v>19</v>
      </c>
      <c r="C24" s="744"/>
      <c r="D24" s="745"/>
      <c r="E24" s="135"/>
      <c r="F24" s="39"/>
      <c r="G24" s="45"/>
      <c r="H24" s="82"/>
      <c r="I24" s="135"/>
      <c r="J24" s="39"/>
      <c r="K24" s="45"/>
      <c r="L24" s="47"/>
      <c r="N24" s="127"/>
      <c r="O24" s="127"/>
    </row>
    <row r="25" spans="1:15" s="32" customFormat="1" ht="41.25" customHeight="1">
      <c r="A25" s="83"/>
      <c r="B25" s="740" t="s">
        <v>280</v>
      </c>
      <c r="C25" s="741"/>
      <c r="D25" s="742"/>
      <c r="E25" s="128">
        <f>204000000/2000</f>
        <v>102000</v>
      </c>
      <c r="F25" s="128">
        <v>7000</v>
      </c>
      <c r="G25" s="128">
        <v>95000</v>
      </c>
      <c r="H25" s="82" t="s">
        <v>113</v>
      </c>
      <c r="I25" s="135"/>
      <c r="J25" s="39"/>
      <c r="K25" s="45"/>
      <c r="L25" s="47" t="s">
        <v>55</v>
      </c>
      <c r="N25" s="127"/>
      <c r="O25" s="127"/>
    </row>
    <row r="26" spans="1:15" s="32" customFormat="1" ht="37.5" customHeight="1">
      <c r="A26" s="83"/>
      <c r="B26" s="743" t="s">
        <v>20</v>
      </c>
      <c r="C26" s="744"/>
      <c r="D26" s="745"/>
      <c r="E26" s="135"/>
      <c r="F26" s="426"/>
      <c r="G26" s="45"/>
      <c r="H26" s="39"/>
      <c r="I26" s="135"/>
      <c r="J26" s="39"/>
      <c r="K26" s="45"/>
      <c r="L26" s="47"/>
      <c r="N26" s="127"/>
      <c r="O26" s="127"/>
    </row>
    <row r="27" spans="1:15" s="32" customFormat="1" ht="12.75">
      <c r="A27" s="83" t="s">
        <v>71</v>
      </c>
      <c r="B27" s="28" t="s">
        <v>140</v>
      </c>
      <c r="C27" s="29"/>
      <c r="D27" s="29"/>
      <c r="E27" s="30"/>
      <c r="F27" s="29"/>
      <c r="G27" s="30"/>
      <c r="H27" s="29"/>
      <c r="I27" s="30"/>
      <c r="J27" s="29"/>
      <c r="K27" s="30"/>
      <c r="L27" s="31"/>
      <c r="N27" s="127"/>
      <c r="O27" s="127"/>
    </row>
    <row r="28" spans="1:15" s="32" customFormat="1" ht="25.5" customHeight="1">
      <c r="A28" s="83"/>
      <c r="B28" s="740" t="s">
        <v>271</v>
      </c>
      <c r="C28" s="741"/>
      <c r="D28" s="742"/>
      <c r="E28" s="128">
        <f>10250000/2000</f>
        <v>5125</v>
      </c>
      <c r="F28" s="136">
        <v>2500</v>
      </c>
      <c r="G28" s="137">
        <v>2625</v>
      </c>
      <c r="H28" s="82" t="s">
        <v>113</v>
      </c>
      <c r="I28" s="135"/>
      <c r="J28" s="39"/>
      <c r="K28" s="45"/>
      <c r="L28" s="47" t="s">
        <v>55</v>
      </c>
      <c r="N28" s="127"/>
      <c r="O28" s="127"/>
    </row>
    <row r="29" spans="1:15" s="32" customFormat="1" ht="30" customHeight="1">
      <c r="A29" s="83"/>
      <c r="B29" s="743" t="s">
        <v>21</v>
      </c>
      <c r="C29" s="744"/>
      <c r="D29" s="745"/>
      <c r="E29" s="45"/>
      <c r="F29" s="39"/>
      <c r="G29" s="45"/>
      <c r="H29" s="39"/>
      <c r="I29" s="135"/>
      <c r="J29" s="39"/>
      <c r="K29" s="45"/>
      <c r="L29" s="47"/>
      <c r="N29" s="127"/>
      <c r="O29" s="127"/>
    </row>
    <row r="30" spans="1:15" s="32" customFormat="1" ht="19.5" customHeight="1">
      <c r="A30" s="83"/>
      <c r="B30" s="740" t="s">
        <v>272</v>
      </c>
      <c r="C30" s="741"/>
      <c r="D30" s="742"/>
      <c r="E30" s="128">
        <f>15500000/2000</f>
        <v>7750</v>
      </c>
      <c r="F30" s="136">
        <f>10500000/2000</f>
        <v>5250</v>
      </c>
      <c r="G30" s="136">
        <f>5000000/2000</f>
        <v>2500</v>
      </c>
      <c r="H30" s="82" t="s">
        <v>113</v>
      </c>
      <c r="I30" s="135"/>
      <c r="J30" s="39"/>
      <c r="K30" s="45"/>
      <c r="L30" s="47" t="s">
        <v>55</v>
      </c>
      <c r="N30" s="127"/>
      <c r="O30" s="127"/>
    </row>
    <row r="31" spans="1:15" s="32" customFormat="1" ht="46.5" customHeight="1">
      <c r="A31" s="83"/>
      <c r="B31" s="743" t="s">
        <v>22</v>
      </c>
      <c r="C31" s="744"/>
      <c r="D31" s="744"/>
      <c r="E31" s="45"/>
      <c r="F31" s="135"/>
      <c r="G31" s="45"/>
      <c r="H31" s="45"/>
      <c r="I31" s="135"/>
      <c r="J31" s="45"/>
      <c r="K31" s="45"/>
      <c r="L31" s="45"/>
      <c r="N31" s="127"/>
      <c r="O31" s="127"/>
    </row>
    <row r="32" spans="1:15" s="32" customFormat="1" ht="22.5" customHeight="1">
      <c r="A32" s="83"/>
      <c r="B32" s="740" t="s">
        <v>273</v>
      </c>
      <c r="C32" s="741"/>
      <c r="D32" s="742"/>
      <c r="E32" s="427">
        <f>8500000/2000</f>
        <v>4250</v>
      </c>
      <c r="F32" s="128">
        <v>4250</v>
      </c>
      <c r="G32" s="128"/>
      <c r="H32" s="82" t="s">
        <v>113</v>
      </c>
      <c r="I32" s="135"/>
      <c r="J32" s="45"/>
      <c r="K32" s="45"/>
      <c r="L32" s="45" t="s">
        <v>55</v>
      </c>
      <c r="N32" s="127"/>
      <c r="O32" s="127"/>
    </row>
    <row r="33" spans="1:16" s="32" customFormat="1" ht="22.5" customHeight="1">
      <c r="A33" s="83"/>
      <c r="B33" s="743" t="s">
        <v>23</v>
      </c>
      <c r="C33" s="744"/>
      <c r="D33" s="745"/>
      <c r="E33" s="137"/>
      <c r="F33" s="136"/>
      <c r="G33" s="136"/>
      <c r="H33" s="82"/>
      <c r="I33" s="135"/>
      <c r="J33" s="45"/>
      <c r="K33" s="45"/>
      <c r="L33" s="45"/>
      <c r="N33" s="127"/>
      <c r="O33" s="127"/>
    </row>
    <row r="34" spans="1:16" s="32" customFormat="1" ht="16.5" customHeight="1">
      <c r="A34" s="83"/>
      <c r="B34" s="330"/>
      <c r="C34" s="331"/>
      <c r="D34" s="332"/>
      <c r="E34" s="137"/>
      <c r="F34" s="136"/>
      <c r="G34" s="136"/>
      <c r="H34" s="82"/>
      <c r="I34" s="135"/>
      <c r="J34" s="45"/>
      <c r="K34" s="45"/>
      <c r="L34" s="45"/>
      <c r="N34" s="127"/>
      <c r="O34" s="127"/>
    </row>
    <row r="35" spans="1:16" s="32" customFormat="1" ht="22.5" customHeight="1">
      <c r="A35" s="83"/>
      <c r="B35" s="740" t="s">
        <v>274</v>
      </c>
      <c r="C35" s="741"/>
      <c r="D35" s="742"/>
      <c r="E35" s="137"/>
      <c r="F35" s="136"/>
      <c r="G35" s="136">
        <v>177586</v>
      </c>
      <c r="H35" s="82"/>
      <c r="I35" s="135"/>
      <c r="J35" s="45"/>
      <c r="K35" s="45"/>
      <c r="L35" s="45"/>
      <c r="N35" s="127"/>
      <c r="O35" s="127"/>
    </row>
    <row r="36" spans="1:16" s="32" customFormat="1" ht="30.75" customHeight="1">
      <c r="A36" s="83"/>
      <c r="B36" s="746" t="s">
        <v>275</v>
      </c>
      <c r="C36" s="747"/>
      <c r="D36" s="748"/>
      <c r="E36" s="428"/>
      <c r="F36" s="138"/>
      <c r="G36" s="138"/>
      <c r="H36" s="58"/>
      <c r="I36" s="58"/>
      <c r="J36" s="58"/>
      <c r="K36" s="58"/>
      <c r="L36" s="58"/>
      <c r="N36" s="127"/>
      <c r="O36" s="127"/>
      <c r="P36" s="127"/>
    </row>
    <row r="37" spans="1:16" ht="19.5" customHeight="1"/>
    <row r="38" spans="1:16" s="114" customFormat="1">
      <c r="A38" s="109"/>
      <c r="B38" s="749" t="s">
        <v>75</v>
      </c>
      <c r="C38" s="749"/>
      <c r="D38" s="749"/>
      <c r="E38" s="749"/>
      <c r="F38" s="749"/>
      <c r="G38" s="749"/>
      <c r="H38" s="749"/>
      <c r="I38" s="749"/>
      <c r="J38" s="749"/>
      <c r="K38" s="749"/>
      <c r="L38" s="749"/>
    </row>
    <row r="39" spans="1:16" s="61" customFormat="1" ht="16.5" customHeight="1">
      <c r="B39" s="62" t="s">
        <v>30</v>
      </c>
      <c r="C39" s="63" t="s">
        <v>76</v>
      </c>
      <c r="D39" s="64"/>
      <c r="E39" s="64"/>
      <c r="F39" s="63"/>
      <c r="G39" s="63" t="s">
        <v>77</v>
      </c>
      <c r="H39" s="64"/>
      <c r="I39" s="63"/>
      <c r="J39" s="63" t="s">
        <v>78</v>
      </c>
      <c r="K39" s="64"/>
      <c r="L39" s="65"/>
    </row>
    <row r="40" spans="1:16" s="61" customFormat="1" ht="10.5" customHeight="1">
      <c r="B40" s="66"/>
      <c r="C40" s="67" t="s">
        <v>79</v>
      </c>
      <c r="D40" s="68"/>
      <c r="E40" s="68"/>
      <c r="F40" s="67"/>
      <c r="G40" s="67" t="s">
        <v>80</v>
      </c>
      <c r="H40" s="68"/>
      <c r="I40" s="68"/>
      <c r="J40" s="67" t="s">
        <v>81</v>
      </c>
      <c r="K40" s="68"/>
      <c r="L40" s="69"/>
    </row>
    <row r="41" spans="1:16" s="61" customFormat="1" ht="4.5" customHeight="1">
      <c r="A41" s="70"/>
    </row>
    <row r="42" spans="1:16" s="61" customFormat="1" ht="14.25" customHeight="1">
      <c r="B42" s="71" t="s">
        <v>31</v>
      </c>
      <c r="C42" s="72" t="s">
        <v>82</v>
      </c>
      <c r="D42" s="73"/>
      <c r="E42" s="73"/>
      <c r="F42" s="73"/>
      <c r="G42" s="73"/>
      <c r="H42" s="73"/>
      <c r="I42" s="73"/>
      <c r="J42" s="73"/>
      <c r="K42" s="73"/>
      <c r="L42" s="74"/>
    </row>
    <row r="43" spans="1:16" ht="7.5" customHeight="1"/>
    <row r="44" spans="1:16">
      <c r="B44" s="115" t="s">
        <v>32</v>
      </c>
      <c r="C44" s="116"/>
      <c r="D44" s="117" t="s">
        <v>142</v>
      </c>
      <c r="E44" s="118"/>
      <c r="F44" s="118"/>
      <c r="G44" s="119" t="s">
        <v>33</v>
      </c>
      <c r="H44" s="118" t="s">
        <v>143</v>
      </c>
      <c r="I44" s="118"/>
      <c r="J44" s="118"/>
    </row>
    <row r="45" spans="1:16">
      <c r="F45" s="429"/>
    </row>
    <row r="47" spans="1:16">
      <c r="F47" s="139"/>
    </row>
  </sheetData>
  <mergeCells count="29">
    <mergeCell ref="B36:D36"/>
    <mergeCell ref="B38:L38"/>
    <mergeCell ref="B1:L1"/>
    <mergeCell ref="B2:L2"/>
    <mergeCell ref="D4:F4"/>
    <mergeCell ref="H4:J4"/>
    <mergeCell ref="D5:L5"/>
    <mergeCell ref="B7:D8"/>
    <mergeCell ref="F7:G7"/>
    <mergeCell ref="H7:H8"/>
    <mergeCell ref="J7:K7"/>
    <mergeCell ref="L7:L8"/>
    <mergeCell ref="B31:D31"/>
    <mergeCell ref="B13:D13"/>
    <mergeCell ref="B14:D14"/>
    <mergeCell ref="B18:D18"/>
    <mergeCell ref="B21:D21"/>
    <mergeCell ref="B17:D17"/>
    <mergeCell ref="B20:D20"/>
    <mergeCell ref="B23:D23"/>
    <mergeCell ref="B24:D24"/>
    <mergeCell ref="B25:D25"/>
    <mergeCell ref="B32:D32"/>
    <mergeCell ref="B33:D33"/>
    <mergeCell ref="B35:D35"/>
    <mergeCell ref="B26:D26"/>
    <mergeCell ref="B28:D28"/>
    <mergeCell ref="B29:D29"/>
    <mergeCell ref="B30:D30"/>
  </mergeCells>
  <pageMargins left="0.7" right="0.7" top="0.75" bottom="0.75" header="0.3" footer="0.3"/>
</worksheet>
</file>

<file path=xl/worksheets/sheet10.xml><?xml version="1.0" encoding="utf-8"?>
<worksheet xmlns="http://schemas.openxmlformats.org/spreadsheetml/2006/main" xmlns:r="http://schemas.openxmlformats.org/officeDocument/2006/relationships">
  <dimension ref="A1:M61"/>
  <sheetViews>
    <sheetView topLeftCell="A13" workbookViewId="0">
      <selection activeCell="G21" sqref="G21"/>
    </sheetView>
  </sheetViews>
  <sheetFormatPr baseColWidth="10" defaultRowHeight="13.5"/>
  <cols>
    <col min="1" max="1" width="8.42578125" style="537" customWidth="1"/>
    <col min="2" max="2" width="13.7109375" style="546" customWidth="1"/>
    <col min="3" max="3" width="14" style="546" customWidth="1"/>
    <col min="4" max="4" width="15.140625" style="546" customWidth="1"/>
    <col min="5" max="5" width="13.85546875" style="546" bestFit="1" customWidth="1"/>
    <col min="6" max="6" width="11.85546875" style="546" customWidth="1"/>
    <col min="7" max="7" width="11.42578125" style="546"/>
    <col min="8" max="8" width="25.28515625" style="180" bestFit="1" customWidth="1"/>
    <col min="9" max="9" width="18.5703125" style="546" customWidth="1"/>
    <col min="10" max="10" width="16.42578125" style="546" customWidth="1"/>
    <col min="11" max="11" width="15.42578125" style="546" customWidth="1"/>
    <col min="12" max="12" width="23.85546875" style="546" customWidth="1"/>
    <col min="13" max="16384" width="11.42578125" style="546"/>
  </cols>
  <sheetData>
    <row r="1" spans="1:13" s="538" customFormat="1" ht="12.75">
      <c r="A1" s="537"/>
      <c r="B1" s="889" t="s">
        <v>0</v>
      </c>
      <c r="C1" s="889"/>
      <c r="D1" s="889"/>
      <c r="E1" s="889"/>
      <c r="F1" s="889"/>
      <c r="G1" s="889"/>
      <c r="H1" s="889"/>
      <c r="I1" s="889"/>
      <c r="J1" s="889"/>
      <c r="K1" s="889"/>
      <c r="L1" s="889"/>
    </row>
    <row r="2" spans="1:13" s="538" customFormat="1" ht="12.75">
      <c r="A2" s="537"/>
      <c r="B2" s="890" t="s">
        <v>1</v>
      </c>
      <c r="C2" s="890"/>
      <c r="D2" s="890"/>
      <c r="E2" s="890"/>
      <c r="F2" s="890"/>
      <c r="G2" s="890"/>
      <c r="H2" s="890"/>
      <c r="I2" s="890"/>
      <c r="J2" s="890"/>
      <c r="K2" s="890"/>
      <c r="L2" s="890"/>
    </row>
    <row r="3" spans="1:13" s="538" customFormat="1" ht="12.75">
      <c r="A3" s="537"/>
      <c r="B3" s="539"/>
      <c r="C3" s="539"/>
      <c r="D3" s="539"/>
      <c r="E3" s="539"/>
      <c r="F3" s="539"/>
      <c r="G3" s="539"/>
      <c r="H3" s="540"/>
      <c r="I3" s="539"/>
      <c r="J3" s="539"/>
      <c r="K3" s="539"/>
    </row>
    <row r="4" spans="1:13">
      <c r="B4" s="541"/>
      <c r="C4" s="542" t="s">
        <v>2</v>
      </c>
      <c r="D4" s="891" t="s">
        <v>34</v>
      </c>
      <c r="E4" s="892"/>
      <c r="F4" s="893"/>
      <c r="G4" s="543" t="s">
        <v>4</v>
      </c>
      <c r="H4" s="894" t="s">
        <v>430</v>
      </c>
      <c r="I4" s="895"/>
      <c r="J4" s="895"/>
      <c r="K4" s="544" t="s">
        <v>36</v>
      </c>
      <c r="L4" s="545">
        <v>2009</v>
      </c>
    </row>
    <row r="5" spans="1:13">
      <c r="B5" s="547"/>
      <c r="C5" s="548" t="s">
        <v>6</v>
      </c>
      <c r="D5" s="894" t="s">
        <v>431</v>
      </c>
      <c r="E5" s="895"/>
      <c r="F5" s="895"/>
      <c r="G5" s="895"/>
      <c r="H5" s="895"/>
      <c r="I5" s="895"/>
      <c r="J5" s="895"/>
      <c r="K5" s="895"/>
      <c r="L5" s="896"/>
    </row>
    <row r="7" spans="1:13" s="115" customFormat="1" ht="27" customHeight="1">
      <c r="A7" s="537"/>
      <c r="B7" s="882" t="s">
        <v>8</v>
      </c>
      <c r="C7" s="883"/>
      <c r="D7" s="884"/>
      <c r="E7" s="94" t="s">
        <v>38</v>
      </c>
      <c r="F7" s="829" t="s">
        <v>9</v>
      </c>
      <c r="G7" s="831"/>
      <c r="H7" s="762" t="s">
        <v>39</v>
      </c>
      <c r="I7" s="95" t="s">
        <v>40</v>
      </c>
      <c r="J7" s="829" t="s">
        <v>41</v>
      </c>
      <c r="K7" s="831"/>
      <c r="L7" s="888" t="s">
        <v>42</v>
      </c>
    </row>
    <row r="8" spans="1:13" s="115" customFormat="1" ht="39.75">
      <c r="A8" s="537"/>
      <c r="B8" s="885"/>
      <c r="C8" s="886"/>
      <c r="D8" s="887"/>
      <c r="E8" s="549" t="s">
        <v>10</v>
      </c>
      <c r="F8" s="94" t="s">
        <v>105</v>
      </c>
      <c r="G8" s="94" t="s">
        <v>106</v>
      </c>
      <c r="H8" s="762"/>
      <c r="I8" s="95" t="s">
        <v>45</v>
      </c>
      <c r="J8" s="95" t="s">
        <v>46</v>
      </c>
      <c r="K8" s="95" t="s">
        <v>47</v>
      </c>
      <c r="L8" s="888"/>
    </row>
    <row r="9" spans="1:13" s="115" customFormat="1">
      <c r="A9" s="550"/>
      <c r="B9" s="551"/>
      <c r="C9" s="552"/>
      <c r="D9" s="552"/>
      <c r="E9" s="553"/>
      <c r="F9" s="554"/>
      <c r="G9" s="555"/>
      <c r="H9" s="106"/>
      <c r="I9" s="543"/>
      <c r="J9" s="556"/>
      <c r="K9" s="543"/>
      <c r="L9" s="542"/>
    </row>
    <row r="10" spans="1:13" s="561" customFormat="1" ht="12.75">
      <c r="A10" s="537" t="s">
        <v>48</v>
      </c>
      <c r="B10" s="557" t="s">
        <v>49</v>
      </c>
      <c r="C10" s="558"/>
      <c r="D10" s="558"/>
      <c r="E10" s="559"/>
      <c r="F10" s="558"/>
      <c r="G10" s="559"/>
      <c r="H10" s="145"/>
      <c r="I10" s="559"/>
      <c r="J10" s="558"/>
      <c r="K10" s="559"/>
      <c r="L10" s="560"/>
    </row>
    <row r="11" spans="1:13" s="561" customFormat="1" ht="12.75">
      <c r="A11" s="537" t="s">
        <v>50</v>
      </c>
      <c r="B11" s="562" t="s">
        <v>51</v>
      </c>
      <c r="C11" s="563"/>
      <c r="D11" s="563"/>
      <c r="E11" s="564"/>
      <c r="F11" s="563"/>
      <c r="G11" s="564"/>
      <c r="H11" s="565"/>
      <c r="I11" s="564"/>
      <c r="J11" s="563"/>
      <c r="K11" s="564"/>
      <c r="L11" s="566"/>
    </row>
    <row r="12" spans="1:13" s="561" customFormat="1" ht="12.75">
      <c r="A12" s="537"/>
      <c r="B12" s="562"/>
      <c r="C12" s="563"/>
      <c r="D12" s="563"/>
      <c r="E12" s="564"/>
      <c r="F12" s="563"/>
      <c r="G12" s="564"/>
      <c r="H12" s="565"/>
      <c r="I12" s="564"/>
      <c r="J12" s="563"/>
      <c r="K12" s="564"/>
      <c r="L12" s="566"/>
    </row>
    <row r="13" spans="1:13" s="561" customFormat="1" ht="41.25" customHeight="1">
      <c r="A13" s="537"/>
      <c r="B13" s="740" t="s">
        <v>432</v>
      </c>
      <c r="C13" s="741"/>
      <c r="D13" s="742"/>
      <c r="E13" s="567"/>
      <c r="F13" s="488"/>
      <c r="G13" s="568"/>
      <c r="H13" s="129"/>
      <c r="I13" s="568"/>
      <c r="J13" s="479"/>
      <c r="K13" s="568"/>
      <c r="L13" s="569"/>
    </row>
    <row r="14" spans="1:13" s="561" customFormat="1" ht="6.75" customHeight="1">
      <c r="A14" s="537"/>
      <c r="B14" s="998"/>
      <c r="C14" s="999"/>
      <c r="D14" s="1000"/>
      <c r="E14" s="568"/>
      <c r="G14" s="570"/>
      <c r="H14" s="82"/>
      <c r="I14" s="570"/>
      <c r="J14" s="488"/>
      <c r="K14" s="570"/>
      <c r="L14" s="571"/>
    </row>
    <row r="15" spans="1:13" s="561" customFormat="1" ht="82.5" customHeight="1">
      <c r="A15" s="537"/>
      <c r="B15" s="873" t="s">
        <v>433</v>
      </c>
      <c r="C15" s="874"/>
      <c r="D15" s="875"/>
      <c r="E15" s="615">
        <v>7654</v>
      </c>
      <c r="F15" s="615">
        <f>+'[1]P DE I'!H5</f>
        <v>7654.0225216186991</v>
      </c>
      <c r="G15" s="616">
        <v>0</v>
      </c>
      <c r="H15" s="82"/>
      <c r="I15" s="573" t="s">
        <v>109</v>
      </c>
      <c r="J15" s="82" t="s">
        <v>435</v>
      </c>
      <c r="K15" s="580" t="s">
        <v>457</v>
      </c>
      <c r="L15" s="575"/>
      <c r="M15" s="728">
        <f>+'Enviaseo -Peldar 2009'!F14+F15</f>
        <v>11481.033782428049</v>
      </c>
    </row>
    <row r="16" spans="1:13" s="561" customFormat="1" ht="12.75">
      <c r="A16" s="537"/>
      <c r="B16" s="576"/>
      <c r="C16" s="488"/>
      <c r="D16" s="488"/>
      <c r="E16" s="577"/>
      <c r="F16" s="82"/>
      <c r="G16" s="570"/>
      <c r="H16" s="82"/>
      <c r="I16" s="570"/>
      <c r="J16" s="488"/>
      <c r="K16" s="574"/>
      <c r="L16" s="575"/>
      <c r="M16" s="728">
        <f>+F17+'Enviaseo -Peldar 2009'!F15</f>
        <v>2054.510103407606</v>
      </c>
    </row>
    <row r="17" spans="1:13" s="561" customFormat="1" ht="12.75">
      <c r="A17" s="537"/>
      <c r="B17" s="579" t="s">
        <v>437</v>
      </c>
      <c r="C17" s="488"/>
      <c r="D17" s="488"/>
      <c r="E17" s="617">
        <v>1663</v>
      </c>
      <c r="F17" s="618">
        <v>1663</v>
      </c>
      <c r="G17" s="570"/>
      <c r="H17" s="82"/>
      <c r="I17" s="570"/>
      <c r="J17" s="488"/>
      <c r="K17" s="574"/>
      <c r="L17" s="575"/>
    </row>
    <row r="18" spans="1:13" s="561" customFormat="1" ht="33.75" customHeight="1">
      <c r="A18" s="537"/>
      <c r="B18" s="876" t="s">
        <v>438</v>
      </c>
      <c r="C18" s="877"/>
      <c r="D18" s="878"/>
      <c r="E18" s="619"/>
      <c r="F18" s="568"/>
      <c r="G18" s="569"/>
      <c r="H18" s="568"/>
      <c r="I18" s="568"/>
      <c r="J18" s="569"/>
      <c r="K18" s="568"/>
      <c r="L18" s="575"/>
    </row>
    <row r="19" spans="1:13" s="561" customFormat="1" ht="12.75">
      <c r="A19" s="537"/>
      <c r="B19" s="582"/>
      <c r="C19" s="583"/>
      <c r="D19" s="583"/>
      <c r="E19" s="577"/>
      <c r="F19" s="82"/>
      <c r="G19" s="570"/>
      <c r="H19" s="82"/>
      <c r="I19" s="570"/>
      <c r="J19" s="488"/>
      <c r="K19" s="570"/>
      <c r="L19" s="571"/>
    </row>
    <row r="20" spans="1:13" s="561" customFormat="1" ht="25.5">
      <c r="A20" s="537"/>
      <c r="B20" s="579" t="s">
        <v>439</v>
      </c>
      <c r="C20" s="488"/>
      <c r="D20" s="488"/>
      <c r="E20" s="572">
        <f>+F20+G20</f>
        <v>294868.99909952679</v>
      </c>
      <c r="F20" s="572">
        <f>+'[1]P DE I'!H23-F17</f>
        <v>7889.2347886090138</v>
      </c>
      <c r="G20" s="572">
        <f>+'[1]P DE I'!J23</f>
        <v>286979.76431091776</v>
      </c>
      <c r="H20" s="82" t="s">
        <v>113</v>
      </c>
      <c r="I20" s="570" t="s">
        <v>118</v>
      </c>
      <c r="J20" s="488"/>
      <c r="K20" s="580" t="s">
        <v>458</v>
      </c>
      <c r="L20" s="571"/>
      <c r="M20" s="728">
        <f>+F20+'Enviaseo -Peldar 2009'!F17</f>
        <v>22464.485477422102</v>
      </c>
    </row>
    <row r="21" spans="1:13" s="561" customFormat="1" ht="43.5" customHeight="1">
      <c r="A21" s="537" t="s">
        <v>64</v>
      </c>
      <c r="B21" s="876" t="s">
        <v>441</v>
      </c>
      <c r="C21" s="877"/>
      <c r="D21" s="878"/>
      <c r="E21" s="620"/>
      <c r="F21" s="621"/>
      <c r="G21" s="622"/>
      <c r="H21" s="621"/>
      <c r="I21" s="622"/>
      <c r="J21" s="623"/>
      <c r="K21" s="622"/>
      <c r="L21" s="624"/>
    </row>
    <row r="22" spans="1:13" s="561" customFormat="1" ht="12.75">
      <c r="A22" s="537"/>
      <c r="B22" s="576"/>
      <c r="C22" s="488"/>
      <c r="D22" s="488"/>
      <c r="E22" s="577"/>
      <c r="F22" s="82"/>
      <c r="G22" s="570"/>
      <c r="H22" s="82"/>
      <c r="I22" s="570"/>
      <c r="J22" s="488"/>
      <c r="K22" s="570"/>
      <c r="L22" s="571"/>
    </row>
    <row r="23" spans="1:13" s="561" customFormat="1" ht="12.75">
      <c r="A23" s="537"/>
      <c r="B23" s="1001"/>
      <c r="C23" s="1002"/>
      <c r="D23" s="1003"/>
      <c r="E23" s="577"/>
      <c r="F23" s="82"/>
      <c r="G23" s="570"/>
      <c r="H23" s="82"/>
      <c r="I23" s="570"/>
      <c r="J23" s="488"/>
      <c r="K23" s="570"/>
      <c r="L23" s="571"/>
    </row>
    <row r="24" spans="1:13" s="561" customFormat="1" ht="12.75">
      <c r="A24" s="537"/>
      <c r="B24" s="582"/>
      <c r="C24" s="583"/>
      <c r="D24" s="583"/>
      <c r="E24" s="577"/>
      <c r="F24" s="82"/>
      <c r="G24" s="570"/>
      <c r="H24" s="82"/>
      <c r="I24" s="570"/>
      <c r="J24" s="488"/>
      <c r="K24" s="570"/>
      <c r="L24" s="571"/>
    </row>
    <row r="25" spans="1:13" s="561" customFormat="1" ht="12.75">
      <c r="A25" s="537"/>
      <c r="B25" s="582"/>
      <c r="C25" s="583"/>
      <c r="D25" s="583"/>
      <c r="E25" s="577"/>
      <c r="F25" s="82"/>
      <c r="G25" s="570"/>
      <c r="H25" s="82"/>
      <c r="I25" s="570"/>
      <c r="J25" s="488"/>
      <c r="K25" s="570"/>
      <c r="L25" s="571"/>
    </row>
    <row r="26" spans="1:13" s="561" customFormat="1" ht="12.75">
      <c r="A26" s="537" t="s">
        <v>71</v>
      </c>
      <c r="B26" s="557" t="s">
        <v>72</v>
      </c>
      <c r="C26" s="558"/>
      <c r="D26" s="558"/>
      <c r="E26" s="584"/>
      <c r="F26" s="145"/>
      <c r="G26" s="559"/>
      <c r="H26" s="145"/>
      <c r="I26" s="559"/>
      <c r="J26" s="558"/>
      <c r="K26" s="559"/>
      <c r="L26" s="560"/>
    </row>
    <row r="27" spans="1:13" s="561" customFormat="1" ht="12.75">
      <c r="A27" s="537"/>
      <c r="B27" s="576"/>
      <c r="C27" s="488"/>
      <c r="D27" s="488"/>
      <c r="E27" s="577"/>
      <c r="F27" s="82"/>
      <c r="G27" s="570"/>
      <c r="H27" s="82"/>
      <c r="I27" s="570"/>
      <c r="J27" s="488"/>
      <c r="K27" s="570"/>
      <c r="L27" s="571"/>
    </row>
    <row r="28" spans="1:13" s="561" customFormat="1" ht="12.75">
      <c r="A28" s="537"/>
      <c r="B28" s="579" t="s">
        <v>466</v>
      </c>
      <c r="C28" s="488"/>
      <c r="D28" s="488"/>
      <c r="E28" s="572">
        <f>+G28</f>
        <v>23213.286384746767</v>
      </c>
      <c r="F28" s="625">
        <v>0</v>
      </c>
      <c r="G28" s="626">
        <f>+'[1]P DE I'!J26</f>
        <v>23213.286384746767</v>
      </c>
      <c r="H28" s="82" t="s">
        <v>113</v>
      </c>
      <c r="I28" s="570" t="s">
        <v>118</v>
      </c>
      <c r="J28" s="488" t="s">
        <v>443</v>
      </c>
      <c r="K28" s="574"/>
      <c r="L28" s="571"/>
      <c r="M28" s="561">
        <v>24000</v>
      </c>
    </row>
    <row r="29" spans="1:13" s="561" customFormat="1" ht="45" customHeight="1">
      <c r="A29" s="537"/>
      <c r="B29" s="879" t="s">
        <v>459</v>
      </c>
      <c r="C29" s="880"/>
      <c r="D29" s="881"/>
      <c r="E29" s="577"/>
      <c r="F29" s="207"/>
      <c r="G29" s="581"/>
      <c r="H29" s="568"/>
      <c r="I29" s="569"/>
      <c r="J29" s="568"/>
      <c r="L29" s="581"/>
    </row>
    <row r="30" spans="1:13" s="561" customFormat="1" ht="12.75">
      <c r="A30" s="537"/>
      <c r="B30" s="585"/>
      <c r="C30" s="586"/>
      <c r="D30" s="586"/>
      <c r="E30" s="577"/>
      <c r="F30" s="207"/>
      <c r="G30" s="581"/>
      <c r="H30" s="82"/>
      <c r="I30" s="570"/>
      <c r="J30" s="488"/>
      <c r="K30" s="574"/>
      <c r="L30" s="575"/>
    </row>
    <row r="31" spans="1:13" s="561" customFormat="1" ht="12.75">
      <c r="A31" s="537"/>
      <c r="B31" s="869" t="s">
        <v>460</v>
      </c>
      <c r="C31" s="870"/>
      <c r="D31" s="871"/>
      <c r="E31" s="577"/>
      <c r="F31" s="207"/>
      <c r="G31" s="581"/>
      <c r="H31" s="82"/>
      <c r="I31" s="570"/>
      <c r="J31" s="488"/>
      <c r="K31" s="574"/>
      <c r="L31" s="575"/>
    </row>
    <row r="32" spans="1:13" s="561" customFormat="1" ht="12.75">
      <c r="A32" s="537"/>
      <c r="B32" s="869"/>
      <c r="C32" s="870"/>
      <c r="D32" s="871"/>
      <c r="E32" s="577"/>
      <c r="F32" s="207"/>
      <c r="G32" s="581"/>
      <c r="H32" s="82"/>
      <c r="I32" s="570"/>
      <c r="J32" s="488"/>
      <c r="K32" s="574"/>
      <c r="L32" s="575"/>
    </row>
    <row r="33" spans="1:12" s="561" customFormat="1" ht="12.75">
      <c r="A33" s="537"/>
      <c r="B33" s="869"/>
      <c r="C33" s="870"/>
      <c r="D33" s="871"/>
      <c r="E33" s="577"/>
      <c r="F33" s="82"/>
      <c r="G33" s="570"/>
      <c r="H33" s="82"/>
      <c r="I33" s="570"/>
      <c r="J33" s="488"/>
      <c r="K33" s="570"/>
      <c r="L33" s="571"/>
    </row>
    <row r="34" spans="1:12" s="561" customFormat="1" ht="12.75">
      <c r="A34" s="537"/>
      <c r="B34" s="869"/>
      <c r="C34" s="870"/>
      <c r="D34" s="871"/>
      <c r="E34" s="577"/>
      <c r="F34" s="207"/>
      <c r="G34" s="570"/>
      <c r="H34" s="82"/>
      <c r="I34" s="570"/>
      <c r="J34" s="488"/>
      <c r="K34" s="574"/>
      <c r="L34" s="575"/>
    </row>
    <row r="35" spans="1:12" s="561" customFormat="1" ht="12.75">
      <c r="A35" s="537"/>
      <c r="B35" s="869"/>
      <c r="C35" s="870"/>
      <c r="D35" s="871"/>
      <c r="E35" s="577"/>
      <c r="F35" s="82"/>
      <c r="G35" s="570"/>
      <c r="H35" s="82"/>
      <c r="I35" s="570"/>
      <c r="J35" s="488"/>
      <c r="K35" s="570"/>
      <c r="L35" s="571"/>
    </row>
    <row r="36" spans="1:12" s="561" customFormat="1" ht="56.25" customHeight="1">
      <c r="A36" s="537"/>
      <c r="B36" s="869"/>
      <c r="C36" s="870"/>
      <c r="D36" s="871"/>
      <c r="E36" s="577"/>
      <c r="F36" s="207"/>
      <c r="G36" s="570"/>
      <c r="H36" s="82"/>
      <c r="I36" s="570"/>
      <c r="J36" s="488"/>
      <c r="K36" s="574"/>
      <c r="L36" s="575"/>
    </row>
    <row r="37" spans="1:12" s="561" customFormat="1" ht="12.75">
      <c r="A37" s="537"/>
      <c r="B37" s="587"/>
      <c r="C37" s="588"/>
      <c r="D37" s="588"/>
      <c r="E37" s="589"/>
      <c r="F37" s="590"/>
      <c r="G37" s="591"/>
      <c r="H37" s="590"/>
      <c r="I37" s="591"/>
      <c r="J37" s="588"/>
      <c r="K37" s="591"/>
      <c r="L37" s="592"/>
    </row>
    <row r="38" spans="1:12">
      <c r="E38" s="593">
        <f>+F15+F17+F20</f>
        <v>17206.257310227713</v>
      </c>
    </row>
    <row r="39" spans="1:12">
      <c r="B39" s="872" t="s">
        <v>75</v>
      </c>
      <c r="C39" s="872"/>
      <c r="D39" s="872"/>
      <c r="E39" s="872"/>
      <c r="F39" s="872"/>
      <c r="G39" s="872"/>
      <c r="H39" s="872"/>
      <c r="I39" s="872"/>
      <c r="J39" s="872"/>
      <c r="K39" s="872"/>
      <c r="L39" s="872"/>
    </row>
    <row r="40" spans="1:12" s="561" customFormat="1" ht="12.75">
      <c r="B40" s="594" t="s">
        <v>30</v>
      </c>
      <c r="C40" s="595" t="s">
        <v>447</v>
      </c>
      <c r="D40" s="596"/>
      <c r="E40" s="596"/>
      <c r="F40" s="595"/>
      <c r="G40" s="595" t="s">
        <v>448</v>
      </c>
      <c r="H40" s="597"/>
      <c r="I40" s="595"/>
      <c r="J40" s="595" t="s">
        <v>449</v>
      </c>
      <c r="K40" s="596"/>
      <c r="L40" s="598"/>
    </row>
    <row r="41" spans="1:12" s="561" customFormat="1" ht="12.75">
      <c r="B41" s="599"/>
      <c r="C41" s="600" t="s">
        <v>450</v>
      </c>
      <c r="D41" s="601"/>
      <c r="E41" s="601"/>
      <c r="F41" s="600"/>
      <c r="G41" s="600" t="s">
        <v>451</v>
      </c>
      <c r="H41" s="602"/>
      <c r="I41" s="601"/>
      <c r="J41" s="600" t="s">
        <v>452</v>
      </c>
      <c r="K41" s="601"/>
      <c r="L41" s="603"/>
    </row>
    <row r="42" spans="1:12" s="561" customFormat="1" ht="12.75">
      <c r="A42" s="478"/>
      <c r="H42" s="475"/>
    </row>
    <row r="43" spans="1:12" s="561" customFormat="1" ht="12.75">
      <c r="B43" s="604" t="s">
        <v>31</v>
      </c>
      <c r="C43" s="605" t="s">
        <v>453</v>
      </c>
      <c r="D43" s="606"/>
      <c r="E43" s="606"/>
      <c r="F43" s="606"/>
      <c r="G43" s="606"/>
      <c r="H43" s="607"/>
      <c r="I43" s="606"/>
      <c r="J43" s="606"/>
      <c r="K43" s="606"/>
      <c r="L43" s="608"/>
    </row>
    <row r="45" spans="1:12">
      <c r="B45" s="115" t="s">
        <v>32</v>
      </c>
      <c r="C45" s="116"/>
      <c r="D45" s="117" t="s">
        <v>454</v>
      </c>
      <c r="E45" s="117"/>
      <c r="F45" s="117"/>
      <c r="G45" s="609" t="s">
        <v>33</v>
      </c>
      <c r="H45" s="117" t="s">
        <v>455</v>
      </c>
      <c r="I45" s="117"/>
      <c r="J45" s="117"/>
    </row>
    <row r="47" spans="1:12">
      <c r="D47" s="610"/>
    </row>
    <row r="48" spans="1:12">
      <c r="D48" s="611"/>
      <c r="G48" s="611"/>
      <c r="L48" s="546">
        <v>2009</v>
      </c>
    </row>
    <row r="49" spans="4:9">
      <c r="D49" s="612"/>
      <c r="E49" s="613"/>
      <c r="G49" s="611"/>
    </row>
    <row r="50" spans="4:9">
      <c r="D50" s="612"/>
      <c r="E50" s="613"/>
      <c r="G50" s="611"/>
    </row>
    <row r="52" spans="4:9">
      <c r="G52" s="611"/>
    </row>
    <row r="53" spans="4:9">
      <c r="G53" s="611"/>
    </row>
    <row r="61" spans="4:9">
      <c r="I61" s="614"/>
    </row>
  </sheetData>
  <mergeCells count="19">
    <mergeCell ref="B1:L1"/>
    <mergeCell ref="B2:L2"/>
    <mergeCell ref="D4:F4"/>
    <mergeCell ref="H4:J4"/>
    <mergeCell ref="D5:L5"/>
    <mergeCell ref="B7:D8"/>
    <mergeCell ref="F7:G7"/>
    <mergeCell ref="H7:H8"/>
    <mergeCell ref="J7:K7"/>
    <mergeCell ref="L7:L8"/>
    <mergeCell ref="B29:D29"/>
    <mergeCell ref="B31:D36"/>
    <mergeCell ref="B39:L39"/>
    <mergeCell ref="B13:D13"/>
    <mergeCell ref="B14:D14"/>
    <mergeCell ref="B15:D15"/>
    <mergeCell ref="B18:D18"/>
    <mergeCell ref="B21:D21"/>
    <mergeCell ref="B23:D23"/>
  </mergeCells>
  <pageMargins left="0.7" right="0.7" top="0.75" bottom="0.75" header="0.3" footer="0.3"/>
</worksheet>
</file>

<file path=xl/worksheets/sheet11.xml><?xml version="1.0" encoding="utf-8"?>
<worksheet xmlns="http://schemas.openxmlformats.org/spreadsheetml/2006/main" xmlns:r="http://schemas.openxmlformats.org/officeDocument/2006/relationships">
  <dimension ref="A1:O46"/>
  <sheetViews>
    <sheetView topLeftCell="B3" workbookViewId="0">
      <selection activeCell="O22" sqref="O22"/>
    </sheetView>
  </sheetViews>
  <sheetFormatPr baseColWidth="10" defaultColWidth="9.140625" defaultRowHeight="12.75"/>
  <cols>
    <col min="1" max="1" width="6.85546875" style="636" customWidth="1"/>
    <col min="2" max="2" width="9.140625" style="648"/>
    <col min="3" max="3" width="14.42578125" style="648" customWidth="1"/>
    <col min="4" max="4" width="31.7109375" style="648" customWidth="1"/>
    <col min="5" max="5" width="11.7109375" style="648" customWidth="1"/>
    <col min="6" max="6" width="12.140625" style="648" customWidth="1"/>
    <col min="7" max="7" width="14.28515625" style="648" customWidth="1"/>
    <col min="8" max="8" width="13.42578125" style="648" customWidth="1"/>
    <col min="9" max="9" width="16.5703125" style="648" customWidth="1"/>
    <col min="10" max="10" width="11.5703125" style="648" customWidth="1"/>
    <col min="11" max="11" width="14.140625" style="648" customWidth="1"/>
    <col min="12" max="12" width="20.5703125" style="648" customWidth="1"/>
    <col min="13" max="13" width="1.28515625" style="648" customWidth="1"/>
    <col min="14" max="14" width="14.7109375" style="648" bestFit="1" customWidth="1"/>
    <col min="15" max="16384" width="9.140625" style="648"/>
  </cols>
  <sheetData>
    <row r="1" spans="1:15" s="637" customFormat="1" ht="15" customHeight="1">
      <c r="A1" s="636"/>
      <c r="B1" s="1006" t="s">
        <v>0</v>
      </c>
      <c r="C1" s="1006"/>
      <c r="D1" s="1006"/>
      <c r="E1" s="1006"/>
      <c r="F1" s="1006"/>
      <c r="G1" s="1006"/>
      <c r="H1" s="1006"/>
      <c r="I1" s="1006"/>
      <c r="J1" s="1006"/>
      <c r="K1" s="1006"/>
      <c r="L1" s="1006"/>
    </row>
    <row r="2" spans="1:15" s="637" customFormat="1" ht="15.75" customHeight="1">
      <c r="A2" s="636"/>
      <c r="B2" s="1007" t="s">
        <v>1</v>
      </c>
      <c r="C2" s="1007"/>
      <c r="D2" s="1007"/>
      <c r="E2" s="1007"/>
      <c r="F2" s="1007"/>
      <c r="G2" s="1007"/>
      <c r="H2" s="1007"/>
      <c r="I2" s="1007"/>
      <c r="J2" s="1007"/>
      <c r="K2" s="1007"/>
      <c r="L2" s="1007"/>
    </row>
    <row r="3" spans="1:15" s="637" customFormat="1" ht="5.25" customHeight="1">
      <c r="A3" s="636"/>
      <c r="B3" s="638"/>
      <c r="C3" s="638"/>
      <c r="D3" s="638"/>
      <c r="E3" s="638"/>
      <c r="F3" s="638"/>
      <c r="G3" s="638"/>
      <c r="H3" s="638"/>
      <c r="I3" s="638"/>
      <c r="J3" s="638"/>
      <c r="K3" s="638"/>
    </row>
    <row r="4" spans="1:15" s="645" customFormat="1" ht="21.75" customHeight="1">
      <c r="A4" s="639"/>
      <c r="B4" s="640"/>
      <c r="C4" s="641" t="s">
        <v>2</v>
      </c>
      <c r="D4" s="1008" t="s">
        <v>34</v>
      </c>
      <c r="E4" s="1009"/>
      <c r="F4" s="1010"/>
      <c r="G4" s="642" t="s">
        <v>4</v>
      </c>
      <c r="H4" s="1011" t="s">
        <v>482</v>
      </c>
      <c r="I4" s="1012"/>
      <c r="J4" s="1012"/>
      <c r="K4" s="643" t="s">
        <v>36</v>
      </c>
      <c r="L4" s="644">
        <v>2009</v>
      </c>
    </row>
    <row r="5" spans="1:15" ht="18" customHeight="1">
      <c r="B5" s="646"/>
      <c r="C5" s="647" t="s">
        <v>6</v>
      </c>
      <c r="D5" s="1013" t="s">
        <v>150</v>
      </c>
      <c r="E5" s="1014"/>
      <c r="F5" s="1014"/>
      <c r="G5" s="1014"/>
      <c r="H5" s="1014"/>
      <c r="I5" s="1014"/>
      <c r="J5" s="1014"/>
      <c r="K5" s="1014"/>
      <c r="L5" s="1015"/>
    </row>
    <row r="6" spans="1:15" ht="8.25" customHeight="1"/>
    <row r="7" spans="1:15" s="652" customFormat="1" ht="27.75" customHeight="1">
      <c r="A7" s="636"/>
      <c r="B7" s="1004" t="s">
        <v>8</v>
      </c>
      <c r="C7" s="1004"/>
      <c r="D7" s="1004"/>
      <c r="E7" s="649" t="s">
        <v>38</v>
      </c>
      <c r="F7" s="1004" t="s">
        <v>9</v>
      </c>
      <c r="G7" s="1004"/>
      <c r="H7" s="1005" t="s">
        <v>39</v>
      </c>
      <c r="I7" s="651" t="s">
        <v>40</v>
      </c>
      <c r="J7" s="1004" t="s">
        <v>41</v>
      </c>
      <c r="K7" s="1004"/>
      <c r="L7" s="1005" t="s">
        <v>42</v>
      </c>
    </row>
    <row r="8" spans="1:15" s="652" customFormat="1" ht="24" customHeight="1">
      <c r="A8" s="636"/>
      <c r="B8" s="1004"/>
      <c r="C8" s="1004"/>
      <c r="D8" s="1004"/>
      <c r="E8" s="653" t="s">
        <v>10</v>
      </c>
      <c r="F8" s="649" t="s">
        <v>483</v>
      </c>
      <c r="G8" s="649" t="s">
        <v>484</v>
      </c>
      <c r="H8" s="1005"/>
      <c r="I8" s="650" t="s">
        <v>45</v>
      </c>
      <c r="J8" s="650" t="s">
        <v>46</v>
      </c>
      <c r="K8" s="650" t="s">
        <v>47</v>
      </c>
      <c r="L8" s="1005"/>
    </row>
    <row r="9" spans="1:15" s="652" customFormat="1">
      <c r="A9" s="654"/>
      <c r="B9" s="655"/>
      <c r="C9" s="656"/>
      <c r="D9" s="656"/>
      <c r="E9" s="657"/>
      <c r="F9" s="658"/>
      <c r="G9" s="659"/>
      <c r="H9" s="658"/>
      <c r="I9" s="659"/>
      <c r="J9" s="658"/>
      <c r="K9" s="659"/>
      <c r="L9" s="660"/>
    </row>
    <row r="10" spans="1:15">
      <c r="A10" s="636" t="s">
        <v>48</v>
      </c>
      <c r="B10" s="661" t="s">
        <v>485</v>
      </c>
      <c r="C10" s="662"/>
      <c r="D10" s="662"/>
      <c r="E10" s="663"/>
      <c r="F10" s="662"/>
      <c r="G10" s="664"/>
      <c r="H10" s="662"/>
      <c r="I10" s="663"/>
      <c r="J10" s="662"/>
      <c r="K10" s="663"/>
      <c r="L10" s="665"/>
    </row>
    <row r="11" spans="1:15" ht="18.75" customHeight="1">
      <c r="A11" s="666" t="s">
        <v>50</v>
      </c>
      <c r="B11" s="667" t="s">
        <v>486</v>
      </c>
      <c r="C11" s="632"/>
      <c r="D11" s="632"/>
      <c r="E11" s="668">
        <v>15744.3</v>
      </c>
      <c r="F11" s="668">
        <v>15744.3</v>
      </c>
      <c r="G11" s="669">
        <v>0</v>
      </c>
      <c r="H11" s="670" t="s">
        <v>60</v>
      </c>
      <c r="I11" s="671" t="s">
        <v>118</v>
      </c>
      <c r="J11" s="632"/>
      <c r="K11" s="672" t="s">
        <v>487</v>
      </c>
      <c r="L11" s="673" t="s">
        <v>55</v>
      </c>
      <c r="M11" s="674"/>
    </row>
    <row r="12" spans="1:15" ht="18.75" customHeight="1">
      <c r="A12" s="666" t="s">
        <v>64</v>
      </c>
      <c r="B12" s="667" t="s">
        <v>488</v>
      </c>
      <c r="C12" s="632"/>
      <c r="D12" s="632"/>
      <c r="E12" s="668">
        <v>1908.4</v>
      </c>
      <c r="F12" s="668">
        <v>1908.4</v>
      </c>
      <c r="G12" s="669">
        <v>0</v>
      </c>
      <c r="H12" s="670" t="s">
        <v>60</v>
      </c>
      <c r="I12" s="671" t="s">
        <v>118</v>
      </c>
      <c r="J12" s="632"/>
      <c r="K12" s="672" t="s">
        <v>487</v>
      </c>
      <c r="L12" s="673" t="s">
        <v>55</v>
      </c>
      <c r="M12" s="674"/>
      <c r="N12" s="648">
        <f>47764-48000</f>
        <v>-236</v>
      </c>
    </row>
    <row r="13" spans="1:15" ht="18.75" customHeight="1">
      <c r="A13" s="666" t="s">
        <v>489</v>
      </c>
      <c r="B13" s="667" t="s">
        <v>490</v>
      </c>
      <c r="C13" s="632"/>
      <c r="D13" s="632"/>
      <c r="E13" s="668">
        <v>954.2</v>
      </c>
      <c r="F13" s="668">
        <v>954.2</v>
      </c>
      <c r="G13" s="669">
        <v>0</v>
      </c>
      <c r="H13" s="670" t="s">
        <v>60</v>
      </c>
      <c r="I13" s="671" t="s">
        <v>118</v>
      </c>
      <c r="J13" s="632"/>
      <c r="K13" s="672" t="s">
        <v>487</v>
      </c>
      <c r="L13" s="673" t="s">
        <v>55</v>
      </c>
      <c r="M13" s="674"/>
    </row>
    <row r="14" spans="1:15">
      <c r="A14" s="636" t="s">
        <v>71</v>
      </c>
      <c r="B14" s="661" t="s">
        <v>72</v>
      </c>
      <c r="C14" s="662"/>
      <c r="D14" s="662"/>
      <c r="E14" s="663"/>
      <c r="F14" s="662"/>
      <c r="G14" s="664"/>
      <c r="H14" s="662"/>
      <c r="I14" s="663"/>
      <c r="J14" s="662"/>
      <c r="K14" s="663"/>
      <c r="L14" s="665"/>
      <c r="O14" s="648">
        <v>12806</v>
      </c>
    </row>
    <row r="15" spans="1:15">
      <c r="B15" s="635"/>
      <c r="C15" s="632"/>
      <c r="D15" s="632"/>
      <c r="E15" s="672"/>
      <c r="F15" s="632"/>
      <c r="G15" s="669"/>
      <c r="H15" s="632"/>
      <c r="I15" s="672"/>
      <c r="J15" s="632"/>
      <c r="K15" s="672"/>
      <c r="L15" s="673"/>
      <c r="O15" s="648">
        <f>SUM(O13:O14)</f>
        <v>12806</v>
      </c>
    </row>
    <row r="16" spans="1:15">
      <c r="B16" s="631" t="s">
        <v>491</v>
      </c>
      <c r="C16" s="632"/>
      <c r="D16" s="632"/>
      <c r="E16" s="672">
        <v>105</v>
      </c>
      <c r="F16" s="672">
        <v>105</v>
      </c>
      <c r="G16" s="669">
        <v>0</v>
      </c>
      <c r="H16" s="670" t="s">
        <v>113</v>
      </c>
      <c r="I16" s="671" t="s">
        <v>114</v>
      </c>
      <c r="J16" s="632"/>
      <c r="K16" s="672" t="s">
        <v>487</v>
      </c>
      <c r="L16" s="673" t="s">
        <v>55</v>
      </c>
    </row>
    <row r="17" spans="1:15">
      <c r="B17" s="1016" t="s">
        <v>492</v>
      </c>
      <c r="C17" s="1017"/>
      <c r="D17" s="1018"/>
      <c r="E17" s="672"/>
      <c r="F17" s="672"/>
      <c r="G17" s="669"/>
      <c r="H17" s="632"/>
      <c r="I17" s="672"/>
      <c r="J17" s="632"/>
      <c r="K17" s="672"/>
      <c r="L17" s="673"/>
      <c r="O17" s="648">
        <f>+O15+'casa luker prohaciendo -2010'!F29</f>
        <v>48000.3</v>
      </c>
    </row>
    <row r="18" spans="1:15">
      <c r="B18" s="631" t="s">
        <v>493</v>
      </c>
      <c r="C18" s="632"/>
      <c r="D18" s="632"/>
      <c r="E18" s="668">
        <v>906.5</v>
      </c>
      <c r="F18" s="668">
        <v>906.5</v>
      </c>
      <c r="G18" s="669">
        <v>0</v>
      </c>
      <c r="H18" s="670" t="s">
        <v>113</v>
      </c>
      <c r="I18" s="671" t="s">
        <v>114</v>
      </c>
      <c r="J18" s="632"/>
      <c r="K18" s="672" t="s">
        <v>487</v>
      </c>
      <c r="L18" s="673" t="s">
        <v>55</v>
      </c>
    </row>
    <row r="19" spans="1:15">
      <c r="B19" s="631"/>
      <c r="C19" s="632"/>
      <c r="D19" s="632"/>
      <c r="E19" s="672"/>
      <c r="F19" s="672"/>
      <c r="G19" s="669"/>
      <c r="H19" s="670"/>
      <c r="I19" s="671"/>
      <c r="J19" s="632"/>
      <c r="K19" s="672"/>
      <c r="L19" s="673"/>
    </row>
    <row r="20" spans="1:15">
      <c r="B20" s="631" t="s">
        <v>494</v>
      </c>
      <c r="C20" s="631"/>
      <c r="D20" s="675"/>
      <c r="E20" s="668">
        <v>572.5</v>
      </c>
      <c r="F20" s="668">
        <v>572.5</v>
      </c>
      <c r="G20" s="669">
        <v>0</v>
      </c>
      <c r="H20" s="670" t="s">
        <v>113</v>
      </c>
      <c r="I20" s="671" t="s">
        <v>114</v>
      </c>
      <c r="J20" s="632"/>
      <c r="K20" s="672" t="s">
        <v>487</v>
      </c>
      <c r="L20" s="673" t="s">
        <v>55</v>
      </c>
      <c r="O20" s="648">
        <f>+O17-48000</f>
        <v>0.30000000000291038</v>
      </c>
    </row>
    <row r="21" spans="1:15" ht="9" customHeight="1">
      <c r="B21" s="676"/>
      <c r="C21" s="632"/>
      <c r="D21" s="632"/>
      <c r="E21" s="672"/>
      <c r="F21" s="672"/>
      <c r="G21" s="669"/>
      <c r="H21" s="632"/>
      <c r="I21" s="672"/>
      <c r="J21" s="632"/>
      <c r="K21" s="672"/>
      <c r="L21" s="673"/>
    </row>
    <row r="22" spans="1:15" s="678" customFormat="1">
      <c r="A22" s="677"/>
      <c r="B22" s="631" t="s">
        <v>495</v>
      </c>
      <c r="C22" s="632"/>
      <c r="D22" s="632"/>
      <c r="E22" s="668">
        <v>2385.5</v>
      </c>
      <c r="F22" s="668">
        <v>2385.5</v>
      </c>
      <c r="G22" s="669">
        <v>0</v>
      </c>
      <c r="H22" s="670" t="s">
        <v>113</v>
      </c>
      <c r="I22" s="671" t="s">
        <v>114</v>
      </c>
      <c r="J22" s="632"/>
      <c r="K22" s="672" t="s">
        <v>487</v>
      </c>
      <c r="L22" s="673" t="s">
        <v>55</v>
      </c>
    </row>
    <row r="23" spans="1:15">
      <c r="B23" s="1016" t="s">
        <v>496</v>
      </c>
      <c r="C23" s="1017"/>
      <c r="D23" s="1018"/>
      <c r="E23" s="672"/>
      <c r="F23" s="632"/>
      <c r="G23" s="669"/>
      <c r="H23" s="632"/>
      <c r="I23" s="672"/>
      <c r="J23" s="632"/>
      <c r="K23" s="672"/>
      <c r="L23" s="673"/>
    </row>
    <row r="24" spans="1:15">
      <c r="B24" s="633"/>
      <c r="C24" s="634"/>
      <c r="D24" s="634"/>
      <c r="E24" s="672"/>
      <c r="F24" s="679">
        <f>SUM(F11:F23)</f>
        <v>22576.400000000001</v>
      </c>
      <c r="G24" s="669"/>
      <c r="H24" s="632"/>
      <c r="I24" s="672"/>
      <c r="J24" s="632"/>
      <c r="K24" s="672"/>
      <c r="L24" s="673"/>
      <c r="N24" s="680">
        <f>+F24+'[2]2010'!F18</f>
        <v>32118.400000000001</v>
      </c>
    </row>
    <row r="25" spans="1:15">
      <c r="A25" s="636" t="s">
        <v>497</v>
      </c>
      <c r="B25" s="661" t="s">
        <v>498</v>
      </c>
      <c r="C25" s="662"/>
      <c r="D25" s="662"/>
      <c r="E25" s="663"/>
      <c r="F25" s="662"/>
      <c r="G25" s="664"/>
      <c r="H25" s="662"/>
      <c r="I25" s="663"/>
      <c r="J25" s="662"/>
      <c r="K25" s="663"/>
      <c r="L25" s="665"/>
    </row>
    <row r="26" spans="1:15">
      <c r="B26" s="631"/>
      <c r="C26" s="632"/>
      <c r="D26" s="632"/>
      <c r="E26" s="672"/>
      <c r="F26" s="681"/>
      <c r="G26" s="669"/>
      <c r="H26" s="670"/>
      <c r="I26" s="671"/>
      <c r="J26" s="632"/>
      <c r="K26" s="672"/>
      <c r="L26" s="673"/>
    </row>
    <row r="27" spans="1:15">
      <c r="B27" s="631" t="s">
        <v>472</v>
      </c>
      <c r="C27" s="632"/>
      <c r="D27" s="632"/>
      <c r="E27" s="668">
        <v>1908.4</v>
      </c>
      <c r="F27" s="668">
        <v>1908.4</v>
      </c>
      <c r="G27" s="669">
        <v>0</v>
      </c>
      <c r="H27" s="670" t="s">
        <v>60</v>
      </c>
      <c r="I27" s="671" t="s">
        <v>118</v>
      </c>
      <c r="J27" s="632"/>
      <c r="K27" s="672" t="s">
        <v>487</v>
      </c>
      <c r="L27" s="673" t="s">
        <v>55</v>
      </c>
    </row>
    <row r="28" spans="1:15">
      <c r="B28" s="1016" t="s">
        <v>473</v>
      </c>
      <c r="C28" s="1017"/>
      <c r="D28" s="1018"/>
      <c r="E28" s="668"/>
      <c r="F28" s="682"/>
      <c r="G28" s="681"/>
      <c r="H28" s="670"/>
      <c r="I28" s="671"/>
      <c r="J28" s="632"/>
      <c r="K28" s="672"/>
      <c r="L28" s="673"/>
    </row>
    <row r="29" spans="1:15">
      <c r="B29" s="631" t="s">
        <v>474</v>
      </c>
      <c r="C29" s="632"/>
      <c r="D29" s="632"/>
      <c r="E29" s="668">
        <v>3578.2</v>
      </c>
      <c r="F29" s="668">
        <v>3578.2</v>
      </c>
      <c r="G29" s="669">
        <v>1252</v>
      </c>
      <c r="H29" s="670" t="s">
        <v>60</v>
      </c>
      <c r="I29" s="671" t="s">
        <v>118</v>
      </c>
      <c r="J29" s="632"/>
      <c r="K29" s="672" t="s">
        <v>487</v>
      </c>
      <c r="L29" s="673" t="s">
        <v>55</v>
      </c>
    </row>
    <row r="30" spans="1:15">
      <c r="B30" s="1016" t="s">
        <v>473</v>
      </c>
      <c r="C30" s="1017"/>
      <c r="D30" s="1018"/>
      <c r="E30" s="668"/>
      <c r="F30" s="682"/>
      <c r="G30" s="681"/>
      <c r="H30" s="670"/>
      <c r="I30" s="671"/>
      <c r="J30" s="632"/>
      <c r="K30" s="672"/>
      <c r="L30" s="673"/>
    </row>
    <row r="31" spans="1:15">
      <c r="B31" s="631" t="s">
        <v>475</v>
      </c>
      <c r="C31" s="632"/>
      <c r="D31" s="632"/>
      <c r="E31" s="668">
        <v>15775</v>
      </c>
      <c r="F31" s="669">
        <v>7319</v>
      </c>
      <c r="G31" s="669">
        <f>+E31-F31</f>
        <v>8456</v>
      </c>
      <c r="H31" s="670" t="s">
        <v>60</v>
      </c>
      <c r="I31" s="671" t="s">
        <v>118</v>
      </c>
      <c r="J31" s="632"/>
      <c r="K31" s="672" t="s">
        <v>487</v>
      </c>
      <c r="L31" s="673" t="s">
        <v>55</v>
      </c>
    </row>
    <row r="32" spans="1:15">
      <c r="B32" s="1019" t="s">
        <v>476</v>
      </c>
      <c r="C32" s="1020"/>
      <c r="D32" s="1021"/>
      <c r="E32" s="683"/>
      <c r="F32" s="684"/>
      <c r="G32" s="685"/>
      <c r="H32" s="686"/>
      <c r="I32" s="687"/>
      <c r="J32" s="688"/>
      <c r="K32" s="683"/>
      <c r="L32" s="689"/>
    </row>
    <row r="33" spans="1:14">
      <c r="F33" s="690">
        <f>SUM(F27:F32)</f>
        <v>12805.6</v>
      </c>
      <c r="N33" s="691">
        <f>+F33+'[2]2010'!F29</f>
        <v>47881.9</v>
      </c>
    </row>
    <row r="34" spans="1:14" s="693" customFormat="1">
      <c r="A34" s="692"/>
      <c r="B34" s="1022" t="s">
        <v>499</v>
      </c>
      <c r="C34" s="1022"/>
      <c r="D34" s="1022"/>
      <c r="E34" s="1022"/>
      <c r="F34" s="1022"/>
      <c r="G34" s="1022"/>
      <c r="H34" s="1022"/>
      <c r="I34" s="1022"/>
      <c r="J34" s="1022"/>
      <c r="K34" s="1022"/>
      <c r="L34" s="1022"/>
    </row>
    <row r="35" spans="1:14" s="693" customFormat="1" ht="16.5" customHeight="1">
      <c r="B35" s="694" t="s">
        <v>30</v>
      </c>
      <c r="C35" s="695" t="s">
        <v>500</v>
      </c>
      <c r="D35" s="696"/>
      <c r="E35" s="696"/>
      <c r="F35" s="695"/>
      <c r="G35" s="695" t="s">
        <v>501</v>
      </c>
      <c r="H35" s="696"/>
      <c r="I35" s="695"/>
      <c r="J35" s="695" t="s">
        <v>502</v>
      </c>
      <c r="K35" s="696"/>
      <c r="L35" s="697"/>
    </row>
    <row r="36" spans="1:14" s="693" customFormat="1" ht="10.5" customHeight="1">
      <c r="B36" s="698"/>
      <c r="C36" s="699" t="s">
        <v>503</v>
      </c>
      <c r="D36" s="700"/>
      <c r="E36" s="700"/>
      <c r="F36" s="699"/>
      <c r="G36" s="699" t="s">
        <v>504</v>
      </c>
      <c r="H36" s="700"/>
      <c r="I36" s="700"/>
      <c r="J36" s="699" t="s">
        <v>505</v>
      </c>
      <c r="K36" s="700"/>
      <c r="L36" s="701"/>
    </row>
    <row r="37" spans="1:14" s="693" customFormat="1" ht="4.5" customHeight="1">
      <c r="A37" s="702"/>
    </row>
    <row r="38" spans="1:14" s="693" customFormat="1" ht="14.25" customHeight="1">
      <c r="B38" s="703" t="s">
        <v>31</v>
      </c>
      <c r="C38" s="704" t="s">
        <v>506</v>
      </c>
      <c r="D38" s="705"/>
      <c r="E38" s="705"/>
      <c r="F38" s="705"/>
      <c r="G38" s="705"/>
      <c r="H38" s="705"/>
      <c r="I38" s="705"/>
      <c r="J38" s="705"/>
      <c r="K38" s="705"/>
      <c r="L38" s="706"/>
    </row>
    <row r="39" spans="1:14" ht="7.5" customHeight="1"/>
    <row r="40" spans="1:14">
      <c r="B40" s="707" t="s">
        <v>32</v>
      </c>
      <c r="C40" s="708"/>
      <c r="D40" s="709" t="s">
        <v>507</v>
      </c>
      <c r="E40" s="710"/>
      <c r="F40" s="710"/>
      <c r="G40" s="711" t="s">
        <v>33</v>
      </c>
      <c r="H40" s="710" t="s">
        <v>508</v>
      </c>
      <c r="I40" s="710"/>
      <c r="J40" s="710"/>
    </row>
    <row r="44" spans="1:14">
      <c r="B44" s="48"/>
      <c r="C44" s="39"/>
      <c r="D44" s="39"/>
    </row>
    <row r="45" spans="1:14">
      <c r="B45" s="865"/>
      <c r="C45" s="866"/>
      <c r="D45" s="867"/>
    </row>
    <row r="46" spans="1:14">
      <c r="B46" s="38"/>
      <c r="C46" s="39"/>
      <c r="D46" s="39"/>
    </row>
  </sheetData>
  <mergeCells count="17">
    <mergeCell ref="B45:D45"/>
    <mergeCell ref="B17:D17"/>
    <mergeCell ref="B23:D23"/>
    <mergeCell ref="B28:D28"/>
    <mergeCell ref="B30:D30"/>
    <mergeCell ref="B32:D32"/>
    <mergeCell ref="B34:L34"/>
    <mergeCell ref="B1:L1"/>
    <mergeCell ref="B2:L2"/>
    <mergeCell ref="D4:F4"/>
    <mergeCell ref="H4:J4"/>
    <mergeCell ref="D5:L5"/>
    <mergeCell ref="B7:D8"/>
    <mergeCell ref="F7:G7"/>
    <mergeCell ref="H7:H8"/>
    <mergeCell ref="J7:K7"/>
    <mergeCell ref="L7:L8"/>
  </mergeCells>
  <pageMargins left="0.7" right="0.7" top="0.75" bottom="0.75" header="0.3" footer="0.3"/>
  <legacyDrawing r:id="rId1"/>
</worksheet>
</file>

<file path=xl/worksheets/sheet12.xml><?xml version="1.0" encoding="utf-8"?>
<worksheet xmlns="http://schemas.openxmlformats.org/spreadsheetml/2006/main" xmlns:r="http://schemas.openxmlformats.org/officeDocument/2006/relationships">
  <dimension ref="A1:M37"/>
  <sheetViews>
    <sheetView topLeftCell="A5" workbookViewId="0">
      <selection activeCell="F28" sqref="F28"/>
    </sheetView>
  </sheetViews>
  <sheetFormatPr baseColWidth="10" defaultColWidth="9.140625" defaultRowHeight="13.5"/>
  <cols>
    <col min="1" max="1" width="5" style="83" customWidth="1"/>
    <col min="2" max="2" width="9.140625" style="93"/>
    <col min="3" max="3" width="14.42578125" style="93" customWidth="1"/>
    <col min="4" max="4" width="31.7109375" style="93" customWidth="1"/>
    <col min="5" max="5" width="11.7109375" style="93" customWidth="1"/>
    <col min="6" max="6" width="12.140625" style="93" customWidth="1"/>
    <col min="7" max="7" width="14.28515625" style="93" customWidth="1"/>
    <col min="8" max="8" width="13.42578125" style="93" customWidth="1"/>
    <col min="9" max="9" width="16.5703125" style="93" customWidth="1"/>
    <col min="10" max="10" width="11.5703125" style="93" customWidth="1"/>
    <col min="11" max="11" width="14.140625" style="93" customWidth="1"/>
    <col min="12" max="12" width="20.5703125" style="93" customWidth="1"/>
    <col min="13" max="13" width="1.28515625" style="93" customWidth="1"/>
    <col min="14" max="16384" width="9.140625" style="93"/>
  </cols>
  <sheetData>
    <row r="1" spans="1:13" s="2" customFormat="1" ht="15" customHeight="1">
      <c r="A1" s="83"/>
      <c r="B1" s="750" t="s">
        <v>0</v>
      </c>
      <c r="C1" s="750"/>
      <c r="D1" s="750"/>
      <c r="E1" s="750"/>
      <c r="F1" s="750"/>
      <c r="G1" s="750"/>
      <c r="H1" s="750"/>
      <c r="I1" s="750"/>
      <c r="J1" s="750"/>
      <c r="K1" s="750"/>
      <c r="L1" s="750"/>
    </row>
    <row r="2" spans="1:13" s="2" customFormat="1" ht="15.75" customHeight="1">
      <c r="A2" s="83"/>
      <c r="B2" s="751" t="s">
        <v>1</v>
      </c>
      <c r="C2" s="751"/>
      <c r="D2" s="751"/>
      <c r="E2" s="751"/>
      <c r="F2" s="751"/>
      <c r="G2" s="751"/>
      <c r="H2" s="751"/>
      <c r="I2" s="751"/>
      <c r="J2" s="751"/>
      <c r="K2" s="751"/>
      <c r="L2" s="751"/>
    </row>
    <row r="3" spans="1:13" s="2" customFormat="1" ht="5.25" customHeight="1">
      <c r="A3" s="83"/>
      <c r="B3" s="3"/>
      <c r="C3" s="3"/>
      <c r="D3" s="3"/>
      <c r="E3" s="3"/>
      <c r="F3" s="3"/>
      <c r="G3" s="3"/>
      <c r="H3" s="3"/>
      <c r="I3" s="3"/>
      <c r="J3" s="3"/>
      <c r="K3" s="3"/>
    </row>
    <row r="4" spans="1:13" s="90" customFormat="1" ht="21.75" customHeight="1">
      <c r="A4" s="84"/>
      <c r="B4" s="85"/>
      <c r="C4" s="86" t="s">
        <v>2</v>
      </c>
      <c r="D4" s="752" t="s">
        <v>34</v>
      </c>
      <c r="E4" s="753"/>
      <c r="F4" s="754"/>
      <c r="G4" s="87" t="s">
        <v>4</v>
      </c>
      <c r="H4" s="781" t="s">
        <v>482</v>
      </c>
      <c r="I4" s="782"/>
      <c r="J4" s="782"/>
      <c r="K4" s="88" t="s">
        <v>36</v>
      </c>
      <c r="L4" s="89">
        <v>2010</v>
      </c>
    </row>
    <row r="5" spans="1:13" ht="18" customHeight="1">
      <c r="B5" s="91"/>
      <c r="C5" s="92" t="s">
        <v>6</v>
      </c>
      <c r="D5" s="783" t="s">
        <v>150</v>
      </c>
      <c r="E5" s="784"/>
      <c r="F5" s="784"/>
      <c r="G5" s="784"/>
      <c r="H5" s="784"/>
      <c r="I5" s="784"/>
      <c r="J5" s="784"/>
      <c r="K5" s="784"/>
      <c r="L5" s="785"/>
    </row>
    <row r="6" spans="1:13" ht="8.25" customHeight="1"/>
    <row r="7" spans="1:13" s="97" customFormat="1" ht="27.75" customHeight="1">
      <c r="A7" s="83"/>
      <c r="B7" s="761" t="s">
        <v>8</v>
      </c>
      <c r="C7" s="761"/>
      <c r="D7" s="761"/>
      <c r="E7" s="94" t="s">
        <v>38</v>
      </c>
      <c r="F7" s="761" t="s">
        <v>9</v>
      </c>
      <c r="G7" s="761"/>
      <c r="H7" s="762" t="s">
        <v>39</v>
      </c>
      <c r="I7" s="96" t="s">
        <v>40</v>
      </c>
      <c r="J7" s="761" t="s">
        <v>41</v>
      </c>
      <c r="K7" s="761"/>
      <c r="L7" s="762" t="s">
        <v>42</v>
      </c>
    </row>
    <row r="8" spans="1:13" s="97" customFormat="1" ht="24" customHeight="1">
      <c r="A8" s="83"/>
      <c r="B8" s="761"/>
      <c r="C8" s="761"/>
      <c r="D8" s="761"/>
      <c r="E8" s="98" t="s">
        <v>10</v>
      </c>
      <c r="F8" s="94" t="s">
        <v>509</v>
      </c>
      <c r="G8" s="94" t="s">
        <v>510</v>
      </c>
      <c r="H8" s="762"/>
      <c r="I8" s="95" t="s">
        <v>45</v>
      </c>
      <c r="J8" s="95" t="s">
        <v>46</v>
      </c>
      <c r="K8" s="95" t="s">
        <v>47</v>
      </c>
      <c r="L8" s="762"/>
    </row>
    <row r="9" spans="1:13" s="97" customFormat="1">
      <c r="A9" s="100"/>
      <c r="B9" s="101"/>
      <c r="C9" s="102"/>
      <c r="D9" s="102"/>
      <c r="E9" s="103"/>
      <c r="F9" s="104"/>
      <c r="G9" s="105"/>
      <c r="H9" s="106"/>
      <c r="I9" s="107"/>
      <c r="J9" s="106"/>
      <c r="K9" s="107"/>
      <c r="L9" s="108"/>
    </row>
    <row r="10" spans="1:13" s="32" customFormat="1" ht="12.75">
      <c r="A10" s="83" t="s">
        <v>48</v>
      </c>
      <c r="B10" s="28" t="s">
        <v>485</v>
      </c>
      <c r="C10" s="29"/>
      <c r="D10" s="29"/>
      <c r="E10" s="30"/>
      <c r="F10" s="29"/>
      <c r="G10" s="30"/>
      <c r="H10" s="29"/>
      <c r="I10" s="30"/>
      <c r="J10" s="29"/>
      <c r="K10" s="30"/>
      <c r="L10" s="31"/>
    </row>
    <row r="11" spans="1:13" s="32" customFormat="1" ht="12.75">
      <c r="A11" s="712"/>
      <c r="B11" s="713"/>
      <c r="C11" s="39"/>
      <c r="D11" s="39"/>
      <c r="E11" s="45"/>
      <c r="F11" s="714"/>
      <c r="G11" s="714"/>
      <c r="H11" s="82"/>
      <c r="I11" s="80"/>
      <c r="J11" s="39"/>
      <c r="K11" s="45"/>
      <c r="L11" s="47"/>
      <c r="M11" s="715"/>
    </row>
    <row r="12" spans="1:13" s="32" customFormat="1" ht="12.75">
      <c r="A12" s="83" t="s">
        <v>71</v>
      </c>
      <c r="B12" s="28" t="s">
        <v>72</v>
      </c>
      <c r="C12" s="29"/>
      <c r="D12" s="29"/>
      <c r="E12" s="30"/>
      <c r="F12" s="29"/>
      <c r="G12" s="30"/>
      <c r="H12" s="29"/>
      <c r="I12" s="30"/>
      <c r="J12" s="29"/>
      <c r="K12" s="30"/>
      <c r="L12" s="31"/>
    </row>
    <row r="13" spans="1:13" s="32" customFormat="1" ht="12.75">
      <c r="A13" s="83"/>
      <c r="B13" s="38"/>
      <c r="C13" s="39"/>
      <c r="D13" s="39"/>
      <c r="E13" s="45"/>
      <c r="F13" s="39"/>
      <c r="G13" s="45"/>
      <c r="H13" s="39"/>
      <c r="I13" s="45"/>
      <c r="J13" s="39"/>
      <c r="K13" s="45"/>
      <c r="L13" s="47"/>
    </row>
    <row r="14" spans="1:13" s="32" customFormat="1" ht="12.75">
      <c r="A14" s="83"/>
      <c r="B14" s="48" t="s">
        <v>511</v>
      </c>
      <c r="C14" s="39"/>
      <c r="D14" s="39"/>
      <c r="E14" s="716">
        <v>9064.9</v>
      </c>
      <c r="F14" s="716">
        <f>9064.9-118</f>
        <v>8946.9</v>
      </c>
      <c r="G14" s="206">
        <v>0</v>
      </c>
      <c r="H14" s="82" t="s">
        <v>113</v>
      </c>
      <c r="I14" s="80" t="s">
        <v>114</v>
      </c>
      <c r="J14" s="39"/>
      <c r="K14" s="45" t="s">
        <v>487</v>
      </c>
      <c r="L14" s="47" t="s">
        <v>55</v>
      </c>
    </row>
    <row r="15" spans="1:13" s="32" customFormat="1" ht="12.75">
      <c r="A15" s="83"/>
      <c r="B15" s="865"/>
      <c r="C15" s="866"/>
      <c r="D15" s="867"/>
      <c r="E15" s="716"/>
      <c r="F15" s="716"/>
      <c r="G15" s="206"/>
      <c r="H15" s="39"/>
      <c r="I15" s="45"/>
      <c r="J15" s="39"/>
      <c r="K15" s="45"/>
      <c r="L15" s="47"/>
    </row>
    <row r="16" spans="1:13" s="32" customFormat="1" ht="12.75">
      <c r="A16" s="83"/>
      <c r="B16" s="48" t="s">
        <v>512</v>
      </c>
      <c r="C16" s="39"/>
      <c r="D16" s="39"/>
      <c r="E16" s="716">
        <v>477.1</v>
      </c>
      <c r="F16" s="716">
        <v>477.1</v>
      </c>
      <c r="G16" s="206">
        <v>0</v>
      </c>
      <c r="H16" s="82" t="s">
        <v>113</v>
      </c>
      <c r="I16" s="80" t="s">
        <v>114</v>
      </c>
      <c r="J16" s="39"/>
      <c r="K16" s="45" t="s">
        <v>487</v>
      </c>
      <c r="L16" s="47" t="s">
        <v>55</v>
      </c>
    </row>
    <row r="17" spans="1:12" s="32" customFormat="1" ht="12.75">
      <c r="A17" s="83"/>
      <c r="B17" s="48"/>
      <c r="C17" s="39"/>
      <c r="D17" s="39"/>
      <c r="E17" s="716"/>
      <c r="F17" s="717"/>
      <c r="G17" s="206"/>
      <c r="H17" s="82"/>
      <c r="I17" s="80"/>
      <c r="J17" s="39"/>
      <c r="K17" s="45"/>
      <c r="L17" s="47"/>
    </row>
    <row r="18" spans="1:12" s="32" customFormat="1" ht="12.75">
      <c r="A18" s="83"/>
      <c r="B18" s="48"/>
      <c r="C18" s="39"/>
      <c r="D18" s="39"/>
      <c r="E18" s="716"/>
      <c r="F18" s="718">
        <f>SUM(F14:F17)</f>
        <v>9424</v>
      </c>
      <c r="G18" s="206"/>
      <c r="H18" s="82"/>
      <c r="I18" s="80"/>
      <c r="J18" s="39"/>
      <c r="K18" s="45"/>
      <c r="L18" s="47"/>
    </row>
    <row r="19" spans="1:12" s="32" customFormat="1" ht="12.75">
      <c r="A19" s="83" t="s">
        <v>497</v>
      </c>
      <c r="B19" s="28" t="s">
        <v>498</v>
      </c>
      <c r="C19" s="29"/>
      <c r="D19" s="29"/>
      <c r="E19" s="719"/>
      <c r="F19" s="29"/>
      <c r="G19" s="720"/>
      <c r="H19" s="29"/>
      <c r="I19" s="30"/>
      <c r="J19" s="29"/>
      <c r="K19" s="30"/>
      <c r="L19" s="31"/>
    </row>
    <row r="20" spans="1:12" s="32" customFormat="1" ht="12.75">
      <c r="A20" s="83"/>
      <c r="B20" s="48"/>
      <c r="C20" s="39"/>
      <c r="D20" s="39"/>
      <c r="E20" s="716"/>
      <c r="F20" s="714"/>
      <c r="G20" s="206"/>
      <c r="H20" s="82"/>
      <c r="I20" s="80"/>
      <c r="J20" s="39"/>
      <c r="K20" s="45"/>
      <c r="L20" s="47"/>
    </row>
    <row r="21" spans="1:12" s="32" customFormat="1" ht="12.75">
      <c r="A21" s="83"/>
      <c r="B21" s="48" t="s">
        <v>479</v>
      </c>
      <c r="C21" s="39"/>
      <c r="D21" s="39"/>
      <c r="E21" s="716">
        <v>3816.8</v>
      </c>
      <c r="F21" s="716">
        <v>3816.8</v>
      </c>
      <c r="G21" s="206">
        <v>0</v>
      </c>
      <c r="H21" s="82" t="s">
        <v>60</v>
      </c>
      <c r="I21" s="80" t="s">
        <v>118</v>
      </c>
      <c r="J21" s="39"/>
      <c r="K21" s="45" t="s">
        <v>487</v>
      </c>
      <c r="L21" s="47" t="s">
        <v>55</v>
      </c>
    </row>
    <row r="22" spans="1:12" s="32" customFormat="1" ht="12.75">
      <c r="A22" s="83"/>
      <c r="B22" s="865" t="s">
        <v>473</v>
      </c>
      <c r="C22" s="866"/>
      <c r="D22" s="867"/>
      <c r="E22" s="716"/>
      <c r="F22" s="721"/>
      <c r="G22" s="206"/>
      <c r="H22" s="82"/>
      <c r="I22" s="80"/>
      <c r="J22" s="39"/>
      <c r="K22" s="45"/>
      <c r="L22" s="47"/>
    </row>
    <row r="23" spans="1:12" s="32" customFormat="1" ht="12.75">
      <c r="A23" s="83"/>
      <c r="B23" s="48" t="s">
        <v>513</v>
      </c>
      <c r="C23" s="39"/>
      <c r="D23" s="39"/>
      <c r="E23" s="716">
        <v>3578.2</v>
      </c>
      <c r="F23" s="716">
        <v>3578.2</v>
      </c>
      <c r="G23" s="206">
        <v>1252</v>
      </c>
      <c r="H23" s="82" t="s">
        <v>60</v>
      </c>
      <c r="I23" s="80" t="s">
        <v>118</v>
      </c>
      <c r="J23" s="39"/>
      <c r="K23" s="45" t="s">
        <v>487</v>
      </c>
      <c r="L23" s="47" t="s">
        <v>55</v>
      </c>
    </row>
    <row r="24" spans="1:12" s="32" customFormat="1" ht="12.75">
      <c r="A24" s="83"/>
      <c r="B24" s="865" t="s">
        <v>473</v>
      </c>
      <c r="C24" s="866"/>
      <c r="D24" s="867"/>
      <c r="E24" s="716"/>
      <c r="F24" s="721"/>
      <c r="G24" s="206"/>
      <c r="H24" s="82"/>
      <c r="I24" s="80"/>
      <c r="J24" s="39"/>
      <c r="K24" s="45"/>
      <c r="L24" s="47"/>
    </row>
    <row r="25" spans="1:12" s="32" customFormat="1" ht="12.75">
      <c r="A25" s="83"/>
      <c r="B25" s="48" t="s">
        <v>514</v>
      </c>
      <c r="C25" s="39"/>
      <c r="D25" s="39"/>
      <c r="E25" s="716">
        <v>37302</v>
      </c>
      <c r="F25" s="716">
        <f>18377.9+3578.2</f>
        <v>21956.100000000002</v>
      </c>
      <c r="G25" s="206">
        <f>+E25-F25</f>
        <v>15345.899999999998</v>
      </c>
      <c r="H25" s="82" t="s">
        <v>60</v>
      </c>
      <c r="I25" s="80" t="s">
        <v>118</v>
      </c>
      <c r="J25" s="39"/>
      <c r="K25" s="45" t="s">
        <v>487</v>
      </c>
      <c r="L25" s="47" t="s">
        <v>55</v>
      </c>
    </row>
    <row r="26" spans="1:12" s="32" customFormat="1" ht="12.75">
      <c r="A26" s="83"/>
      <c r="B26" s="865" t="s">
        <v>476</v>
      </c>
      <c r="C26" s="866"/>
      <c r="D26" s="867"/>
      <c r="E26" s="716"/>
      <c r="F26" s="721"/>
      <c r="G26" s="206"/>
      <c r="H26" s="82"/>
      <c r="I26" s="80"/>
      <c r="J26" s="39"/>
      <c r="K26" s="45"/>
      <c r="L26" s="47"/>
    </row>
    <row r="27" spans="1:12" s="32" customFormat="1" ht="12.75">
      <c r="A27" s="83"/>
      <c r="B27" s="38" t="s">
        <v>480</v>
      </c>
      <c r="C27" s="39"/>
      <c r="D27" s="39"/>
      <c r="E27" s="716">
        <v>5725.2</v>
      </c>
      <c r="F27" s="716">
        <f>5725.2+118</f>
        <v>5843.2</v>
      </c>
      <c r="G27" s="206">
        <v>0</v>
      </c>
      <c r="H27" s="82" t="s">
        <v>113</v>
      </c>
      <c r="I27" s="80" t="s">
        <v>114</v>
      </c>
      <c r="J27" s="39"/>
      <c r="K27" s="45" t="s">
        <v>487</v>
      </c>
      <c r="L27" s="47" t="s">
        <v>55</v>
      </c>
    </row>
    <row r="28" spans="1:12" s="32" customFormat="1" ht="12.75">
      <c r="A28" s="83"/>
      <c r="B28" s="1023"/>
      <c r="C28" s="1024"/>
      <c r="D28" s="1025"/>
      <c r="E28" s="58"/>
      <c r="F28" s="722"/>
      <c r="G28" s="723"/>
      <c r="H28" s="590"/>
      <c r="I28" s="121"/>
      <c r="J28" s="57"/>
      <c r="K28" s="58"/>
      <c r="L28" s="59"/>
    </row>
    <row r="29" spans="1:12" s="32" customFormat="1" ht="12.75">
      <c r="A29" s="83"/>
      <c r="B29" s="437"/>
      <c r="C29" s="437"/>
      <c r="D29" s="437"/>
      <c r="E29" s="39"/>
      <c r="F29" s="718">
        <f>SUM(F21:F28)</f>
        <v>35194.300000000003</v>
      </c>
      <c r="G29" s="721"/>
      <c r="H29" s="82"/>
      <c r="I29" s="82"/>
      <c r="J29" s="39"/>
      <c r="K29" s="39"/>
      <c r="L29" s="39"/>
    </row>
    <row r="31" spans="1:12" s="114" customFormat="1">
      <c r="A31" s="109"/>
      <c r="B31" s="749" t="s">
        <v>75</v>
      </c>
      <c r="C31" s="749"/>
      <c r="D31" s="749"/>
      <c r="E31" s="749"/>
      <c r="F31" s="749"/>
      <c r="G31" s="749"/>
      <c r="H31" s="749"/>
      <c r="I31" s="749"/>
      <c r="J31" s="749"/>
      <c r="K31" s="749"/>
      <c r="L31" s="749"/>
    </row>
    <row r="32" spans="1:12" s="61" customFormat="1" ht="16.5" customHeight="1">
      <c r="B32" s="62" t="s">
        <v>30</v>
      </c>
      <c r="C32" s="63" t="s">
        <v>76</v>
      </c>
      <c r="D32" s="64"/>
      <c r="E32" s="64"/>
      <c r="F32" s="63"/>
      <c r="G32" s="63" t="s">
        <v>77</v>
      </c>
      <c r="H32" s="64"/>
      <c r="I32" s="63"/>
      <c r="J32" s="63" t="s">
        <v>78</v>
      </c>
      <c r="K32" s="64"/>
      <c r="L32" s="65"/>
    </row>
    <row r="33" spans="1:12" s="61" customFormat="1" ht="10.5" customHeight="1">
      <c r="B33" s="66"/>
      <c r="C33" s="67" t="s">
        <v>79</v>
      </c>
      <c r="D33" s="68"/>
      <c r="E33" s="68"/>
      <c r="F33" s="67"/>
      <c r="G33" s="67" t="s">
        <v>80</v>
      </c>
      <c r="H33" s="68"/>
      <c r="I33" s="68"/>
      <c r="J33" s="67" t="s">
        <v>81</v>
      </c>
      <c r="K33" s="68"/>
      <c r="L33" s="69"/>
    </row>
    <row r="34" spans="1:12" s="61" customFormat="1" ht="4.5" customHeight="1">
      <c r="A34" s="70"/>
    </row>
    <row r="35" spans="1:12" s="61" customFormat="1" ht="14.25" customHeight="1">
      <c r="B35" s="71" t="s">
        <v>31</v>
      </c>
      <c r="C35" s="72" t="s">
        <v>82</v>
      </c>
      <c r="D35" s="73"/>
      <c r="E35" s="73"/>
      <c r="F35" s="73"/>
      <c r="G35" s="73"/>
      <c r="H35" s="73"/>
      <c r="I35" s="73"/>
      <c r="J35" s="73"/>
      <c r="K35" s="73"/>
      <c r="L35" s="74"/>
    </row>
    <row r="36" spans="1:12" ht="7.5" customHeight="1"/>
    <row r="37" spans="1:12">
      <c r="B37" s="115" t="s">
        <v>32</v>
      </c>
      <c r="C37" s="116"/>
      <c r="D37" s="724" t="s">
        <v>507</v>
      </c>
      <c r="E37" s="118"/>
      <c r="F37" s="118"/>
      <c r="G37" s="119" t="s">
        <v>33</v>
      </c>
      <c r="H37" s="725" t="s">
        <v>508</v>
      </c>
      <c r="I37" s="118"/>
      <c r="J37" s="118"/>
    </row>
  </sheetData>
  <mergeCells count="16">
    <mergeCell ref="B31:L31"/>
    <mergeCell ref="B1:L1"/>
    <mergeCell ref="B2:L2"/>
    <mergeCell ref="D4:F4"/>
    <mergeCell ref="H4:J4"/>
    <mergeCell ref="D5:L5"/>
    <mergeCell ref="B7:D8"/>
    <mergeCell ref="F7:G7"/>
    <mergeCell ref="H7:H8"/>
    <mergeCell ref="J7:K7"/>
    <mergeCell ref="L7:L8"/>
    <mergeCell ref="B15:D15"/>
    <mergeCell ref="B22:D22"/>
    <mergeCell ref="B24:D24"/>
    <mergeCell ref="B26:D26"/>
    <mergeCell ref="B28:D28"/>
  </mergeCells>
  <pageMargins left="0.7" right="0.7" top="0.75" bottom="0.75" header="0.3" footer="0.3"/>
</worksheet>
</file>

<file path=xl/worksheets/sheet13.xml><?xml version="1.0" encoding="utf-8"?>
<worksheet xmlns="http://schemas.openxmlformats.org/spreadsheetml/2006/main" xmlns:r="http://schemas.openxmlformats.org/officeDocument/2006/relationships">
  <dimension ref="A1:N59"/>
  <sheetViews>
    <sheetView topLeftCell="A7" workbookViewId="0">
      <selection activeCell="N21" sqref="N21"/>
    </sheetView>
  </sheetViews>
  <sheetFormatPr baseColWidth="10" defaultRowHeight="13.5"/>
  <cols>
    <col min="1" max="16384" width="11.42578125" style="11"/>
  </cols>
  <sheetData>
    <row r="1" spans="1:14" s="2" customFormat="1" ht="20.25">
      <c r="A1" s="1"/>
      <c r="B1" s="750" t="s">
        <v>0</v>
      </c>
      <c r="C1" s="750"/>
      <c r="D1" s="750"/>
      <c r="E1" s="750"/>
      <c r="F1" s="750"/>
      <c r="G1" s="750"/>
      <c r="H1" s="750"/>
      <c r="I1" s="750"/>
      <c r="J1" s="750"/>
      <c r="K1" s="750"/>
      <c r="L1" s="750"/>
    </row>
    <row r="2" spans="1:14" s="2" customFormat="1" ht="14.25">
      <c r="A2" s="1"/>
      <c r="B2" s="751" t="s">
        <v>1</v>
      </c>
      <c r="C2" s="751"/>
      <c r="D2" s="751"/>
      <c r="E2" s="751"/>
      <c r="F2" s="751"/>
      <c r="G2" s="751"/>
      <c r="H2" s="751"/>
      <c r="I2" s="751"/>
      <c r="J2" s="751"/>
      <c r="K2" s="751"/>
      <c r="L2" s="751"/>
    </row>
    <row r="3" spans="1:14" s="2" customFormat="1" ht="14.25">
      <c r="A3" s="1"/>
      <c r="B3" s="3"/>
      <c r="C3" s="3"/>
      <c r="D3" s="3"/>
      <c r="E3" s="3"/>
      <c r="F3" s="3"/>
      <c r="G3" s="3"/>
      <c r="H3" s="3"/>
      <c r="I3" s="3"/>
      <c r="J3" s="3"/>
      <c r="K3" s="3"/>
    </row>
    <row r="4" spans="1:14" s="10" customFormat="1" ht="15.75">
      <c r="A4" s="4"/>
      <c r="B4" s="5"/>
      <c r="C4" s="6" t="s">
        <v>2</v>
      </c>
      <c r="D4" s="1038" t="s">
        <v>34</v>
      </c>
      <c r="E4" s="1039"/>
      <c r="F4" s="1040"/>
      <c r="G4" s="7" t="s">
        <v>4</v>
      </c>
      <c r="H4" s="1041" t="s">
        <v>35</v>
      </c>
      <c r="I4" s="1042"/>
      <c r="J4" s="1042"/>
      <c r="K4" s="8" t="s">
        <v>36</v>
      </c>
      <c r="L4" s="9">
        <v>2009</v>
      </c>
    </row>
    <row r="5" spans="1:14">
      <c r="B5" s="12"/>
      <c r="C5" s="13" t="s">
        <v>6</v>
      </c>
      <c r="D5" s="1043" t="s">
        <v>37</v>
      </c>
      <c r="E5" s="1044"/>
      <c r="F5" s="1044"/>
      <c r="G5" s="1044"/>
      <c r="H5" s="1044"/>
      <c r="I5" s="1044"/>
      <c r="J5" s="1044"/>
      <c r="K5" s="1044"/>
      <c r="L5" s="1045"/>
    </row>
    <row r="7" spans="1:14" s="17" customFormat="1" ht="27">
      <c r="A7" s="1"/>
      <c r="B7" s="1036" t="s">
        <v>8</v>
      </c>
      <c r="C7" s="1036"/>
      <c r="D7" s="1036"/>
      <c r="E7" s="14" t="s">
        <v>38</v>
      </c>
      <c r="F7" s="1036" t="s">
        <v>9</v>
      </c>
      <c r="G7" s="1036"/>
      <c r="H7" s="1037" t="s">
        <v>39</v>
      </c>
      <c r="I7" s="16" t="s">
        <v>40</v>
      </c>
      <c r="J7" s="1036" t="s">
        <v>41</v>
      </c>
      <c r="K7" s="1036"/>
      <c r="L7" s="1037" t="s">
        <v>42</v>
      </c>
    </row>
    <row r="8" spans="1:14" s="17" customFormat="1" ht="39.75">
      <c r="A8" s="1"/>
      <c r="B8" s="1036"/>
      <c r="C8" s="1036"/>
      <c r="D8" s="1036"/>
      <c r="E8" s="18" t="s">
        <v>10</v>
      </c>
      <c r="F8" s="14" t="s">
        <v>43</v>
      </c>
      <c r="G8" s="14" t="s">
        <v>44</v>
      </c>
      <c r="H8" s="1037"/>
      <c r="I8" s="15" t="s">
        <v>45</v>
      </c>
      <c r="J8" s="15" t="s">
        <v>46</v>
      </c>
      <c r="K8" s="15" t="s">
        <v>47</v>
      </c>
      <c r="L8" s="1037"/>
    </row>
    <row r="9" spans="1:14" s="17" customFormat="1">
      <c r="A9" s="19"/>
      <c r="B9" s="20"/>
      <c r="C9" s="21"/>
      <c r="D9" s="21"/>
      <c r="E9" s="22"/>
      <c r="F9" s="23"/>
      <c r="G9" s="24"/>
      <c r="H9" s="25"/>
      <c r="I9" s="26"/>
      <c r="J9" s="25"/>
      <c r="K9" s="26"/>
      <c r="L9" s="27"/>
    </row>
    <row r="10" spans="1:14" s="32" customFormat="1" ht="12.75">
      <c r="A10" s="1" t="s">
        <v>48</v>
      </c>
      <c r="B10" s="28" t="s">
        <v>49</v>
      </c>
      <c r="C10" s="29"/>
      <c r="D10" s="29"/>
      <c r="E10" s="30"/>
      <c r="F10" s="29"/>
      <c r="G10" s="30"/>
      <c r="H10" s="29"/>
      <c r="I10" s="30"/>
      <c r="J10" s="29"/>
      <c r="K10" s="30"/>
      <c r="L10" s="31"/>
    </row>
    <row r="11" spans="1:14" s="32" customFormat="1" ht="12.75">
      <c r="A11" s="33" t="s">
        <v>50</v>
      </c>
      <c r="B11" s="34" t="s">
        <v>51</v>
      </c>
      <c r="C11" s="35"/>
      <c r="D11" s="35"/>
      <c r="E11" s="36"/>
      <c r="F11" s="35"/>
      <c r="G11" s="36"/>
      <c r="H11" s="35"/>
      <c r="I11" s="36"/>
      <c r="J11" s="35"/>
      <c r="K11" s="36"/>
      <c r="L11" s="37"/>
    </row>
    <row r="12" spans="1:14" s="32" customFormat="1" ht="12.75">
      <c r="A12" s="1"/>
      <c r="B12" s="38"/>
      <c r="C12" s="39"/>
      <c r="D12" s="39"/>
      <c r="E12" s="40"/>
      <c r="F12" s="41"/>
      <c r="G12" s="40"/>
      <c r="H12" s="41"/>
      <c r="I12" s="40"/>
      <c r="J12" s="41"/>
      <c r="K12" s="40"/>
      <c r="L12" s="42"/>
    </row>
    <row r="13" spans="1:14" s="32" customFormat="1" ht="38.25">
      <c r="A13" s="1"/>
      <c r="B13" s="1030" t="s">
        <v>52</v>
      </c>
      <c r="C13" s="1027"/>
      <c r="D13" s="1028"/>
      <c r="E13" s="44">
        <v>2038</v>
      </c>
      <c r="F13" s="44">
        <v>2038</v>
      </c>
      <c r="G13" s="45"/>
      <c r="H13" s="39" t="s">
        <v>53</v>
      </c>
      <c r="I13" s="46" t="s">
        <v>54</v>
      </c>
      <c r="J13" s="39"/>
      <c r="K13" s="45"/>
      <c r="L13" s="47" t="s">
        <v>55</v>
      </c>
      <c r="N13" s="32" t="s">
        <v>545</v>
      </c>
    </row>
    <row r="14" spans="1:14" s="32" customFormat="1" ht="12.75">
      <c r="A14" s="1"/>
      <c r="B14" s="1026" t="s">
        <v>56</v>
      </c>
      <c r="C14" s="1033"/>
      <c r="D14" s="1034"/>
      <c r="E14" s="45"/>
      <c r="F14" s="39"/>
      <c r="G14" s="45"/>
      <c r="H14" s="39"/>
      <c r="I14" s="45"/>
      <c r="J14" s="39"/>
      <c r="K14" s="45"/>
      <c r="L14" s="47"/>
      <c r="N14" s="32">
        <f>43084+2916</f>
        <v>46000</v>
      </c>
    </row>
    <row r="15" spans="1:14" s="32" customFormat="1" ht="12.75">
      <c r="A15" s="1"/>
      <c r="B15" s="1035"/>
      <c r="C15" s="1031"/>
      <c r="D15" s="1032"/>
      <c r="E15" s="45"/>
      <c r="F15" s="39"/>
      <c r="G15" s="45"/>
      <c r="H15" s="39"/>
      <c r="I15" s="45"/>
      <c r="J15" s="39"/>
      <c r="K15" s="45"/>
      <c r="L15" s="47"/>
    </row>
    <row r="16" spans="1:14" s="32" customFormat="1" ht="38.25">
      <c r="A16" s="1"/>
      <c r="B16" s="1030" t="s">
        <v>57</v>
      </c>
      <c r="C16" s="1027"/>
      <c r="D16" s="1028"/>
      <c r="E16" s="44">
        <v>878</v>
      </c>
      <c r="F16" s="44">
        <v>878</v>
      </c>
      <c r="G16" s="45"/>
      <c r="H16" s="39" t="s">
        <v>53</v>
      </c>
      <c r="I16" s="46" t="s">
        <v>54</v>
      </c>
      <c r="J16" s="39"/>
      <c r="K16" s="45"/>
      <c r="L16" s="47"/>
    </row>
    <row r="17" spans="1:14" s="32" customFormat="1" ht="12.75">
      <c r="A17" s="1"/>
      <c r="B17" s="1026" t="s">
        <v>58</v>
      </c>
      <c r="C17" s="1033"/>
      <c r="D17" s="1034"/>
      <c r="E17" s="45"/>
      <c r="F17" s="39"/>
      <c r="G17" s="45"/>
      <c r="H17" s="39"/>
      <c r="I17" s="45"/>
      <c r="J17" s="39"/>
      <c r="K17" s="45"/>
      <c r="L17" s="47"/>
      <c r="N17" s="32">
        <f>52904+12460</f>
        <v>65364</v>
      </c>
    </row>
    <row r="18" spans="1:14" s="32" customFormat="1" ht="12.75">
      <c r="A18" s="1"/>
      <c r="B18" s="1035"/>
      <c r="C18" s="1031"/>
      <c r="D18" s="1032"/>
      <c r="E18" s="45"/>
      <c r="F18" s="39"/>
      <c r="G18" s="45"/>
      <c r="H18" s="39"/>
      <c r="I18" s="45"/>
      <c r="J18" s="39"/>
      <c r="K18" s="45"/>
      <c r="L18" s="47"/>
    </row>
    <row r="19" spans="1:14" s="32" customFormat="1" ht="15">
      <c r="A19" s="1"/>
      <c r="B19" s="1030" t="s">
        <v>59</v>
      </c>
      <c r="C19" s="1027"/>
      <c r="D19" s="1028"/>
      <c r="E19" s="45">
        <v>4506</v>
      </c>
      <c r="F19" s="39"/>
      <c r="G19" s="45">
        <v>4506</v>
      </c>
      <c r="H19" s="39" t="s">
        <v>60</v>
      </c>
      <c r="I19" s="46"/>
      <c r="J19" s="39"/>
      <c r="K19" s="45"/>
      <c r="L19" s="47"/>
    </row>
    <row r="20" spans="1:14" s="32" customFormat="1" ht="12.75">
      <c r="A20" s="1"/>
      <c r="B20" s="1026" t="s">
        <v>61</v>
      </c>
      <c r="C20" s="1027"/>
      <c r="D20" s="1028"/>
      <c r="E20" s="45"/>
      <c r="F20" s="39"/>
      <c r="G20" s="45"/>
      <c r="H20" s="39"/>
      <c r="I20" s="46"/>
      <c r="J20" s="39"/>
      <c r="K20" s="45"/>
      <c r="L20" s="47"/>
    </row>
    <row r="21" spans="1:14" s="32" customFormat="1" ht="12.75">
      <c r="A21" s="1"/>
      <c r="B21" s="1026"/>
      <c r="C21" s="1027"/>
      <c r="D21" s="1028"/>
      <c r="E21" s="45"/>
      <c r="F21" s="39"/>
      <c r="G21" s="45"/>
      <c r="H21" s="39"/>
      <c r="I21" s="45"/>
      <c r="J21" s="39"/>
      <c r="K21" s="45"/>
      <c r="L21" s="47"/>
    </row>
    <row r="22" spans="1:14" s="32" customFormat="1" ht="15">
      <c r="A22" s="1"/>
      <c r="B22" s="1030" t="s">
        <v>62</v>
      </c>
      <c r="C22" s="1027"/>
      <c r="D22" s="1028"/>
      <c r="E22" s="45">
        <v>2966</v>
      </c>
      <c r="F22" s="39"/>
      <c r="G22" s="45">
        <v>2966</v>
      </c>
      <c r="H22" s="39" t="s">
        <v>60</v>
      </c>
      <c r="I22" s="45"/>
      <c r="J22" s="39"/>
      <c r="K22" s="45"/>
      <c r="L22" s="47"/>
    </row>
    <row r="23" spans="1:14" s="32" customFormat="1" ht="12.75">
      <c r="A23" s="1"/>
      <c r="B23" s="1026" t="s">
        <v>63</v>
      </c>
      <c r="C23" s="1031"/>
      <c r="D23" s="1032"/>
      <c r="E23" s="45"/>
      <c r="F23" s="39"/>
      <c r="G23" s="45"/>
      <c r="H23" s="39"/>
      <c r="I23" s="45"/>
      <c r="J23" s="39"/>
      <c r="K23" s="45"/>
      <c r="L23" s="47"/>
    </row>
    <row r="24" spans="1:14" s="32" customFormat="1" ht="12.75">
      <c r="A24" s="1"/>
      <c r="B24" s="1026"/>
      <c r="C24" s="1031"/>
      <c r="D24" s="1032"/>
      <c r="E24" s="45"/>
      <c r="F24" s="39"/>
      <c r="G24" s="45"/>
      <c r="H24" s="39"/>
      <c r="I24" s="45"/>
      <c r="J24" s="39"/>
      <c r="K24" s="45"/>
      <c r="L24" s="47"/>
    </row>
    <row r="25" spans="1:14" s="32" customFormat="1" ht="12.75">
      <c r="A25" s="33" t="s">
        <v>64</v>
      </c>
      <c r="B25" s="34" t="s">
        <v>65</v>
      </c>
      <c r="C25" s="35"/>
      <c r="D25" s="35"/>
      <c r="E25" s="36"/>
      <c r="F25" s="35"/>
      <c r="G25" s="36"/>
      <c r="H25" s="35"/>
      <c r="I25" s="36"/>
      <c r="J25" s="35"/>
      <c r="K25" s="36"/>
      <c r="L25" s="37"/>
    </row>
    <row r="26" spans="1:14" s="32" customFormat="1" ht="12.75">
      <c r="A26" s="1"/>
      <c r="B26" s="38"/>
      <c r="C26" s="39"/>
      <c r="D26" s="39"/>
      <c r="E26" s="45"/>
      <c r="F26" s="39"/>
      <c r="G26" s="45"/>
      <c r="H26" s="39"/>
      <c r="I26" s="45"/>
      <c r="J26" s="39"/>
      <c r="K26" s="45"/>
      <c r="L26" s="47"/>
    </row>
    <row r="27" spans="1:14" s="32" customFormat="1" ht="38.25">
      <c r="A27" s="1"/>
      <c r="B27" s="43" t="s">
        <v>66</v>
      </c>
      <c r="C27" s="39"/>
      <c r="D27" s="39"/>
      <c r="E27" s="45"/>
      <c r="F27" s="39"/>
      <c r="G27" s="45"/>
      <c r="H27" s="39"/>
      <c r="I27" s="45"/>
      <c r="J27" s="39"/>
      <c r="K27" s="45"/>
      <c r="L27" s="47" t="s">
        <v>55</v>
      </c>
    </row>
    <row r="28" spans="1:14" s="32" customFormat="1" ht="12.75">
      <c r="A28" s="1"/>
      <c r="B28" s="865" t="s">
        <v>67</v>
      </c>
      <c r="C28" s="866"/>
      <c r="D28" s="867"/>
      <c r="E28" s="45"/>
      <c r="F28" s="39"/>
      <c r="G28" s="45"/>
      <c r="H28" s="39"/>
      <c r="I28" s="45"/>
      <c r="J28" s="39"/>
      <c r="K28" s="45"/>
      <c r="L28" s="47"/>
    </row>
    <row r="29" spans="1:14" s="32" customFormat="1" ht="12.75">
      <c r="A29" s="1"/>
      <c r="B29" s="38"/>
      <c r="C29" s="39"/>
      <c r="D29" s="39"/>
      <c r="E29" s="45"/>
      <c r="F29" s="39"/>
      <c r="G29" s="45"/>
      <c r="H29" s="39"/>
      <c r="I29" s="45"/>
      <c r="J29" s="39"/>
      <c r="K29" s="45"/>
      <c r="L29" s="47"/>
    </row>
    <row r="30" spans="1:14" s="32" customFormat="1" ht="12.75">
      <c r="A30" s="1"/>
      <c r="B30" s="48" t="s">
        <v>68</v>
      </c>
      <c r="C30" s="39"/>
      <c r="D30" s="39"/>
      <c r="E30" s="45"/>
      <c r="F30" s="39"/>
      <c r="G30" s="45"/>
      <c r="H30" s="39"/>
      <c r="I30" s="45"/>
      <c r="J30" s="39"/>
      <c r="K30" s="45"/>
      <c r="L30" s="47" t="s">
        <v>55</v>
      </c>
    </row>
    <row r="31" spans="1:14" s="32" customFormat="1" ht="12.75">
      <c r="A31" s="1"/>
      <c r="B31" s="865" t="s">
        <v>67</v>
      </c>
      <c r="C31" s="866"/>
      <c r="D31" s="867"/>
      <c r="E31" s="45"/>
      <c r="F31" s="39"/>
      <c r="G31" s="45"/>
      <c r="H31" s="39"/>
      <c r="I31" s="45"/>
      <c r="J31" s="39"/>
      <c r="K31" s="45"/>
      <c r="L31" s="47"/>
    </row>
    <row r="32" spans="1:14" s="32" customFormat="1" ht="12.75">
      <c r="A32" s="1"/>
      <c r="B32" s="49"/>
      <c r="C32" s="50"/>
      <c r="D32" s="50"/>
      <c r="E32" s="45"/>
      <c r="F32" s="39"/>
      <c r="G32" s="45"/>
      <c r="H32" s="39"/>
      <c r="I32" s="45"/>
      <c r="J32" s="39"/>
      <c r="K32" s="45"/>
      <c r="L32" s="47"/>
    </row>
    <row r="33" spans="1:12" s="32" customFormat="1" ht="38.25">
      <c r="A33" s="1"/>
      <c r="B33" s="51" t="s">
        <v>69</v>
      </c>
      <c r="C33" s="50"/>
      <c r="D33" s="50"/>
      <c r="E33" s="45"/>
      <c r="F33" s="39"/>
      <c r="G33" s="45"/>
      <c r="H33" s="39"/>
      <c r="I33" s="45"/>
      <c r="J33" s="39"/>
      <c r="K33" s="45"/>
      <c r="L33" s="47" t="s">
        <v>55</v>
      </c>
    </row>
    <row r="34" spans="1:12" s="32" customFormat="1" ht="12.75">
      <c r="A34" s="1"/>
      <c r="B34" s="52" t="s">
        <v>70</v>
      </c>
      <c r="C34" s="50"/>
      <c r="D34" s="50"/>
      <c r="E34" s="45"/>
      <c r="F34" s="39"/>
      <c r="G34" s="45"/>
      <c r="H34" s="39"/>
      <c r="I34" s="45"/>
      <c r="J34" s="39"/>
      <c r="K34" s="45"/>
      <c r="L34" s="47"/>
    </row>
    <row r="35" spans="1:12" s="32" customFormat="1" ht="12.75">
      <c r="A35" s="1"/>
      <c r="B35" s="52" t="s">
        <v>70</v>
      </c>
      <c r="C35" s="50"/>
      <c r="D35" s="50"/>
      <c r="E35" s="45"/>
      <c r="F35" s="39"/>
      <c r="G35" s="45"/>
      <c r="H35" s="39"/>
      <c r="I35" s="45"/>
      <c r="J35" s="39"/>
      <c r="K35" s="45"/>
      <c r="L35" s="47"/>
    </row>
    <row r="36" spans="1:12" s="32" customFormat="1" ht="12.75">
      <c r="A36" s="1"/>
      <c r="B36" s="52" t="s">
        <v>70</v>
      </c>
      <c r="C36" s="50"/>
      <c r="D36" s="50"/>
      <c r="E36" s="45"/>
      <c r="F36" s="39"/>
      <c r="G36" s="45"/>
      <c r="H36" s="39"/>
      <c r="I36" s="45"/>
      <c r="J36" s="39"/>
      <c r="K36" s="45"/>
      <c r="L36" s="47"/>
    </row>
    <row r="37" spans="1:12" s="32" customFormat="1" ht="12.75">
      <c r="A37" s="1"/>
      <c r="B37" s="49"/>
      <c r="C37" s="50"/>
      <c r="D37" s="50"/>
      <c r="E37" s="45"/>
      <c r="F37" s="39"/>
      <c r="G37" s="45"/>
      <c r="H37" s="39"/>
      <c r="I37" s="45"/>
      <c r="J37" s="39"/>
      <c r="K37" s="45"/>
      <c r="L37" s="47"/>
    </row>
    <row r="38" spans="1:12" s="32" customFormat="1" ht="12.75">
      <c r="A38" s="1"/>
      <c r="B38" s="49"/>
      <c r="C38" s="50"/>
      <c r="D38" s="50"/>
      <c r="E38" s="45"/>
      <c r="F38" s="39"/>
      <c r="G38" s="45"/>
      <c r="H38" s="39"/>
      <c r="I38" s="45"/>
      <c r="J38" s="39"/>
      <c r="K38" s="45"/>
      <c r="L38" s="47"/>
    </row>
    <row r="39" spans="1:12" s="32" customFormat="1" ht="12.75">
      <c r="A39" s="1" t="s">
        <v>71</v>
      </c>
      <c r="B39" s="28" t="s">
        <v>72</v>
      </c>
      <c r="C39" s="29"/>
      <c r="D39" s="29"/>
      <c r="E39" s="30"/>
      <c r="F39" s="29"/>
      <c r="G39" s="30"/>
      <c r="H39" s="29"/>
      <c r="I39" s="30"/>
      <c r="J39" s="29"/>
      <c r="K39" s="30"/>
      <c r="L39" s="31"/>
    </row>
    <row r="40" spans="1:12" s="32" customFormat="1" ht="12.75">
      <c r="A40" s="1"/>
      <c r="B40" s="38"/>
      <c r="C40" s="39"/>
      <c r="D40" s="39"/>
      <c r="E40" s="45"/>
      <c r="F40" s="39"/>
      <c r="G40" s="45"/>
      <c r="H40" s="39"/>
      <c r="I40" s="45"/>
      <c r="J40" s="39"/>
      <c r="K40" s="45"/>
      <c r="L40" s="47"/>
    </row>
    <row r="41" spans="1:12" s="32" customFormat="1" ht="12.75">
      <c r="A41" s="1"/>
      <c r="B41" s="43" t="s">
        <v>73</v>
      </c>
      <c r="C41" s="39"/>
      <c r="D41" s="39"/>
      <c r="E41" s="45"/>
      <c r="F41" s="39"/>
      <c r="G41" s="45"/>
      <c r="H41" s="39"/>
      <c r="I41" s="45"/>
      <c r="J41" s="39"/>
      <c r="K41" s="45"/>
      <c r="L41" s="47" t="s">
        <v>55</v>
      </c>
    </row>
    <row r="42" spans="1:12" s="32" customFormat="1" ht="12.75">
      <c r="A42" s="1"/>
      <c r="B42" s="865" t="s">
        <v>67</v>
      </c>
      <c r="C42" s="866"/>
      <c r="D42" s="867"/>
      <c r="E42" s="45"/>
      <c r="F42" s="39"/>
      <c r="G42" s="45"/>
      <c r="H42" s="39"/>
      <c r="I42" s="45"/>
      <c r="J42" s="39"/>
      <c r="K42" s="45"/>
      <c r="L42" s="47"/>
    </row>
    <row r="43" spans="1:12" s="32" customFormat="1" ht="12.75">
      <c r="A43" s="1"/>
      <c r="B43" s="38"/>
      <c r="C43" s="39"/>
      <c r="D43" s="39"/>
      <c r="E43" s="45"/>
      <c r="F43" s="39"/>
      <c r="G43" s="45"/>
      <c r="H43" s="39"/>
      <c r="I43" s="45"/>
      <c r="J43" s="39"/>
      <c r="K43" s="45"/>
      <c r="L43" s="47"/>
    </row>
    <row r="44" spans="1:12" s="32" customFormat="1" ht="12.75">
      <c r="A44" s="1"/>
      <c r="B44" s="43" t="s">
        <v>74</v>
      </c>
      <c r="C44" s="39"/>
      <c r="D44" s="39"/>
      <c r="E44" s="45"/>
      <c r="F44" s="39"/>
      <c r="G44" s="45"/>
      <c r="H44" s="39"/>
      <c r="I44" s="45"/>
      <c r="J44" s="39"/>
      <c r="K44" s="45"/>
      <c r="L44" s="47" t="s">
        <v>55</v>
      </c>
    </row>
    <row r="45" spans="1:12" s="32" customFormat="1" ht="12.75">
      <c r="A45" s="1"/>
      <c r="B45" s="865" t="s">
        <v>67</v>
      </c>
      <c r="C45" s="866"/>
      <c r="D45" s="867"/>
      <c r="E45" s="45"/>
      <c r="F45" s="39"/>
      <c r="G45" s="45"/>
      <c r="H45" s="39"/>
      <c r="I45" s="45"/>
      <c r="J45" s="39"/>
      <c r="K45" s="45"/>
      <c r="L45" s="47"/>
    </row>
    <row r="46" spans="1:12" s="32" customFormat="1" ht="12.75">
      <c r="A46" s="1"/>
      <c r="B46" s="53" t="s">
        <v>70</v>
      </c>
      <c r="C46" s="39"/>
      <c r="D46" s="39"/>
      <c r="E46" s="45"/>
      <c r="F46" s="39"/>
      <c r="G46" s="45"/>
      <c r="H46" s="39"/>
      <c r="I46" s="45"/>
      <c r="J46" s="39"/>
      <c r="K46" s="45"/>
      <c r="L46" s="47"/>
    </row>
    <row r="47" spans="1:12" s="32" customFormat="1" ht="12.75">
      <c r="A47" s="1"/>
      <c r="B47" s="53" t="s">
        <v>70</v>
      </c>
      <c r="C47" s="39"/>
      <c r="D47" s="39"/>
      <c r="E47" s="45"/>
      <c r="F47" s="39"/>
      <c r="G47" s="45"/>
      <c r="H47" s="39"/>
      <c r="I47" s="45"/>
      <c r="J47" s="39"/>
      <c r="K47" s="45"/>
      <c r="L47" s="47"/>
    </row>
    <row r="48" spans="1:12" s="41" customFormat="1" ht="12.75">
      <c r="A48" s="54"/>
      <c r="B48" s="53" t="s">
        <v>70</v>
      </c>
      <c r="C48" s="39"/>
      <c r="D48" s="39"/>
      <c r="E48" s="45"/>
      <c r="F48" s="39"/>
      <c r="G48" s="45"/>
      <c r="H48" s="39"/>
      <c r="I48" s="45"/>
      <c r="J48" s="39"/>
      <c r="K48" s="45"/>
      <c r="L48" s="47"/>
    </row>
    <row r="49" spans="1:12" s="32" customFormat="1" ht="12.75">
      <c r="A49" s="1"/>
      <c r="B49" s="55"/>
      <c r="C49" s="39"/>
      <c r="D49" s="39"/>
      <c r="E49" s="45"/>
      <c r="F49" s="39"/>
      <c r="G49" s="45"/>
      <c r="H49" s="39"/>
      <c r="I49" s="45"/>
      <c r="J49" s="39"/>
      <c r="K49" s="45"/>
      <c r="L49" s="47"/>
    </row>
    <row r="50" spans="1:12" s="32" customFormat="1" ht="12.75">
      <c r="A50" s="1"/>
      <c r="B50" s="38"/>
      <c r="C50" s="39"/>
      <c r="D50" s="39"/>
      <c r="E50" s="45"/>
      <c r="F50" s="39"/>
      <c r="G50" s="45"/>
      <c r="H50" s="39"/>
      <c r="I50" s="45"/>
      <c r="J50" s="39"/>
      <c r="K50" s="45"/>
      <c r="L50" s="47"/>
    </row>
    <row r="51" spans="1:12" s="32" customFormat="1" ht="12.75">
      <c r="A51" s="1"/>
      <c r="B51" s="56"/>
      <c r="C51" s="57"/>
      <c r="D51" s="57"/>
      <c r="E51" s="58"/>
      <c r="F51" s="57"/>
      <c r="G51" s="58"/>
      <c r="H51" s="57"/>
      <c r="I51" s="58"/>
      <c r="J51" s="57"/>
      <c r="K51" s="58"/>
      <c r="L51" s="59"/>
    </row>
    <row r="53" spans="1:12" s="60" customFormat="1">
      <c r="A53" s="33"/>
      <c r="B53" s="1029" t="s">
        <v>75</v>
      </c>
      <c r="C53" s="1029"/>
      <c r="D53" s="1029"/>
      <c r="E53" s="1029"/>
      <c r="F53" s="1029"/>
      <c r="G53" s="1029"/>
      <c r="H53" s="1029"/>
      <c r="I53" s="1029"/>
      <c r="J53" s="1029"/>
      <c r="K53" s="1029"/>
      <c r="L53" s="1029"/>
    </row>
    <row r="54" spans="1:12" s="61" customFormat="1" ht="11.25">
      <c r="B54" s="62" t="s">
        <v>30</v>
      </c>
      <c r="C54" s="63" t="s">
        <v>76</v>
      </c>
      <c r="D54" s="64"/>
      <c r="E54" s="64"/>
      <c r="F54" s="63"/>
      <c r="G54" s="63" t="s">
        <v>77</v>
      </c>
      <c r="H54" s="64"/>
      <c r="I54" s="63"/>
      <c r="J54" s="63" t="s">
        <v>78</v>
      </c>
      <c r="K54" s="64"/>
      <c r="L54" s="65"/>
    </row>
    <row r="55" spans="1:12" s="61" customFormat="1" ht="11.25">
      <c r="B55" s="66"/>
      <c r="C55" s="67" t="s">
        <v>79</v>
      </c>
      <c r="D55" s="68"/>
      <c r="E55" s="68"/>
      <c r="F55" s="67"/>
      <c r="G55" s="67" t="s">
        <v>80</v>
      </c>
      <c r="H55" s="68"/>
      <c r="I55" s="68"/>
      <c r="J55" s="67" t="s">
        <v>81</v>
      </c>
      <c r="K55" s="68"/>
      <c r="L55" s="69"/>
    </row>
    <row r="56" spans="1:12" s="61" customFormat="1" ht="11.25">
      <c r="A56" s="70"/>
    </row>
    <row r="57" spans="1:12" s="61" customFormat="1" ht="11.25">
      <c r="B57" s="71" t="s">
        <v>31</v>
      </c>
      <c r="C57" s="72" t="s">
        <v>82</v>
      </c>
      <c r="D57" s="73"/>
      <c r="E57" s="73"/>
      <c r="F57" s="73"/>
      <c r="G57" s="73"/>
      <c r="H57" s="73"/>
      <c r="I57" s="73"/>
      <c r="J57" s="73"/>
      <c r="K57" s="73"/>
      <c r="L57" s="74"/>
    </row>
    <row r="59" spans="1:12">
      <c r="B59" s="75" t="s">
        <v>32</v>
      </c>
      <c r="C59" s="76"/>
      <c r="D59" s="77" t="s">
        <v>83</v>
      </c>
      <c r="E59" s="78"/>
      <c r="F59" s="78"/>
      <c r="G59" s="79" t="s">
        <v>33</v>
      </c>
      <c r="H59" s="78" t="s">
        <v>84</v>
      </c>
      <c r="I59" s="78"/>
      <c r="J59" s="78"/>
    </row>
  </sheetData>
  <mergeCells count="23">
    <mergeCell ref="B1:L1"/>
    <mergeCell ref="B2:L2"/>
    <mergeCell ref="D4:F4"/>
    <mergeCell ref="H4:J4"/>
    <mergeCell ref="D5:L5"/>
    <mergeCell ref="B7:D8"/>
    <mergeCell ref="F7:G7"/>
    <mergeCell ref="H7:H8"/>
    <mergeCell ref="J7:K7"/>
    <mergeCell ref="L7:L8"/>
    <mergeCell ref="B13:D13"/>
    <mergeCell ref="B14:D15"/>
    <mergeCell ref="B16:D16"/>
    <mergeCell ref="B17:D18"/>
    <mergeCell ref="B19:D19"/>
    <mergeCell ref="B20:D21"/>
    <mergeCell ref="B53:L53"/>
    <mergeCell ref="B22:D22"/>
    <mergeCell ref="B23:D24"/>
    <mergeCell ref="B28:D28"/>
    <mergeCell ref="B31:D31"/>
    <mergeCell ref="B42:D42"/>
    <mergeCell ref="B45:D45"/>
  </mergeCells>
  <pageMargins left="0.7" right="0.7" top="0.75" bottom="0.75" header="0.3" footer="0.3"/>
</worksheet>
</file>

<file path=xl/worksheets/sheet14.xml><?xml version="1.0" encoding="utf-8"?>
<worksheet xmlns="http://schemas.openxmlformats.org/spreadsheetml/2006/main" xmlns:r="http://schemas.openxmlformats.org/officeDocument/2006/relationships">
  <dimension ref="A1:N59"/>
  <sheetViews>
    <sheetView topLeftCell="A9" workbookViewId="0">
      <selection activeCell="F34" sqref="F12:F34"/>
    </sheetView>
  </sheetViews>
  <sheetFormatPr baseColWidth="10" defaultColWidth="9.140625" defaultRowHeight="13.5"/>
  <cols>
    <col min="1" max="1" width="5" style="11" customWidth="1"/>
    <col min="2" max="2" width="42.42578125" style="11" customWidth="1"/>
    <col min="3" max="3" width="3" style="11" customWidth="1"/>
    <col min="4" max="4" width="3.28515625" style="11" customWidth="1"/>
    <col min="5" max="5" width="11.7109375" style="11" customWidth="1"/>
    <col min="6" max="6" width="12.140625" style="11" customWidth="1"/>
    <col min="7" max="7" width="14.28515625" style="11" customWidth="1"/>
    <col min="8" max="8" width="13.42578125" style="11" customWidth="1"/>
    <col min="9" max="9" width="16.42578125" style="11" customWidth="1"/>
    <col min="10" max="10" width="11.42578125" style="11" customWidth="1"/>
    <col min="11" max="11" width="14.140625" style="11" customWidth="1"/>
    <col min="12" max="12" width="13.140625" style="11" customWidth="1"/>
    <col min="13" max="13" width="1.28515625" style="11" customWidth="1"/>
    <col min="14" max="14" width="10.140625" style="11" bestFit="1" customWidth="1"/>
    <col min="15" max="16384" width="9.140625" style="11"/>
  </cols>
  <sheetData>
    <row r="1" spans="1:14" s="2" customFormat="1" ht="20.25">
      <c r="A1" s="1"/>
      <c r="B1" s="750" t="s">
        <v>0</v>
      </c>
      <c r="C1" s="750"/>
      <c r="D1" s="750"/>
      <c r="E1" s="750"/>
      <c r="F1" s="750"/>
      <c r="G1" s="750"/>
      <c r="H1" s="750"/>
      <c r="I1" s="750"/>
      <c r="J1" s="750"/>
      <c r="K1" s="750"/>
      <c r="L1" s="750"/>
    </row>
    <row r="2" spans="1:14" s="2" customFormat="1" ht="14.25">
      <c r="A2" s="1"/>
      <c r="B2" s="751" t="s">
        <v>1</v>
      </c>
      <c r="C2" s="751"/>
      <c r="D2" s="751"/>
      <c r="E2" s="751"/>
      <c r="F2" s="751"/>
      <c r="G2" s="751"/>
      <c r="H2" s="751"/>
      <c r="I2" s="751"/>
      <c r="J2" s="751"/>
      <c r="K2" s="751"/>
      <c r="L2" s="751"/>
    </row>
    <row r="3" spans="1:14" s="2" customFormat="1" ht="14.25">
      <c r="A3" s="1"/>
      <c r="B3" s="3"/>
      <c r="C3" s="3"/>
      <c r="D3" s="3"/>
      <c r="E3" s="3"/>
      <c r="F3" s="3"/>
      <c r="G3" s="3"/>
      <c r="H3" s="3"/>
      <c r="I3" s="3"/>
      <c r="J3" s="3"/>
      <c r="K3" s="3"/>
    </row>
    <row r="4" spans="1:14" s="10" customFormat="1" ht="15.75">
      <c r="A4" s="4"/>
      <c r="B4" s="5"/>
      <c r="C4" s="6" t="s">
        <v>2</v>
      </c>
      <c r="D4" s="1038" t="s">
        <v>34</v>
      </c>
      <c r="E4" s="1039"/>
      <c r="F4" s="1040"/>
      <c r="G4" s="7" t="s">
        <v>4</v>
      </c>
      <c r="H4" s="1041" t="s">
        <v>35</v>
      </c>
      <c r="I4" s="1042"/>
      <c r="J4" s="1042"/>
      <c r="K4" s="8" t="s">
        <v>36</v>
      </c>
      <c r="L4" s="9">
        <v>2009</v>
      </c>
    </row>
    <row r="5" spans="1:14">
      <c r="B5" s="12"/>
      <c r="C5" s="13" t="s">
        <v>6</v>
      </c>
      <c r="D5" s="1043" t="s">
        <v>37</v>
      </c>
      <c r="E5" s="1044"/>
      <c r="F5" s="1044"/>
      <c r="G5" s="1044"/>
      <c r="H5" s="1044"/>
      <c r="I5" s="1044"/>
      <c r="J5" s="1044"/>
      <c r="K5" s="1044"/>
      <c r="L5" s="1045"/>
    </row>
    <row r="7" spans="1:14" s="17" customFormat="1" ht="27">
      <c r="A7" s="1"/>
      <c r="B7" s="1036" t="s">
        <v>8</v>
      </c>
      <c r="C7" s="1036"/>
      <c r="D7" s="1036"/>
      <c r="E7" s="14" t="s">
        <v>38</v>
      </c>
      <c r="F7" s="1036" t="s">
        <v>9</v>
      </c>
      <c r="G7" s="1036"/>
      <c r="H7" s="1037" t="s">
        <v>39</v>
      </c>
      <c r="I7" s="16" t="s">
        <v>40</v>
      </c>
      <c r="J7" s="1036" t="s">
        <v>41</v>
      </c>
      <c r="K7" s="1036"/>
      <c r="L7" s="1037" t="s">
        <v>42</v>
      </c>
    </row>
    <row r="8" spans="1:14" s="17" customFormat="1" ht="26.25">
      <c r="A8" s="1"/>
      <c r="B8" s="1036"/>
      <c r="C8" s="1036"/>
      <c r="D8" s="1036"/>
      <c r="E8" s="18" t="s">
        <v>10</v>
      </c>
      <c r="F8" s="14" t="s">
        <v>43</v>
      </c>
      <c r="G8" s="14" t="s">
        <v>44</v>
      </c>
      <c r="H8" s="1037"/>
      <c r="I8" s="15" t="s">
        <v>45</v>
      </c>
      <c r="J8" s="15" t="s">
        <v>46</v>
      </c>
      <c r="K8" s="15" t="s">
        <v>47</v>
      </c>
      <c r="L8" s="1037"/>
    </row>
    <row r="9" spans="1:14" s="17" customFormat="1">
      <c r="A9" s="19"/>
      <c r="B9" s="20"/>
      <c r="C9" s="21"/>
      <c r="D9" s="21"/>
      <c r="E9" s="22"/>
      <c r="F9" s="23"/>
      <c r="G9" s="24"/>
      <c r="H9" s="25"/>
      <c r="I9" s="26"/>
      <c r="J9" s="25"/>
      <c r="K9" s="26"/>
      <c r="L9" s="27"/>
    </row>
    <row r="10" spans="1:14" s="32" customFormat="1" ht="12.75">
      <c r="A10" s="1" t="s">
        <v>48</v>
      </c>
      <c r="B10" s="28" t="s">
        <v>49</v>
      </c>
      <c r="C10" s="29"/>
      <c r="D10" s="29"/>
      <c r="E10" s="30"/>
      <c r="F10" s="29"/>
      <c r="G10" s="30"/>
      <c r="H10" s="29"/>
      <c r="I10" s="30"/>
      <c r="J10" s="29"/>
      <c r="K10" s="30"/>
      <c r="L10" s="31"/>
    </row>
    <row r="11" spans="1:14" s="32" customFormat="1" ht="12.75">
      <c r="A11" s="33" t="s">
        <v>50</v>
      </c>
      <c r="B11" s="34" t="s">
        <v>51</v>
      </c>
      <c r="C11" s="35"/>
      <c r="D11" s="35"/>
      <c r="E11" s="36"/>
      <c r="F11" s="35"/>
      <c r="G11" s="36"/>
      <c r="H11" s="35"/>
      <c r="I11" s="36"/>
      <c r="J11" s="35"/>
      <c r="K11" s="36"/>
      <c r="L11" s="37"/>
    </row>
    <row r="12" spans="1:14" s="32" customFormat="1" ht="12.75">
      <c r="A12" s="1"/>
      <c r="B12" s="38"/>
      <c r="C12" s="39"/>
      <c r="D12" s="39"/>
      <c r="E12" s="40"/>
      <c r="F12" s="41"/>
      <c r="G12" s="40"/>
      <c r="H12" s="41"/>
      <c r="I12" s="40"/>
      <c r="J12" s="41"/>
      <c r="K12" s="40"/>
      <c r="L12" s="42"/>
      <c r="N12" s="484"/>
    </row>
    <row r="13" spans="1:14" s="32" customFormat="1" ht="25.5">
      <c r="A13" s="1"/>
      <c r="B13" s="1030" t="s">
        <v>52</v>
      </c>
      <c r="C13" s="1027"/>
      <c r="D13" s="1028"/>
      <c r="E13" s="246">
        <f>+F13</f>
        <v>21402</v>
      </c>
      <c r="F13" s="246">
        <v>21402</v>
      </c>
      <c r="G13" s="246"/>
      <c r="H13" s="39" t="s">
        <v>53</v>
      </c>
      <c r="I13" s="46" t="s">
        <v>85</v>
      </c>
      <c r="J13" s="39"/>
      <c r="K13" s="45"/>
      <c r="L13" s="47" t="s">
        <v>55</v>
      </c>
      <c r="N13" s="484"/>
    </row>
    <row r="14" spans="1:14" s="32" customFormat="1" ht="12.75">
      <c r="A14" s="1"/>
      <c r="B14" s="1026" t="s">
        <v>56</v>
      </c>
      <c r="C14" s="1033"/>
      <c r="D14" s="1034"/>
      <c r="E14" s="1053"/>
      <c r="F14" s="1053"/>
      <c r="G14" s="1053"/>
      <c r="H14" s="1052"/>
      <c r="I14" s="1052"/>
      <c r="J14" s="1052"/>
      <c r="K14" s="1052"/>
      <c r="L14" s="1052"/>
    </row>
    <row r="15" spans="1:14" s="32" customFormat="1" ht="12.75">
      <c r="A15" s="1"/>
      <c r="B15" s="1035"/>
      <c r="C15" s="1031"/>
      <c r="D15" s="1032"/>
      <c r="E15" s="1053"/>
      <c r="F15" s="1053"/>
      <c r="G15" s="1053"/>
      <c r="H15" s="1052"/>
      <c r="I15" s="1052"/>
      <c r="J15" s="1052"/>
      <c r="K15" s="1052"/>
      <c r="L15" s="1052"/>
    </row>
    <row r="16" spans="1:14" s="32" customFormat="1" ht="25.5">
      <c r="A16" s="1"/>
      <c r="B16" s="1030" t="s">
        <v>57</v>
      </c>
      <c r="C16" s="1027"/>
      <c r="D16" s="1028"/>
      <c r="E16" s="246">
        <f>+F16</f>
        <v>9222</v>
      </c>
      <c r="F16" s="246">
        <v>9222</v>
      </c>
      <c r="G16" s="246"/>
      <c r="H16" s="39" t="s">
        <v>53</v>
      </c>
      <c r="I16" s="46" t="s">
        <v>85</v>
      </c>
      <c r="J16" s="39"/>
      <c r="K16" s="45"/>
      <c r="L16" s="47" t="s">
        <v>55</v>
      </c>
    </row>
    <row r="17" spans="1:14" s="32" customFormat="1" ht="12.75">
      <c r="A17" s="1"/>
      <c r="B17" s="1026" t="s">
        <v>58</v>
      </c>
      <c r="C17" s="1033"/>
      <c r="D17" s="1034"/>
      <c r="E17" s="246"/>
      <c r="F17" s="247"/>
      <c r="G17" s="246"/>
      <c r="H17" s="39"/>
      <c r="I17" s="45"/>
      <c r="J17" s="39"/>
      <c r="K17" s="45"/>
      <c r="L17" s="47"/>
      <c r="N17" s="484"/>
    </row>
    <row r="18" spans="1:14" s="32" customFormat="1" ht="48.75" customHeight="1">
      <c r="A18" s="1"/>
      <c r="B18" s="1035"/>
      <c r="C18" s="1031"/>
      <c r="D18" s="1032"/>
      <c r="E18" s="246"/>
      <c r="F18" s="247"/>
      <c r="G18" s="246"/>
      <c r="H18" s="39"/>
      <c r="I18" s="45"/>
      <c r="J18" s="39"/>
      <c r="K18" s="45"/>
      <c r="L18" s="47"/>
      <c r="N18" s="484"/>
    </row>
    <row r="19" spans="1:14" s="32" customFormat="1" ht="15">
      <c r="A19" s="1"/>
      <c r="B19" s="1030" t="s">
        <v>59</v>
      </c>
      <c r="C19" s="1027"/>
      <c r="D19" s="1028"/>
      <c r="E19" s="246">
        <f>+G19</f>
        <v>31540</v>
      </c>
      <c r="F19" s="247"/>
      <c r="G19" s="246">
        <v>31540</v>
      </c>
      <c r="H19" s="39" t="s">
        <v>60</v>
      </c>
      <c r="I19" s="45"/>
      <c r="J19" s="39"/>
      <c r="K19" s="45"/>
      <c r="L19" s="47"/>
    </row>
    <row r="20" spans="1:14" s="32" customFormat="1" ht="12.75">
      <c r="A20" s="1"/>
      <c r="B20" s="1026" t="s">
        <v>61</v>
      </c>
      <c r="C20" s="1027"/>
      <c r="D20" s="1028"/>
      <c r="E20" s="246"/>
      <c r="F20" s="247"/>
      <c r="G20" s="246"/>
      <c r="H20" s="39"/>
      <c r="I20" s="45"/>
      <c r="J20" s="39"/>
      <c r="K20" s="45"/>
      <c r="L20" s="47"/>
    </row>
    <row r="21" spans="1:14" s="32" customFormat="1" ht="38.25" customHeight="1">
      <c r="A21" s="1"/>
      <c r="B21" s="1026"/>
      <c r="C21" s="1027"/>
      <c r="D21" s="1028"/>
      <c r="E21" s="246"/>
      <c r="F21" s="247"/>
      <c r="G21" s="246"/>
      <c r="H21" s="39"/>
      <c r="I21" s="45"/>
      <c r="J21" s="39"/>
      <c r="K21" s="45"/>
      <c r="L21" s="47"/>
    </row>
    <row r="22" spans="1:14" s="32" customFormat="1" ht="15">
      <c r="A22" s="1"/>
      <c r="B22" s="1030" t="s">
        <v>86</v>
      </c>
      <c r="C22" s="1027"/>
      <c r="D22" s="1028"/>
      <c r="E22" s="246">
        <f>+G22</f>
        <v>20764</v>
      </c>
      <c r="F22" s="247"/>
      <c r="G22" s="246">
        <v>20764</v>
      </c>
      <c r="H22" s="39" t="s">
        <v>60</v>
      </c>
      <c r="I22" s="45"/>
      <c r="J22" s="39"/>
      <c r="K22" s="45"/>
      <c r="L22" s="47"/>
    </row>
    <row r="23" spans="1:14" s="32" customFormat="1" ht="12.75">
      <c r="A23" s="1"/>
      <c r="B23" s="1026" t="s">
        <v>63</v>
      </c>
      <c r="C23" s="1031"/>
      <c r="D23" s="1032"/>
      <c r="E23" s="246"/>
      <c r="F23" s="247"/>
      <c r="G23" s="246"/>
      <c r="H23" s="39"/>
      <c r="I23" s="45"/>
      <c r="J23" s="39"/>
      <c r="K23" s="45"/>
      <c r="L23" s="47"/>
    </row>
    <row r="24" spans="1:14" s="32" customFormat="1" ht="12.75">
      <c r="A24" s="1"/>
      <c r="B24" s="1026"/>
      <c r="C24" s="1031"/>
      <c r="D24" s="1032"/>
      <c r="E24" s="45"/>
      <c r="F24" s="39"/>
      <c r="G24" s="45"/>
      <c r="H24" s="39"/>
      <c r="I24" s="45"/>
      <c r="J24" s="39"/>
      <c r="K24" s="45"/>
      <c r="L24" s="47"/>
    </row>
    <row r="25" spans="1:14" s="32" customFormat="1" ht="12.75">
      <c r="A25" s="33" t="s">
        <v>64</v>
      </c>
      <c r="B25" s="34" t="s">
        <v>65</v>
      </c>
      <c r="C25" s="35"/>
      <c r="D25" s="35"/>
      <c r="E25" s="36"/>
      <c r="F25" s="35"/>
      <c r="G25" s="36"/>
      <c r="H25" s="35"/>
      <c r="I25" s="36"/>
      <c r="J25" s="35"/>
      <c r="K25" s="36"/>
      <c r="L25" s="37"/>
    </row>
    <row r="26" spans="1:14" s="32" customFormat="1" ht="12.75">
      <c r="A26" s="1"/>
      <c r="B26" s="38"/>
      <c r="C26" s="39"/>
      <c r="D26" s="39"/>
      <c r="E26" s="45"/>
      <c r="F26" s="39"/>
      <c r="G26" s="45"/>
      <c r="H26" s="39"/>
      <c r="I26" s="45"/>
      <c r="J26" s="39"/>
      <c r="K26" s="45"/>
      <c r="L26" s="47"/>
    </row>
    <row r="27" spans="1:14" s="32" customFormat="1" ht="38.25">
      <c r="A27" s="1"/>
      <c r="B27" s="740" t="s">
        <v>87</v>
      </c>
      <c r="C27" s="741"/>
      <c r="D27" s="742"/>
      <c r="E27" s="246">
        <v>4000</v>
      </c>
      <c r="F27" s="246">
        <v>4000</v>
      </c>
      <c r="G27" s="246"/>
      <c r="H27" s="39" t="s">
        <v>88</v>
      </c>
      <c r="I27" s="46" t="s">
        <v>89</v>
      </c>
      <c r="J27" s="39"/>
      <c r="K27" s="45"/>
      <c r="L27" s="47" t="s">
        <v>55</v>
      </c>
    </row>
    <row r="28" spans="1:14" s="32" customFormat="1" ht="12.75">
      <c r="A28" s="1"/>
      <c r="B28" s="1026" t="s">
        <v>214</v>
      </c>
      <c r="C28" s="1033"/>
      <c r="D28" s="1034"/>
      <c r="E28" s="246"/>
      <c r="F28" s="246"/>
      <c r="G28" s="246"/>
      <c r="H28" s="39"/>
      <c r="I28" s="45"/>
      <c r="J28" s="39"/>
      <c r="K28" s="45"/>
      <c r="L28" s="47"/>
    </row>
    <row r="29" spans="1:14" s="32" customFormat="1" ht="12.75">
      <c r="A29" s="1"/>
      <c r="B29" s="1026"/>
      <c r="C29" s="1033"/>
      <c r="D29" s="1034"/>
      <c r="E29" s="246"/>
      <c r="F29" s="246"/>
      <c r="G29" s="246"/>
      <c r="H29" s="39"/>
      <c r="I29" s="45"/>
      <c r="J29" s="39"/>
      <c r="K29" s="45"/>
      <c r="L29" s="47"/>
    </row>
    <row r="30" spans="1:14" s="32" customFormat="1" ht="38.25">
      <c r="A30" s="1"/>
      <c r="B30" s="48" t="s">
        <v>90</v>
      </c>
      <c r="C30" s="39"/>
      <c r="D30" s="39"/>
      <c r="E30" s="246">
        <v>1500</v>
      </c>
      <c r="F30" s="246">
        <v>1500</v>
      </c>
      <c r="G30" s="246"/>
      <c r="H30" s="39" t="s">
        <v>91</v>
      </c>
      <c r="I30" s="46" t="s">
        <v>89</v>
      </c>
      <c r="J30" s="39"/>
      <c r="K30" s="45"/>
      <c r="L30" s="47" t="s">
        <v>55</v>
      </c>
    </row>
    <row r="31" spans="1:14" s="32" customFormat="1" ht="12.75">
      <c r="A31" s="1"/>
      <c r="B31" s="1026" t="s">
        <v>92</v>
      </c>
      <c r="C31" s="1033"/>
      <c r="D31" s="1034"/>
      <c r="E31" s="246"/>
      <c r="F31" s="246"/>
      <c r="G31" s="246"/>
      <c r="H31" s="39"/>
      <c r="I31" s="45"/>
      <c r="J31" s="39"/>
      <c r="K31" s="45"/>
      <c r="L31" s="47"/>
    </row>
    <row r="32" spans="1:14" s="32" customFormat="1" ht="12.75">
      <c r="A32" s="1"/>
      <c r="B32" s="1026"/>
      <c r="C32" s="1033"/>
      <c r="D32" s="1034"/>
      <c r="E32" s="246"/>
      <c r="F32" s="246"/>
      <c r="G32" s="246"/>
      <c r="H32" s="39"/>
      <c r="I32" s="45"/>
      <c r="J32" s="39"/>
      <c r="K32" s="45"/>
      <c r="L32" s="47"/>
    </row>
    <row r="33" spans="1:12" s="32" customFormat="1" ht="12.75">
      <c r="A33" s="1"/>
      <c r="B33" s="1049" t="s">
        <v>93</v>
      </c>
      <c r="C33" s="1050"/>
      <c r="D33" s="1051"/>
      <c r="E33" s="246">
        <f>(14500000/2000)-1190+900</f>
        <v>6960</v>
      </c>
      <c r="F33" s="246">
        <f>(14500000/2000)-1190+900</f>
        <v>6960</v>
      </c>
      <c r="G33" s="246"/>
      <c r="H33" s="39" t="s">
        <v>94</v>
      </c>
      <c r="I33" s="46"/>
      <c r="J33" s="39"/>
      <c r="K33" s="45"/>
      <c r="L33" s="47" t="s">
        <v>55</v>
      </c>
    </row>
    <row r="34" spans="1:12" s="32" customFormat="1" ht="12.75">
      <c r="A34" s="1"/>
      <c r="B34" s="1046" t="s">
        <v>95</v>
      </c>
      <c r="C34" s="1047"/>
      <c r="D34" s="1048"/>
      <c r="E34" s="246"/>
      <c r="F34" s="246"/>
      <c r="G34" s="246"/>
      <c r="H34" s="39"/>
      <c r="I34" s="45"/>
      <c r="J34" s="39"/>
      <c r="K34" s="45"/>
      <c r="L34" s="47"/>
    </row>
    <row r="35" spans="1:12" s="32" customFormat="1" ht="12.75">
      <c r="A35" s="1"/>
      <c r="B35" s="1046"/>
      <c r="C35" s="1047"/>
      <c r="D35" s="1048"/>
      <c r="E35" s="246"/>
      <c r="F35" s="246"/>
      <c r="G35" s="246"/>
      <c r="H35" s="39"/>
      <c r="I35" s="45"/>
      <c r="J35" s="39"/>
      <c r="K35" s="45"/>
      <c r="L35" s="47"/>
    </row>
    <row r="36" spans="1:12" s="32" customFormat="1" ht="12.75">
      <c r="A36" s="1"/>
      <c r="B36" s="52" t="s">
        <v>70</v>
      </c>
      <c r="C36" s="50"/>
      <c r="D36" s="50"/>
      <c r="E36" s="246"/>
      <c r="F36" s="246"/>
      <c r="G36" s="246"/>
      <c r="H36" s="39"/>
      <c r="I36" s="45"/>
      <c r="J36" s="39"/>
      <c r="K36" s="45"/>
      <c r="L36" s="47"/>
    </row>
    <row r="37" spans="1:12" s="32" customFormat="1" ht="12.75">
      <c r="A37" s="1"/>
      <c r="B37" s="49"/>
      <c r="C37" s="50"/>
      <c r="D37" s="50"/>
      <c r="E37" s="246"/>
      <c r="F37" s="246"/>
      <c r="G37" s="246"/>
      <c r="H37" s="39"/>
      <c r="I37" s="45"/>
      <c r="J37" s="39"/>
      <c r="K37" s="45"/>
      <c r="L37" s="47"/>
    </row>
    <row r="38" spans="1:12" s="32" customFormat="1" ht="12.75">
      <c r="A38" s="1"/>
      <c r="B38" s="49"/>
      <c r="C38" s="50"/>
      <c r="D38" s="50"/>
      <c r="E38" s="246"/>
      <c r="F38" s="246"/>
      <c r="G38" s="246"/>
      <c r="H38" s="39"/>
      <c r="I38" s="45"/>
      <c r="J38" s="39"/>
      <c r="K38" s="45"/>
      <c r="L38" s="47"/>
    </row>
    <row r="39" spans="1:12" s="32" customFormat="1" ht="12.75">
      <c r="A39" s="1" t="s">
        <v>71</v>
      </c>
      <c r="B39" s="28" t="s">
        <v>72</v>
      </c>
      <c r="C39" s="29"/>
      <c r="D39" s="29"/>
      <c r="E39" s="246"/>
      <c r="F39" s="246"/>
      <c r="G39" s="246"/>
      <c r="H39" s="29"/>
      <c r="I39" s="30"/>
      <c r="J39" s="29"/>
      <c r="K39" s="30"/>
      <c r="L39" s="31"/>
    </row>
    <row r="40" spans="1:12" s="32" customFormat="1" ht="12.75">
      <c r="A40" s="1"/>
      <c r="B40" s="38"/>
      <c r="C40" s="39"/>
      <c r="D40" s="39"/>
      <c r="E40" s="246"/>
      <c r="F40" s="246"/>
      <c r="G40" s="246"/>
      <c r="H40" s="39"/>
      <c r="I40" s="45"/>
      <c r="J40" s="39"/>
      <c r="K40" s="45"/>
      <c r="L40" s="47"/>
    </row>
    <row r="41" spans="1:12" s="32" customFormat="1" ht="38.25">
      <c r="A41" s="1"/>
      <c r="B41" s="43" t="s">
        <v>96</v>
      </c>
      <c r="C41" s="39"/>
      <c r="D41" s="39"/>
      <c r="E41" s="246">
        <f>3750+750</f>
        <v>4500</v>
      </c>
      <c r="F41" s="246">
        <f>3750+750</f>
        <v>4500</v>
      </c>
      <c r="G41" s="246"/>
      <c r="H41" s="81" t="s">
        <v>97</v>
      </c>
      <c r="I41" s="46" t="s">
        <v>98</v>
      </c>
      <c r="J41" s="39"/>
      <c r="K41" s="45"/>
      <c r="L41" s="47" t="s">
        <v>55</v>
      </c>
    </row>
    <row r="42" spans="1:12" s="32" customFormat="1" ht="12.75">
      <c r="A42" s="1"/>
      <c r="B42" s="1026" t="s">
        <v>99</v>
      </c>
      <c r="C42" s="1033"/>
      <c r="D42" s="1034"/>
      <c r="E42" s="246"/>
      <c r="F42" s="246"/>
      <c r="G42" s="246"/>
      <c r="H42" s="39"/>
      <c r="I42" s="45"/>
      <c r="J42" s="39"/>
      <c r="K42" s="45"/>
      <c r="L42" s="47"/>
    </row>
    <row r="43" spans="1:12" s="32" customFormat="1" ht="12.75">
      <c r="A43" s="1"/>
      <c r="B43" s="1026"/>
      <c r="C43" s="1033"/>
      <c r="D43" s="1034"/>
      <c r="E43" s="246"/>
      <c r="F43" s="246"/>
      <c r="G43" s="246"/>
      <c r="H43" s="39"/>
      <c r="I43" s="45"/>
      <c r="J43" s="39"/>
      <c r="K43" s="45"/>
      <c r="L43" s="47"/>
    </row>
    <row r="44" spans="1:12" s="32" customFormat="1" ht="38.25">
      <c r="A44" s="1"/>
      <c r="B44" s="43" t="s">
        <v>100</v>
      </c>
      <c r="C44" s="39"/>
      <c r="D44" s="39"/>
      <c r="E44" s="246">
        <f>5850+425+300</f>
        <v>6575</v>
      </c>
      <c r="F44" s="246">
        <f>5850+425+300</f>
        <v>6575</v>
      </c>
      <c r="G44" s="246"/>
      <c r="H44" s="81" t="s">
        <v>97</v>
      </c>
      <c r="I44" s="46" t="s">
        <v>98</v>
      </c>
      <c r="J44" s="39"/>
      <c r="K44" s="45"/>
      <c r="L44" s="47" t="s">
        <v>55</v>
      </c>
    </row>
    <row r="45" spans="1:12" s="32" customFormat="1" ht="12.75">
      <c r="A45" s="1"/>
      <c r="B45" s="1026" t="s">
        <v>101</v>
      </c>
      <c r="C45" s="1033"/>
      <c r="D45" s="1034"/>
      <c r="E45" s="246"/>
      <c r="F45" s="246"/>
      <c r="G45" s="246"/>
      <c r="H45" s="39"/>
      <c r="I45" s="45"/>
      <c r="J45" s="39"/>
      <c r="K45" s="45"/>
      <c r="L45" s="47"/>
    </row>
    <row r="46" spans="1:12" s="32" customFormat="1" ht="12.75">
      <c r="A46" s="1"/>
      <c r="B46" s="1026"/>
      <c r="C46" s="1033"/>
      <c r="D46" s="1034"/>
      <c r="E46" s="246"/>
      <c r="F46" s="246"/>
      <c r="G46" s="246"/>
      <c r="H46" s="39"/>
      <c r="I46" s="45"/>
      <c r="J46" s="39"/>
      <c r="K46" s="45"/>
      <c r="L46" s="47"/>
    </row>
    <row r="47" spans="1:12" s="32" customFormat="1" ht="12.75">
      <c r="A47" s="1"/>
      <c r="B47" s="926" t="s">
        <v>310</v>
      </c>
      <c r="C47" s="913"/>
      <c r="D47" s="914"/>
      <c r="E47" s="246">
        <f>+F47</f>
        <v>2925</v>
      </c>
      <c r="F47" s="246">
        <v>2925</v>
      </c>
      <c r="G47" s="246"/>
      <c r="H47" s="39"/>
      <c r="I47" s="45"/>
      <c r="J47" s="39"/>
      <c r="K47" s="45"/>
      <c r="L47" s="47"/>
    </row>
    <row r="48" spans="1:12" s="41" customFormat="1" ht="12.75">
      <c r="A48" s="54"/>
      <c r="B48" s="915" t="s">
        <v>101</v>
      </c>
      <c r="C48" s="916"/>
      <c r="D48" s="921"/>
      <c r="E48" s="246"/>
      <c r="F48" s="246"/>
      <c r="G48" s="246"/>
      <c r="H48" s="39"/>
      <c r="I48" s="45"/>
      <c r="J48" s="39"/>
      <c r="K48" s="45"/>
      <c r="L48" s="47"/>
    </row>
    <row r="49" spans="1:12" s="32" customFormat="1" ht="12.75">
      <c r="A49" s="1"/>
      <c r="B49" s="915"/>
      <c r="C49" s="916"/>
      <c r="D49" s="921"/>
      <c r="E49" s="246"/>
      <c r="F49" s="246"/>
      <c r="G49" s="246"/>
      <c r="H49" s="39"/>
      <c r="I49" s="45"/>
      <c r="J49" s="39"/>
      <c r="K49" s="45"/>
      <c r="L49" s="47"/>
    </row>
    <row r="50" spans="1:12" s="32" customFormat="1" ht="12.75">
      <c r="A50" s="1"/>
      <c r="B50" s="38"/>
      <c r="C50" s="39"/>
      <c r="D50" s="39"/>
      <c r="E50" s="246"/>
      <c r="F50" s="246"/>
      <c r="G50" s="246"/>
      <c r="H50" s="39"/>
      <c r="I50" s="45"/>
      <c r="J50" s="39"/>
      <c r="K50" s="45"/>
      <c r="L50" s="47"/>
    </row>
    <row r="51" spans="1:12" s="32" customFormat="1" ht="12.75">
      <c r="A51" s="1"/>
      <c r="B51" s="56"/>
      <c r="C51" s="57"/>
      <c r="D51" s="57"/>
      <c r="E51" s="246"/>
      <c r="F51" s="246"/>
      <c r="G51" s="246"/>
      <c r="H51" s="57"/>
      <c r="I51" s="58"/>
      <c r="J51" s="57"/>
      <c r="K51" s="58"/>
      <c r="L51" s="59"/>
    </row>
    <row r="53" spans="1:12" s="60" customFormat="1">
      <c r="A53" s="33"/>
      <c r="B53" s="1029" t="s">
        <v>75</v>
      </c>
      <c r="C53" s="1029"/>
      <c r="D53" s="1029"/>
      <c r="E53" s="1029"/>
      <c r="F53" s="1029"/>
      <c r="G53" s="1029"/>
      <c r="H53" s="1029"/>
      <c r="I53" s="1029"/>
      <c r="J53" s="1029"/>
      <c r="K53" s="1029"/>
      <c r="L53" s="1029"/>
    </row>
    <row r="54" spans="1:12" s="61" customFormat="1" ht="11.25">
      <c r="B54" s="62" t="s">
        <v>30</v>
      </c>
      <c r="C54" s="63" t="s">
        <v>76</v>
      </c>
      <c r="D54" s="64"/>
      <c r="E54" s="64"/>
      <c r="F54" s="63"/>
      <c r="G54" s="63" t="s">
        <v>77</v>
      </c>
      <c r="H54" s="64"/>
      <c r="I54" s="63"/>
      <c r="J54" s="63" t="s">
        <v>78</v>
      </c>
      <c r="K54" s="64"/>
      <c r="L54" s="65"/>
    </row>
    <row r="55" spans="1:12" s="61" customFormat="1" ht="11.25">
      <c r="B55" s="66"/>
      <c r="C55" s="67" t="s">
        <v>79</v>
      </c>
      <c r="D55" s="68"/>
      <c r="E55" s="68"/>
      <c r="F55" s="67"/>
      <c r="G55" s="67" t="s">
        <v>80</v>
      </c>
      <c r="H55" s="68"/>
      <c r="I55" s="68"/>
      <c r="J55" s="67" t="s">
        <v>81</v>
      </c>
      <c r="K55" s="68"/>
      <c r="L55" s="69"/>
    </row>
    <row r="56" spans="1:12" s="61" customFormat="1" ht="11.25">
      <c r="A56" s="70"/>
    </row>
    <row r="57" spans="1:12" s="61" customFormat="1" ht="11.25">
      <c r="B57" s="71" t="s">
        <v>31</v>
      </c>
      <c r="C57" s="72" t="s">
        <v>82</v>
      </c>
      <c r="D57" s="73"/>
      <c r="E57" s="73"/>
      <c r="F57" s="73"/>
      <c r="G57" s="73"/>
      <c r="H57" s="73"/>
      <c r="I57" s="73"/>
      <c r="J57" s="73"/>
      <c r="K57" s="73"/>
      <c r="L57" s="74"/>
    </row>
    <row r="59" spans="1:12">
      <c r="B59" s="75" t="s">
        <v>32</v>
      </c>
      <c r="C59" s="76"/>
      <c r="D59" s="77" t="s">
        <v>83</v>
      </c>
      <c r="E59" s="78"/>
      <c r="F59" s="78"/>
      <c r="G59" s="79" t="s">
        <v>33</v>
      </c>
      <c r="H59" s="78" t="s">
        <v>102</v>
      </c>
      <c r="I59" s="78"/>
      <c r="J59" s="78"/>
    </row>
  </sheetData>
  <mergeCells count="36">
    <mergeCell ref="B1:L1"/>
    <mergeCell ref="B2:L2"/>
    <mergeCell ref="D4:F4"/>
    <mergeCell ref="H4:J4"/>
    <mergeCell ref="D5:L5"/>
    <mergeCell ref="B7:D8"/>
    <mergeCell ref="F7:G7"/>
    <mergeCell ref="H7:H8"/>
    <mergeCell ref="J7:K7"/>
    <mergeCell ref="L7:L8"/>
    <mergeCell ref="B13:D13"/>
    <mergeCell ref="B14:D15"/>
    <mergeCell ref="E14:E15"/>
    <mergeCell ref="F14:F15"/>
    <mergeCell ref="G14:G15"/>
    <mergeCell ref="H14:H15"/>
    <mergeCell ref="I14:I15"/>
    <mergeCell ref="J14:J15"/>
    <mergeCell ref="K14:K15"/>
    <mergeCell ref="L14:L15"/>
    <mergeCell ref="B16:D16"/>
    <mergeCell ref="B17:D18"/>
    <mergeCell ref="B19:D19"/>
    <mergeCell ref="B20:D21"/>
    <mergeCell ref="B22:D22"/>
    <mergeCell ref="B23:D24"/>
    <mergeCell ref="B27:D27"/>
    <mergeCell ref="B28:D29"/>
    <mergeCell ref="B31:D32"/>
    <mergeCell ref="B33:D33"/>
    <mergeCell ref="B34:D35"/>
    <mergeCell ref="B42:D43"/>
    <mergeCell ref="B45:D46"/>
    <mergeCell ref="B53:L53"/>
    <mergeCell ref="B47:D47"/>
    <mergeCell ref="B48:D49"/>
  </mergeCells>
  <pageMargins left="0.7" right="0.7" top="0.75" bottom="0.75" header="0.3" footer="0.3"/>
</worksheet>
</file>

<file path=xl/worksheets/sheet15.xml><?xml version="1.0" encoding="utf-8"?>
<worksheet xmlns="http://schemas.openxmlformats.org/spreadsheetml/2006/main" xmlns:r="http://schemas.openxmlformats.org/officeDocument/2006/relationships">
  <dimension ref="A1:N46"/>
  <sheetViews>
    <sheetView topLeftCell="B13" workbookViewId="0">
      <selection activeCell="F34" sqref="F34"/>
    </sheetView>
  </sheetViews>
  <sheetFormatPr baseColWidth="10" defaultColWidth="9.140625" defaultRowHeight="13.5"/>
  <cols>
    <col min="1" max="1" width="5" style="83" customWidth="1"/>
    <col min="2" max="2" width="9.140625" style="93"/>
    <col min="3" max="3" width="11.28515625" style="93" customWidth="1"/>
    <col min="4" max="4" width="28.42578125" style="93" customWidth="1"/>
    <col min="5" max="5" width="11.7109375" style="93" customWidth="1"/>
    <col min="6" max="6" width="12.140625" style="93" customWidth="1"/>
    <col min="7" max="7" width="14.28515625" style="93" customWidth="1"/>
    <col min="8" max="8" width="14" style="93" customWidth="1"/>
    <col min="9" max="9" width="16.5703125" style="93" customWidth="1"/>
    <col min="10" max="10" width="11.5703125" style="93" customWidth="1"/>
    <col min="11" max="11" width="14.140625" style="93" customWidth="1"/>
    <col min="12" max="12" width="13.140625" style="93" customWidth="1"/>
    <col min="13" max="13" width="1.28515625" style="93" customWidth="1"/>
    <col min="14" max="16384" width="9.140625" style="93"/>
  </cols>
  <sheetData>
    <row r="1" spans="1:14" s="2" customFormat="1" ht="15" customHeight="1">
      <c r="A1" s="83"/>
      <c r="B1" s="750" t="s">
        <v>0</v>
      </c>
      <c r="C1" s="750"/>
      <c r="D1" s="750"/>
      <c r="E1" s="750"/>
      <c r="F1" s="750"/>
      <c r="G1" s="750"/>
      <c r="H1" s="750"/>
      <c r="I1" s="750"/>
      <c r="J1" s="750"/>
      <c r="K1" s="750"/>
      <c r="L1" s="750"/>
    </row>
    <row r="2" spans="1:14" s="2" customFormat="1" ht="15.75" customHeight="1">
      <c r="A2" s="83"/>
      <c r="B2" s="751" t="s">
        <v>1</v>
      </c>
      <c r="C2" s="751"/>
      <c r="D2" s="751"/>
      <c r="E2" s="751"/>
      <c r="F2" s="751"/>
      <c r="G2" s="751"/>
      <c r="H2" s="751"/>
      <c r="I2" s="751"/>
      <c r="J2" s="751"/>
      <c r="K2" s="751"/>
      <c r="L2" s="751"/>
    </row>
    <row r="3" spans="1:14" s="2" customFormat="1" ht="5.25" customHeight="1">
      <c r="A3" s="83"/>
      <c r="B3" s="3"/>
      <c r="C3" s="3"/>
      <c r="D3" s="3"/>
      <c r="E3" s="3"/>
      <c r="F3" s="3"/>
      <c r="G3" s="3"/>
      <c r="H3" s="3"/>
      <c r="I3" s="3"/>
      <c r="J3" s="3"/>
      <c r="K3" s="3"/>
    </row>
    <row r="4" spans="1:14" s="90" customFormat="1" ht="21.75" customHeight="1">
      <c r="A4" s="84"/>
      <c r="B4" s="85"/>
      <c r="C4" s="86" t="s">
        <v>2</v>
      </c>
      <c r="D4" s="752" t="s">
        <v>103</v>
      </c>
      <c r="E4" s="753"/>
      <c r="F4" s="754"/>
      <c r="G4" s="87" t="s">
        <v>4</v>
      </c>
      <c r="H4" s="781" t="s">
        <v>5</v>
      </c>
      <c r="I4" s="782"/>
      <c r="J4" s="782"/>
      <c r="K4" s="88" t="s">
        <v>36</v>
      </c>
      <c r="L4" s="89">
        <v>2009</v>
      </c>
    </row>
    <row r="5" spans="1:14" ht="18" customHeight="1">
      <c r="B5" s="91"/>
      <c r="C5" s="92" t="s">
        <v>6</v>
      </c>
      <c r="D5" s="783" t="s">
        <v>104</v>
      </c>
      <c r="E5" s="784"/>
      <c r="F5" s="784"/>
      <c r="G5" s="784"/>
      <c r="H5" s="784"/>
      <c r="I5" s="784"/>
      <c r="J5" s="784"/>
      <c r="K5" s="784"/>
      <c r="L5" s="785"/>
    </row>
    <row r="6" spans="1:14" ht="8.25" customHeight="1"/>
    <row r="7" spans="1:14" s="97" customFormat="1" ht="27.75" customHeight="1">
      <c r="A7" s="83"/>
      <c r="B7" s="761" t="s">
        <v>8</v>
      </c>
      <c r="C7" s="761"/>
      <c r="D7" s="761"/>
      <c r="E7" s="94" t="s">
        <v>38</v>
      </c>
      <c r="F7" s="761" t="s">
        <v>9</v>
      </c>
      <c r="G7" s="761"/>
      <c r="H7" s="762" t="s">
        <v>39</v>
      </c>
      <c r="I7" s="96" t="s">
        <v>40</v>
      </c>
      <c r="J7" s="761" t="s">
        <v>41</v>
      </c>
      <c r="K7" s="761"/>
      <c r="L7" s="762" t="s">
        <v>42</v>
      </c>
    </row>
    <row r="8" spans="1:14" s="97" customFormat="1" ht="24" customHeight="1">
      <c r="A8" s="83"/>
      <c r="B8" s="761"/>
      <c r="C8" s="761"/>
      <c r="D8" s="761"/>
      <c r="E8" s="98" t="s">
        <v>10</v>
      </c>
      <c r="F8" s="94" t="s">
        <v>105</v>
      </c>
      <c r="G8" s="94" t="s">
        <v>106</v>
      </c>
      <c r="H8" s="762"/>
      <c r="I8" s="95" t="s">
        <v>45</v>
      </c>
      <c r="J8" s="95" t="s">
        <v>46</v>
      </c>
      <c r="K8" s="95" t="s">
        <v>47</v>
      </c>
      <c r="L8" s="762"/>
      <c r="N8" s="99"/>
    </row>
    <row r="9" spans="1:14" s="97" customFormat="1" ht="3.75" customHeight="1">
      <c r="A9" s="100"/>
      <c r="B9" s="101"/>
      <c r="C9" s="102"/>
      <c r="D9" s="102"/>
      <c r="E9" s="103"/>
      <c r="F9" s="104"/>
      <c r="G9" s="105"/>
      <c r="H9" s="106"/>
      <c r="I9" s="107"/>
      <c r="J9" s="106"/>
      <c r="K9" s="107"/>
      <c r="L9" s="108"/>
    </row>
    <row r="10" spans="1:14" s="32" customFormat="1" ht="12.75">
      <c r="A10" s="83" t="s">
        <v>48</v>
      </c>
      <c r="B10" s="28" t="s">
        <v>49</v>
      </c>
      <c r="C10" s="29"/>
      <c r="D10" s="29"/>
      <c r="E10" s="30"/>
      <c r="F10" s="29"/>
      <c r="G10" s="30"/>
      <c r="H10" s="29"/>
      <c r="I10" s="30"/>
      <c r="J10" s="29"/>
      <c r="K10" s="30"/>
      <c r="L10" s="31"/>
    </row>
    <row r="11" spans="1:14" s="32" customFormat="1" ht="12.75">
      <c r="A11" s="109" t="s">
        <v>50</v>
      </c>
      <c r="B11" s="34" t="s">
        <v>51</v>
      </c>
      <c r="C11" s="35"/>
      <c r="D11" s="35"/>
      <c r="E11" s="36"/>
      <c r="F11" s="35"/>
      <c r="G11" s="36"/>
      <c r="H11" s="35"/>
      <c r="I11" s="36"/>
      <c r="J11" s="35"/>
      <c r="K11" s="36"/>
      <c r="L11" s="37"/>
    </row>
    <row r="12" spans="1:14" s="32" customFormat="1" ht="3" customHeight="1">
      <c r="A12" s="83"/>
      <c r="B12" s="38"/>
      <c r="C12" s="39"/>
      <c r="D12" s="39"/>
      <c r="E12" s="40"/>
      <c r="F12" s="41"/>
      <c r="G12" s="40"/>
      <c r="H12" s="41"/>
      <c r="I12" s="40"/>
      <c r="J12" s="41"/>
      <c r="K12" s="40"/>
      <c r="L12" s="42"/>
    </row>
    <row r="13" spans="1:14" s="32" customFormat="1" ht="25.5">
      <c r="A13" s="83"/>
      <c r="B13" s="48" t="s">
        <v>107</v>
      </c>
      <c r="C13" s="39"/>
      <c r="D13" s="39"/>
      <c r="E13" s="110">
        <v>8314</v>
      </c>
      <c r="F13" s="110">
        <v>8314</v>
      </c>
      <c r="G13" s="45"/>
      <c r="H13" s="81" t="s">
        <v>108</v>
      </c>
      <c r="I13" s="46" t="s">
        <v>109</v>
      </c>
      <c r="J13" s="39"/>
      <c r="K13" s="45"/>
      <c r="L13" s="47" t="s">
        <v>55</v>
      </c>
      <c r="N13" s="111"/>
    </row>
    <row r="14" spans="1:14" s="32" customFormat="1" ht="19.149999999999999" customHeight="1">
      <c r="A14" s="83"/>
      <c r="B14" s="1054" t="s">
        <v>131</v>
      </c>
      <c r="C14" s="805"/>
      <c r="D14" s="1055"/>
      <c r="E14" s="45"/>
      <c r="F14" s="39"/>
      <c r="G14" s="45"/>
      <c r="H14" s="39"/>
      <c r="I14" s="45"/>
      <c r="J14" s="39"/>
      <c r="K14" s="45"/>
      <c r="L14" s="47"/>
    </row>
    <row r="15" spans="1:14" s="32" customFormat="1" ht="25.5">
      <c r="A15" s="83"/>
      <c r="B15" s="48" t="s">
        <v>129</v>
      </c>
      <c r="C15" s="39"/>
      <c r="D15" s="39"/>
      <c r="E15" s="110">
        <v>10724</v>
      </c>
      <c r="F15" s="110">
        <v>10724</v>
      </c>
      <c r="G15" s="45"/>
      <c r="H15" s="81" t="s">
        <v>110</v>
      </c>
      <c r="I15" s="46" t="s">
        <v>109</v>
      </c>
      <c r="J15" s="39"/>
      <c r="K15" s="45"/>
      <c r="L15" s="47" t="s">
        <v>55</v>
      </c>
    </row>
    <row r="16" spans="1:14" s="32" customFormat="1" ht="12.75">
      <c r="A16" s="83"/>
      <c r="B16" s="1054" t="s">
        <v>128</v>
      </c>
      <c r="C16" s="805"/>
      <c r="D16" s="1055"/>
      <c r="E16" s="45"/>
      <c r="F16" s="39"/>
      <c r="G16" s="45"/>
      <c r="H16" s="39"/>
      <c r="I16" s="45"/>
      <c r="J16" s="39"/>
      <c r="K16" s="45"/>
      <c r="L16" s="47"/>
    </row>
    <row r="17" spans="1:12" s="32" customFormat="1" ht="25.5">
      <c r="A17" s="83"/>
      <c r="B17" s="48" t="s">
        <v>111</v>
      </c>
      <c r="C17" s="39"/>
      <c r="D17" s="39"/>
      <c r="E17" s="110">
        <v>6857</v>
      </c>
      <c r="F17" s="110">
        <v>6857</v>
      </c>
      <c r="G17" s="45"/>
      <c r="H17" s="81" t="s">
        <v>110</v>
      </c>
      <c r="I17" s="46" t="s">
        <v>109</v>
      </c>
      <c r="J17" s="39"/>
      <c r="K17" s="45"/>
      <c r="L17" s="47" t="s">
        <v>55</v>
      </c>
    </row>
    <row r="18" spans="1:12" s="32" customFormat="1" ht="12.75">
      <c r="A18" s="83"/>
      <c r="B18" s="1054" t="s">
        <v>15</v>
      </c>
      <c r="C18" s="805"/>
      <c r="D18" s="1055"/>
      <c r="E18" s="45"/>
      <c r="F18" s="39"/>
      <c r="G18" s="45"/>
      <c r="H18" s="39"/>
      <c r="I18" s="45"/>
      <c r="J18" s="39"/>
      <c r="K18" s="45"/>
      <c r="L18" s="47"/>
    </row>
    <row r="19" spans="1:12" s="32" customFormat="1" ht="12.75">
      <c r="A19" s="83"/>
      <c r="B19" s="48" t="s">
        <v>112</v>
      </c>
      <c r="C19" s="39"/>
      <c r="D19" s="39"/>
      <c r="E19" s="45">
        <v>1905</v>
      </c>
      <c r="F19" s="45">
        <v>1905</v>
      </c>
      <c r="G19" s="45"/>
      <c r="H19" s="82" t="s">
        <v>113</v>
      </c>
      <c r="I19" s="80" t="s">
        <v>114</v>
      </c>
      <c r="J19" s="39"/>
      <c r="K19" s="45"/>
      <c r="L19" s="47" t="s">
        <v>55</v>
      </c>
    </row>
    <row r="20" spans="1:12" s="32" customFormat="1" ht="12.75">
      <c r="A20" s="83"/>
      <c r="B20" s="1054" t="s">
        <v>115</v>
      </c>
      <c r="C20" s="805"/>
      <c r="D20" s="1055"/>
      <c r="E20" s="45"/>
      <c r="F20" s="39"/>
      <c r="G20" s="45"/>
      <c r="H20" s="39"/>
      <c r="I20" s="45"/>
      <c r="J20" s="39"/>
      <c r="K20" s="45"/>
      <c r="L20" s="47"/>
    </row>
    <row r="21" spans="1:12" s="32" customFormat="1" ht="12.75">
      <c r="A21" s="83"/>
      <c r="B21" s="48" t="s">
        <v>116</v>
      </c>
      <c r="C21" s="39"/>
      <c r="D21" s="39"/>
      <c r="E21" s="45"/>
      <c r="F21" s="39"/>
      <c r="G21" s="45"/>
      <c r="H21" s="39"/>
      <c r="I21" s="45"/>
      <c r="J21" s="39"/>
      <c r="K21" s="45"/>
      <c r="L21" s="47"/>
    </row>
    <row r="22" spans="1:12" s="32" customFormat="1" ht="12.75">
      <c r="A22" s="83"/>
      <c r="B22" s="1054" t="s">
        <v>26</v>
      </c>
      <c r="C22" s="805"/>
      <c r="D22" s="1055"/>
      <c r="E22" s="45">
        <v>457</v>
      </c>
      <c r="F22" s="45">
        <v>457</v>
      </c>
      <c r="G22" s="45"/>
      <c r="H22" s="82" t="s">
        <v>117</v>
      </c>
      <c r="I22" s="80" t="s">
        <v>118</v>
      </c>
      <c r="J22" s="39"/>
      <c r="K22" s="45"/>
      <c r="L22" s="47" t="s">
        <v>55</v>
      </c>
    </row>
    <row r="23" spans="1:12" s="32" customFormat="1" ht="12.75">
      <c r="A23" s="83"/>
      <c r="B23" s="48" t="s">
        <v>119</v>
      </c>
      <c r="C23" s="39"/>
      <c r="D23" s="39"/>
      <c r="E23" s="45">
        <v>1420</v>
      </c>
      <c r="F23" s="45">
        <v>1420</v>
      </c>
      <c r="G23" s="45"/>
      <c r="H23" s="82" t="s">
        <v>117</v>
      </c>
      <c r="I23" s="80" t="s">
        <v>118</v>
      </c>
      <c r="J23" s="39"/>
      <c r="K23" s="45"/>
      <c r="L23" s="47" t="s">
        <v>55</v>
      </c>
    </row>
    <row r="24" spans="1:12" s="32" customFormat="1" ht="12.75">
      <c r="A24" s="83"/>
      <c r="B24" s="1054" t="s">
        <v>27</v>
      </c>
      <c r="C24" s="805"/>
      <c r="D24" s="1055"/>
      <c r="E24" s="45"/>
      <c r="F24" s="39"/>
      <c r="G24" s="45"/>
      <c r="H24" s="39"/>
      <c r="I24" s="45"/>
      <c r="J24" s="39"/>
      <c r="K24" s="45"/>
      <c r="L24" s="47"/>
    </row>
    <row r="25" spans="1:12" s="32" customFormat="1" ht="12.75">
      <c r="A25" s="83"/>
      <c r="B25" s="48" t="s">
        <v>120</v>
      </c>
      <c r="C25" s="39"/>
      <c r="D25" s="39"/>
      <c r="E25" s="45">
        <v>857</v>
      </c>
      <c r="F25" s="45">
        <v>857</v>
      </c>
      <c r="G25" s="45"/>
      <c r="H25" s="39" t="s">
        <v>121</v>
      </c>
      <c r="I25" s="80" t="s">
        <v>118</v>
      </c>
      <c r="J25" s="39"/>
      <c r="K25" s="45"/>
      <c r="L25" s="47" t="s">
        <v>122</v>
      </c>
    </row>
    <row r="26" spans="1:12" s="32" customFormat="1" ht="12.75">
      <c r="A26" s="83"/>
      <c r="B26" s="1054" t="s">
        <v>123</v>
      </c>
      <c r="C26" s="805"/>
      <c r="D26" s="1055"/>
      <c r="E26" s="45"/>
      <c r="F26" s="39"/>
      <c r="G26" s="45"/>
      <c r="H26" s="39"/>
      <c r="I26" s="45"/>
      <c r="J26" s="39"/>
      <c r="K26" s="45"/>
      <c r="L26" s="47"/>
    </row>
    <row r="27" spans="1:12" s="32" customFormat="1" ht="12.75">
      <c r="A27" s="83"/>
      <c r="B27" s="55"/>
      <c r="C27" s="39"/>
      <c r="D27" s="39"/>
      <c r="E27" s="45"/>
      <c r="F27" s="39"/>
      <c r="G27" s="45"/>
      <c r="H27" s="39"/>
      <c r="I27" s="45"/>
      <c r="J27" s="39"/>
      <c r="K27" s="45"/>
      <c r="L27" s="47"/>
    </row>
    <row r="28" spans="1:12" s="32" customFormat="1" ht="12.75">
      <c r="A28" s="83"/>
      <c r="B28" s="49"/>
      <c r="C28" s="50"/>
      <c r="D28" s="50"/>
      <c r="E28" s="45"/>
      <c r="F28" s="39"/>
      <c r="G28" s="45"/>
      <c r="H28" s="39"/>
      <c r="I28" s="45"/>
      <c r="J28" s="39"/>
      <c r="K28" s="45"/>
      <c r="L28" s="47"/>
    </row>
    <row r="29" spans="1:12" s="32" customFormat="1" ht="12.75">
      <c r="A29" s="109" t="s">
        <v>64</v>
      </c>
      <c r="B29" s="34" t="s">
        <v>65</v>
      </c>
      <c r="C29" s="35"/>
      <c r="D29" s="35"/>
      <c r="E29" s="36"/>
      <c r="F29" s="35"/>
      <c r="G29" s="36"/>
      <c r="H29" s="35"/>
      <c r="I29" s="36"/>
      <c r="J29" s="35"/>
      <c r="K29" s="36"/>
      <c r="L29" s="37"/>
    </row>
    <row r="30" spans="1:12" s="32" customFormat="1" ht="12.75">
      <c r="A30" s="83"/>
      <c r="B30" s="38"/>
      <c r="C30" s="39"/>
      <c r="D30" s="39"/>
      <c r="E30" s="45"/>
      <c r="F30" s="39"/>
      <c r="G30" s="45"/>
      <c r="H30" s="39"/>
      <c r="I30" s="45"/>
      <c r="J30" s="39"/>
      <c r="K30" s="45"/>
      <c r="L30" s="47"/>
    </row>
    <row r="31" spans="1:12" s="32" customFormat="1" ht="12.75">
      <c r="A31" s="83"/>
      <c r="B31" s="49"/>
      <c r="C31" s="50"/>
      <c r="D31" s="50"/>
      <c r="E31" s="45"/>
      <c r="F31" s="39"/>
      <c r="G31" s="45"/>
      <c r="H31" s="39"/>
      <c r="I31" s="45"/>
      <c r="J31" s="39"/>
      <c r="K31" s="45"/>
      <c r="L31" s="47"/>
    </row>
    <row r="32" spans="1:12" s="32" customFormat="1" ht="12.75">
      <c r="A32" s="83" t="s">
        <v>71</v>
      </c>
      <c r="B32" s="28" t="s">
        <v>124</v>
      </c>
      <c r="C32" s="29"/>
      <c r="D32" s="29"/>
      <c r="E32" s="30"/>
      <c r="F32" s="29"/>
      <c r="G32" s="30"/>
      <c r="H32" s="29"/>
      <c r="I32" s="30"/>
      <c r="J32" s="29"/>
      <c r="K32" s="30"/>
      <c r="L32" s="31"/>
    </row>
    <row r="33" spans="1:12" s="32" customFormat="1" ht="12.75">
      <c r="A33" s="83"/>
      <c r="B33" s="38"/>
      <c r="C33" s="39"/>
      <c r="D33" s="39"/>
      <c r="E33" s="45"/>
      <c r="F33" s="39"/>
      <c r="G33" s="45"/>
      <c r="H33" s="39"/>
      <c r="I33" s="45"/>
      <c r="J33" s="39"/>
      <c r="K33" s="45"/>
      <c r="L33" s="47"/>
    </row>
    <row r="34" spans="1:12" s="32" customFormat="1" ht="12.75">
      <c r="A34" s="83"/>
      <c r="B34" s="48" t="s">
        <v>125</v>
      </c>
      <c r="C34" s="39"/>
      <c r="D34" s="39"/>
      <c r="E34" s="110">
        <v>12286</v>
      </c>
      <c r="F34" s="110">
        <v>12286</v>
      </c>
      <c r="G34" s="45"/>
      <c r="H34" s="82" t="s">
        <v>113</v>
      </c>
      <c r="I34" s="80" t="s">
        <v>114</v>
      </c>
      <c r="J34" s="39"/>
      <c r="K34" s="45"/>
      <c r="L34" s="47" t="s">
        <v>55</v>
      </c>
    </row>
    <row r="35" spans="1:12" s="32" customFormat="1" ht="12.75">
      <c r="A35" s="83"/>
      <c r="B35" s="1054" t="s">
        <v>25</v>
      </c>
      <c r="C35" s="805"/>
      <c r="D35" s="1055"/>
      <c r="E35" s="45"/>
      <c r="F35" s="39"/>
      <c r="G35" s="45"/>
      <c r="H35" s="39"/>
      <c r="I35" s="45"/>
      <c r="J35" s="39"/>
      <c r="K35" s="45"/>
      <c r="L35" s="47"/>
    </row>
    <row r="36" spans="1:12" s="32" customFormat="1" ht="12.75">
      <c r="A36" s="83"/>
      <c r="B36" s="38"/>
      <c r="C36" s="39"/>
      <c r="D36" s="39"/>
      <c r="E36" s="45"/>
      <c r="F36" s="39"/>
      <c r="G36" s="45"/>
      <c r="H36" s="39"/>
      <c r="I36" s="45"/>
      <c r="J36" s="39"/>
      <c r="K36" s="45"/>
      <c r="L36" s="47"/>
    </row>
    <row r="37" spans="1:12" s="32" customFormat="1" ht="12.75">
      <c r="A37" s="83"/>
      <c r="B37" s="1049" t="s">
        <v>28</v>
      </c>
      <c r="C37" s="1050"/>
      <c r="D37" s="1051"/>
      <c r="E37" s="110"/>
      <c r="F37" s="39"/>
      <c r="G37" s="45">
        <v>100</v>
      </c>
      <c r="H37" s="82" t="s">
        <v>60</v>
      </c>
      <c r="I37" s="80" t="s">
        <v>118</v>
      </c>
      <c r="J37" s="39"/>
      <c r="K37" s="45"/>
      <c r="L37" s="47" t="s">
        <v>55</v>
      </c>
    </row>
    <row r="38" spans="1:12" s="32" customFormat="1" ht="12.75">
      <c r="A38" s="83"/>
      <c r="B38" s="56"/>
      <c r="C38" s="57"/>
      <c r="D38" s="57"/>
      <c r="E38" s="58"/>
      <c r="F38" s="57"/>
      <c r="G38" s="58"/>
      <c r="H38" s="57"/>
      <c r="I38" s="58"/>
      <c r="J38" s="57"/>
      <c r="K38" s="58"/>
      <c r="L38" s="59"/>
    </row>
    <row r="40" spans="1:12" s="114" customFormat="1">
      <c r="A40" s="109"/>
      <c r="B40" s="749" t="s">
        <v>75</v>
      </c>
      <c r="C40" s="749"/>
      <c r="D40" s="749"/>
      <c r="E40" s="749"/>
      <c r="F40" s="749"/>
      <c r="G40" s="749"/>
      <c r="H40" s="749"/>
      <c r="I40" s="749"/>
      <c r="J40" s="749"/>
      <c r="K40" s="749"/>
      <c r="L40" s="749"/>
    </row>
    <row r="41" spans="1:12" s="61" customFormat="1" ht="11.25">
      <c r="B41" s="62" t="s">
        <v>30</v>
      </c>
      <c r="C41" s="63" t="s">
        <v>76</v>
      </c>
      <c r="D41" s="64"/>
      <c r="E41" s="64"/>
      <c r="F41" s="63"/>
      <c r="G41" s="63" t="s">
        <v>77</v>
      </c>
      <c r="H41" s="64"/>
      <c r="I41" s="63"/>
      <c r="J41" s="63" t="s">
        <v>78</v>
      </c>
      <c r="K41" s="64"/>
      <c r="L41" s="65"/>
    </row>
    <row r="42" spans="1:12" s="61" customFormat="1" ht="11.25">
      <c r="B42" s="66"/>
      <c r="C42" s="67" t="s">
        <v>79</v>
      </c>
      <c r="D42" s="68"/>
      <c r="E42" s="68"/>
      <c r="F42" s="67"/>
      <c r="G42" s="67" t="s">
        <v>80</v>
      </c>
      <c r="H42" s="68"/>
      <c r="I42" s="68"/>
      <c r="J42" s="67" t="s">
        <v>81</v>
      </c>
      <c r="K42" s="68"/>
      <c r="L42" s="69"/>
    </row>
    <row r="43" spans="1:12" s="61" customFormat="1" ht="11.25">
      <c r="A43" s="70"/>
    </row>
    <row r="44" spans="1:12" s="61" customFormat="1" ht="11.25">
      <c r="B44" s="71" t="s">
        <v>31</v>
      </c>
      <c r="C44" s="72" t="s">
        <v>82</v>
      </c>
      <c r="D44" s="73"/>
      <c r="E44" s="73"/>
      <c r="F44" s="73"/>
      <c r="G44" s="73"/>
      <c r="H44" s="73"/>
      <c r="I44" s="73"/>
      <c r="J44" s="73"/>
      <c r="K44" s="73"/>
      <c r="L44" s="74"/>
    </row>
    <row r="46" spans="1:12">
      <c r="B46" s="115" t="s">
        <v>32</v>
      </c>
      <c r="C46" s="116"/>
      <c r="D46" s="117" t="s">
        <v>126</v>
      </c>
      <c r="E46" s="118"/>
      <c r="F46" s="118"/>
      <c r="G46" s="119" t="s">
        <v>33</v>
      </c>
      <c r="H46" s="118" t="s">
        <v>127</v>
      </c>
      <c r="I46" s="118"/>
      <c r="J46" s="118"/>
    </row>
  </sheetData>
  <mergeCells count="20">
    <mergeCell ref="B1:L1"/>
    <mergeCell ref="B2:L2"/>
    <mergeCell ref="D4:F4"/>
    <mergeCell ref="H4:J4"/>
    <mergeCell ref="D5:L5"/>
    <mergeCell ref="B7:D8"/>
    <mergeCell ref="F7:G7"/>
    <mergeCell ref="H7:H8"/>
    <mergeCell ref="J7:K7"/>
    <mergeCell ref="L7:L8"/>
    <mergeCell ref="B26:D26"/>
    <mergeCell ref="B35:D35"/>
    <mergeCell ref="B37:D37"/>
    <mergeCell ref="B40:L40"/>
    <mergeCell ref="B14:D14"/>
    <mergeCell ref="B16:D16"/>
    <mergeCell ref="B18:D18"/>
    <mergeCell ref="B20:D20"/>
    <mergeCell ref="B22:D22"/>
    <mergeCell ref="B24:D24"/>
  </mergeCells>
  <pageMargins left="0.7" right="0.7" top="0.75" bottom="0.75" header="0.3" footer="0.3"/>
</worksheet>
</file>

<file path=xl/worksheets/sheet16.xml><?xml version="1.0" encoding="utf-8"?>
<worksheet xmlns="http://schemas.openxmlformats.org/spreadsheetml/2006/main" xmlns:r="http://schemas.openxmlformats.org/officeDocument/2006/relationships">
  <dimension ref="A1:L48"/>
  <sheetViews>
    <sheetView topLeftCell="A13" workbookViewId="0">
      <selection activeCell="E34" sqref="E34"/>
    </sheetView>
  </sheetViews>
  <sheetFormatPr baseColWidth="10" defaultColWidth="9.140625" defaultRowHeight="13.5"/>
  <cols>
    <col min="1" max="1" width="5" style="83" customWidth="1"/>
    <col min="2" max="2" width="9.140625" style="93"/>
    <col min="3" max="3" width="11.28515625" style="93" customWidth="1"/>
    <col min="4" max="4" width="30.42578125" style="93" customWidth="1"/>
    <col min="5" max="5" width="11.7109375" style="93" customWidth="1"/>
    <col min="6" max="6" width="12.140625" style="93" customWidth="1"/>
    <col min="7" max="7" width="14.28515625" style="93" customWidth="1"/>
    <col min="8" max="8" width="13.42578125" style="93" customWidth="1"/>
    <col min="9" max="9" width="16.5703125" style="93" customWidth="1"/>
    <col min="10" max="10" width="11.5703125" style="93" customWidth="1"/>
    <col min="11" max="11" width="14.140625" style="93" customWidth="1"/>
    <col min="12" max="12" width="15.7109375" style="93" customWidth="1"/>
    <col min="13" max="13" width="1.28515625" style="93" customWidth="1"/>
    <col min="14" max="16384" width="9.140625" style="93"/>
  </cols>
  <sheetData>
    <row r="1" spans="1:12" s="2" customFormat="1" ht="20.25">
      <c r="A1" s="83"/>
      <c r="B1" s="750" t="s">
        <v>0</v>
      </c>
      <c r="C1" s="750"/>
      <c r="D1" s="750"/>
      <c r="E1" s="750"/>
      <c r="F1" s="750"/>
      <c r="G1" s="750"/>
      <c r="H1" s="750"/>
      <c r="I1" s="750"/>
      <c r="J1" s="750"/>
      <c r="K1" s="750"/>
      <c r="L1" s="750"/>
    </row>
    <row r="2" spans="1:12" s="2" customFormat="1" ht="14.25">
      <c r="A2" s="83"/>
      <c r="B2" s="751" t="s">
        <v>1</v>
      </c>
      <c r="C2" s="751"/>
      <c r="D2" s="751"/>
      <c r="E2" s="751"/>
      <c r="F2" s="751"/>
      <c r="G2" s="751"/>
      <c r="H2" s="751"/>
      <c r="I2" s="751"/>
      <c r="J2" s="751"/>
      <c r="K2" s="751"/>
      <c r="L2" s="751"/>
    </row>
    <row r="3" spans="1:12" s="2" customFormat="1" ht="14.25">
      <c r="A3" s="83"/>
      <c r="B3" s="3"/>
      <c r="C3" s="3"/>
      <c r="D3" s="3"/>
      <c r="E3" s="3"/>
      <c r="F3" s="3"/>
      <c r="G3" s="3"/>
      <c r="H3" s="3"/>
      <c r="I3" s="3"/>
      <c r="J3" s="3"/>
      <c r="K3" s="3"/>
    </row>
    <row r="4" spans="1:12" s="90" customFormat="1" ht="15.75">
      <c r="A4" s="84"/>
      <c r="B4" s="85"/>
      <c r="C4" s="86" t="s">
        <v>2</v>
      </c>
      <c r="D4" s="752" t="s">
        <v>103</v>
      </c>
      <c r="E4" s="753"/>
      <c r="F4" s="754"/>
      <c r="G4" s="87" t="s">
        <v>4</v>
      </c>
      <c r="H4" s="781" t="s">
        <v>5</v>
      </c>
      <c r="I4" s="782"/>
      <c r="J4" s="782"/>
      <c r="K4" s="88" t="s">
        <v>36</v>
      </c>
      <c r="L4" s="89">
        <v>2010</v>
      </c>
    </row>
    <row r="5" spans="1:12">
      <c r="B5" s="91"/>
      <c r="C5" s="92" t="s">
        <v>6</v>
      </c>
      <c r="D5" s="783" t="s">
        <v>130</v>
      </c>
      <c r="E5" s="784"/>
      <c r="F5" s="784"/>
      <c r="G5" s="784"/>
      <c r="H5" s="784"/>
      <c r="I5" s="784"/>
      <c r="J5" s="784"/>
      <c r="K5" s="784"/>
      <c r="L5" s="785"/>
    </row>
    <row r="7" spans="1:12" s="97" customFormat="1" ht="27">
      <c r="A7" s="83"/>
      <c r="B7" s="761" t="s">
        <v>8</v>
      </c>
      <c r="C7" s="761"/>
      <c r="D7" s="761"/>
      <c r="E7" s="94" t="s">
        <v>38</v>
      </c>
      <c r="F7" s="761" t="s">
        <v>9</v>
      </c>
      <c r="G7" s="761"/>
      <c r="H7" s="762" t="s">
        <v>39</v>
      </c>
      <c r="I7" s="96" t="s">
        <v>40</v>
      </c>
      <c r="J7" s="761" t="s">
        <v>41</v>
      </c>
      <c r="K7" s="761"/>
      <c r="L7" s="762" t="s">
        <v>42</v>
      </c>
    </row>
    <row r="8" spans="1:12" s="97" customFormat="1" ht="26.25">
      <c r="A8" s="83"/>
      <c r="B8" s="761"/>
      <c r="C8" s="761"/>
      <c r="D8" s="761"/>
      <c r="E8" s="98" t="s">
        <v>10</v>
      </c>
      <c r="F8" s="94" t="s">
        <v>105</v>
      </c>
      <c r="G8" s="94" t="s">
        <v>106</v>
      </c>
      <c r="H8" s="762"/>
      <c r="I8" s="95" t="s">
        <v>45</v>
      </c>
      <c r="J8" s="95" t="s">
        <v>46</v>
      </c>
      <c r="K8" s="95" t="s">
        <v>47</v>
      </c>
      <c r="L8" s="762"/>
    </row>
    <row r="9" spans="1:12" s="97" customFormat="1">
      <c r="A9" s="100"/>
      <c r="B9" s="101"/>
      <c r="C9" s="102"/>
      <c r="D9" s="102"/>
      <c r="E9" s="103"/>
      <c r="F9" s="104"/>
      <c r="G9" s="105"/>
      <c r="H9" s="106"/>
      <c r="I9" s="107"/>
      <c r="J9" s="106"/>
      <c r="K9" s="107"/>
      <c r="L9" s="108"/>
    </row>
    <row r="10" spans="1:12" s="32" customFormat="1" ht="12.75">
      <c r="A10" s="83" t="s">
        <v>48</v>
      </c>
      <c r="B10" s="28" t="s">
        <v>49</v>
      </c>
      <c r="C10" s="29"/>
      <c r="D10" s="29"/>
      <c r="E10" s="30"/>
      <c r="F10" s="29"/>
      <c r="G10" s="30"/>
      <c r="H10" s="29"/>
      <c r="I10" s="30"/>
      <c r="J10" s="29"/>
      <c r="K10" s="30"/>
      <c r="L10" s="31"/>
    </row>
    <row r="11" spans="1:12" s="32" customFormat="1" ht="12.75">
      <c r="A11" s="109" t="s">
        <v>50</v>
      </c>
      <c r="B11" s="34" t="s">
        <v>51</v>
      </c>
      <c r="C11" s="35"/>
      <c r="D11" s="35"/>
      <c r="E11" s="36"/>
      <c r="F11" s="35"/>
      <c r="G11" s="36"/>
      <c r="H11" s="35"/>
      <c r="I11" s="36"/>
      <c r="J11" s="35"/>
      <c r="K11" s="36"/>
      <c r="L11" s="37"/>
    </row>
    <row r="12" spans="1:12" s="32" customFormat="1" ht="12.75">
      <c r="A12" s="83"/>
      <c r="B12" s="38"/>
      <c r="C12" s="39"/>
      <c r="D12" s="39"/>
      <c r="E12" s="40"/>
      <c r="F12" s="41"/>
      <c r="G12" s="40"/>
      <c r="H12" s="41"/>
      <c r="I12" s="40"/>
      <c r="J12" s="41"/>
      <c r="K12" s="40"/>
      <c r="L12" s="42"/>
    </row>
    <row r="13" spans="1:12" s="32" customFormat="1" ht="25.5">
      <c r="A13" s="83"/>
      <c r="B13" s="48" t="s">
        <v>107</v>
      </c>
      <c r="C13" s="39"/>
      <c r="D13" s="39"/>
      <c r="E13" s="110">
        <v>8415</v>
      </c>
      <c r="F13" s="110">
        <v>8415</v>
      </c>
      <c r="G13" s="45"/>
      <c r="H13" s="81" t="s">
        <v>108</v>
      </c>
      <c r="I13" s="46" t="s">
        <v>109</v>
      </c>
      <c r="J13" s="39"/>
      <c r="K13" s="45"/>
      <c r="L13" s="47" t="s">
        <v>122</v>
      </c>
    </row>
    <row r="14" spans="1:12" s="32" customFormat="1" ht="12.75">
      <c r="A14" s="83"/>
      <c r="B14" s="1054" t="s">
        <v>131</v>
      </c>
      <c r="C14" s="805"/>
      <c r="D14" s="1055"/>
      <c r="E14" s="110"/>
      <c r="F14" s="39"/>
      <c r="G14" s="45"/>
      <c r="H14" s="39"/>
      <c r="I14" s="45"/>
      <c r="J14" s="39"/>
      <c r="K14" s="45"/>
      <c r="L14" s="47"/>
    </row>
    <row r="15" spans="1:12" s="32" customFormat="1" ht="12.75">
      <c r="A15" s="83"/>
      <c r="B15" s="38"/>
      <c r="C15" s="39"/>
      <c r="D15" s="39"/>
      <c r="E15" s="110"/>
      <c r="F15" s="39"/>
      <c r="G15" s="45"/>
      <c r="H15" s="39"/>
      <c r="I15" s="45"/>
      <c r="J15" s="39"/>
      <c r="K15" s="45"/>
      <c r="L15" s="47"/>
    </row>
    <row r="16" spans="1:12" s="32" customFormat="1" ht="25.5">
      <c r="A16" s="83"/>
      <c r="B16" s="48" t="s">
        <v>129</v>
      </c>
      <c r="C16" s="39"/>
      <c r="D16" s="39"/>
      <c r="E16" s="110">
        <v>11143</v>
      </c>
      <c r="F16" s="110">
        <v>11143</v>
      </c>
      <c r="G16" s="45"/>
      <c r="H16" s="81" t="s">
        <v>110</v>
      </c>
      <c r="I16" s="46" t="s">
        <v>109</v>
      </c>
      <c r="J16" s="39"/>
      <c r="K16" s="45"/>
      <c r="L16" s="47" t="s">
        <v>55</v>
      </c>
    </row>
    <row r="17" spans="1:12" s="32" customFormat="1" ht="12.75">
      <c r="A17" s="83"/>
      <c r="B17" s="1054" t="s">
        <v>132</v>
      </c>
      <c r="C17" s="805"/>
      <c r="D17" s="1055"/>
      <c r="E17" s="110"/>
      <c r="F17" s="39"/>
      <c r="G17" s="45"/>
      <c r="H17" s="39"/>
      <c r="I17" s="45"/>
      <c r="J17" s="39"/>
      <c r="K17" s="45"/>
      <c r="L17" s="47"/>
    </row>
    <row r="18" spans="1:12" s="32" customFormat="1" ht="12.75">
      <c r="A18" s="83"/>
      <c r="B18" s="112"/>
      <c r="C18" s="113"/>
      <c r="D18" s="113"/>
      <c r="E18" s="110"/>
      <c r="F18" s="39"/>
      <c r="G18" s="45"/>
      <c r="H18" s="39"/>
      <c r="I18" s="45"/>
      <c r="J18" s="39"/>
      <c r="K18" s="45"/>
      <c r="L18" s="47"/>
    </row>
    <row r="19" spans="1:12" s="32" customFormat="1" ht="25.5">
      <c r="A19" s="83"/>
      <c r="B19" s="48" t="s">
        <v>111</v>
      </c>
      <c r="C19" s="39"/>
      <c r="D19" s="39"/>
      <c r="E19" s="110">
        <v>10491</v>
      </c>
      <c r="F19" s="110">
        <v>10491</v>
      </c>
      <c r="G19" s="45"/>
      <c r="H19" s="81" t="s">
        <v>53</v>
      </c>
      <c r="I19" s="46" t="s">
        <v>109</v>
      </c>
      <c r="J19" s="39"/>
      <c r="K19" s="45"/>
      <c r="L19" s="47" t="s">
        <v>55</v>
      </c>
    </row>
    <row r="20" spans="1:12" s="32" customFormat="1" ht="12.75">
      <c r="A20" s="83"/>
      <c r="B20" s="1054" t="s">
        <v>133</v>
      </c>
      <c r="C20" s="805"/>
      <c r="D20" s="1055"/>
      <c r="E20" s="110"/>
      <c r="F20" s="39"/>
      <c r="G20" s="45"/>
      <c r="H20" s="82"/>
      <c r="I20" s="45"/>
      <c r="J20" s="39"/>
      <c r="K20" s="45"/>
      <c r="L20" s="47"/>
    </row>
    <row r="21" spans="1:12" s="32" customFormat="1" ht="12.75">
      <c r="A21" s="83"/>
      <c r="B21" s="48" t="s">
        <v>112</v>
      </c>
      <c r="C21" s="39"/>
      <c r="D21" s="39"/>
      <c r="E21" s="110">
        <v>1429</v>
      </c>
      <c r="F21" s="110">
        <v>1429</v>
      </c>
      <c r="G21" s="45"/>
      <c r="H21" s="82" t="s">
        <v>113</v>
      </c>
      <c r="I21" s="80" t="s">
        <v>114</v>
      </c>
      <c r="J21" s="39"/>
      <c r="K21" s="45"/>
      <c r="L21" s="47" t="s">
        <v>122</v>
      </c>
    </row>
    <row r="22" spans="1:12" s="32" customFormat="1" ht="12.75">
      <c r="A22" s="83"/>
      <c r="B22" s="1054" t="s">
        <v>115</v>
      </c>
      <c r="C22" s="805"/>
      <c r="D22" s="1055"/>
      <c r="E22" s="110"/>
      <c r="F22" s="39"/>
      <c r="G22" s="45"/>
      <c r="H22" s="82"/>
      <c r="I22" s="45"/>
      <c r="J22" s="39"/>
      <c r="K22" s="45"/>
      <c r="L22" s="47"/>
    </row>
    <row r="23" spans="1:12" s="32" customFormat="1" ht="12.75">
      <c r="A23" s="83"/>
      <c r="B23" s="48" t="s">
        <v>134</v>
      </c>
      <c r="C23" s="39"/>
      <c r="D23" s="39"/>
      <c r="E23" s="45"/>
      <c r="F23" s="39"/>
      <c r="G23" s="45"/>
      <c r="H23" s="39"/>
      <c r="I23" s="45"/>
      <c r="J23" s="39"/>
      <c r="K23" s="45"/>
      <c r="L23" s="47"/>
    </row>
    <row r="24" spans="1:12" s="32" customFormat="1" ht="12.75">
      <c r="A24" s="83"/>
      <c r="B24" s="1054" t="s">
        <v>26</v>
      </c>
      <c r="C24" s="805"/>
      <c r="D24" s="1055"/>
      <c r="E24" s="45">
        <v>420</v>
      </c>
      <c r="F24" s="45">
        <v>420</v>
      </c>
      <c r="G24" s="45"/>
      <c r="H24" s="82" t="s">
        <v>117</v>
      </c>
      <c r="I24" s="80" t="s">
        <v>118</v>
      </c>
      <c r="J24" s="39"/>
      <c r="K24" s="45"/>
      <c r="L24" s="47" t="s">
        <v>55</v>
      </c>
    </row>
    <row r="25" spans="1:12" s="32" customFormat="1" ht="12.75">
      <c r="A25" s="83"/>
      <c r="B25" s="48" t="s">
        <v>119</v>
      </c>
      <c r="C25" s="39"/>
      <c r="D25" s="39"/>
      <c r="E25" s="45">
        <v>711</v>
      </c>
      <c r="F25" s="45">
        <v>711</v>
      </c>
      <c r="G25" s="45"/>
      <c r="H25" s="82" t="s">
        <v>117</v>
      </c>
      <c r="I25" s="80" t="s">
        <v>118</v>
      </c>
      <c r="J25" s="39"/>
      <c r="K25" s="45"/>
      <c r="L25" s="47" t="s">
        <v>55</v>
      </c>
    </row>
    <row r="26" spans="1:12" s="32" customFormat="1" ht="12.75">
      <c r="A26" s="83"/>
      <c r="B26" s="1054" t="s">
        <v>27</v>
      </c>
      <c r="C26" s="805"/>
      <c r="D26" s="1055"/>
      <c r="E26" s="45"/>
      <c r="F26" s="39"/>
      <c r="G26" s="45"/>
      <c r="H26" s="39"/>
      <c r="I26" s="45"/>
      <c r="J26" s="39"/>
      <c r="K26" s="45"/>
      <c r="L26" s="47"/>
    </row>
    <row r="27" spans="1:12" s="32" customFormat="1" ht="12.75">
      <c r="A27" s="83"/>
      <c r="B27" s="48" t="s">
        <v>135</v>
      </c>
      <c r="C27" s="39"/>
      <c r="D27" s="39"/>
      <c r="E27" s="45">
        <v>2857</v>
      </c>
      <c r="F27" s="45">
        <v>2857</v>
      </c>
      <c r="G27" s="45"/>
      <c r="H27" s="39" t="s">
        <v>117</v>
      </c>
      <c r="I27" s="80" t="s">
        <v>118</v>
      </c>
      <c r="J27" s="39"/>
      <c r="K27" s="45"/>
      <c r="L27" s="47" t="s">
        <v>55</v>
      </c>
    </row>
    <row r="28" spans="1:12" s="32" customFormat="1" ht="12.75">
      <c r="A28" s="83"/>
      <c r="B28" s="1054" t="s">
        <v>123</v>
      </c>
      <c r="C28" s="805"/>
      <c r="D28" s="1055"/>
      <c r="E28" s="45"/>
      <c r="F28" s="39"/>
      <c r="G28" s="45"/>
      <c r="H28" s="39"/>
      <c r="I28" s="45"/>
      <c r="J28" s="39"/>
      <c r="K28" s="45"/>
      <c r="L28" s="47"/>
    </row>
    <row r="29" spans="1:12" s="32" customFormat="1" ht="12.75">
      <c r="A29" s="83"/>
      <c r="B29" s="55"/>
      <c r="C29" s="39"/>
      <c r="D29" s="39"/>
      <c r="E29" s="45"/>
      <c r="F29" s="39"/>
      <c r="G29" s="45"/>
      <c r="H29" s="39"/>
      <c r="I29" s="45"/>
      <c r="J29" s="39"/>
      <c r="K29" s="45"/>
      <c r="L29" s="47"/>
    </row>
    <row r="30" spans="1:12" s="32" customFormat="1" ht="12.75">
      <c r="A30" s="109" t="s">
        <v>64</v>
      </c>
      <c r="B30" s="34" t="s">
        <v>65</v>
      </c>
      <c r="C30" s="35"/>
      <c r="D30" s="35"/>
      <c r="E30" s="36"/>
      <c r="F30" s="35"/>
      <c r="G30" s="36"/>
      <c r="H30" s="36"/>
      <c r="I30" s="36"/>
      <c r="J30" s="35"/>
      <c r="K30" s="36"/>
      <c r="L30" s="37"/>
    </row>
    <row r="31" spans="1:12" s="32" customFormat="1" ht="12.75">
      <c r="A31" s="83"/>
      <c r="B31" s="49"/>
      <c r="C31" s="50"/>
      <c r="D31" s="50"/>
      <c r="E31" s="110"/>
      <c r="F31" s="39"/>
      <c r="G31" s="45"/>
      <c r="H31" s="82"/>
      <c r="I31" s="45"/>
      <c r="J31" s="39"/>
      <c r="K31" s="45"/>
      <c r="L31" s="47"/>
    </row>
    <row r="32" spans="1:12" s="32" customFormat="1" ht="12.75">
      <c r="A32" s="83" t="s">
        <v>71</v>
      </c>
      <c r="B32" s="28" t="s">
        <v>72</v>
      </c>
      <c r="C32" s="29"/>
      <c r="D32" s="29"/>
      <c r="E32" s="29"/>
      <c r="F32" s="29"/>
      <c r="G32" s="30"/>
      <c r="H32" s="30"/>
      <c r="I32" s="30"/>
      <c r="J32" s="29"/>
      <c r="K32" s="30"/>
      <c r="L32" s="31"/>
    </row>
    <row r="33" spans="1:12" s="32" customFormat="1" ht="12.75">
      <c r="A33" s="83"/>
      <c r="B33" s="38"/>
      <c r="C33" s="39"/>
      <c r="D33" s="39"/>
      <c r="E33" s="110"/>
      <c r="F33" s="39"/>
      <c r="G33" s="45"/>
      <c r="H33" s="82"/>
      <c r="I33" s="45"/>
      <c r="J33" s="39"/>
      <c r="K33" s="45"/>
      <c r="L33" s="47"/>
    </row>
    <row r="34" spans="1:12" s="32" customFormat="1" ht="12.75">
      <c r="A34" s="83"/>
      <c r="B34" s="48" t="s">
        <v>125</v>
      </c>
      <c r="C34" s="39"/>
      <c r="D34" s="39"/>
      <c r="E34" s="110">
        <v>11714</v>
      </c>
      <c r="F34" s="110">
        <v>11714</v>
      </c>
      <c r="G34" s="45"/>
      <c r="H34" s="82" t="s">
        <v>113</v>
      </c>
      <c r="I34" s="80" t="s">
        <v>114</v>
      </c>
      <c r="J34" s="39"/>
      <c r="K34" s="45"/>
      <c r="L34" s="47" t="s">
        <v>55</v>
      </c>
    </row>
    <row r="35" spans="1:12" s="32" customFormat="1" ht="12.75">
      <c r="A35" s="83"/>
      <c r="B35" s="1054" t="s">
        <v>25</v>
      </c>
      <c r="C35" s="805"/>
      <c r="D35" s="1055"/>
      <c r="E35" s="45"/>
      <c r="F35" s="39"/>
      <c r="G35" s="45"/>
      <c r="H35" s="39"/>
      <c r="I35" s="45"/>
      <c r="J35" s="39"/>
      <c r="K35" s="45"/>
      <c r="L35" s="47"/>
    </row>
    <row r="36" spans="1:12" s="32" customFormat="1" ht="84.75" customHeight="1">
      <c r="A36" s="83"/>
      <c r="B36" s="1049" t="s">
        <v>28</v>
      </c>
      <c r="C36" s="1050"/>
      <c r="D36" s="1051"/>
      <c r="E36" s="110"/>
      <c r="F36" s="39"/>
      <c r="G36" s="45">
        <v>100</v>
      </c>
      <c r="H36" s="82" t="s">
        <v>60</v>
      </c>
      <c r="I36" s="80" t="s">
        <v>118</v>
      </c>
      <c r="J36" s="39"/>
      <c r="K36" s="45"/>
      <c r="L36" s="47" t="s">
        <v>55</v>
      </c>
    </row>
    <row r="37" spans="1:12" s="32" customFormat="1" ht="12.75">
      <c r="A37" s="83"/>
      <c r="B37" s="56"/>
      <c r="C37" s="57"/>
      <c r="D37" s="57"/>
      <c r="E37" s="120"/>
      <c r="F37" s="57"/>
      <c r="G37" s="58"/>
      <c r="H37" s="121"/>
      <c r="I37" s="58"/>
      <c r="J37" s="57"/>
      <c r="K37" s="58"/>
      <c r="L37" s="59"/>
    </row>
    <row r="39" spans="1:12" s="114" customFormat="1">
      <c r="A39" s="109"/>
      <c r="B39" s="749" t="s">
        <v>75</v>
      </c>
      <c r="C39" s="749"/>
      <c r="D39" s="749"/>
      <c r="E39" s="749"/>
      <c r="F39" s="749"/>
      <c r="G39" s="749"/>
      <c r="H39" s="749"/>
      <c r="I39" s="749"/>
      <c r="J39" s="749"/>
      <c r="K39" s="749"/>
      <c r="L39" s="749"/>
    </row>
    <row r="40" spans="1:12" s="61" customFormat="1" ht="11.25">
      <c r="B40" s="62" t="s">
        <v>30</v>
      </c>
      <c r="C40" s="63" t="s">
        <v>76</v>
      </c>
      <c r="D40" s="64"/>
      <c r="E40" s="64"/>
      <c r="F40" s="63"/>
      <c r="G40" s="63" t="s">
        <v>77</v>
      </c>
      <c r="H40" s="64"/>
      <c r="I40" s="63"/>
      <c r="J40" s="63" t="s">
        <v>78</v>
      </c>
      <c r="K40" s="64"/>
      <c r="L40" s="65"/>
    </row>
    <row r="41" spans="1:12" s="61" customFormat="1" ht="11.25">
      <c r="B41" s="66"/>
      <c r="C41" s="67" t="s">
        <v>79</v>
      </c>
      <c r="D41" s="68"/>
      <c r="E41" s="68"/>
      <c r="F41" s="67"/>
      <c r="G41" s="67" t="s">
        <v>80</v>
      </c>
      <c r="H41" s="68"/>
      <c r="I41" s="68"/>
      <c r="J41" s="67" t="s">
        <v>81</v>
      </c>
      <c r="K41" s="68"/>
      <c r="L41" s="69"/>
    </row>
    <row r="42" spans="1:12" s="61" customFormat="1" ht="11.25">
      <c r="A42" s="70"/>
    </row>
    <row r="43" spans="1:12" s="61" customFormat="1" ht="11.25">
      <c r="B43" s="71" t="s">
        <v>31</v>
      </c>
      <c r="C43" s="72" t="s">
        <v>82</v>
      </c>
      <c r="D43" s="73"/>
      <c r="E43" s="73"/>
      <c r="F43" s="73"/>
      <c r="G43" s="73"/>
      <c r="H43" s="73"/>
      <c r="I43" s="73"/>
      <c r="J43" s="73"/>
      <c r="K43" s="73"/>
      <c r="L43" s="74"/>
    </row>
    <row r="45" spans="1:12">
      <c r="B45" s="115" t="s">
        <v>32</v>
      </c>
      <c r="C45" s="116"/>
      <c r="D45" s="117" t="s">
        <v>126</v>
      </c>
      <c r="E45" s="118"/>
      <c r="F45" s="118"/>
      <c r="G45" s="119" t="s">
        <v>33</v>
      </c>
      <c r="H45" s="118" t="s">
        <v>127</v>
      </c>
      <c r="I45" s="118"/>
      <c r="J45" s="118"/>
    </row>
    <row r="48" spans="1:12">
      <c r="E48" s="122"/>
    </row>
  </sheetData>
  <mergeCells count="20">
    <mergeCell ref="B1:L1"/>
    <mergeCell ref="B2:L2"/>
    <mergeCell ref="D4:F4"/>
    <mergeCell ref="H4:J4"/>
    <mergeCell ref="D5:L5"/>
    <mergeCell ref="B7:D8"/>
    <mergeCell ref="F7:G7"/>
    <mergeCell ref="H7:H8"/>
    <mergeCell ref="J7:K7"/>
    <mergeCell ref="L7:L8"/>
    <mergeCell ref="B28:D28"/>
    <mergeCell ref="B35:D35"/>
    <mergeCell ref="B36:D36"/>
    <mergeCell ref="B39:L39"/>
    <mergeCell ref="B14:D14"/>
    <mergeCell ref="B17:D17"/>
    <mergeCell ref="B20:D20"/>
    <mergeCell ref="B22:D22"/>
    <mergeCell ref="B24:D24"/>
    <mergeCell ref="B26:D26"/>
  </mergeCells>
  <pageMargins left="0.7" right="0.7" top="0.75" bottom="0.75" header="0.3" footer="0.3"/>
</worksheet>
</file>

<file path=xl/worksheets/sheet17.xml><?xml version="1.0" encoding="utf-8"?>
<worksheet xmlns="http://schemas.openxmlformats.org/spreadsheetml/2006/main" xmlns:r="http://schemas.openxmlformats.org/officeDocument/2006/relationships">
  <dimension ref="A1"/>
  <sheetViews>
    <sheetView workbookViewId="0">
      <selection activeCell="C3" sqref="C3"/>
    </sheetView>
  </sheetViews>
  <sheetFormatPr baseColWidth="10"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P39"/>
  <sheetViews>
    <sheetView workbookViewId="0">
      <selection activeCell="B21" sqref="B21:D21"/>
    </sheetView>
  </sheetViews>
  <sheetFormatPr baseColWidth="10" defaultColWidth="9.140625" defaultRowHeight="13.5"/>
  <cols>
    <col min="1" max="1" width="5" style="83" customWidth="1"/>
    <col min="2" max="2" width="9.140625" style="93"/>
    <col min="3" max="3" width="11.28515625" style="93" customWidth="1"/>
    <col min="4" max="4" width="19.140625" style="93" customWidth="1"/>
    <col min="5" max="5" width="13" style="93" customWidth="1"/>
    <col min="6" max="6" width="12.140625" style="93" customWidth="1"/>
    <col min="7" max="7" width="14.28515625" style="93" customWidth="1"/>
    <col min="8" max="8" width="13.42578125" style="93" customWidth="1"/>
    <col min="9" max="9" width="16.5703125" style="93" customWidth="1"/>
    <col min="10" max="10" width="11.5703125" style="93" customWidth="1"/>
    <col min="11" max="11" width="14.140625" style="93" customWidth="1"/>
    <col min="12" max="12" width="13.140625" style="93" customWidth="1"/>
    <col min="13" max="13" width="1.28515625" style="93" customWidth="1"/>
    <col min="14" max="14" width="15.85546875" style="93" bestFit="1" customWidth="1"/>
    <col min="15" max="15" width="14.85546875" style="93" customWidth="1"/>
    <col min="16" max="16" width="13.85546875" style="93" bestFit="1" customWidth="1"/>
    <col min="17" max="16384" width="9.140625" style="93"/>
  </cols>
  <sheetData>
    <row r="1" spans="1:16" s="2" customFormat="1" ht="15" customHeight="1">
      <c r="A1" s="83"/>
      <c r="B1" s="750" t="s">
        <v>0</v>
      </c>
      <c r="C1" s="750"/>
      <c r="D1" s="750"/>
      <c r="E1" s="750"/>
      <c r="F1" s="750"/>
      <c r="G1" s="750"/>
      <c r="H1" s="750"/>
      <c r="I1" s="750"/>
      <c r="J1" s="750"/>
      <c r="K1" s="750"/>
      <c r="L1" s="750"/>
    </row>
    <row r="2" spans="1:16" s="2" customFormat="1" ht="15.75" customHeight="1">
      <c r="A2" s="83"/>
      <c r="B2" s="751" t="s">
        <v>1</v>
      </c>
      <c r="C2" s="751"/>
      <c r="D2" s="751"/>
      <c r="E2" s="751"/>
      <c r="F2" s="751"/>
      <c r="G2" s="751"/>
      <c r="H2" s="751"/>
      <c r="I2" s="751"/>
      <c r="J2" s="751"/>
      <c r="K2" s="751"/>
      <c r="L2" s="751"/>
    </row>
    <row r="3" spans="1:16" s="2" customFormat="1" ht="5.25" customHeight="1">
      <c r="A3" s="83"/>
      <c r="B3" s="3"/>
      <c r="C3" s="3"/>
      <c r="D3" s="3"/>
      <c r="E3" s="3"/>
      <c r="F3" s="3"/>
      <c r="G3" s="3"/>
      <c r="H3" s="3"/>
      <c r="I3" s="3"/>
      <c r="J3" s="3"/>
      <c r="K3" s="3"/>
    </row>
    <row r="4" spans="1:16" s="90" customFormat="1" ht="29.25" customHeight="1">
      <c r="A4" s="84"/>
      <c r="B4" s="85"/>
      <c r="C4" s="86" t="s">
        <v>2</v>
      </c>
      <c r="D4" s="752" t="s">
        <v>34</v>
      </c>
      <c r="E4" s="753"/>
      <c r="F4" s="754"/>
      <c r="G4" s="87" t="s">
        <v>4</v>
      </c>
      <c r="H4" s="755" t="s">
        <v>136</v>
      </c>
      <c r="I4" s="756"/>
      <c r="J4" s="757"/>
      <c r="K4" s="88" t="s">
        <v>36</v>
      </c>
      <c r="L4" s="123">
        <v>2010</v>
      </c>
    </row>
    <row r="5" spans="1:16" ht="25.5" customHeight="1">
      <c r="B5" s="91"/>
      <c r="C5" s="92" t="s">
        <v>6</v>
      </c>
      <c r="D5" s="758" t="s">
        <v>137</v>
      </c>
      <c r="E5" s="759"/>
      <c r="F5" s="759"/>
      <c r="G5" s="759"/>
      <c r="H5" s="759"/>
      <c r="I5" s="759"/>
      <c r="J5" s="759"/>
      <c r="K5" s="759"/>
      <c r="L5" s="760"/>
    </row>
    <row r="6" spans="1:16" ht="8.25" customHeight="1"/>
    <row r="7" spans="1:16" s="97" customFormat="1" ht="27.75" customHeight="1">
      <c r="A7" s="83"/>
      <c r="B7" s="761" t="s">
        <v>8</v>
      </c>
      <c r="C7" s="761"/>
      <c r="D7" s="761"/>
      <c r="E7" s="94" t="s">
        <v>38</v>
      </c>
      <c r="F7" s="761" t="s">
        <v>9</v>
      </c>
      <c r="G7" s="761"/>
      <c r="H7" s="762" t="s">
        <v>39</v>
      </c>
      <c r="I7" s="96" t="s">
        <v>40</v>
      </c>
      <c r="J7" s="761" t="s">
        <v>41</v>
      </c>
      <c r="K7" s="761"/>
      <c r="L7" s="762" t="s">
        <v>42</v>
      </c>
    </row>
    <row r="8" spans="1:16" s="97" customFormat="1" ht="24" customHeight="1">
      <c r="A8" s="83"/>
      <c r="B8" s="761"/>
      <c r="C8" s="761"/>
      <c r="D8" s="761"/>
      <c r="E8" s="98" t="s">
        <v>10</v>
      </c>
      <c r="F8" s="94" t="s">
        <v>105</v>
      </c>
      <c r="G8" s="94" t="s">
        <v>106</v>
      </c>
      <c r="H8" s="762"/>
      <c r="I8" s="95" t="s">
        <v>45</v>
      </c>
      <c r="J8" s="95" t="s">
        <v>46</v>
      </c>
      <c r="K8" s="95" t="s">
        <v>47</v>
      </c>
      <c r="L8" s="762"/>
    </row>
    <row r="9" spans="1:16" s="97" customFormat="1" ht="3.75" customHeight="1">
      <c r="A9" s="100"/>
      <c r="B9" s="101"/>
      <c r="C9" s="102"/>
      <c r="D9" s="102"/>
      <c r="E9" s="103"/>
      <c r="F9" s="104"/>
      <c r="G9" s="105"/>
      <c r="H9" s="106"/>
      <c r="I9" s="107"/>
      <c r="J9" s="106"/>
      <c r="K9" s="107"/>
      <c r="L9" s="108"/>
    </row>
    <row r="10" spans="1:16" s="32" customFormat="1" ht="12.75">
      <c r="A10" s="83" t="s">
        <v>48</v>
      </c>
      <c r="B10" s="28" t="s">
        <v>49</v>
      </c>
      <c r="C10" s="29"/>
      <c r="D10" s="29"/>
      <c r="E10" s="30"/>
      <c r="F10" s="29"/>
      <c r="G10" s="30"/>
      <c r="H10" s="29"/>
      <c r="I10" s="30"/>
      <c r="J10" s="29"/>
      <c r="K10" s="30"/>
      <c r="L10" s="31"/>
    </row>
    <row r="11" spans="1:16" s="32" customFormat="1" ht="12.75">
      <c r="A11" s="109" t="s">
        <v>50</v>
      </c>
      <c r="B11" s="34" t="s">
        <v>51</v>
      </c>
      <c r="C11" s="35"/>
      <c r="D11" s="35"/>
      <c r="E11" s="36"/>
      <c r="F11" s="35"/>
      <c r="G11" s="36"/>
      <c r="H11" s="35"/>
      <c r="I11" s="36"/>
      <c r="J11" s="35"/>
      <c r="K11" s="36"/>
      <c r="L11" s="37"/>
    </row>
    <row r="12" spans="1:16" s="32" customFormat="1" ht="38.25" customHeight="1">
      <c r="A12" s="83"/>
      <c r="B12" s="740" t="s">
        <v>144</v>
      </c>
      <c r="C12" s="741"/>
      <c r="D12" s="742"/>
      <c r="E12" s="140">
        <f>20000000/2000</f>
        <v>10000</v>
      </c>
      <c r="F12" s="140">
        <v>5000</v>
      </c>
      <c r="G12" s="140">
        <v>5000</v>
      </c>
      <c r="H12" s="141" t="s">
        <v>529</v>
      </c>
      <c r="I12" s="45"/>
      <c r="J12" s="39"/>
      <c r="K12" s="45"/>
      <c r="L12" s="47" t="s">
        <v>55</v>
      </c>
      <c r="N12" s="142"/>
    </row>
    <row r="13" spans="1:16" s="32" customFormat="1" ht="38.25" customHeight="1">
      <c r="A13" s="83"/>
      <c r="B13" s="743" t="s">
        <v>18</v>
      </c>
      <c r="C13" s="744"/>
      <c r="D13" s="745"/>
      <c r="E13" s="80"/>
      <c r="F13" s="82"/>
      <c r="G13" s="80"/>
      <c r="H13" s="134"/>
      <c r="I13" s="45"/>
      <c r="J13" s="39"/>
      <c r="K13" s="45"/>
      <c r="L13" s="47"/>
      <c r="N13" s="142"/>
    </row>
    <row r="14" spans="1:16" s="32" customFormat="1" ht="12.75">
      <c r="A14" s="83"/>
      <c r="B14" s="143" t="s">
        <v>70</v>
      </c>
      <c r="C14" s="45"/>
      <c r="D14" s="45"/>
      <c r="E14" s="143"/>
      <c r="F14" s="143"/>
      <c r="G14" s="143"/>
      <c r="H14" s="39"/>
      <c r="I14" s="45"/>
      <c r="J14" s="39"/>
      <c r="K14" s="45"/>
      <c r="L14" s="47"/>
      <c r="N14" s="142"/>
    </row>
    <row r="15" spans="1:16" s="32" customFormat="1" ht="12.75">
      <c r="A15" s="109" t="s">
        <v>64</v>
      </c>
      <c r="B15" s="34" t="s">
        <v>65</v>
      </c>
      <c r="C15" s="35"/>
      <c r="D15" s="35"/>
      <c r="E15" s="36"/>
      <c r="F15" s="35"/>
      <c r="G15" s="36"/>
      <c r="H15" s="35"/>
      <c r="I15" s="36"/>
      <c r="J15" s="35"/>
      <c r="K15" s="36"/>
      <c r="L15" s="37"/>
      <c r="N15" s="142"/>
    </row>
    <row r="16" spans="1:16" s="32" customFormat="1" ht="37.5" customHeight="1">
      <c r="A16" s="83"/>
      <c r="B16" s="740" t="s">
        <v>145</v>
      </c>
      <c r="C16" s="741"/>
      <c r="D16" s="742"/>
      <c r="E16" s="140">
        <f>252000000/2000</f>
        <v>126000</v>
      </c>
      <c r="F16" s="140">
        <f>+E16*10%</f>
        <v>12600</v>
      </c>
      <c r="G16" s="140">
        <f>+E16*90%</f>
        <v>113400</v>
      </c>
      <c r="H16" s="129" t="s">
        <v>529</v>
      </c>
      <c r="I16" s="45"/>
      <c r="J16" s="39"/>
      <c r="K16" s="45"/>
      <c r="L16" s="47" t="s">
        <v>55</v>
      </c>
      <c r="N16" s="142"/>
      <c r="O16" s="142"/>
      <c r="P16" s="142"/>
    </row>
    <row r="17" spans="1:15" s="32" customFormat="1" ht="49.5" customHeight="1">
      <c r="A17" s="83"/>
      <c r="B17" s="743" t="s">
        <v>17</v>
      </c>
      <c r="C17" s="744"/>
      <c r="D17" s="745"/>
      <c r="E17" s="136"/>
      <c r="F17" s="82"/>
      <c r="G17" s="80"/>
      <c r="H17" s="134"/>
      <c r="I17" s="45"/>
      <c r="J17" s="39"/>
      <c r="K17" s="45"/>
      <c r="L17" s="47"/>
      <c r="N17" s="142"/>
      <c r="O17" s="142"/>
    </row>
    <row r="18" spans="1:15" s="32" customFormat="1" ht="6" customHeight="1">
      <c r="A18" s="83"/>
      <c r="B18" s="38"/>
      <c r="C18" s="39"/>
      <c r="D18" s="39"/>
      <c r="E18" s="80"/>
      <c r="F18" s="82"/>
      <c r="G18" s="80"/>
      <c r="H18" s="134"/>
      <c r="I18" s="45"/>
      <c r="J18" s="39"/>
      <c r="K18" s="45"/>
      <c r="L18" s="47"/>
      <c r="N18" s="142"/>
      <c r="O18" s="142"/>
    </row>
    <row r="19" spans="1:15" s="32" customFormat="1" ht="30.75" customHeight="1">
      <c r="A19" s="83"/>
      <c r="B19" s="740" t="s">
        <v>276</v>
      </c>
      <c r="C19" s="741"/>
      <c r="D19" s="742"/>
      <c r="E19" s="140">
        <f>25500000/2000</f>
        <v>12750</v>
      </c>
      <c r="F19" s="140">
        <v>1000</v>
      </c>
      <c r="G19" s="136">
        <v>11750</v>
      </c>
      <c r="H19" s="141" t="s">
        <v>113</v>
      </c>
      <c r="I19" s="45"/>
      <c r="J19" s="39"/>
      <c r="K19" s="45"/>
      <c r="L19" s="47" t="s">
        <v>55</v>
      </c>
      <c r="N19" s="142"/>
      <c r="O19" s="142"/>
    </row>
    <row r="20" spans="1:15" s="32" customFormat="1" ht="72" customHeight="1">
      <c r="A20" s="83"/>
      <c r="B20" s="743" t="s">
        <v>19</v>
      </c>
      <c r="C20" s="744"/>
      <c r="D20" s="745"/>
      <c r="E20" s="80"/>
      <c r="F20" s="82"/>
      <c r="G20" s="80"/>
      <c r="H20" s="134"/>
      <c r="I20" s="45"/>
      <c r="J20" s="39"/>
      <c r="K20" s="45"/>
      <c r="L20" s="47"/>
      <c r="N20" s="142"/>
      <c r="O20" s="142"/>
    </row>
    <row r="21" spans="1:15" s="32" customFormat="1" ht="41.25" customHeight="1">
      <c r="A21" s="83"/>
      <c r="B21" s="740" t="s">
        <v>277</v>
      </c>
      <c r="C21" s="741"/>
      <c r="D21" s="742"/>
      <c r="E21" s="140">
        <f>255000000/2000</f>
        <v>127500</v>
      </c>
      <c r="F21" s="136">
        <v>9500</v>
      </c>
      <c r="G21" s="136">
        <v>118000</v>
      </c>
      <c r="H21" s="141" t="s">
        <v>141</v>
      </c>
      <c r="I21" s="45"/>
      <c r="J21" s="39"/>
      <c r="K21" s="45"/>
      <c r="L21" s="47" t="s">
        <v>55</v>
      </c>
      <c r="N21" s="142"/>
      <c r="O21" s="142"/>
    </row>
    <row r="22" spans="1:15" s="32" customFormat="1" ht="54.75" customHeight="1">
      <c r="A22" s="83"/>
      <c r="B22" s="743" t="s">
        <v>146</v>
      </c>
      <c r="C22" s="744"/>
      <c r="D22" s="745"/>
      <c r="E22" s="80"/>
      <c r="F22" s="430"/>
      <c r="G22" s="80"/>
      <c r="H22" s="134"/>
      <c r="I22" s="45"/>
      <c r="J22" s="39"/>
      <c r="K22" s="45"/>
      <c r="L22" s="47"/>
      <c r="N22" s="142"/>
      <c r="O22" s="142"/>
    </row>
    <row r="23" spans="1:15" s="32" customFormat="1" ht="12.75">
      <c r="A23" s="83" t="s">
        <v>71</v>
      </c>
      <c r="B23" s="28" t="s">
        <v>140</v>
      </c>
      <c r="C23" s="29"/>
      <c r="D23" s="29"/>
      <c r="E23" s="144"/>
      <c r="F23" s="145"/>
      <c r="G23" s="144"/>
      <c r="H23" s="144"/>
      <c r="I23" s="30"/>
      <c r="J23" s="29"/>
      <c r="K23" s="30"/>
      <c r="L23" s="31"/>
      <c r="N23" s="142"/>
      <c r="O23" s="142"/>
    </row>
    <row r="24" spans="1:15" s="41" customFormat="1" ht="23.25" customHeight="1">
      <c r="A24" s="146"/>
      <c r="B24" s="740" t="s">
        <v>271</v>
      </c>
      <c r="C24" s="741"/>
      <c r="D24" s="742"/>
      <c r="E24" s="140">
        <f>10250000/2000</f>
        <v>5125</v>
      </c>
      <c r="F24" s="136">
        <v>2500</v>
      </c>
      <c r="G24" s="136">
        <v>2625</v>
      </c>
      <c r="H24" s="141"/>
      <c r="I24" s="45"/>
      <c r="J24" s="39"/>
      <c r="K24" s="45"/>
      <c r="L24" s="47" t="s">
        <v>55</v>
      </c>
      <c r="N24" s="142"/>
      <c r="O24" s="142"/>
    </row>
    <row r="25" spans="1:15" s="41" customFormat="1" ht="27.75" customHeight="1">
      <c r="A25" s="146"/>
      <c r="B25" s="743" t="s">
        <v>147</v>
      </c>
      <c r="C25" s="744"/>
      <c r="D25" s="745"/>
      <c r="E25" s="80"/>
      <c r="F25" s="141"/>
      <c r="G25" s="80"/>
      <c r="H25" s="141"/>
      <c r="I25" s="45"/>
      <c r="J25" s="39"/>
      <c r="K25" s="45"/>
      <c r="L25" s="47"/>
      <c r="N25" s="142"/>
      <c r="O25" s="142"/>
    </row>
    <row r="26" spans="1:15" s="41" customFormat="1" ht="24.75" customHeight="1">
      <c r="A26" s="146"/>
      <c r="B26" s="740" t="s">
        <v>278</v>
      </c>
      <c r="C26" s="741"/>
      <c r="D26" s="742"/>
      <c r="E26" s="140">
        <f>57000000/2000</f>
        <v>28500</v>
      </c>
      <c r="F26" s="140">
        <v>23500</v>
      </c>
      <c r="G26" s="140">
        <v>5000</v>
      </c>
      <c r="H26" s="141"/>
      <c r="I26" s="45"/>
      <c r="J26" s="39"/>
      <c r="K26" s="45"/>
      <c r="L26" s="47" t="s">
        <v>55</v>
      </c>
      <c r="N26" s="142"/>
      <c r="O26" s="142"/>
    </row>
    <row r="27" spans="1:15" s="41" customFormat="1" ht="39" customHeight="1">
      <c r="A27" s="146"/>
      <c r="B27" s="743" t="s">
        <v>24</v>
      </c>
      <c r="C27" s="744"/>
      <c r="D27" s="745"/>
      <c r="E27" s="147"/>
      <c r="F27" s="147"/>
      <c r="G27" s="147"/>
      <c r="H27" s="39"/>
      <c r="I27" s="45"/>
      <c r="J27" s="39"/>
      <c r="K27" s="45"/>
      <c r="L27" s="47"/>
      <c r="N27" s="142"/>
    </row>
    <row r="28" spans="1:15" s="41" customFormat="1" ht="17.25" customHeight="1">
      <c r="A28" s="146"/>
      <c r="B28" s="328"/>
      <c r="C28" s="329"/>
      <c r="D28" s="329"/>
      <c r="E28" s="147"/>
      <c r="F28" s="147"/>
      <c r="G28" s="147"/>
      <c r="H28" s="39"/>
      <c r="I28" s="45"/>
      <c r="J28" s="39"/>
      <c r="K28" s="45"/>
      <c r="L28" s="47"/>
      <c r="N28" s="142"/>
    </row>
    <row r="29" spans="1:15" s="41" customFormat="1" ht="24.75" customHeight="1">
      <c r="A29" s="146"/>
      <c r="B29" s="740" t="s">
        <v>279</v>
      </c>
      <c r="C29" s="741"/>
      <c r="D29" s="742"/>
      <c r="E29" s="147"/>
      <c r="F29" s="147"/>
      <c r="G29" s="136">
        <v>118391</v>
      </c>
      <c r="H29" s="39"/>
      <c r="I29" s="45"/>
      <c r="J29" s="39"/>
      <c r="K29" s="45"/>
      <c r="L29" s="47"/>
      <c r="N29" s="142"/>
    </row>
    <row r="30" spans="1:15" s="41" customFormat="1" ht="51" customHeight="1">
      <c r="A30" s="146"/>
      <c r="B30" s="743" t="s">
        <v>275</v>
      </c>
      <c r="C30" s="744"/>
      <c r="D30" s="745"/>
      <c r="E30" s="431"/>
      <c r="F30" s="147"/>
      <c r="G30" s="147"/>
      <c r="H30" s="39"/>
      <c r="I30" s="45"/>
      <c r="J30" s="39"/>
      <c r="K30" s="45"/>
      <c r="L30" s="47"/>
      <c r="N30" s="142"/>
    </row>
    <row r="31" spans="1:15" s="32" customFormat="1" ht="12.75">
      <c r="A31" s="83"/>
      <c r="B31" s="56"/>
      <c r="C31" s="57"/>
      <c r="D31" s="57"/>
      <c r="E31" s="148"/>
      <c r="F31" s="148"/>
      <c r="G31" s="148"/>
      <c r="H31" s="57"/>
      <c r="I31" s="58"/>
      <c r="J31" s="57"/>
      <c r="K31" s="58"/>
      <c r="L31" s="59"/>
      <c r="N31" s="149"/>
      <c r="O31" s="149"/>
    </row>
    <row r="32" spans="1:15" ht="5.25" customHeight="1"/>
    <row r="33" spans="1:14" s="114" customFormat="1">
      <c r="A33" s="109"/>
      <c r="B33" s="749" t="s">
        <v>75</v>
      </c>
      <c r="C33" s="749"/>
      <c r="D33" s="749"/>
      <c r="E33" s="749"/>
      <c r="F33" s="749"/>
      <c r="G33" s="749"/>
      <c r="H33" s="749"/>
      <c r="I33" s="749"/>
      <c r="J33" s="749"/>
      <c r="K33" s="749"/>
      <c r="L33" s="749"/>
    </row>
    <row r="34" spans="1:14" s="61" customFormat="1" ht="16.5" customHeight="1">
      <c r="B34" s="62" t="s">
        <v>30</v>
      </c>
      <c r="C34" s="63" t="s">
        <v>76</v>
      </c>
      <c r="D34" s="64"/>
      <c r="E34" s="64"/>
      <c r="F34" s="63"/>
      <c r="G34" s="63" t="s">
        <v>77</v>
      </c>
      <c r="H34" s="64"/>
      <c r="I34" s="63"/>
      <c r="J34" s="63" t="s">
        <v>78</v>
      </c>
      <c r="K34" s="64"/>
      <c r="L34" s="65"/>
      <c r="N34" s="150"/>
    </row>
    <row r="35" spans="1:14" s="61" customFormat="1" ht="10.5" customHeight="1">
      <c r="B35" s="66"/>
      <c r="C35" s="67" t="s">
        <v>79</v>
      </c>
      <c r="D35" s="68"/>
      <c r="E35" s="68"/>
      <c r="F35" s="67"/>
      <c r="G35" s="67" t="s">
        <v>80</v>
      </c>
      <c r="H35" s="68"/>
      <c r="I35" s="68"/>
      <c r="J35" s="67" t="s">
        <v>81</v>
      </c>
      <c r="K35" s="68"/>
      <c r="L35" s="69"/>
    </row>
    <row r="36" spans="1:14" s="61" customFormat="1" ht="4.5" customHeight="1">
      <c r="A36" s="70"/>
    </row>
    <row r="37" spans="1:14" s="61" customFormat="1" ht="14.25" customHeight="1">
      <c r="B37" s="71" t="s">
        <v>31</v>
      </c>
      <c r="C37" s="72" t="s">
        <v>82</v>
      </c>
      <c r="D37" s="73"/>
      <c r="E37" s="73"/>
      <c r="F37" s="73"/>
      <c r="G37" s="73"/>
      <c r="H37" s="73"/>
      <c r="I37" s="73"/>
      <c r="J37" s="73"/>
      <c r="K37" s="73"/>
      <c r="L37" s="74"/>
    </row>
    <row r="38" spans="1:14" ht="7.5" customHeight="1"/>
    <row r="39" spans="1:14">
      <c r="B39" s="115" t="s">
        <v>32</v>
      </c>
      <c r="C39" s="116"/>
      <c r="D39" s="117" t="s">
        <v>148</v>
      </c>
      <c r="E39" s="118"/>
      <c r="F39" s="118"/>
      <c r="G39" s="119" t="s">
        <v>33</v>
      </c>
      <c r="H39" s="118" t="s">
        <v>149</v>
      </c>
      <c r="I39" s="118"/>
      <c r="J39" s="118"/>
    </row>
  </sheetData>
  <mergeCells count="25">
    <mergeCell ref="B7:D8"/>
    <mergeCell ref="F7:G7"/>
    <mergeCell ref="H7:H8"/>
    <mergeCell ref="J7:K7"/>
    <mergeCell ref="B1:L1"/>
    <mergeCell ref="B2:L2"/>
    <mergeCell ref="D4:F4"/>
    <mergeCell ref="H4:J4"/>
    <mergeCell ref="D5:L5"/>
    <mergeCell ref="L7:L8"/>
    <mergeCell ref="B27:D27"/>
    <mergeCell ref="B29:D29"/>
    <mergeCell ref="B30:D30"/>
    <mergeCell ref="B33:L33"/>
    <mergeCell ref="B12:D12"/>
    <mergeCell ref="B13:D13"/>
    <mergeCell ref="B16:D16"/>
    <mergeCell ref="B17:D17"/>
    <mergeCell ref="B24:D24"/>
    <mergeCell ref="B26:D26"/>
    <mergeCell ref="B25:D25"/>
    <mergeCell ref="B19:D19"/>
    <mergeCell ref="B20:D20"/>
    <mergeCell ref="B21:D21"/>
    <mergeCell ref="B22:D22"/>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L92"/>
  <sheetViews>
    <sheetView topLeftCell="A7" workbookViewId="0">
      <selection activeCell="F18" sqref="F18"/>
    </sheetView>
  </sheetViews>
  <sheetFormatPr baseColWidth="10" defaultColWidth="9.140625" defaultRowHeight="13.5"/>
  <cols>
    <col min="1" max="1" width="5" style="83" customWidth="1"/>
    <col min="2" max="2" width="9.140625" style="93"/>
    <col min="3" max="3" width="11.28515625" style="93" customWidth="1"/>
    <col min="4" max="4" width="32.28515625" style="93" customWidth="1"/>
    <col min="5" max="5" width="13.28515625" style="93" customWidth="1"/>
    <col min="6" max="6" width="13.140625" style="180" customWidth="1"/>
    <col min="7" max="7" width="14" style="180" customWidth="1"/>
    <col min="8" max="8" width="18.5703125" style="93" customWidth="1"/>
    <col min="9" max="9" width="16.5703125" style="93" customWidth="1"/>
    <col min="10" max="10" width="11.5703125" style="93" customWidth="1"/>
    <col min="11" max="11" width="12" style="93" customWidth="1"/>
    <col min="12" max="12" width="13.140625" style="93" customWidth="1"/>
    <col min="13" max="13" width="1.28515625" style="93" customWidth="1"/>
    <col min="14" max="16384" width="9.140625" style="93"/>
  </cols>
  <sheetData>
    <row r="1" spans="1:12" s="2" customFormat="1" ht="20.25">
      <c r="A1" s="83"/>
      <c r="B1" s="750" t="s">
        <v>0</v>
      </c>
      <c r="C1" s="750"/>
      <c r="D1" s="750"/>
      <c r="E1" s="750"/>
      <c r="F1" s="750"/>
      <c r="G1" s="750"/>
      <c r="H1" s="750"/>
      <c r="I1" s="750"/>
      <c r="J1" s="750"/>
      <c r="K1" s="750"/>
      <c r="L1" s="750"/>
    </row>
    <row r="2" spans="1:12" s="2" customFormat="1" ht="14.25">
      <c r="A2" s="83"/>
      <c r="B2" s="751" t="s">
        <v>201</v>
      </c>
      <c r="C2" s="751"/>
      <c r="D2" s="751"/>
      <c r="E2" s="751"/>
      <c r="F2" s="751"/>
      <c r="G2" s="751"/>
      <c r="H2" s="751"/>
      <c r="I2" s="751"/>
      <c r="J2" s="751"/>
      <c r="K2" s="751"/>
      <c r="L2" s="751"/>
    </row>
    <row r="3" spans="1:12" s="2" customFormat="1" ht="14.25">
      <c r="A3" s="83"/>
      <c r="B3" s="3"/>
      <c r="C3" s="3"/>
      <c r="D3" s="3"/>
      <c r="E3" s="3"/>
      <c r="F3" s="178"/>
      <c r="G3" s="178"/>
      <c r="H3" s="3"/>
      <c r="I3" s="3"/>
      <c r="J3" s="3"/>
      <c r="K3" s="3"/>
    </row>
    <row r="4" spans="1:12" s="90" customFormat="1" ht="15.75">
      <c r="A4" s="84"/>
      <c r="B4" s="85"/>
      <c r="C4" s="86" t="s">
        <v>2</v>
      </c>
      <c r="D4" s="778" t="s">
        <v>202</v>
      </c>
      <c r="E4" s="779"/>
      <c r="F4" s="780"/>
      <c r="G4" s="179" t="s">
        <v>4</v>
      </c>
      <c r="H4" s="781" t="s">
        <v>203</v>
      </c>
      <c r="I4" s="782"/>
      <c r="J4" s="782"/>
      <c r="K4" s="88" t="s">
        <v>36</v>
      </c>
      <c r="L4" s="89">
        <v>2009</v>
      </c>
    </row>
    <row r="5" spans="1:12">
      <c r="B5" s="91"/>
      <c r="C5" s="92" t="s">
        <v>6</v>
      </c>
      <c r="D5" s="783" t="s">
        <v>204</v>
      </c>
      <c r="E5" s="784"/>
      <c r="F5" s="784"/>
      <c r="G5" s="784"/>
      <c r="H5" s="784"/>
      <c r="I5" s="784"/>
      <c r="J5" s="784"/>
      <c r="K5" s="784"/>
      <c r="L5" s="785"/>
    </row>
    <row r="7" spans="1:12" s="97" customFormat="1" ht="27">
      <c r="A7" s="83"/>
      <c r="B7" s="761" t="s">
        <v>8</v>
      </c>
      <c r="C7" s="761"/>
      <c r="D7" s="761"/>
      <c r="E7" s="94" t="s">
        <v>38</v>
      </c>
      <c r="F7" s="761" t="s">
        <v>9</v>
      </c>
      <c r="G7" s="761"/>
      <c r="H7" s="762" t="s">
        <v>39</v>
      </c>
      <c r="I7" s="96" t="s">
        <v>40</v>
      </c>
      <c r="J7" s="761" t="s">
        <v>41</v>
      </c>
      <c r="K7" s="761"/>
      <c r="L7" s="762" t="s">
        <v>42</v>
      </c>
    </row>
    <row r="8" spans="1:12" s="97" customFormat="1" ht="16.5">
      <c r="A8" s="83"/>
      <c r="B8" s="761"/>
      <c r="C8" s="761"/>
      <c r="D8" s="761"/>
      <c r="E8" s="98" t="s">
        <v>10</v>
      </c>
      <c r="F8" s="94" t="s">
        <v>11</v>
      </c>
      <c r="G8" s="94" t="s">
        <v>12</v>
      </c>
      <c r="H8" s="762"/>
      <c r="I8" s="95" t="s">
        <v>45</v>
      </c>
      <c r="J8" s="95" t="s">
        <v>46</v>
      </c>
      <c r="K8" s="95" t="s">
        <v>47</v>
      </c>
      <c r="L8" s="762"/>
    </row>
    <row r="9" spans="1:12" s="97" customFormat="1">
      <c r="A9" s="100"/>
      <c r="B9" s="101"/>
      <c r="C9" s="102"/>
      <c r="D9" s="102"/>
      <c r="E9" s="103"/>
      <c r="F9" s="104"/>
      <c r="G9" s="105"/>
      <c r="H9" s="106"/>
      <c r="I9" s="107"/>
      <c r="J9" s="106"/>
      <c r="K9" s="107"/>
      <c r="L9" s="108"/>
    </row>
    <row r="10" spans="1:12" s="32" customFormat="1" ht="12.75">
      <c r="A10" s="83" t="s">
        <v>48</v>
      </c>
      <c r="B10" s="28" t="s">
        <v>49</v>
      </c>
      <c r="C10" s="29"/>
      <c r="D10" s="29"/>
      <c r="E10" s="181"/>
      <c r="F10" s="145"/>
      <c r="G10" s="144"/>
      <c r="H10" s="29"/>
      <c r="I10" s="30"/>
      <c r="J10" s="29"/>
      <c r="K10" s="30"/>
      <c r="L10" s="31"/>
    </row>
    <row r="11" spans="1:12" s="32" customFormat="1" ht="12.75">
      <c r="A11" s="109" t="s">
        <v>50</v>
      </c>
      <c r="B11" s="34" t="s">
        <v>51</v>
      </c>
      <c r="C11" s="35"/>
      <c r="D11" s="35"/>
      <c r="E11" s="182"/>
      <c r="F11" s="183"/>
      <c r="G11" s="183"/>
      <c r="H11" s="35"/>
      <c r="I11" s="36"/>
      <c r="J11" s="35"/>
      <c r="K11" s="36"/>
      <c r="L11" s="37"/>
    </row>
    <row r="12" spans="1:12" s="32" customFormat="1" ht="12.75">
      <c r="A12" s="109"/>
      <c r="B12" s="34"/>
      <c r="C12" s="35"/>
      <c r="D12" s="35"/>
      <c r="E12" s="182"/>
      <c r="F12" s="183"/>
      <c r="G12" s="183"/>
      <c r="H12" s="35"/>
      <c r="I12" s="36"/>
      <c r="J12" s="35"/>
      <c r="K12" s="36"/>
      <c r="L12" s="37"/>
    </row>
    <row r="13" spans="1:12" s="32" customFormat="1" ht="15">
      <c r="A13" s="83"/>
      <c r="B13" s="774" t="s">
        <v>205</v>
      </c>
      <c r="C13" s="775"/>
      <c r="D13" s="775"/>
      <c r="E13" s="184">
        <f>SUM(F13:G13)</f>
        <v>30000</v>
      </c>
      <c r="F13" s="185">
        <f>SUM(50000000/2200)</f>
        <v>22727.272727272728</v>
      </c>
      <c r="G13" s="186">
        <f>SUM(2000000*8/2200)</f>
        <v>7272.727272727273</v>
      </c>
      <c r="H13" s="39"/>
      <c r="I13" s="45"/>
      <c r="J13" s="39"/>
      <c r="K13" s="45"/>
      <c r="L13" s="47" t="s">
        <v>122</v>
      </c>
    </row>
    <row r="14" spans="1:12" s="32" customFormat="1" ht="15">
      <c r="A14" s="83"/>
      <c r="B14" s="774" t="s">
        <v>206</v>
      </c>
      <c r="C14" s="775"/>
      <c r="D14" s="775"/>
      <c r="E14" s="184">
        <f>SUM(F14:G14)</f>
        <v>30000</v>
      </c>
      <c r="F14" s="185">
        <f>SUM(50000000/2200)</f>
        <v>22727.272727272728</v>
      </c>
      <c r="G14" s="186">
        <f>SUM(2000000*8/2200)</f>
        <v>7272.727272727273</v>
      </c>
      <c r="H14" s="39"/>
      <c r="I14" s="45"/>
      <c r="J14" s="39"/>
      <c r="K14" s="45"/>
      <c r="L14" s="47" t="s">
        <v>122</v>
      </c>
    </row>
    <row r="15" spans="1:12" s="32" customFormat="1" ht="14.25">
      <c r="A15" s="83"/>
      <c r="B15" s="776" t="s">
        <v>207</v>
      </c>
      <c r="C15" s="777"/>
      <c r="D15" s="777"/>
      <c r="E15" s="184">
        <f>SUM(F15:G15)</f>
        <v>5454.545454545455</v>
      </c>
      <c r="F15" s="185">
        <f>SUM(8000000/2200)</f>
        <v>3636.3636363636365</v>
      </c>
      <c r="G15" s="186">
        <f>SUM(F15/2)</f>
        <v>1818.1818181818182</v>
      </c>
      <c r="H15" s="39"/>
      <c r="I15" s="45"/>
      <c r="J15" s="39"/>
      <c r="K15" s="45"/>
      <c r="L15" s="47" t="s">
        <v>122</v>
      </c>
    </row>
    <row r="16" spans="1:12" s="32" customFormat="1" ht="14.25">
      <c r="A16" s="83"/>
      <c r="B16" s="776" t="s">
        <v>208</v>
      </c>
      <c r="C16" s="777"/>
      <c r="D16" s="777"/>
      <c r="E16" s="184">
        <f>SUM(2400000*8/2300)</f>
        <v>8347.826086956522</v>
      </c>
      <c r="F16" s="187">
        <f>SUM(E16-G16)</f>
        <v>5565.217391304348</v>
      </c>
      <c r="G16" s="186">
        <f>SUM(E16/3)</f>
        <v>2782.608695652174</v>
      </c>
      <c r="H16" s="39"/>
      <c r="I16" s="45"/>
      <c r="J16" s="39"/>
      <c r="K16" s="45"/>
      <c r="L16" s="47" t="s">
        <v>122</v>
      </c>
    </row>
    <row r="17" spans="1:12" s="32" customFormat="1" ht="14.25">
      <c r="A17" s="83"/>
      <c r="B17" s="776" t="s">
        <v>209</v>
      </c>
      <c r="C17" s="777"/>
      <c r="D17" s="777"/>
      <c r="E17" s="188">
        <f>SUM(F17:G17)</f>
        <v>9090.9090909090901</v>
      </c>
      <c r="F17" s="185">
        <f>SUM(10000000/2200)</f>
        <v>4545.454545454545</v>
      </c>
      <c r="G17" s="186">
        <f>SUM(10000000/2200)</f>
        <v>4545.454545454545</v>
      </c>
      <c r="H17" s="39"/>
      <c r="I17" s="45"/>
      <c r="J17" s="39"/>
      <c r="K17" s="45"/>
      <c r="L17" s="47" t="s">
        <v>122</v>
      </c>
    </row>
    <row r="18" spans="1:12" s="32" customFormat="1" ht="14.25">
      <c r="A18" s="83"/>
      <c r="B18" s="776" t="s">
        <v>210</v>
      </c>
      <c r="C18" s="777"/>
      <c r="D18" s="777"/>
      <c r="E18" s="188">
        <f>SUM(F18:G18)</f>
        <v>2048.42</v>
      </c>
      <c r="F18" s="185">
        <f>1250-451.58</f>
        <v>798.42000000000007</v>
      </c>
      <c r="G18" s="186">
        <v>1250</v>
      </c>
      <c r="H18" s="39"/>
      <c r="I18" s="45"/>
      <c r="J18" s="39"/>
      <c r="K18" s="45"/>
      <c r="L18" s="47" t="s">
        <v>122</v>
      </c>
    </row>
    <row r="19" spans="1:12" s="198" customFormat="1" ht="15">
      <c r="A19" s="189"/>
      <c r="B19" s="190"/>
      <c r="C19" s="191"/>
      <c r="D19" s="191"/>
      <c r="E19" s="192"/>
      <c r="F19" s="193"/>
      <c r="G19" s="194"/>
      <c r="H19" s="195"/>
      <c r="I19" s="196"/>
      <c r="J19" s="195"/>
      <c r="K19" s="196"/>
      <c r="L19" s="197"/>
    </row>
    <row r="20" spans="1:12" s="32" customFormat="1" ht="15">
      <c r="A20" s="109" t="s">
        <v>64</v>
      </c>
      <c r="B20" s="199" t="s">
        <v>65</v>
      </c>
      <c r="C20" s="200"/>
      <c r="D20" s="200"/>
      <c r="E20" s="201"/>
      <c r="F20" s="202"/>
      <c r="G20" s="203"/>
      <c r="H20" s="35"/>
      <c r="I20" s="36"/>
      <c r="J20" s="35"/>
      <c r="K20" s="36"/>
      <c r="L20" s="37"/>
    </row>
    <row r="21" spans="1:12" s="32" customFormat="1" ht="15">
      <c r="A21" s="83"/>
      <c r="B21" s="769" t="s">
        <v>211</v>
      </c>
      <c r="C21" s="770"/>
      <c r="D21" s="770"/>
      <c r="E21" s="192"/>
      <c r="F21" s="193"/>
      <c r="G21" s="194"/>
      <c r="H21" s="39"/>
      <c r="I21" s="45"/>
      <c r="J21" s="39"/>
      <c r="K21" s="45"/>
      <c r="L21" s="47"/>
    </row>
    <row r="22" spans="1:12" s="32" customFormat="1" ht="12.75">
      <c r="A22" s="83"/>
      <c r="B22" s="771" t="s">
        <v>212</v>
      </c>
      <c r="C22" s="772"/>
      <c r="D22" s="772"/>
      <c r="E22" s="204">
        <v>30000</v>
      </c>
      <c r="F22" s="193">
        <f>SUM(E22)</f>
        <v>30000</v>
      </c>
      <c r="G22" s="194"/>
      <c r="H22" s="39"/>
      <c r="I22" s="45"/>
      <c r="J22" s="39"/>
      <c r="K22" s="205"/>
      <c r="L22" s="47" t="s">
        <v>122</v>
      </c>
    </row>
    <row r="23" spans="1:12" s="32" customFormat="1" ht="12.75">
      <c r="A23" s="83"/>
      <c r="B23" s="771"/>
      <c r="C23" s="772"/>
      <c r="D23" s="772"/>
      <c r="E23" s="206"/>
      <c r="F23" s="207"/>
      <c r="G23" s="208"/>
      <c r="H23" s="39"/>
      <c r="I23" s="45"/>
      <c r="J23" s="39"/>
      <c r="K23" s="209"/>
      <c r="L23" s="47"/>
    </row>
    <row r="24" spans="1:12" s="32" customFormat="1" ht="12.75">
      <c r="A24" s="83"/>
      <c r="B24" s="771"/>
      <c r="C24" s="772"/>
      <c r="D24" s="772"/>
      <c r="E24" s="206"/>
      <c r="F24" s="207"/>
      <c r="G24" s="208"/>
      <c r="H24" s="39"/>
      <c r="I24" s="45"/>
      <c r="J24" s="39"/>
      <c r="K24" s="45"/>
      <c r="L24" s="47"/>
    </row>
    <row r="25" spans="1:12" s="32" customFormat="1" ht="15">
      <c r="A25" s="83" t="s">
        <v>71</v>
      </c>
      <c r="B25" s="210" t="s">
        <v>72</v>
      </c>
      <c r="C25" s="211" t="s">
        <v>213</v>
      </c>
      <c r="D25" s="211"/>
      <c r="E25" s="212"/>
      <c r="F25" s="145"/>
      <c r="G25" s="144"/>
      <c r="H25" s="29"/>
      <c r="I25" s="30"/>
      <c r="J25" s="29"/>
      <c r="K25" s="30"/>
      <c r="L25" s="31"/>
    </row>
    <row r="26" spans="1:12" s="32" customFormat="1" ht="14.25">
      <c r="A26" s="83"/>
      <c r="B26" s="213"/>
      <c r="C26" s="214"/>
      <c r="D26" s="214"/>
      <c r="E26" s="215"/>
      <c r="F26" s="216"/>
      <c r="G26" s="217"/>
      <c r="H26" s="39"/>
      <c r="I26" s="45"/>
      <c r="J26" s="39"/>
      <c r="K26" s="45"/>
      <c r="L26" s="47"/>
    </row>
    <row r="27" spans="1:12" s="32" customFormat="1" ht="14.25">
      <c r="A27" s="83"/>
      <c r="B27" s="220"/>
      <c r="C27" s="221"/>
      <c r="D27" s="221"/>
      <c r="E27" s="215"/>
      <c r="F27" s="216"/>
      <c r="G27" s="217"/>
      <c r="H27" s="39"/>
      <c r="I27" s="45"/>
      <c r="J27" s="39"/>
      <c r="K27" s="45"/>
      <c r="L27" s="47"/>
    </row>
    <row r="28" spans="1:12" s="32" customFormat="1" ht="14.25">
      <c r="A28" s="83"/>
      <c r="B28" s="220"/>
      <c r="C28" s="221"/>
      <c r="D28" s="221"/>
      <c r="E28" s="215"/>
      <c r="F28" s="216"/>
      <c r="G28" s="217"/>
      <c r="H28" s="39"/>
      <c r="I28" s="45"/>
      <c r="J28" s="39"/>
      <c r="K28" s="45"/>
      <c r="L28" s="47"/>
    </row>
    <row r="29" spans="1:12" s="32" customFormat="1" ht="14.25">
      <c r="A29" s="83"/>
      <c r="B29" s="222"/>
      <c r="C29" s="223"/>
      <c r="D29" s="223"/>
      <c r="E29" s="58"/>
      <c r="F29" s="82"/>
      <c r="G29" s="80"/>
      <c r="H29" s="39"/>
      <c r="I29" s="45"/>
      <c r="J29" s="39"/>
      <c r="K29" s="45"/>
      <c r="L29" s="47"/>
    </row>
    <row r="30" spans="1:12" s="32" customFormat="1" ht="14.25">
      <c r="A30" s="83"/>
      <c r="B30" s="93"/>
      <c r="C30" s="221"/>
      <c r="D30" s="221"/>
      <c r="E30" s="224"/>
      <c r="F30" s="225"/>
      <c r="G30" s="164"/>
      <c r="H30" s="226"/>
      <c r="I30" s="224"/>
      <c r="J30" s="226"/>
      <c r="K30" s="224"/>
      <c r="L30" s="227"/>
    </row>
    <row r="31" spans="1:12" s="32" customFormat="1" ht="14.25">
      <c r="A31" s="83"/>
      <c r="B31" s="218"/>
      <c r="C31" s="219"/>
      <c r="D31" s="219"/>
      <c r="E31" s="228">
        <f>SUM(E11:E22)</f>
        <v>114941.70063241107</v>
      </c>
      <c r="F31" s="229">
        <f>SUM(F13:F22)</f>
        <v>90000.001027667982</v>
      </c>
      <c r="G31" s="230">
        <f>SUM(G13:G18)</f>
        <v>24941.69960474308</v>
      </c>
      <c r="H31" s="57"/>
      <c r="I31" s="58"/>
      <c r="J31" s="57"/>
      <c r="K31" s="58"/>
      <c r="L31" s="59"/>
    </row>
    <row r="32" spans="1:12" s="32" customFormat="1" ht="14.25">
      <c r="A32" s="83"/>
      <c r="B32" s="219"/>
      <c r="C32" s="219"/>
      <c r="D32" s="219"/>
      <c r="E32" s="39"/>
      <c r="F32" s="82"/>
      <c r="G32" s="82"/>
      <c r="H32" s="39"/>
      <c r="I32" s="39"/>
      <c r="J32" s="39"/>
      <c r="K32" s="39"/>
      <c r="L32" s="39"/>
    </row>
    <row r="33" spans="1:12" s="32" customFormat="1" ht="14.25">
      <c r="A33" s="83"/>
      <c r="B33" s="219"/>
      <c r="C33" s="219"/>
      <c r="D33" s="219"/>
      <c r="E33" s="39"/>
      <c r="F33" s="82"/>
      <c r="G33" s="82"/>
      <c r="H33" s="39"/>
      <c r="I33" s="39"/>
      <c r="J33" s="39"/>
      <c r="K33" s="39"/>
      <c r="L33" s="39"/>
    </row>
    <row r="34" spans="1:12" s="32" customFormat="1" ht="14.25">
      <c r="A34" s="83"/>
      <c r="B34" s="219"/>
      <c r="C34" s="219"/>
      <c r="D34" s="219"/>
      <c r="E34" s="39"/>
      <c r="F34" s="82"/>
      <c r="G34" s="82"/>
      <c r="H34" s="39"/>
      <c r="I34" s="39"/>
      <c r="J34" s="39"/>
      <c r="K34" s="39"/>
      <c r="L34" s="39"/>
    </row>
    <row r="35" spans="1:12" s="32" customFormat="1" ht="14.25">
      <c r="A35" s="83"/>
      <c r="B35" s="219"/>
      <c r="C35" s="219"/>
      <c r="D35" s="219"/>
      <c r="E35" s="39"/>
      <c r="F35" s="82"/>
      <c r="G35" s="82"/>
      <c r="H35" s="39"/>
      <c r="I35" s="39"/>
      <c r="J35" s="39"/>
      <c r="K35" s="39"/>
      <c r="L35" s="39"/>
    </row>
    <row r="37" spans="1:12" s="114" customFormat="1">
      <c r="A37" s="109"/>
      <c r="B37" s="749" t="s">
        <v>75</v>
      </c>
      <c r="C37" s="749"/>
      <c r="D37" s="749"/>
      <c r="E37" s="749"/>
      <c r="F37" s="749"/>
      <c r="G37" s="749"/>
      <c r="H37" s="749"/>
      <c r="I37" s="749"/>
      <c r="J37" s="749"/>
      <c r="K37" s="749"/>
      <c r="L37" s="749"/>
    </row>
    <row r="38" spans="1:12" s="61" customFormat="1" ht="11.25">
      <c r="B38" s="62" t="s">
        <v>30</v>
      </c>
      <c r="C38" s="63" t="s">
        <v>76</v>
      </c>
      <c r="D38" s="64"/>
      <c r="E38" s="64"/>
      <c r="F38" s="231"/>
      <c r="G38" s="232" t="s">
        <v>77</v>
      </c>
      <c r="H38" s="64"/>
      <c r="I38" s="63"/>
      <c r="J38" s="63" t="s">
        <v>78</v>
      </c>
      <c r="K38" s="64"/>
      <c r="L38" s="65"/>
    </row>
    <row r="39" spans="1:12" s="61" customFormat="1" ht="11.25">
      <c r="B39" s="66"/>
      <c r="C39" s="67" t="s">
        <v>79</v>
      </c>
      <c r="D39" s="68"/>
      <c r="E39" s="68"/>
      <c r="F39" s="233"/>
      <c r="G39" s="234" t="s">
        <v>80</v>
      </c>
      <c r="H39" s="68"/>
      <c r="I39" s="68"/>
      <c r="J39" s="67" t="s">
        <v>81</v>
      </c>
      <c r="K39" s="68"/>
      <c r="L39" s="69"/>
    </row>
    <row r="40" spans="1:12" s="61" customFormat="1" ht="11.25">
      <c r="A40" s="70"/>
      <c r="F40" s="235"/>
      <c r="G40" s="235"/>
    </row>
    <row r="41" spans="1:12" s="61" customFormat="1" ht="11.25">
      <c r="B41" s="71" t="s">
        <v>31</v>
      </c>
      <c r="C41" s="72" t="s">
        <v>82</v>
      </c>
      <c r="D41" s="73"/>
      <c r="E41" s="73"/>
      <c r="F41" s="236"/>
      <c r="G41" s="237"/>
      <c r="H41" s="73"/>
      <c r="I41" s="73"/>
      <c r="J41" s="73"/>
      <c r="K41" s="73"/>
      <c r="L41" s="74"/>
    </row>
    <row r="43" spans="1:12">
      <c r="B43" s="115" t="s">
        <v>32</v>
      </c>
      <c r="C43" s="116"/>
      <c r="D43" s="117"/>
      <c r="E43" s="118"/>
      <c r="F43" s="238"/>
      <c r="G43" s="239" t="s">
        <v>33</v>
      </c>
      <c r="H43" s="118"/>
      <c r="I43" s="118"/>
      <c r="J43" s="118"/>
    </row>
    <row r="48" spans="1:12">
      <c r="C48" s="240"/>
      <c r="D48" s="240"/>
      <c r="E48" s="240"/>
      <c r="F48" s="241"/>
      <c r="G48" s="241"/>
      <c r="H48" s="240"/>
      <c r="I48" s="240"/>
      <c r="J48" s="240"/>
    </row>
    <row r="49" spans="3:10">
      <c r="C49" s="240"/>
      <c r="D49" s="240"/>
      <c r="E49" s="240"/>
      <c r="F49" s="241"/>
      <c r="G49" s="241"/>
      <c r="H49" s="240"/>
      <c r="I49" s="240"/>
      <c r="J49" s="240"/>
    </row>
    <row r="50" spans="3:10">
      <c r="C50" s="240"/>
      <c r="D50" s="240"/>
      <c r="E50" s="240"/>
      <c r="F50" s="241"/>
      <c r="G50" s="241"/>
      <c r="H50" s="240"/>
      <c r="I50" s="240"/>
      <c r="J50" s="240"/>
    </row>
    <row r="51" spans="3:10">
      <c r="C51" s="240"/>
      <c r="D51" s="240"/>
      <c r="E51" s="240"/>
      <c r="F51" s="241"/>
      <c r="G51" s="241"/>
      <c r="H51" s="240"/>
      <c r="I51" s="240"/>
      <c r="J51" s="240"/>
    </row>
    <row r="52" spans="3:10">
      <c r="C52" s="240"/>
      <c r="D52" s="240"/>
      <c r="E52" s="240"/>
      <c r="F52" s="241"/>
      <c r="G52" s="241"/>
      <c r="H52" s="240"/>
      <c r="I52" s="240"/>
      <c r="J52" s="240"/>
    </row>
    <row r="53" spans="3:10">
      <c r="C53" s="240"/>
      <c r="D53" s="240"/>
      <c r="E53" s="240"/>
      <c r="F53" s="241"/>
      <c r="G53" s="241"/>
      <c r="H53" s="240"/>
      <c r="I53" s="240"/>
      <c r="J53" s="240"/>
    </row>
    <row r="54" spans="3:10">
      <c r="C54" s="240"/>
      <c r="D54" s="240"/>
      <c r="E54" s="240"/>
      <c r="F54" s="241"/>
      <c r="G54" s="242"/>
      <c r="H54" s="243"/>
      <c r="I54" s="240"/>
      <c r="J54" s="240"/>
    </row>
    <row r="55" spans="3:10">
      <c r="C55" s="240"/>
      <c r="D55" s="240"/>
      <c r="E55" s="240"/>
      <c r="F55" s="241"/>
      <c r="G55" s="242"/>
      <c r="H55" s="243"/>
      <c r="I55" s="240"/>
      <c r="J55" s="240"/>
    </row>
    <row r="56" spans="3:10">
      <c r="C56" s="240"/>
      <c r="D56" s="240"/>
      <c r="E56" s="240"/>
      <c r="F56" s="241"/>
      <c r="G56" s="242"/>
      <c r="H56" s="243"/>
      <c r="I56" s="240"/>
      <c r="J56" s="240"/>
    </row>
    <row r="57" spans="3:10">
      <c r="C57" s="240"/>
      <c r="D57" s="240"/>
      <c r="E57" s="240"/>
      <c r="F57" s="241"/>
      <c r="G57" s="242"/>
      <c r="H57" s="243"/>
      <c r="I57" s="243"/>
      <c r="J57" s="240"/>
    </row>
    <row r="58" spans="3:10">
      <c r="C58" s="240"/>
      <c r="D58" s="240"/>
      <c r="E58" s="240"/>
      <c r="F58" s="241"/>
      <c r="G58" s="242"/>
      <c r="H58" s="243"/>
      <c r="I58" s="243"/>
      <c r="J58" s="240"/>
    </row>
    <row r="59" spans="3:10">
      <c r="C59" s="240"/>
      <c r="D59" s="240"/>
      <c r="E59" s="240"/>
      <c r="F59" s="241"/>
      <c r="G59" s="242"/>
      <c r="H59" s="243"/>
      <c r="I59" s="243"/>
      <c r="J59" s="240"/>
    </row>
    <row r="60" spans="3:10">
      <c r="C60" s="240"/>
      <c r="D60" s="240"/>
      <c r="E60" s="240"/>
      <c r="F60" s="241"/>
      <c r="G60" s="242"/>
      <c r="H60" s="243"/>
      <c r="I60" s="243"/>
      <c r="J60" s="240"/>
    </row>
    <row r="61" spans="3:10">
      <c r="C61" s="240"/>
      <c r="D61" s="240"/>
      <c r="E61" s="240"/>
      <c r="F61" s="241"/>
      <c r="G61" s="241"/>
      <c r="H61" s="240"/>
      <c r="I61" s="240"/>
      <c r="J61" s="240"/>
    </row>
    <row r="62" spans="3:10">
      <c r="C62" s="240"/>
      <c r="D62" s="240"/>
      <c r="E62" s="240"/>
      <c r="F62" s="241"/>
      <c r="G62" s="242"/>
      <c r="H62" s="243"/>
      <c r="I62" s="240"/>
      <c r="J62" s="240"/>
    </row>
    <row r="63" spans="3:10">
      <c r="C63" s="240"/>
      <c r="D63" s="240"/>
      <c r="E63" s="240"/>
      <c r="F63" s="241"/>
      <c r="G63" s="242"/>
      <c r="H63" s="243"/>
      <c r="I63" s="240"/>
      <c r="J63" s="240"/>
    </row>
    <row r="64" spans="3:10">
      <c r="C64" s="240"/>
      <c r="D64" s="240"/>
      <c r="E64" s="240"/>
      <c r="F64" s="241"/>
      <c r="G64" s="242"/>
      <c r="H64" s="243"/>
      <c r="I64" s="243"/>
      <c r="J64" s="240"/>
    </row>
    <row r="65" spans="3:10">
      <c r="C65" s="240"/>
      <c r="D65" s="240"/>
      <c r="E65" s="240"/>
      <c r="F65" s="241"/>
      <c r="G65" s="241"/>
      <c r="H65" s="240"/>
      <c r="I65" s="240"/>
      <c r="J65" s="240"/>
    </row>
    <row r="66" spans="3:10">
      <c r="C66" s="240"/>
      <c r="D66" s="240"/>
      <c r="E66" s="240"/>
      <c r="F66" s="241"/>
      <c r="G66" s="242"/>
      <c r="H66" s="243"/>
      <c r="I66" s="240"/>
      <c r="J66" s="240"/>
    </row>
    <row r="67" spans="3:10">
      <c r="C67" s="240"/>
      <c r="D67" s="240"/>
      <c r="E67" s="240"/>
      <c r="F67" s="241"/>
      <c r="G67" s="242"/>
      <c r="H67" s="243"/>
      <c r="I67" s="240"/>
      <c r="J67" s="240"/>
    </row>
    <row r="68" spans="3:10">
      <c r="C68" s="240"/>
      <c r="D68" s="240"/>
      <c r="E68" s="240"/>
      <c r="F68" s="241"/>
      <c r="G68" s="242"/>
      <c r="H68" s="243"/>
      <c r="I68" s="240"/>
      <c r="J68" s="240"/>
    </row>
    <row r="69" spans="3:10">
      <c r="C69" s="240"/>
      <c r="D69" s="240"/>
      <c r="E69" s="240"/>
      <c r="F69" s="241"/>
      <c r="G69" s="242"/>
      <c r="H69" s="243"/>
      <c r="I69" s="240"/>
      <c r="J69" s="240"/>
    </row>
    <row r="70" spans="3:10">
      <c r="C70" s="240"/>
      <c r="D70" s="240"/>
      <c r="E70" s="240"/>
      <c r="F70" s="241"/>
      <c r="G70" s="242"/>
      <c r="H70" s="243"/>
      <c r="I70" s="240"/>
      <c r="J70" s="240"/>
    </row>
    <row r="71" spans="3:10">
      <c r="C71" s="240"/>
      <c r="D71" s="240"/>
      <c r="E71" s="240"/>
      <c r="F71" s="241"/>
      <c r="G71" s="242"/>
      <c r="H71" s="243"/>
      <c r="I71" s="240"/>
      <c r="J71" s="240"/>
    </row>
    <row r="72" spans="3:10">
      <c r="C72" s="240"/>
      <c r="D72" s="240"/>
      <c r="E72" s="240"/>
      <c r="F72" s="241"/>
      <c r="G72" s="242"/>
      <c r="H72" s="243"/>
      <c r="I72" s="240"/>
      <c r="J72" s="240"/>
    </row>
    <row r="73" spans="3:10">
      <c r="C73" s="240"/>
      <c r="D73" s="240"/>
      <c r="E73" s="240"/>
      <c r="F73" s="241"/>
      <c r="G73" s="242"/>
      <c r="H73" s="243"/>
      <c r="I73" s="240"/>
      <c r="J73" s="240"/>
    </row>
    <row r="74" spans="3:10">
      <c r="C74" s="240"/>
      <c r="D74" s="240"/>
      <c r="E74" s="240"/>
      <c r="F74" s="241"/>
      <c r="G74" s="242"/>
      <c r="H74" s="243"/>
      <c r="I74" s="240"/>
      <c r="J74" s="240"/>
    </row>
    <row r="75" spans="3:10">
      <c r="C75" s="240"/>
      <c r="D75" s="240"/>
      <c r="E75" s="240"/>
      <c r="F75" s="241"/>
      <c r="G75" s="242"/>
      <c r="H75" s="243"/>
      <c r="I75" s="240"/>
      <c r="J75" s="240"/>
    </row>
    <row r="76" spans="3:10">
      <c r="C76" s="240"/>
      <c r="D76" s="240"/>
      <c r="E76" s="240"/>
      <c r="F76" s="241"/>
      <c r="G76" s="242"/>
      <c r="H76" s="243"/>
      <c r="I76" s="243"/>
      <c r="J76" s="240"/>
    </row>
    <row r="77" spans="3:10">
      <c r="C77" s="240"/>
      <c r="D77" s="240"/>
      <c r="E77" s="240"/>
      <c r="F77" s="241"/>
      <c r="G77" s="242"/>
      <c r="H77" s="243"/>
      <c r="I77" s="243"/>
      <c r="J77" s="240"/>
    </row>
    <row r="78" spans="3:10">
      <c r="C78" s="240"/>
      <c r="D78" s="240"/>
      <c r="E78" s="240"/>
      <c r="F78" s="241"/>
      <c r="G78" s="241"/>
      <c r="H78" s="240"/>
      <c r="I78" s="240"/>
      <c r="J78" s="240"/>
    </row>
    <row r="79" spans="3:10">
      <c r="C79" s="240"/>
      <c r="D79" s="773"/>
      <c r="E79" s="240"/>
      <c r="F79" s="241"/>
      <c r="G79" s="242"/>
      <c r="H79" s="243"/>
      <c r="I79" s="240"/>
      <c r="J79" s="240"/>
    </row>
    <row r="80" spans="3:10">
      <c r="C80" s="240"/>
      <c r="D80" s="773"/>
      <c r="E80" s="240"/>
      <c r="F80" s="241"/>
      <c r="G80" s="242"/>
      <c r="H80" s="243"/>
      <c r="I80" s="240"/>
      <c r="J80" s="240"/>
    </row>
    <row r="81" spans="3:10">
      <c r="C81" s="240"/>
      <c r="D81" s="773"/>
      <c r="E81" s="240"/>
      <c r="F81" s="241"/>
      <c r="G81" s="242"/>
      <c r="H81" s="243"/>
      <c r="I81" s="243"/>
      <c r="J81" s="240"/>
    </row>
    <row r="82" spans="3:10">
      <c r="C82" s="240"/>
      <c r="D82" s="244"/>
      <c r="E82" s="240"/>
      <c r="F82" s="241"/>
      <c r="G82" s="242"/>
      <c r="H82" s="243"/>
      <c r="I82" s="243"/>
      <c r="J82" s="240"/>
    </row>
    <row r="83" spans="3:10">
      <c r="C83" s="240"/>
      <c r="D83" s="240"/>
      <c r="E83" s="240"/>
      <c r="F83" s="241"/>
      <c r="G83" s="242"/>
      <c r="H83" s="243"/>
      <c r="I83" s="243"/>
      <c r="J83" s="240"/>
    </row>
    <row r="84" spans="3:10">
      <c r="C84" s="240"/>
      <c r="D84" s="240"/>
      <c r="E84" s="240"/>
      <c r="F84" s="241"/>
      <c r="G84" s="242"/>
      <c r="H84" s="243"/>
      <c r="I84" s="243"/>
      <c r="J84" s="240"/>
    </row>
    <row r="85" spans="3:10">
      <c r="C85" s="240"/>
      <c r="D85" s="240"/>
      <c r="E85" s="240"/>
      <c r="F85" s="241"/>
      <c r="G85" s="242"/>
      <c r="H85" s="243"/>
      <c r="I85" s="243"/>
      <c r="J85" s="240"/>
    </row>
    <row r="86" spans="3:10">
      <c r="C86" s="240"/>
      <c r="D86" s="240"/>
      <c r="E86" s="240"/>
      <c r="F86" s="241"/>
      <c r="G86" s="242"/>
      <c r="H86" s="243"/>
      <c r="I86" s="240"/>
      <c r="J86" s="240"/>
    </row>
    <row r="87" spans="3:10">
      <c r="C87" s="240"/>
      <c r="D87" s="240"/>
      <c r="E87" s="240"/>
      <c r="F87" s="241"/>
      <c r="G87" s="241"/>
      <c r="H87" s="243"/>
      <c r="I87" s="240"/>
      <c r="J87" s="240"/>
    </row>
    <row r="88" spans="3:10">
      <c r="C88" s="240"/>
      <c r="D88" s="240"/>
      <c r="E88" s="240"/>
      <c r="F88" s="241"/>
      <c r="G88" s="241"/>
      <c r="H88" s="243"/>
      <c r="I88" s="240"/>
      <c r="J88" s="240"/>
    </row>
    <row r="89" spans="3:10">
      <c r="C89" s="240"/>
      <c r="D89" s="240"/>
      <c r="E89" s="240"/>
      <c r="F89" s="241"/>
      <c r="G89" s="241"/>
      <c r="H89" s="243"/>
      <c r="I89" s="240"/>
      <c r="J89" s="240"/>
    </row>
    <row r="90" spans="3:10">
      <c r="C90" s="240"/>
      <c r="D90" s="240"/>
      <c r="E90" s="240"/>
      <c r="F90" s="241"/>
      <c r="G90" s="241"/>
      <c r="H90" s="243"/>
      <c r="I90" s="240"/>
      <c r="J90" s="240"/>
    </row>
    <row r="91" spans="3:10">
      <c r="C91" s="240"/>
      <c r="D91" s="240"/>
      <c r="E91" s="240"/>
      <c r="F91" s="241"/>
      <c r="G91" s="241"/>
      <c r="H91" s="243"/>
      <c r="I91" s="240"/>
      <c r="J91" s="240"/>
    </row>
    <row r="92" spans="3:10">
      <c r="H92" s="245"/>
    </row>
  </sheetData>
  <mergeCells count="20">
    <mergeCell ref="B1:L1"/>
    <mergeCell ref="B2:L2"/>
    <mergeCell ref="D4:F4"/>
    <mergeCell ref="H4:J4"/>
    <mergeCell ref="D5:L5"/>
    <mergeCell ref="B7:D8"/>
    <mergeCell ref="F7:G7"/>
    <mergeCell ref="H7:H8"/>
    <mergeCell ref="J7:K7"/>
    <mergeCell ref="L7:L8"/>
    <mergeCell ref="B21:D21"/>
    <mergeCell ref="B22:D24"/>
    <mergeCell ref="B37:L37"/>
    <mergeCell ref="D79:D81"/>
    <mergeCell ref="B13:D13"/>
    <mergeCell ref="B14:D14"/>
    <mergeCell ref="B15:D15"/>
    <mergeCell ref="B16:D16"/>
    <mergeCell ref="B17:D17"/>
    <mergeCell ref="B18:D18"/>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L78"/>
  <sheetViews>
    <sheetView topLeftCell="A40" workbookViewId="0">
      <selection activeCell="E32" sqref="E32"/>
    </sheetView>
  </sheetViews>
  <sheetFormatPr baseColWidth="10" defaultColWidth="9.140625" defaultRowHeight="13.5"/>
  <cols>
    <col min="1" max="1" width="3" style="83" customWidth="1"/>
    <col min="2" max="2" width="17.140625" style="93" customWidth="1"/>
    <col min="3" max="3" width="11.28515625" style="93" customWidth="1"/>
    <col min="4" max="4" width="13.7109375" style="93" customWidth="1"/>
    <col min="5" max="5" width="11.85546875" style="93" customWidth="1"/>
    <col min="6" max="6" width="15.85546875" style="93" customWidth="1"/>
    <col min="7" max="7" width="14.28515625" style="93" customWidth="1"/>
    <col min="8" max="8" width="10.42578125" style="93" customWidth="1"/>
    <col min="9" max="9" width="16.5703125" style="93" customWidth="1"/>
    <col min="10" max="10" width="11.5703125" style="93" customWidth="1"/>
    <col min="11" max="11" width="14.140625" style="93" customWidth="1"/>
    <col min="12" max="12" width="13.140625" style="93" customWidth="1"/>
    <col min="13" max="13" width="1.7109375" style="93" customWidth="1"/>
    <col min="14" max="14" width="3.28515625" style="93" customWidth="1"/>
    <col min="15" max="16384" width="9.140625" style="93"/>
  </cols>
  <sheetData>
    <row r="1" spans="1:12" s="2" customFormat="1" ht="20.25">
      <c r="A1" s="83" t="s">
        <v>220</v>
      </c>
      <c r="B1" s="750" t="s">
        <v>0</v>
      </c>
      <c r="C1" s="750"/>
      <c r="D1" s="750"/>
      <c r="E1" s="750"/>
      <c r="F1" s="750"/>
      <c r="G1" s="750"/>
      <c r="H1" s="750"/>
      <c r="I1" s="750"/>
      <c r="J1" s="750"/>
      <c r="K1" s="750"/>
      <c r="L1" s="750"/>
    </row>
    <row r="2" spans="1:12" s="2" customFormat="1" ht="14.25">
      <c r="A2" s="83"/>
      <c r="B2" s="751" t="s">
        <v>1</v>
      </c>
      <c r="C2" s="751"/>
      <c r="D2" s="751"/>
      <c r="E2" s="751"/>
      <c r="F2" s="751"/>
      <c r="G2" s="751"/>
      <c r="H2" s="751"/>
      <c r="I2" s="751"/>
      <c r="J2" s="751"/>
      <c r="K2" s="751"/>
      <c r="L2" s="751"/>
    </row>
    <row r="3" spans="1:12" s="2" customFormat="1" ht="14.25">
      <c r="A3" s="83"/>
      <c r="B3" s="3"/>
      <c r="C3" s="3"/>
      <c r="D3" s="3"/>
      <c r="E3" s="3"/>
      <c r="F3" s="3"/>
      <c r="G3" s="3"/>
      <c r="H3" s="3"/>
      <c r="I3" s="3"/>
      <c r="J3" s="3"/>
      <c r="K3" s="3"/>
    </row>
    <row r="4" spans="1:12" s="90" customFormat="1" ht="15">
      <c r="A4" s="84"/>
      <c r="B4" s="151"/>
      <c r="C4" s="152" t="s">
        <v>2</v>
      </c>
      <c r="D4" s="823" t="s">
        <v>34</v>
      </c>
      <c r="E4" s="824"/>
      <c r="F4" s="825"/>
      <c r="G4" s="153" t="s">
        <v>4</v>
      </c>
      <c r="H4" s="826"/>
      <c r="I4" s="827"/>
      <c r="J4" s="827"/>
      <c r="K4" s="154" t="s">
        <v>36</v>
      </c>
      <c r="L4" s="155"/>
    </row>
    <row r="5" spans="1:12">
      <c r="B5" s="156"/>
      <c r="C5" s="157" t="s">
        <v>6</v>
      </c>
      <c r="D5" s="783" t="s">
        <v>150</v>
      </c>
      <c r="E5" s="784"/>
      <c r="F5" s="784"/>
      <c r="G5" s="784"/>
      <c r="H5" s="784"/>
      <c r="I5" s="784"/>
      <c r="J5" s="784"/>
      <c r="K5" s="784"/>
      <c r="L5" s="785"/>
    </row>
    <row r="6" spans="1:12" ht="13.5" customHeight="1">
      <c r="B6" s="158" t="s">
        <v>151</v>
      </c>
      <c r="C6" s="828" t="s">
        <v>152</v>
      </c>
      <c r="D6" s="828"/>
      <c r="E6" s="828"/>
      <c r="F6" s="828"/>
      <c r="G6" s="828"/>
      <c r="H6" s="828"/>
      <c r="I6" s="828"/>
      <c r="J6" s="828"/>
      <c r="K6" s="828"/>
      <c r="L6" s="828"/>
    </row>
    <row r="7" spans="1:12" ht="13.5" customHeight="1">
      <c r="B7" s="159" t="s">
        <v>153</v>
      </c>
      <c r="C7" s="758" t="s">
        <v>154</v>
      </c>
      <c r="D7" s="759"/>
      <c r="E7" s="759"/>
      <c r="F7" s="759"/>
      <c r="G7" s="759"/>
      <c r="H7" s="759"/>
      <c r="I7" s="759"/>
      <c r="J7" s="759"/>
      <c r="K7" s="759"/>
      <c r="L7" s="760"/>
    </row>
    <row r="9" spans="1:12" s="97" customFormat="1" ht="27" customHeight="1">
      <c r="A9" s="83"/>
      <c r="B9" s="829" t="s">
        <v>8</v>
      </c>
      <c r="C9" s="830"/>
      <c r="D9" s="831"/>
      <c r="E9" s="94" t="s">
        <v>38</v>
      </c>
      <c r="F9" s="761" t="s">
        <v>9</v>
      </c>
      <c r="G9" s="761"/>
      <c r="H9" s="762" t="s">
        <v>39</v>
      </c>
      <c r="I9" s="96" t="s">
        <v>40</v>
      </c>
      <c r="J9" s="761" t="s">
        <v>41</v>
      </c>
      <c r="K9" s="761"/>
      <c r="L9" s="762" t="s">
        <v>42</v>
      </c>
    </row>
    <row r="10" spans="1:12" s="97" customFormat="1" ht="26.25" customHeight="1">
      <c r="A10" s="83"/>
      <c r="B10" s="832" t="s">
        <v>155</v>
      </c>
      <c r="C10" s="833"/>
      <c r="D10" s="160">
        <v>1836.26</v>
      </c>
      <c r="E10" s="98" t="s">
        <v>10</v>
      </c>
      <c r="F10" s="94" t="s">
        <v>105</v>
      </c>
      <c r="G10" s="94" t="s">
        <v>106</v>
      </c>
      <c r="H10" s="762"/>
      <c r="I10" s="95" t="s">
        <v>45</v>
      </c>
      <c r="J10" s="95" t="s">
        <v>46</v>
      </c>
      <c r="K10" s="95" t="s">
        <v>47</v>
      </c>
      <c r="L10" s="762"/>
    </row>
    <row r="11" spans="1:12" s="97" customFormat="1">
      <c r="A11" s="100"/>
      <c r="B11" s="101"/>
      <c r="C11" s="102"/>
      <c r="D11" s="102"/>
      <c r="E11" s="103"/>
      <c r="F11" s="104"/>
      <c r="G11" s="105"/>
      <c r="H11" s="106"/>
      <c r="I11" s="107"/>
      <c r="J11" s="106"/>
      <c r="K11" s="107"/>
      <c r="L11" s="108"/>
    </row>
    <row r="12" spans="1:12" s="32" customFormat="1" ht="12.75">
      <c r="A12" s="83" t="s">
        <v>48</v>
      </c>
      <c r="B12" s="28" t="s">
        <v>49</v>
      </c>
      <c r="C12" s="29"/>
      <c r="D12" s="29"/>
      <c r="E12" s="30"/>
      <c r="F12" s="29"/>
      <c r="G12" s="30"/>
      <c r="H12" s="29"/>
      <c r="I12" s="30"/>
      <c r="J12" s="29"/>
      <c r="K12" s="30"/>
      <c r="L12" s="31"/>
    </row>
    <row r="13" spans="1:12" s="32" customFormat="1" ht="12.75">
      <c r="A13" s="83"/>
      <c r="B13" s="49"/>
      <c r="C13" s="50"/>
      <c r="D13" s="50"/>
      <c r="E13" s="45"/>
      <c r="F13" s="39"/>
      <c r="G13" s="45"/>
      <c r="H13" s="39"/>
      <c r="I13" s="45"/>
      <c r="J13" s="39"/>
      <c r="K13" s="45"/>
      <c r="L13" s="47"/>
    </row>
    <row r="14" spans="1:12" s="32" customFormat="1" ht="12.75">
      <c r="A14" s="109"/>
      <c r="B14" s="34" t="s">
        <v>65</v>
      </c>
      <c r="C14" s="35"/>
      <c r="D14" s="35"/>
      <c r="E14" s="36"/>
      <c r="F14" s="35"/>
      <c r="G14" s="36"/>
      <c r="H14" s="35"/>
      <c r="I14" s="36"/>
      <c r="J14" s="35"/>
      <c r="K14" s="36"/>
      <c r="L14" s="37"/>
    </row>
    <row r="15" spans="1:12" s="32" customFormat="1" ht="12.75">
      <c r="A15" s="83"/>
      <c r="B15" s="38"/>
      <c r="C15" s="39"/>
      <c r="D15" s="39"/>
      <c r="E15" s="45"/>
      <c r="F15" s="39"/>
      <c r="G15" s="45"/>
      <c r="H15" s="39"/>
      <c r="I15" s="45"/>
      <c r="J15" s="39"/>
      <c r="K15" s="45"/>
      <c r="L15" s="47"/>
    </row>
    <row r="16" spans="1:12" s="32" customFormat="1" ht="12.75">
      <c r="A16" s="83"/>
      <c r="B16" s="161" t="s">
        <v>156</v>
      </c>
      <c r="C16" s="162"/>
      <c r="D16" s="162"/>
      <c r="E16" s="733">
        <f>SUM(E17:E26)</f>
        <v>40300</v>
      </c>
      <c r="F16" s="733">
        <f>SUM(F17:F26)</f>
        <v>16119</v>
      </c>
      <c r="G16" s="733">
        <f>E16-F16</f>
        <v>24181</v>
      </c>
      <c r="H16" s="162"/>
      <c r="I16" s="162"/>
      <c r="J16" s="162"/>
      <c r="K16" s="162"/>
      <c r="L16" s="162"/>
    </row>
    <row r="17" spans="1:12" s="32" customFormat="1" ht="12.75" customHeight="1">
      <c r="A17" s="83"/>
      <c r="B17" s="817" t="s">
        <v>157</v>
      </c>
      <c r="C17" s="818"/>
      <c r="D17" s="819"/>
      <c r="E17" s="325">
        <v>4030</v>
      </c>
      <c r="F17" s="325">
        <v>1611</v>
      </c>
      <c r="G17" s="325">
        <f>E17-F17</f>
        <v>2419</v>
      </c>
      <c r="H17" s="789"/>
      <c r="I17" s="789" t="s">
        <v>114</v>
      </c>
      <c r="J17" s="789"/>
      <c r="K17" s="809"/>
      <c r="L17" s="809" t="s">
        <v>158</v>
      </c>
    </row>
    <row r="18" spans="1:12" s="32" customFormat="1" ht="12.75" customHeight="1">
      <c r="A18" s="83"/>
      <c r="B18" s="820" t="s">
        <v>159</v>
      </c>
      <c r="C18" s="821"/>
      <c r="D18" s="822"/>
      <c r="E18" s="325"/>
      <c r="F18" s="325"/>
      <c r="G18" s="325"/>
      <c r="H18" s="790"/>
      <c r="I18" s="790"/>
      <c r="J18" s="790"/>
      <c r="K18" s="810"/>
      <c r="L18" s="810"/>
    </row>
    <row r="19" spans="1:12" s="32" customFormat="1" ht="12.75" customHeight="1">
      <c r="A19" s="83"/>
      <c r="B19" s="817" t="s">
        <v>160</v>
      </c>
      <c r="C19" s="818"/>
      <c r="D19" s="819"/>
      <c r="E19" s="325">
        <v>6045</v>
      </c>
      <c r="F19" s="325">
        <v>2418</v>
      </c>
      <c r="G19" s="325">
        <f>E19-F19</f>
        <v>3627</v>
      </c>
      <c r="H19" s="789"/>
      <c r="I19" s="789" t="s">
        <v>114</v>
      </c>
      <c r="J19" s="789"/>
      <c r="K19" s="789"/>
      <c r="L19" s="809" t="s">
        <v>158</v>
      </c>
    </row>
    <row r="20" spans="1:12" s="32" customFormat="1" ht="12.75" customHeight="1">
      <c r="A20" s="83"/>
      <c r="B20" s="820" t="s">
        <v>161</v>
      </c>
      <c r="C20" s="821"/>
      <c r="D20" s="822"/>
      <c r="E20" s="325"/>
      <c r="F20" s="325"/>
      <c r="G20" s="325"/>
      <c r="H20" s="790"/>
      <c r="I20" s="790"/>
      <c r="J20" s="790"/>
      <c r="K20" s="790"/>
      <c r="L20" s="810"/>
    </row>
    <row r="21" spans="1:12" s="32" customFormat="1" ht="12.75" customHeight="1">
      <c r="A21" s="83"/>
      <c r="B21" s="817" t="s">
        <v>162</v>
      </c>
      <c r="C21" s="818"/>
      <c r="D21" s="819"/>
      <c r="E21" s="325">
        <v>8060</v>
      </c>
      <c r="F21" s="325">
        <v>3224</v>
      </c>
      <c r="G21" s="325">
        <f>E21-F21</f>
        <v>4836</v>
      </c>
      <c r="H21" s="789"/>
      <c r="I21" s="789" t="s">
        <v>114</v>
      </c>
      <c r="J21" s="789"/>
      <c r="K21" s="789"/>
      <c r="L21" s="809" t="s">
        <v>158</v>
      </c>
    </row>
    <row r="22" spans="1:12" s="32" customFormat="1" ht="12.75" customHeight="1">
      <c r="A22" s="83"/>
      <c r="B22" s="820" t="s">
        <v>163</v>
      </c>
      <c r="C22" s="821"/>
      <c r="D22" s="822"/>
      <c r="E22" s="325"/>
      <c r="F22" s="325"/>
      <c r="G22" s="325"/>
      <c r="H22" s="790"/>
      <c r="I22" s="790"/>
      <c r="J22" s="790"/>
      <c r="K22" s="790"/>
      <c r="L22" s="810"/>
    </row>
    <row r="23" spans="1:12" s="32" customFormat="1" ht="12.75" customHeight="1">
      <c r="A23" s="83"/>
      <c r="B23" s="817" t="s">
        <v>164</v>
      </c>
      <c r="C23" s="818"/>
      <c r="D23" s="819"/>
      <c r="E23" s="325">
        <v>12090</v>
      </c>
      <c r="F23" s="325">
        <v>4836</v>
      </c>
      <c r="G23" s="325">
        <f>E23-F23</f>
        <v>7254</v>
      </c>
      <c r="H23" s="789"/>
      <c r="I23" s="789" t="s">
        <v>114</v>
      </c>
      <c r="J23" s="789"/>
      <c r="K23" s="789"/>
      <c r="L23" s="809" t="s">
        <v>158</v>
      </c>
    </row>
    <row r="24" spans="1:12" s="32" customFormat="1" ht="12.75" customHeight="1">
      <c r="A24" s="83"/>
      <c r="B24" s="820" t="s">
        <v>165</v>
      </c>
      <c r="C24" s="821"/>
      <c r="D24" s="822"/>
      <c r="E24" s="325"/>
      <c r="F24" s="325"/>
      <c r="G24" s="325"/>
      <c r="H24" s="790"/>
      <c r="I24" s="790"/>
      <c r="J24" s="790"/>
      <c r="K24" s="790"/>
      <c r="L24" s="810"/>
    </row>
    <row r="25" spans="1:12" s="32" customFormat="1" ht="12.75" customHeight="1">
      <c r="A25" s="83"/>
      <c r="B25" s="817" t="s">
        <v>166</v>
      </c>
      <c r="C25" s="818"/>
      <c r="D25" s="819"/>
      <c r="E25" s="325">
        <v>10075</v>
      </c>
      <c r="F25" s="325">
        <v>4030</v>
      </c>
      <c r="G25" s="325">
        <f>E25-F25</f>
        <v>6045</v>
      </c>
      <c r="H25" s="789"/>
      <c r="I25" s="789" t="s">
        <v>114</v>
      </c>
      <c r="J25" s="789"/>
      <c r="K25" s="789"/>
      <c r="L25" s="809" t="s">
        <v>158</v>
      </c>
    </row>
    <row r="26" spans="1:12" s="32" customFormat="1" ht="12.75" customHeight="1">
      <c r="A26" s="83"/>
      <c r="B26" s="820" t="s">
        <v>167</v>
      </c>
      <c r="C26" s="821"/>
      <c r="D26" s="822"/>
      <c r="E26" s="324"/>
      <c r="F26" s="324"/>
      <c r="G26" s="324"/>
      <c r="H26" s="790"/>
      <c r="I26" s="790"/>
      <c r="J26" s="790"/>
      <c r="K26" s="790"/>
      <c r="L26" s="810"/>
    </row>
    <row r="27" spans="1:12" s="32" customFormat="1" ht="12.75" customHeight="1">
      <c r="A27" s="83"/>
      <c r="B27" s="814" t="s">
        <v>168</v>
      </c>
      <c r="C27" s="815"/>
      <c r="D27" s="816"/>
      <c r="E27" s="163">
        <f>SUM(E28:E33)</f>
        <v>35125</v>
      </c>
      <c r="F27" s="163">
        <f>SUM(F28:F33)</f>
        <v>15009</v>
      </c>
      <c r="G27" s="163">
        <f>E27-F27</f>
        <v>20116</v>
      </c>
      <c r="H27" s="162"/>
      <c r="I27" s="162"/>
      <c r="J27" s="162"/>
      <c r="K27" s="162"/>
      <c r="L27" s="162"/>
    </row>
    <row r="28" spans="1:12" s="32" customFormat="1" ht="12.75" customHeight="1">
      <c r="A28" s="83"/>
      <c r="B28" s="817" t="s">
        <v>169</v>
      </c>
      <c r="C28" s="818"/>
      <c r="D28" s="819"/>
      <c r="E28" s="325">
        <v>11926</v>
      </c>
      <c r="F28" s="325">
        <v>5128</v>
      </c>
      <c r="G28" s="325">
        <f>E28-F28</f>
        <v>6798</v>
      </c>
      <c r="H28" s="789"/>
      <c r="I28" s="789" t="s">
        <v>114</v>
      </c>
      <c r="J28" s="789"/>
      <c r="K28" s="789"/>
      <c r="L28" s="809" t="s">
        <v>158</v>
      </c>
    </row>
    <row r="29" spans="1:12" s="32" customFormat="1" ht="12.75" customHeight="1">
      <c r="A29" s="83"/>
      <c r="B29" s="820" t="s">
        <v>170</v>
      </c>
      <c r="C29" s="821"/>
      <c r="D29" s="822"/>
      <c r="E29" s="325"/>
      <c r="F29" s="325"/>
      <c r="G29" s="325"/>
      <c r="H29" s="790"/>
      <c r="I29" s="790"/>
      <c r="J29" s="790"/>
      <c r="K29" s="790"/>
      <c r="L29" s="810"/>
    </row>
    <row r="30" spans="1:12" s="32" customFormat="1" ht="12.75" customHeight="1">
      <c r="A30" s="83"/>
      <c r="B30" s="817" t="s">
        <v>171</v>
      </c>
      <c r="C30" s="818"/>
      <c r="D30" s="819"/>
      <c r="E30" s="325">
        <v>16739</v>
      </c>
      <c r="F30" s="325">
        <v>7114</v>
      </c>
      <c r="G30" s="325">
        <f>E30-F30</f>
        <v>9625</v>
      </c>
      <c r="H30" s="789"/>
      <c r="I30" s="789" t="s">
        <v>114</v>
      </c>
      <c r="J30" s="789"/>
      <c r="K30" s="789"/>
      <c r="L30" s="809" t="s">
        <v>158</v>
      </c>
    </row>
    <row r="31" spans="1:12" s="32" customFormat="1" ht="12.75" customHeight="1">
      <c r="A31" s="83"/>
      <c r="B31" s="820" t="s">
        <v>172</v>
      </c>
      <c r="C31" s="821"/>
      <c r="D31" s="822"/>
      <c r="E31" s="325"/>
      <c r="F31" s="325"/>
      <c r="G31" s="325"/>
      <c r="H31" s="790"/>
      <c r="I31" s="790"/>
      <c r="J31" s="790"/>
      <c r="K31" s="790"/>
      <c r="L31" s="810"/>
    </row>
    <row r="32" spans="1:12" s="32" customFormat="1" ht="12.75" customHeight="1">
      <c r="A32" s="83"/>
      <c r="B32" s="817" t="s">
        <v>173</v>
      </c>
      <c r="C32" s="818"/>
      <c r="D32" s="819"/>
      <c r="E32" s="325">
        <v>6460</v>
      </c>
      <c r="F32" s="325">
        <v>2767</v>
      </c>
      <c r="G32" s="325">
        <f>E32-F32</f>
        <v>3693</v>
      </c>
      <c r="H32" s="789"/>
      <c r="I32" s="789"/>
      <c r="J32" s="789"/>
      <c r="K32" s="789"/>
      <c r="L32" s="809" t="s">
        <v>158</v>
      </c>
    </row>
    <row r="33" spans="1:12" s="32" customFormat="1" ht="12.75" customHeight="1">
      <c r="A33" s="83"/>
      <c r="B33" s="820" t="s">
        <v>174</v>
      </c>
      <c r="C33" s="821"/>
      <c r="D33" s="822"/>
      <c r="E33" s="324"/>
      <c r="F33" s="324"/>
      <c r="G33" s="324"/>
      <c r="H33" s="790"/>
      <c r="I33" s="790"/>
      <c r="J33" s="790"/>
      <c r="K33" s="790"/>
      <c r="L33" s="810"/>
    </row>
    <row r="34" spans="1:12" s="32" customFormat="1" ht="12.75" customHeight="1">
      <c r="A34" s="83"/>
      <c r="B34" s="814" t="s">
        <v>175</v>
      </c>
      <c r="C34" s="815"/>
      <c r="D34" s="816"/>
      <c r="E34" s="163">
        <f>SUM(E35:E38)</f>
        <v>19714</v>
      </c>
      <c r="F34" s="163">
        <f>SUM(F35:F38)</f>
        <v>8872</v>
      </c>
      <c r="G34" s="163">
        <f>E34-F34</f>
        <v>10842</v>
      </c>
      <c r="H34" s="162"/>
      <c r="I34" s="162"/>
      <c r="J34" s="162"/>
      <c r="K34" s="162"/>
      <c r="L34" s="162"/>
    </row>
    <row r="35" spans="1:12" s="32" customFormat="1" ht="12.75" customHeight="1">
      <c r="A35" s="83"/>
      <c r="B35" s="817" t="s">
        <v>176</v>
      </c>
      <c r="C35" s="818"/>
      <c r="D35" s="819"/>
      <c r="E35" s="325">
        <v>11828</v>
      </c>
      <c r="F35" s="325">
        <v>5323</v>
      </c>
      <c r="G35" s="325">
        <f>E35-F35</f>
        <v>6505</v>
      </c>
      <c r="H35" s="789"/>
      <c r="I35" s="789"/>
      <c r="J35" s="789"/>
      <c r="K35" s="789"/>
      <c r="L35" s="809" t="s">
        <v>158</v>
      </c>
    </row>
    <row r="36" spans="1:12" s="32" customFormat="1" ht="12.75" customHeight="1">
      <c r="A36" s="83"/>
      <c r="B36" s="820" t="s">
        <v>177</v>
      </c>
      <c r="C36" s="821"/>
      <c r="D36" s="822"/>
      <c r="E36" s="325"/>
      <c r="F36" s="325"/>
      <c r="G36" s="325"/>
      <c r="H36" s="790"/>
      <c r="I36" s="790"/>
      <c r="J36" s="790"/>
      <c r="K36" s="790"/>
      <c r="L36" s="810"/>
    </row>
    <row r="37" spans="1:12" s="32" customFormat="1" ht="12.75" customHeight="1">
      <c r="A37" s="83"/>
      <c r="B37" s="817" t="s">
        <v>178</v>
      </c>
      <c r="C37" s="818"/>
      <c r="D37" s="819"/>
      <c r="E37" s="325">
        <v>7886</v>
      </c>
      <c r="F37" s="325">
        <v>3549</v>
      </c>
      <c r="G37" s="325">
        <f>E37-F37</f>
        <v>4337</v>
      </c>
      <c r="H37" s="789"/>
      <c r="I37" s="789"/>
      <c r="J37" s="789"/>
      <c r="K37" s="789"/>
      <c r="L37" s="809" t="s">
        <v>158</v>
      </c>
    </row>
    <row r="38" spans="1:12" s="32" customFormat="1" ht="12.75" customHeight="1">
      <c r="A38" s="83"/>
      <c r="B38" s="820" t="s">
        <v>179</v>
      </c>
      <c r="C38" s="821"/>
      <c r="D38" s="822"/>
      <c r="E38" s="324"/>
      <c r="F38" s="324"/>
      <c r="G38" s="324"/>
      <c r="H38" s="790"/>
      <c r="I38" s="790"/>
      <c r="J38" s="790"/>
      <c r="K38" s="790"/>
      <c r="L38" s="810"/>
    </row>
    <row r="39" spans="1:12" s="32" customFormat="1" ht="12.75" customHeight="1">
      <c r="A39" s="83"/>
      <c r="B39" s="814" t="s">
        <v>180</v>
      </c>
      <c r="C39" s="815"/>
      <c r="D39" s="816"/>
      <c r="E39" s="163">
        <f>SUM(E40:E45)</f>
        <v>20000</v>
      </c>
      <c r="F39" s="163">
        <f>SUM(F40:F45)</f>
        <v>20000</v>
      </c>
      <c r="G39" s="163">
        <f>SUM(G40:G45)</f>
        <v>0</v>
      </c>
      <c r="H39" s="162"/>
      <c r="I39" s="162"/>
      <c r="J39" s="162"/>
      <c r="K39" s="162"/>
      <c r="L39" s="162"/>
    </row>
    <row r="40" spans="1:12" s="32" customFormat="1" ht="12.75" customHeight="1">
      <c r="A40" s="83"/>
      <c r="B40" s="806" t="s">
        <v>181</v>
      </c>
      <c r="C40" s="807"/>
      <c r="D40" s="808"/>
      <c r="E40" s="325">
        <v>8000</v>
      </c>
      <c r="F40" s="325">
        <v>8000</v>
      </c>
      <c r="G40" s="324"/>
      <c r="H40" s="789"/>
      <c r="I40" s="789"/>
      <c r="J40" s="789"/>
      <c r="K40" s="789"/>
      <c r="L40" s="809" t="s">
        <v>158</v>
      </c>
    </row>
    <row r="41" spans="1:12" s="32" customFormat="1" ht="12.75" customHeight="1">
      <c r="A41" s="83"/>
      <c r="B41" s="811" t="s">
        <v>182</v>
      </c>
      <c r="C41" s="812"/>
      <c r="D41" s="813"/>
      <c r="E41" s="325"/>
      <c r="F41" s="325"/>
      <c r="G41" s="324"/>
      <c r="H41" s="790"/>
      <c r="I41" s="790"/>
      <c r="J41" s="790"/>
      <c r="K41" s="790"/>
      <c r="L41" s="810"/>
    </row>
    <row r="42" spans="1:12" s="32" customFormat="1" ht="12.75" customHeight="1">
      <c r="A42" s="83"/>
      <c r="B42" s="806" t="s">
        <v>183</v>
      </c>
      <c r="C42" s="807"/>
      <c r="D42" s="808"/>
      <c r="E42" s="325">
        <v>7000</v>
      </c>
      <c r="F42" s="325">
        <v>7000</v>
      </c>
      <c r="G42" s="324"/>
      <c r="H42" s="789"/>
      <c r="I42" s="789"/>
      <c r="J42" s="789"/>
      <c r="K42" s="789"/>
      <c r="L42" s="809" t="s">
        <v>158</v>
      </c>
    </row>
    <row r="43" spans="1:12" s="32" customFormat="1" ht="12.75" customHeight="1">
      <c r="A43" s="83"/>
      <c r="B43" s="811" t="s">
        <v>184</v>
      </c>
      <c r="C43" s="812"/>
      <c r="D43" s="813"/>
      <c r="E43" s="325"/>
      <c r="F43" s="325"/>
      <c r="G43" s="324"/>
      <c r="H43" s="790"/>
      <c r="I43" s="790"/>
      <c r="J43" s="790"/>
      <c r="K43" s="790"/>
      <c r="L43" s="810"/>
    </row>
    <row r="44" spans="1:12" s="32" customFormat="1" ht="12.75" customHeight="1">
      <c r="A44" s="83"/>
      <c r="B44" s="806" t="s">
        <v>185</v>
      </c>
      <c r="C44" s="807"/>
      <c r="D44" s="808"/>
      <c r="E44" s="325">
        <v>5000</v>
      </c>
      <c r="F44" s="325">
        <v>5000</v>
      </c>
      <c r="G44" s="324"/>
      <c r="H44" s="789"/>
      <c r="I44" s="789"/>
      <c r="J44" s="789"/>
      <c r="K44" s="789"/>
      <c r="L44" s="809" t="s">
        <v>158</v>
      </c>
    </row>
    <row r="45" spans="1:12" s="32" customFormat="1" ht="12.75" customHeight="1">
      <c r="A45" s="83"/>
      <c r="B45" s="811" t="s">
        <v>186</v>
      </c>
      <c r="C45" s="812"/>
      <c r="D45" s="813"/>
      <c r="E45" s="325"/>
      <c r="F45" s="325"/>
      <c r="G45" s="324"/>
      <c r="H45" s="790"/>
      <c r="I45" s="790"/>
      <c r="J45" s="790"/>
      <c r="K45" s="790"/>
      <c r="L45" s="810"/>
    </row>
    <row r="46" spans="1:12" s="32" customFormat="1" ht="12.75">
      <c r="A46" s="83"/>
      <c r="B46" s="786" t="s">
        <v>187</v>
      </c>
      <c r="C46" s="787"/>
      <c r="D46" s="788"/>
      <c r="E46" s="165">
        <f>E16+E27+E34+E39</f>
        <v>115139</v>
      </c>
      <c r="F46" s="165">
        <f>F16+F27+F34+F39</f>
        <v>60000</v>
      </c>
      <c r="G46" s="165">
        <f>G16+G27+G34+G39</f>
        <v>55139</v>
      </c>
      <c r="H46" s="166"/>
      <c r="I46" s="166"/>
      <c r="J46" s="166"/>
      <c r="K46" s="166"/>
      <c r="L46" s="166"/>
    </row>
    <row r="47" spans="1:12" s="32" customFormat="1" ht="12.75">
      <c r="A47" s="83"/>
      <c r="B47" s="795" t="s">
        <v>188</v>
      </c>
      <c r="C47" s="795"/>
      <c r="D47" s="795"/>
      <c r="E47" s="167">
        <f>E46*$D$10</f>
        <v>211425140.13999999</v>
      </c>
      <c r="F47" s="167">
        <f>F46*$D$10</f>
        <v>110175600</v>
      </c>
      <c r="G47" s="167">
        <f>G46*$D$10</f>
        <v>101249540.14</v>
      </c>
      <c r="H47" s="166"/>
      <c r="I47" s="166"/>
      <c r="J47" s="166"/>
      <c r="K47" s="166"/>
      <c r="L47" s="166"/>
    </row>
    <row r="48" spans="1:12" s="171" customFormat="1" ht="12.75">
      <c r="A48" s="168"/>
      <c r="B48" s="169"/>
      <c r="C48" s="169"/>
      <c r="D48" s="169"/>
      <c r="E48" s="170"/>
      <c r="F48" s="170"/>
      <c r="G48" s="170"/>
    </row>
    <row r="49" spans="1:12" s="171" customFormat="1" ht="12.75">
      <c r="A49" s="168"/>
      <c r="B49" s="169"/>
      <c r="C49" s="169"/>
      <c r="D49" s="169"/>
      <c r="E49" s="170"/>
      <c r="F49" s="170"/>
      <c r="G49" s="170"/>
    </row>
    <row r="50" spans="1:12" s="171" customFormat="1" ht="12.75">
      <c r="A50" s="168"/>
      <c r="B50" s="169"/>
      <c r="C50" s="169"/>
      <c r="D50" s="169"/>
      <c r="E50" s="170"/>
      <c r="F50" s="170"/>
      <c r="G50" s="170"/>
    </row>
    <row r="51" spans="1:12" s="171" customFormat="1" ht="12.75">
      <c r="A51" s="168"/>
      <c r="B51" s="169"/>
      <c r="C51" s="169"/>
      <c r="D51" s="169"/>
      <c r="E51" s="170"/>
      <c r="F51" s="170"/>
      <c r="G51" s="170"/>
    </row>
    <row r="52" spans="1:12" s="171" customFormat="1" ht="12.75">
      <c r="A52" s="168"/>
      <c r="B52" s="169"/>
      <c r="C52" s="169"/>
      <c r="D52" s="169"/>
      <c r="E52" s="170"/>
      <c r="F52" s="170"/>
      <c r="G52" s="170"/>
    </row>
    <row r="53" spans="1:12" s="32" customFormat="1" ht="12.75">
      <c r="A53" s="83" t="s">
        <v>71</v>
      </c>
      <c r="B53" s="799" t="s">
        <v>72</v>
      </c>
      <c r="C53" s="800"/>
      <c r="D53" s="801"/>
      <c r="E53" s="172"/>
      <c r="F53" s="173"/>
      <c r="G53" s="172"/>
      <c r="H53" s="173"/>
      <c r="I53" s="172"/>
      <c r="J53" s="173"/>
      <c r="K53" s="172"/>
      <c r="L53" s="174"/>
    </row>
    <row r="54" spans="1:12" s="32" customFormat="1" ht="12.75">
      <c r="A54" s="83"/>
      <c r="B54" s="802"/>
      <c r="C54" s="803"/>
      <c r="D54" s="804"/>
      <c r="E54" s="45"/>
      <c r="F54" s="39"/>
      <c r="G54" s="45"/>
      <c r="H54" s="39"/>
      <c r="I54" s="45"/>
      <c r="J54" s="39"/>
      <c r="K54" s="45"/>
      <c r="L54" s="47"/>
    </row>
    <row r="55" spans="1:12" s="32" customFormat="1" ht="12.75">
      <c r="A55" s="83"/>
      <c r="B55" s="796" t="s">
        <v>189</v>
      </c>
      <c r="C55" s="796"/>
      <c r="D55" s="796"/>
      <c r="E55" s="325">
        <v>16337</v>
      </c>
      <c r="F55" s="325">
        <v>7351</v>
      </c>
      <c r="G55" s="325">
        <f>E55-F55</f>
        <v>8986</v>
      </c>
      <c r="H55" s="789"/>
      <c r="I55" s="789"/>
      <c r="J55" s="789"/>
      <c r="K55" s="789"/>
      <c r="L55" s="789"/>
    </row>
    <row r="56" spans="1:12" s="32" customFormat="1" ht="12.75" customHeight="1">
      <c r="A56" s="83"/>
      <c r="B56" s="805" t="s">
        <v>190</v>
      </c>
      <c r="C56" s="805"/>
      <c r="D56" s="805"/>
      <c r="E56" s="325"/>
      <c r="F56" s="325"/>
      <c r="G56" s="325"/>
      <c r="H56" s="790"/>
      <c r="I56" s="790"/>
      <c r="J56" s="790"/>
      <c r="K56" s="790"/>
      <c r="L56" s="790"/>
    </row>
    <row r="57" spans="1:12" s="32" customFormat="1" ht="12.75">
      <c r="A57" s="83"/>
      <c r="B57" s="796" t="s">
        <v>191</v>
      </c>
      <c r="C57" s="796"/>
      <c r="D57" s="796"/>
      <c r="E57" s="325">
        <v>16338</v>
      </c>
      <c r="F57" s="325">
        <v>7352</v>
      </c>
      <c r="G57" s="325">
        <f>E57-F57</f>
        <v>8986</v>
      </c>
      <c r="H57" s="789"/>
      <c r="I57" s="789"/>
      <c r="J57" s="789"/>
      <c r="K57" s="789"/>
      <c r="L57" s="789"/>
    </row>
    <row r="58" spans="1:12" s="32" customFormat="1" ht="12.75" customHeight="1">
      <c r="A58" s="83"/>
      <c r="B58" s="794" t="s">
        <v>192</v>
      </c>
      <c r="C58" s="794"/>
      <c r="D58" s="794"/>
      <c r="E58" s="325"/>
      <c r="F58" s="325"/>
      <c r="G58" s="325"/>
      <c r="H58" s="790"/>
      <c r="I58" s="790"/>
      <c r="J58" s="790"/>
      <c r="K58" s="790"/>
      <c r="L58" s="790"/>
    </row>
    <row r="59" spans="1:12" s="32" customFormat="1" ht="12.75" customHeight="1">
      <c r="A59" s="83"/>
      <c r="B59" s="797" t="s">
        <v>193</v>
      </c>
      <c r="C59" s="797"/>
      <c r="D59" s="797"/>
      <c r="E59" s="325">
        <v>30497</v>
      </c>
      <c r="F59" s="325">
        <v>13724</v>
      </c>
      <c r="G59" s="325">
        <f>E59-F59</f>
        <v>16773</v>
      </c>
      <c r="H59" s="789"/>
      <c r="I59" s="789"/>
      <c r="J59" s="789"/>
      <c r="K59" s="789"/>
      <c r="L59" s="789"/>
    </row>
    <row r="60" spans="1:12" s="32" customFormat="1" ht="12.75" customHeight="1">
      <c r="A60" s="83"/>
      <c r="B60" s="798" t="s">
        <v>194</v>
      </c>
      <c r="C60" s="798"/>
      <c r="D60" s="798"/>
      <c r="E60" s="325"/>
      <c r="F60" s="325"/>
      <c r="G60" s="325"/>
      <c r="H60" s="790"/>
      <c r="I60" s="790"/>
      <c r="J60" s="790"/>
      <c r="K60" s="790"/>
      <c r="L60" s="790"/>
    </row>
    <row r="61" spans="1:12" s="32" customFormat="1" ht="12.75" customHeight="1">
      <c r="A61" s="83"/>
      <c r="B61" s="797" t="s">
        <v>195</v>
      </c>
      <c r="C61" s="797"/>
      <c r="D61" s="797"/>
      <c r="E61" s="325">
        <v>28700</v>
      </c>
      <c r="F61" s="325">
        <v>11573</v>
      </c>
      <c r="G61" s="325">
        <f>E61-F61</f>
        <v>17127</v>
      </c>
      <c r="H61" s="789"/>
      <c r="I61" s="789"/>
      <c r="J61" s="789"/>
      <c r="K61" s="789"/>
      <c r="L61" s="789"/>
    </row>
    <row r="62" spans="1:12" s="32" customFormat="1" ht="12.75" customHeight="1">
      <c r="A62" s="83"/>
      <c r="B62" s="794" t="s">
        <v>196</v>
      </c>
      <c r="C62" s="794"/>
      <c r="D62" s="794"/>
      <c r="E62" s="324"/>
      <c r="F62" s="324"/>
      <c r="G62" s="324"/>
      <c r="H62" s="790"/>
      <c r="I62" s="790"/>
      <c r="J62" s="790"/>
      <c r="K62" s="790"/>
      <c r="L62" s="790"/>
    </row>
    <row r="63" spans="1:12" s="32" customFormat="1" ht="12.75">
      <c r="A63" s="83"/>
      <c r="B63" s="53"/>
      <c r="C63" s="39"/>
      <c r="D63" s="39"/>
      <c r="E63" s="45"/>
      <c r="F63" s="39"/>
      <c r="G63" s="45"/>
      <c r="H63" s="39"/>
      <c r="I63" s="45"/>
      <c r="J63" s="39"/>
      <c r="K63" s="45"/>
      <c r="L63" s="47"/>
    </row>
    <row r="64" spans="1:12" s="32" customFormat="1" ht="12.75">
      <c r="A64" s="83"/>
      <c r="B64" s="53"/>
      <c r="C64" s="39"/>
      <c r="D64" s="39"/>
      <c r="E64" s="45"/>
      <c r="F64" s="39"/>
      <c r="G64" s="45"/>
      <c r="H64" s="39"/>
      <c r="I64" s="45"/>
      <c r="J64" s="39"/>
      <c r="K64" s="45"/>
      <c r="L64" s="47"/>
    </row>
    <row r="65" spans="1:12" s="32" customFormat="1" ht="12.75">
      <c r="A65" s="83"/>
      <c r="B65" s="786" t="s">
        <v>197</v>
      </c>
      <c r="C65" s="787"/>
      <c r="D65" s="788"/>
      <c r="E65" s="165">
        <f>E55+E57+E59+E61</f>
        <v>91872</v>
      </c>
      <c r="F65" s="165">
        <f>F55+F57+F59+F61</f>
        <v>40000</v>
      </c>
      <c r="G65" s="165">
        <f>G55+G57+G59+G61</f>
        <v>51872</v>
      </c>
      <c r="H65" s="166"/>
      <c r="I65" s="166"/>
      <c r="J65" s="166"/>
      <c r="K65" s="166"/>
      <c r="L65" s="166"/>
    </row>
    <row r="66" spans="1:12" s="32" customFormat="1" ht="12.75">
      <c r="A66" s="83"/>
      <c r="B66" s="795" t="s">
        <v>198</v>
      </c>
      <c r="C66" s="795"/>
      <c r="D66" s="795"/>
      <c r="E66" s="167">
        <f>E65*$D$10</f>
        <v>168700878.72</v>
      </c>
      <c r="F66" s="167">
        <f>F65*$D$10</f>
        <v>73450400</v>
      </c>
      <c r="G66" s="167">
        <f>G65*$D$10</f>
        <v>95250478.719999999</v>
      </c>
      <c r="H66" s="166"/>
      <c r="I66" s="166"/>
      <c r="J66" s="166"/>
      <c r="K66" s="166"/>
      <c r="L66" s="166"/>
    </row>
    <row r="67" spans="1:12" s="32" customFormat="1" ht="12.75">
      <c r="A67" s="83"/>
      <c r="B67" s="175"/>
      <c r="C67" s="175"/>
      <c r="D67" s="175"/>
      <c r="E67" s="176"/>
      <c r="F67" s="176"/>
      <c r="G67" s="176"/>
      <c r="H67" s="29"/>
      <c r="I67" s="29"/>
      <c r="J67" s="29"/>
      <c r="K67" s="29"/>
      <c r="L67" s="29"/>
    </row>
    <row r="68" spans="1:12" s="32" customFormat="1" ht="12.75">
      <c r="A68" s="83"/>
      <c r="B68" s="786" t="s">
        <v>199</v>
      </c>
      <c r="C68" s="787"/>
      <c r="D68" s="788"/>
      <c r="E68" s="165">
        <f>E46+E65</f>
        <v>207011</v>
      </c>
      <c r="F68" s="165">
        <f>F46+F65</f>
        <v>100000</v>
      </c>
      <c r="G68" s="165">
        <v>107011</v>
      </c>
      <c r="H68" s="166"/>
      <c r="I68" s="166"/>
      <c r="J68" s="166"/>
      <c r="K68" s="166"/>
      <c r="L68" s="166"/>
    </row>
    <row r="69" spans="1:12" s="32" customFormat="1" ht="12.75">
      <c r="A69" s="83"/>
      <c r="B69" s="786" t="s">
        <v>200</v>
      </c>
      <c r="C69" s="787"/>
      <c r="D69" s="788"/>
      <c r="E69" s="167">
        <f>E47+E66</f>
        <v>380126018.86000001</v>
      </c>
      <c r="F69" s="167">
        <f>F47+F66</f>
        <v>183626000</v>
      </c>
      <c r="G69" s="167">
        <f>G47+G66</f>
        <v>196500018.86000001</v>
      </c>
      <c r="H69" s="166"/>
      <c r="I69" s="166"/>
      <c r="J69" s="166"/>
      <c r="K69" s="166"/>
      <c r="L69" s="166"/>
    </row>
    <row r="70" spans="1:12" s="32" customFormat="1" ht="12.75">
      <c r="A70" s="83"/>
      <c r="B70" s="175"/>
      <c r="C70" s="175"/>
      <c r="D70" s="175"/>
      <c r="E70" s="176"/>
      <c r="F70" s="177">
        <f>F69/E69</f>
        <v>0.4830661172594693</v>
      </c>
      <c r="G70" s="177">
        <f>G69/E69</f>
        <v>0.51693388274053076</v>
      </c>
      <c r="H70" s="29"/>
      <c r="I70" s="29"/>
      <c r="J70" s="29"/>
      <c r="K70" s="29"/>
      <c r="L70" s="29"/>
    </row>
    <row r="72" spans="1:12" s="114" customFormat="1">
      <c r="A72" s="109"/>
      <c r="B72" s="749" t="s">
        <v>75</v>
      </c>
      <c r="C72" s="749"/>
      <c r="D72" s="749"/>
      <c r="E72" s="749"/>
      <c r="F72" s="749"/>
      <c r="G72" s="749"/>
      <c r="H72" s="749"/>
      <c r="I72" s="749"/>
      <c r="J72" s="749"/>
      <c r="K72" s="749"/>
      <c r="L72" s="749"/>
    </row>
    <row r="73" spans="1:12" s="61" customFormat="1" ht="11.25" customHeight="1">
      <c r="B73" s="62" t="s">
        <v>30</v>
      </c>
      <c r="C73" s="63" t="s">
        <v>76</v>
      </c>
      <c r="D73" s="64"/>
      <c r="E73" s="64"/>
      <c r="F73" s="63"/>
      <c r="G73" s="63" t="s">
        <v>77</v>
      </c>
      <c r="H73" s="64"/>
      <c r="I73" s="63"/>
      <c r="J73" s="791" t="s">
        <v>78</v>
      </c>
      <c r="K73" s="791"/>
      <c r="L73" s="792"/>
    </row>
    <row r="74" spans="1:12" s="61" customFormat="1" ht="11.25" customHeight="1">
      <c r="B74" s="66"/>
      <c r="C74" s="67" t="s">
        <v>79</v>
      </c>
      <c r="D74" s="68"/>
      <c r="E74" s="68"/>
      <c r="F74" s="67"/>
      <c r="G74" s="793" t="s">
        <v>80</v>
      </c>
      <c r="H74" s="793"/>
      <c r="I74" s="793"/>
      <c r="J74" s="67" t="s">
        <v>81</v>
      </c>
      <c r="K74" s="68"/>
      <c r="L74" s="69"/>
    </row>
    <row r="75" spans="1:12" s="61" customFormat="1" ht="11.25">
      <c r="A75" s="70"/>
    </row>
    <row r="76" spans="1:12" s="61" customFormat="1" ht="11.25">
      <c r="B76" s="71" t="s">
        <v>31</v>
      </c>
      <c r="C76" s="72" t="s">
        <v>82</v>
      </c>
      <c r="D76" s="73"/>
      <c r="E76" s="73"/>
      <c r="F76" s="73"/>
      <c r="G76" s="73"/>
      <c r="H76" s="73"/>
      <c r="I76" s="73"/>
      <c r="J76" s="73"/>
      <c r="K76" s="73"/>
      <c r="L76" s="74"/>
    </row>
    <row r="78" spans="1:12">
      <c r="B78" s="115" t="s">
        <v>32</v>
      </c>
      <c r="C78" s="116"/>
      <c r="D78" s="117"/>
      <c r="E78" s="118"/>
      <c r="F78" s="118"/>
      <c r="G78" s="119" t="s">
        <v>33</v>
      </c>
      <c r="H78" s="118"/>
      <c r="I78" s="118"/>
      <c r="J78" s="118"/>
    </row>
  </sheetData>
  <mergeCells count="146">
    <mergeCell ref="B1:L1"/>
    <mergeCell ref="B2:L2"/>
    <mergeCell ref="D4:F4"/>
    <mergeCell ref="H4:J4"/>
    <mergeCell ref="D5:L5"/>
    <mergeCell ref="C6:L6"/>
    <mergeCell ref="C7:L7"/>
    <mergeCell ref="B9:D9"/>
    <mergeCell ref="F9:G9"/>
    <mergeCell ref="H9:H10"/>
    <mergeCell ref="J9:K9"/>
    <mergeCell ref="L9:L10"/>
    <mergeCell ref="B10:C10"/>
    <mergeCell ref="B17:D17"/>
    <mergeCell ref="H17:H18"/>
    <mergeCell ref="I17:I18"/>
    <mergeCell ref="J17:J18"/>
    <mergeCell ref="K17:K18"/>
    <mergeCell ref="L17:L18"/>
    <mergeCell ref="B18:D18"/>
    <mergeCell ref="B19:D19"/>
    <mergeCell ref="H19:H20"/>
    <mergeCell ref="I19:I20"/>
    <mergeCell ref="J19:J20"/>
    <mergeCell ref="K19:K20"/>
    <mergeCell ref="L19:L20"/>
    <mergeCell ref="B20:D20"/>
    <mergeCell ref="B21:D21"/>
    <mergeCell ref="H21:H22"/>
    <mergeCell ref="I21:I22"/>
    <mergeCell ref="J21:J22"/>
    <mergeCell ref="K21:K22"/>
    <mergeCell ref="L21:L22"/>
    <mergeCell ref="B22:D22"/>
    <mergeCell ref="B23:D23"/>
    <mergeCell ref="H23:H24"/>
    <mergeCell ref="I23:I24"/>
    <mergeCell ref="J23:J24"/>
    <mergeCell ref="K23:K24"/>
    <mergeCell ref="L23:L24"/>
    <mergeCell ref="B24:D24"/>
    <mergeCell ref="B25:D25"/>
    <mergeCell ref="H25:H26"/>
    <mergeCell ref="I25:I26"/>
    <mergeCell ref="J25:J26"/>
    <mergeCell ref="K25:K26"/>
    <mergeCell ref="L25:L26"/>
    <mergeCell ref="B26:D26"/>
    <mergeCell ref="B27:D27"/>
    <mergeCell ref="B28:D28"/>
    <mergeCell ref="H28:H29"/>
    <mergeCell ref="I28:I29"/>
    <mergeCell ref="J28:J29"/>
    <mergeCell ref="K28:K29"/>
    <mergeCell ref="L28:L29"/>
    <mergeCell ref="B29:D29"/>
    <mergeCell ref="B30:D30"/>
    <mergeCell ref="H30:H31"/>
    <mergeCell ref="I30:I31"/>
    <mergeCell ref="J30:J31"/>
    <mergeCell ref="K30:K31"/>
    <mergeCell ref="L30:L31"/>
    <mergeCell ref="B31:D31"/>
    <mergeCell ref="B32:D32"/>
    <mergeCell ref="H32:H33"/>
    <mergeCell ref="I32:I33"/>
    <mergeCell ref="J32:J33"/>
    <mergeCell ref="K32:K33"/>
    <mergeCell ref="L32:L33"/>
    <mergeCell ref="B33:D33"/>
    <mergeCell ref="B34:D34"/>
    <mergeCell ref="B35:D35"/>
    <mergeCell ref="H35:H36"/>
    <mergeCell ref="I35:I36"/>
    <mergeCell ref="J35:J36"/>
    <mergeCell ref="K35:K36"/>
    <mergeCell ref="L35:L36"/>
    <mergeCell ref="B36:D36"/>
    <mergeCell ref="B37:D37"/>
    <mergeCell ref="H37:H38"/>
    <mergeCell ref="I37:I38"/>
    <mergeCell ref="J37:J38"/>
    <mergeCell ref="K37:K38"/>
    <mergeCell ref="L37:L38"/>
    <mergeCell ref="B38:D38"/>
    <mergeCell ref="B39:D39"/>
    <mergeCell ref="B40:D40"/>
    <mergeCell ref="H40:H41"/>
    <mergeCell ref="I40:I41"/>
    <mergeCell ref="J40:J41"/>
    <mergeCell ref="K40:K41"/>
    <mergeCell ref="L40:L41"/>
    <mergeCell ref="B41:D41"/>
    <mergeCell ref="B42:D42"/>
    <mergeCell ref="H42:H43"/>
    <mergeCell ref="I42:I43"/>
    <mergeCell ref="J42:J43"/>
    <mergeCell ref="K42:K43"/>
    <mergeCell ref="L42:L43"/>
    <mergeCell ref="B43:D43"/>
    <mergeCell ref="B44:D44"/>
    <mergeCell ref="H44:H45"/>
    <mergeCell ref="I44:I45"/>
    <mergeCell ref="J44:J45"/>
    <mergeCell ref="K44:K45"/>
    <mergeCell ref="L44:L45"/>
    <mergeCell ref="B45:D45"/>
    <mergeCell ref="B46:D46"/>
    <mergeCell ref="B47:D47"/>
    <mergeCell ref="B53:D53"/>
    <mergeCell ref="B54:D54"/>
    <mergeCell ref="B55:D55"/>
    <mergeCell ref="B56:D56"/>
    <mergeCell ref="H55:H56"/>
    <mergeCell ref="I55:I56"/>
    <mergeCell ref="J55:J56"/>
    <mergeCell ref="K55:K56"/>
    <mergeCell ref="L55:L56"/>
    <mergeCell ref="L57:L58"/>
    <mergeCell ref="B57:D57"/>
    <mergeCell ref="H57:H58"/>
    <mergeCell ref="I57:I58"/>
    <mergeCell ref="I61:I62"/>
    <mergeCell ref="J57:J58"/>
    <mergeCell ref="K57:K58"/>
    <mergeCell ref="B58:D58"/>
    <mergeCell ref="B59:D59"/>
    <mergeCell ref="H59:H60"/>
    <mergeCell ref="J59:J60"/>
    <mergeCell ref="K59:K60"/>
    <mergeCell ref="L59:L60"/>
    <mergeCell ref="B60:D60"/>
    <mergeCell ref="B61:D61"/>
    <mergeCell ref="H61:H62"/>
    <mergeCell ref="B68:D68"/>
    <mergeCell ref="B69:D69"/>
    <mergeCell ref="I59:I60"/>
    <mergeCell ref="B72:L72"/>
    <mergeCell ref="J73:L73"/>
    <mergeCell ref="G74:I74"/>
    <mergeCell ref="J61:J62"/>
    <mergeCell ref="K61:K62"/>
    <mergeCell ref="L61:L62"/>
    <mergeCell ref="B62:D62"/>
    <mergeCell ref="B65:D65"/>
    <mergeCell ref="B66:D66"/>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dimension ref="A1:L51"/>
  <sheetViews>
    <sheetView workbookViewId="0">
      <selection activeCell="F44" sqref="F11:F44"/>
    </sheetView>
  </sheetViews>
  <sheetFormatPr baseColWidth="10" defaultColWidth="9.140625" defaultRowHeight="13.5"/>
  <cols>
    <col min="1" max="1" width="5" style="338" customWidth="1"/>
    <col min="2" max="2" width="9.140625" style="350"/>
    <col min="3" max="3" width="11.28515625" style="350" customWidth="1"/>
    <col min="4" max="4" width="19.140625" style="350" customWidth="1"/>
    <col min="5" max="5" width="11.7109375" style="350" customWidth="1"/>
    <col min="6" max="6" width="12.140625" style="350" customWidth="1"/>
    <col min="7" max="7" width="14.28515625" style="350" customWidth="1"/>
    <col min="8" max="8" width="13.42578125" style="350" customWidth="1"/>
    <col min="9" max="9" width="16.5703125" style="350" hidden="1" customWidth="1"/>
    <col min="10" max="10" width="11.5703125" style="350" customWidth="1"/>
    <col min="11" max="11" width="17.140625" style="350" customWidth="1"/>
    <col min="12" max="12" width="13.140625" style="350" customWidth="1"/>
    <col min="13" max="13" width="1.28515625" style="350" customWidth="1"/>
    <col min="14" max="16384" width="9.140625" style="350"/>
  </cols>
  <sheetData>
    <row r="1" spans="1:12" s="339" customFormat="1" ht="15" customHeight="1">
      <c r="A1" s="338"/>
      <c r="B1" s="843" t="s">
        <v>0</v>
      </c>
      <c r="C1" s="843"/>
      <c r="D1" s="843"/>
      <c r="E1" s="843"/>
      <c r="F1" s="843"/>
      <c r="G1" s="843"/>
      <c r="H1" s="843"/>
      <c r="I1" s="843"/>
      <c r="J1" s="843"/>
      <c r="K1" s="843"/>
      <c r="L1" s="843"/>
    </row>
    <row r="2" spans="1:12" s="339" customFormat="1" ht="15.75" customHeight="1">
      <c r="A2" s="338"/>
      <c r="B2" s="844" t="s">
        <v>1</v>
      </c>
      <c r="C2" s="844"/>
      <c r="D2" s="844"/>
      <c r="E2" s="844"/>
      <c r="F2" s="844"/>
      <c r="G2" s="844"/>
      <c r="H2" s="844"/>
      <c r="I2" s="844"/>
      <c r="J2" s="844"/>
      <c r="K2" s="844"/>
      <c r="L2" s="844"/>
    </row>
    <row r="3" spans="1:12" s="339" customFormat="1" ht="5.25" customHeight="1">
      <c r="A3" s="338"/>
      <c r="B3" s="340"/>
      <c r="C3" s="340"/>
      <c r="D3" s="340"/>
      <c r="E3" s="340"/>
      <c r="F3" s="340"/>
      <c r="G3" s="340"/>
      <c r="H3" s="340"/>
      <c r="I3" s="340"/>
      <c r="J3" s="340"/>
      <c r="K3" s="340"/>
    </row>
    <row r="4" spans="1:12" s="347" customFormat="1" ht="21.75" customHeight="1">
      <c r="A4" s="341"/>
      <c r="B4" s="342"/>
      <c r="C4" s="343" t="s">
        <v>2</v>
      </c>
      <c r="D4" s="845" t="s">
        <v>34</v>
      </c>
      <c r="E4" s="846"/>
      <c r="F4" s="847"/>
      <c r="G4" s="344" t="s">
        <v>4</v>
      </c>
      <c r="H4" s="848" t="s">
        <v>234</v>
      </c>
      <c r="I4" s="849"/>
      <c r="J4" s="849"/>
      <c r="K4" s="345" t="s">
        <v>36</v>
      </c>
      <c r="L4" s="346" t="s">
        <v>235</v>
      </c>
    </row>
    <row r="5" spans="1:12" ht="18" customHeight="1">
      <c r="B5" s="348"/>
      <c r="C5" s="349" t="s">
        <v>6</v>
      </c>
      <c r="D5" s="850" t="s">
        <v>236</v>
      </c>
      <c r="E5" s="851"/>
      <c r="F5" s="851"/>
      <c r="G5" s="851"/>
      <c r="H5" s="851"/>
      <c r="I5" s="851"/>
      <c r="J5" s="851"/>
      <c r="K5" s="851"/>
      <c r="L5" s="852"/>
    </row>
    <row r="6" spans="1:12" ht="8.25" customHeight="1"/>
    <row r="7" spans="1:12" s="354" customFormat="1" ht="27.75" customHeight="1">
      <c r="A7" s="338"/>
      <c r="B7" s="841" t="s">
        <v>8</v>
      </c>
      <c r="C7" s="841"/>
      <c r="D7" s="841"/>
      <c r="E7" s="351" t="s">
        <v>38</v>
      </c>
      <c r="F7" s="841" t="s">
        <v>9</v>
      </c>
      <c r="G7" s="841"/>
      <c r="H7" s="842" t="s">
        <v>39</v>
      </c>
      <c r="I7" s="353" t="s">
        <v>40</v>
      </c>
      <c r="J7" s="841" t="s">
        <v>41</v>
      </c>
      <c r="K7" s="841"/>
      <c r="L7" s="842" t="s">
        <v>42</v>
      </c>
    </row>
    <row r="8" spans="1:12" s="354" customFormat="1" ht="24" customHeight="1">
      <c r="A8" s="338"/>
      <c r="B8" s="841"/>
      <c r="C8" s="841"/>
      <c r="D8" s="841"/>
      <c r="E8" s="355" t="s">
        <v>10</v>
      </c>
      <c r="F8" s="351" t="s">
        <v>105</v>
      </c>
      <c r="G8" s="351" t="s">
        <v>106</v>
      </c>
      <c r="H8" s="842"/>
      <c r="I8" s="352" t="s">
        <v>45</v>
      </c>
      <c r="J8" s="352" t="s">
        <v>46</v>
      </c>
      <c r="K8" s="352" t="s">
        <v>47</v>
      </c>
      <c r="L8" s="842"/>
    </row>
    <row r="9" spans="1:12" s="354" customFormat="1" ht="3.75" customHeight="1">
      <c r="A9" s="356"/>
      <c r="B9" s="357"/>
      <c r="C9" s="358"/>
      <c r="D9" s="358"/>
      <c r="E9" s="359"/>
      <c r="F9" s="360"/>
      <c r="G9" s="361"/>
      <c r="H9" s="362"/>
      <c r="I9" s="363"/>
      <c r="J9" s="362"/>
      <c r="K9" s="363"/>
      <c r="L9" s="364"/>
    </row>
    <row r="10" spans="1:12" s="370" customFormat="1" ht="12.75">
      <c r="A10" s="365" t="s">
        <v>50</v>
      </c>
      <c r="B10" s="366" t="s">
        <v>51</v>
      </c>
      <c r="C10" s="367"/>
      <c r="D10" s="367"/>
      <c r="E10" s="368"/>
      <c r="F10" s="367"/>
      <c r="G10" s="368"/>
      <c r="H10" s="367"/>
      <c r="I10" s="368"/>
      <c r="J10" s="367"/>
      <c r="K10" s="368"/>
      <c r="L10" s="369"/>
    </row>
    <row r="11" spans="1:12" s="370" customFormat="1" ht="12.75">
      <c r="A11" s="338"/>
      <c r="B11" s="372" t="s">
        <v>237</v>
      </c>
      <c r="C11" s="371"/>
      <c r="D11" s="371"/>
      <c r="E11" s="373"/>
      <c r="F11" s="374"/>
      <c r="G11" s="375"/>
      <c r="H11" s="376"/>
      <c r="I11" s="377"/>
      <c r="J11" s="371"/>
      <c r="K11" s="376"/>
      <c r="L11" s="377"/>
    </row>
    <row r="12" spans="1:12" s="370" customFormat="1" ht="33" customHeight="1">
      <c r="A12" s="338"/>
      <c r="B12" s="834" t="s">
        <v>238</v>
      </c>
      <c r="C12" s="835"/>
      <c r="D12" s="836"/>
      <c r="E12" s="373">
        <v>12000</v>
      </c>
      <c r="F12" s="373">
        <v>12000</v>
      </c>
      <c r="G12" s="374"/>
      <c r="H12" s="376"/>
      <c r="I12" s="377"/>
      <c r="J12" s="371"/>
      <c r="K12" s="378"/>
      <c r="L12" s="377" t="s">
        <v>55</v>
      </c>
    </row>
    <row r="13" spans="1:12" s="370" customFormat="1" ht="12.75">
      <c r="A13" s="338"/>
      <c r="B13" s="372" t="s">
        <v>239</v>
      </c>
      <c r="C13" s="371"/>
      <c r="D13" s="371"/>
      <c r="E13" s="373"/>
      <c r="F13" s="373"/>
      <c r="G13" s="374"/>
      <c r="H13" s="376"/>
      <c r="I13" s="377"/>
      <c r="J13" s="371"/>
      <c r="K13" s="376"/>
      <c r="L13" s="377"/>
    </row>
    <row r="14" spans="1:12" s="370" customFormat="1" ht="26.25" customHeight="1">
      <c r="A14" s="338"/>
      <c r="B14" s="834" t="s">
        <v>240</v>
      </c>
      <c r="C14" s="835"/>
      <c r="D14" s="836"/>
      <c r="E14" s="373">
        <v>1600</v>
      </c>
      <c r="F14" s="373"/>
      <c r="G14" s="373">
        <v>1600</v>
      </c>
      <c r="H14" s="376"/>
      <c r="I14" s="377"/>
      <c r="J14" s="371"/>
      <c r="K14" s="378"/>
      <c r="L14" s="377" t="s">
        <v>55</v>
      </c>
    </row>
    <row r="15" spans="1:12" s="370" customFormat="1" ht="12.75">
      <c r="A15" s="338"/>
      <c r="B15" s="372" t="s">
        <v>241</v>
      </c>
      <c r="C15" s="371"/>
      <c r="D15" s="371"/>
      <c r="E15" s="373"/>
      <c r="F15" s="374"/>
      <c r="G15" s="375"/>
      <c r="H15" s="376"/>
      <c r="I15" s="377"/>
      <c r="J15" s="371"/>
      <c r="K15" s="376"/>
      <c r="L15" s="377"/>
    </row>
    <row r="16" spans="1:12" s="370" customFormat="1" ht="33" customHeight="1">
      <c r="A16" s="338"/>
      <c r="B16" s="834" t="s">
        <v>242</v>
      </c>
      <c r="C16" s="835"/>
      <c r="D16" s="836"/>
      <c r="E16" s="373">
        <v>12000</v>
      </c>
      <c r="F16" s="374"/>
      <c r="G16" s="373">
        <v>12000</v>
      </c>
      <c r="H16" s="376" t="s">
        <v>60</v>
      </c>
      <c r="I16" s="377"/>
      <c r="J16" s="371"/>
      <c r="K16" s="378"/>
      <c r="L16" s="377" t="s">
        <v>55</v>
      </c>
    </row>
    <row r="17" spans="1:12" s="370" customFormat="1" ht="12.75">
      <c r="A17" s="338"/>
      <c r="B17" s="372" t="s">
        <v>243</v>
      </c>
      <c r="C17" s="371"/>
      <c r="D17" s="371"/>
      <c r="E17" s="373"/>
      <c r="F17" s="374"/>
      <c r="G17" s="375"/>
      <c r="H17" s="376"/>
      <c r="I17" s="377"/>
      <c r="J17" s="371"/>
      <c r="K17" s="376"/>
      <c r="L17" s="377"/>
    </row>
    <row r="18" spans="1:12" s="370" customFormat="1" ht="33" customHeight="1">
      <c r="A18" s="338"/>
      <c r="B18" s="834" t="s">
        <v>244</v>
      </c>
      <c r="C18" s="835"/>
      <c r="D18" s="836"/>
      <c r="E18" s="373">
        <v>8000</v>
      </c>
      <c r="F18" s="374"/>
      <c r="G18" s="373">
        <v>8000</v>
      </c>
      <c r="H18" s="376" t="s">
        <v>60</v>
      </c>
      <c r="I18" s="377"/>
      <c r="J18" s="371"/>
      <c r="K18" s="378"/>
      <c r="L18" s="377" t="s">
        <v>245</v>
      </c>
    </row>
    <row r="19" spans="1:12" s="382" customFormat="1" ht="10.5" customHeight="1">
      <c r="A19" s="379"/>
      <c r="B19" s="366" t="s">
        <v>65</v>
      </c>
      <c r="C19" s="367"/>
      <c r="D19" s="367"/>
      <c r="E19" s="380"/>
      <c r="F19" s="381"/>
      <c r="G19" s="380"/>
      <c r="H19" s="367"/>
      <c r="I19" s="368"/>
      <c r="J19" s="367"/>
      <c r="K19" s="368"/>
      <c r="L19" s="369"/>
    </row>
    <row r="20" spans="1:12" s="382" customFormat="1" ht="27" customHeight="1">
      <c r="A20" s="379"/>
      <c r="B20" s="837" t="s">
        <v>246</v>
      </c>
      <c r="C20" s="838"/>
      <c r="D20" s="839"/>
      <c r="E20" s="383"/>
      <c r="F20" s="384"/>
      <c r="G20" s="385"/>
      <c r="H20" s="386"/>
      <c r="I20" s="387"/>
      <c r="J20" s="386"/>
      <c r="K20" s="378"/>
      <c r="L20" s="378"/>
    </row>
    <row r="21" spans="1:12" ht="25.5" customHeight="1">
      <c r="B21" s="834" t="s">
        <v>247</v>
      </c>
      <c r="C21" s="835"/>
      <c r="D21" s="836"/>
      <c r="E21" s="384">
        <v>30000</v>
      </c>
      <c r="F21" s="384">
        <v>30000</v>
      </c>
      <c r="G21" s="388"/>
      <c r="H21" s="389" t="s">
        <v>248</v>
      </c>
      <c r="J21" s="378" t="s">
        <v>249</v>
      </c>
      <c r="K21" s="378"/>
      <c r="L21" s="378" t="s">
        <v>55</v>
      </c>
    </row>
    <row r="22" spans="1:12" s="370" customFormat="1" ht="4.5" customHeight="1">
      <c r="A22" s="338"/>
      <c r="B22" s="390"/>
      <c r="C22" s="391"/>
      <c r="D22" s="391"/>
      <c r="E22" s="373"/>
      <c r="F22" s="374"/>
      <c r="G22" s="375"/>
      <c r="H22" s="376"/>
      <c r="I22" s="377"/>
      <c r="J22" s="371"/>
      <c r="K22" s="376"/>
      <c r="L22" s="377"/>
    </row>
    <row r="23" spans="1:12" s="370" customFormat="1" ht="4.5" customHeight="1">
      <c r="A23" s="338"/>
      <c r="B23" s="390"/>
      <c r="C23" s="391"/>
      <c r="D23" s="391"/>
      <c r="E23" s="373"/>
      <c r="F23" s="374"/>
      <c r="G23" s="375"/>
      <c r="H23" s="376"/>
      <c r="I23" s="377"/>
      <c r="J23" s="371"/>
      <c r="K23" s="376"/>
      <c r="L23" s="377"/>
    </row>
    <row r="24" spans="1:12" s="370" customFormat="1" ht="12.75">
      <c r="A24" s="338" t="s">
        <v>71</v>
      </c>
      <c r="B24" s="392" t="s">
        <v>72</v>
      </c>
      <c r="C24" s="393"/>
      <c r="D24" s="393"/>
      <c r="E24" s="394"/>
      <c r="F24" s="395"/>
      <c r="G24" s="396"/>
      <c r="H24" s="397"/>
      <c r="I24" s="398"/>
      <c r="J24" s="393"/>
      <c r="K24" s="397"/>
      <c r="L24" s="398"/>
    </row>
    <row r="25" spans="1:12" s="382" customFormat="1" ht="30" customHeight="1">
      <c r="A25" s="379"/>
      <c r="B25" s="837" t="s">
        <v>250</v>
      </c>
      <c r="C25" s="838"/>
      <c r="D25" s="839"/>
      <c r="E25" s="384">
        <v>16200</v>
      </c>
      <c r="F25" s="384">
        <v>16200</v>
      </c>
      <c r="G25" s="399"/>
      <c r="H25" s="378" t="s">
        <v>113</v>
      </c>
      <c r="I25" s="386"/>
      <c r="J25" s="387" t="s">
        <v>249</v>
      </c>
      <c r="K25" s="378"/>
      <c r="L25" s="386" t="s">
        <v>55</v>
      </c>
    </row>
    <row r="26" spans="1:12" s="382" customFormat="1" ht="26.25" customHeight="1">
      <c r="A26" s="379"/>
      <c r="B26" s="834" t="s">
        <v>251</v>
      </c>
      <c r="C26" s="835"/>
      <c r="D26" s="836"/>
      <c r="E26" s="384"/>
      <c r="F26" s="385"/>
      <c r="G26" s="399"/>
      <c r="H26" s="378"/>
      <c r="I26" s="386"/>
      <c r="J26" s="387"/>
      <c r="K26" s="378"/>
      <c r="L26" s="386"/>
    </row>
    <row r="27" spans="1:12" s="382" customFormat="1" ht="19.5" customHeight="1">
      <c r="A27" s="379"/>
      <c r="B27" s="837" t="s">
        <v>252</v>
      </c>
      <c r="C27" s="838"/>
      <c r="D27" s="839"/>
      <c r="E27" s="384"/>
      <c r="F27" s="385"/>
      <c r="G27" s="399"/>
      <c r="H27" s="378"/>
      <c r="I27" s="386"/>
      <c r="J27" s="387"/>
      <c r="K27" s="378"/>
      <c r="L27" s="386"/>
    </row>
    <row r="28" spans="1:12" s="382" customFormat="1" ht="12.75">
      <c r="A28" s="379"/>
      <c r="B28" s="834" t="s">
        <v>253</v>
      </c>
      <c r="C28" s="835"/>
      <c r="D28" s="836"/>
      <c r="E28" s="384">
        <v>6000</v>
      </c>
      <c r="F28" s="384">
        <v>6000</v>
      </c>
      <c r="G28" s="399"/>
      <c r="H28" s="378" t="s">
        <v>113</v>
      </c>
      <c r="I28" s="386"/>
      <c r="J28" s="387" t="s">
        <v>249</v>
      </c>
      <c r="K28" s="378"/>
      <c r="L28" s="386" t="s">
        <v>55</v>
      </c>
    </row>
    <row r="29" spans="1:12" s="382" customFormat="1" ht="32.25" customHeight="1">
      <c r="A29" s="379"/>
      <c r="B29" s="837" t="s">
        <v>254</v>
      </c>
      <c r="C29" s="838"/>
      <c r="D29" s="839"/>
      <c r="E29" s="384"/>
      <c r="F29" s="385"/>
      <c r="G29" s="399"/>
      <c r="H29" s="378"/>
      <c r="I29" s="386"/>
      <c r="J29" s="387"/>
      <c r="K29" s="378"/>
      <c r="L29" s="386"/>
    </row>
    <row r="30" spans="1:12" s="382" customFormat="1" ht="12.75">
      <c r="A30" s="379"/>
      <c r="B30" s="834" t="s">
        <v>255</v>
      </c>
      <c r="C30" s="835"/>
      <c r="D30" s="836"/>
      <c r="E30" s="384">
        <v>11500</v>
      </c>
      <c r="F30" s="385"/>
      <c r="G30" s="384">
        <v>11500</v>
      </c>
      <c r="H30" s="378" t="s">
        <v>113</v>
      </c>
      <c r="I30" s="386"/>
      <c r="J30" s="387" t="s">
        <v>249</v>
      </c>
      <c r="K30" s="378"/>
      <c r="L30" s="386" t="s">
        <v>55</v>
      </c>
    </row>
    <row r="31" spans="1:12" s="382" customFormat="1" ht="20.25" customHeight="1">
      <c r="A31" s="379"/>
      <c r="B31" s="837" t="s">
        <v>256</v>
      </c>
      <c r="C31" s="838"/>
      <c r="D31" s="839"/>
      <c r="E31" s="384"/>
      <c r="F31" s="385"/>
      <c r="G31" s="399"/>
      <c r="H31" s="378"/>
      <c r="I31" s="386"/>
      <c r="J31" s="387"/>
      <c r="K31" s="378"/>
      <c r="L31" s="386"/>
    </row>
    <row r="32" spans="1:12" s="382" customFormat="1" ht="23.25" customHeight="1">
      <c r="A32" s="379"/>
      <c r="B32" s="834" t="s">
        <v>257</v>
      </c>
      <c r="C32" s="835"/>
      <c r="D32" s="836"/>
      <c r="E32" s="384">
        <v>10000</v>
      </c>
      <c r="F32" s="385">
        <v>2000</v>
      </c>
      <c r="G32" s="399">
        <v>8000</v>
      </c>
      <c r="H32" s="378" t="s">
        <v>113</v>
      </c>
      <c r="I32" s="386"/>
      <c r="J32" s="387" t="s">
        <v>249</v>
      </c>
      <c r="K32" s="378"/>
      <c r="L32" s="386" t="s">
        <v>55</v>
      </c>
    </row>
    <row r="33" spans="1:12" s="382" customFormat="1" ht="20.25" customHeight="1">
      <c r="A33" s="379"/>
      <c r="B33" s="837" t="s">
        <v>258</v>
      </c>
      <c r="C33" s="838"/>
      <c r="D33" s="839"/>
      <c r="E33" s="384"/>
      <c r="F33" s="385"/>
      <c r="G33" s="399"/>
      <c r="H33" s="378"/>
      <c r="I33" s="386"/>
      <c r="J33" s="387"/>
      <c r="K33" s="378"/>
      <c r="L33" s="386"/>
    </row>
    <row r="34" spans="1:12" s="382" customFormat="1" ht="23.25" customHeight="1">
      <c r="A34" s="379"/>
      <c r="B34" s="834" t="s">
        <v>259</v>
      </c>
      <c r="C34" s="835"/>
      <c r="D34" s="836"/>
      <c r="E34" s="384">
        <v>2500</v>
      </c>
      <c r="F34" s="384">
        <v>2500</v>
      </c>
      <c r="G34" s="399"/>
      <c r="H34" s="378" t="s">
        <v>113</v>
      </c>
      <c r="I34" s="386"/>
      <c r="J34" s="387" t="s">
        <v>249</v>
      </c>
      <c r="K34" s="378"/>
      <c r="L34" s="386" t="s">
        <v>55</v>
      </c>
    </row>
    <row r="35" spans="1:12" s="382" customFormat="1" ht="20.25" customHeight="1">
      <c r="A35" s="379"/>
      <c r="B35" s="837" t="s">
        <v>260</v>
      </c>
      <c r="C35" s="838"/>
      <c r="D35" s="839"/>
      <c r="E35" s="384"/>
      <c r="F35" s="385"/>
      <c r="G35" s="399"/>
      <c r="H35" s="378"/>
      <c r="I35" s="386"/>
      <c r="J35" s="387"/>
      <c r="K35" s="378"/>
      <c r="L35" s="386"/>
    </row>
    <row r="36" spans="1:12" s="382" customFormat="1" ht="23.25" customHeight="1">
      <c r="A36" s="379"/>
      <c r="B36" s="834" t="s">
        <v>261</v>
      </c>
      <c r="C36" s="835"/>
      <c r="D36" s="836"/>
      <c r="E36" s="384">
        <v>1300</v>
      </c>
      <c r="F36" s="384">
        <v>1300</v>
      </c>
      <c r="G36" s="399"/>
      <c r="H36" s="378" t="s">
        <v>113</v>
      </c>
      <c r="I36" s="386"/>
      <c r="J36" s="387" t="s">
        <v>249</v>
      </c>
      <c r="K36" s="378"/>
      <c r="L36" s="386" t="s">
        <v>55</v>
      </c>
    </row>
    <row r="37" spans="1:12" s="382" customFormat="1" ht="27.75" customHeight="1">
      <c r="A37" s="379"/>
      <c r="B37" s="837" t="s">
        <v>262</v>
      </c>
      <c r="C37" s="838"/>
      <c r="D37" s="839"/>
      <c r="E37" s="384"/>
      <c r="F37" s="385"/>
      <c r="G37" s="399"/>
      <c r="H37" s="378"/>
      <c r="I37" s="386"/>
      <c r="J37" s="387"/>
      <c r="K37" s="378"/>
      <c r="L37" s="386"/>
    </row>
    <row r="38" spans="1:12" s="382" customFormat="1" ht="23.25" customHeight="1">
      <c r="A38" s="379" t="s">
        <v>263</v>
      </c>
      <c r="B38" s="834" t="s">
        <v>264</v>
      </c>
      <c r="C38" s="835"/>
      <c r="D38" s="836"/>
      <c r="E38" s="384">
        <v>12600</v>
      </c>
      <c r="F38" s="385"/>
      <c r="G38" s="384">
        <v>12600</v>
      </c>
      <c r="H38" s="389" t="s">
        <v>113</v>
      </c>
      <c r="I38" s="386"/>
      <c r="J38" s="387" t="s">
        <v>249</v>
      </c>
      <c r="K38" s="378"/>
      <c r="L38" s="386" t="s">
        <v>55</v>
      </c>
    </row>
    <row r="39" spans="1:12" s="370" customFormat="1" ht="12.75">
      <c r="A39" s="338"/>
      <c r="B39" s="372" t="s">
        <v>265</v>
      </c>
      <c r="C39" s="371"/>
      <c r="D39" s="371"/>
      <c r="E39" s="373"/>
      <c r="F39" s="374"/>
      <c r="G39" s="375"/>
      <c r="H39" s="376"/>
      <c r="I39" s="377"/>
      <c r="J39" s="371"/>
      <c r="K39" s="376"/>
      <c r="L39" s="377"/>
    </row>
    <row r="40" spans="1:12" s="370" customFormat="1" ht="24" customHeight="1">
      <c r="A40" s="338"/>
      <c r="B40" s="834" t="s">
        <v>266</v>
      </c>
      <c r="C40" s="835"/>
      <c r="D40" s="836"/>
      <c r="E40" s="373">
        <v>59292</v>
      </c>
      <c r="F40" s="374"/>
      <c r="G40" s="373">
        <v>59292</v>
      </c>
      <c r="H40" s="376"/>
      <c r="I40" s="377"/>
      <c r="J40" s="371"/>
      <c r="K40" s="378"/>
      <c r="L40" s="377" t="s">
        <v>245</v>
      </c>
    </row>
    <row r="41" spans="1:12" s="382" customFormat="1" ht="27.75" customHeight="1">
      <c r="A41" s="379"/>
      <c r="B41" s="837" t="s">
        <v>267</v>
      </c>
      <c r="C41" s="838"/>
      <c r="D41" s="839"/>
      <c r="E41" s="384"/>
      <c r="F41" s="385"/>
      <c r="G41" s="399"/>
      <c r="H41" s="378"/>
      <c r="I41" s="386"/>
      <c r="J41" s="387"/>
      <c r="K41" s="378"/>
      <c r="L41" s="386"/>
    </row>
    <row r="42" spans="1:12" s="382" customFormat="1" ht="23.25" customHeight="1">
      <c r="A42" s="379" t="s">
        <v>263</v>
      </c>
      <c r="B42" s="834" t="s">
        <v>264</v>
      </c>
      <c r="C42" s="835"/>
      <c r="D42" s="836"/>
      <c r="E42" s="384">
        <v>5000</v>
      </c>
      <c r="F42" s="384"/>
      <c r="G42" s="384">
        <v>5000</v>
      </c>
      <c r="H42" s="389" t="s">
        <v>113</v>
      </c>
      <c r="I42" s="386"/>
      <c r="J42" s="386" t="s">
        <v>249</v>
      </c>
      <c r="K42" s="378"/>
      <c r="L42" s="378" t="s">
        <v>55</v>
      </c>
    </row>
    <row r="43" spans="1:12" s="382" customFormat="1" ht="27.75" customHeight="1">
      <c r="A43" s="379"/>
      <c r="B43" s="837" t="s">
        <v>268</v>
      </c>
      <c r="C43" s="838"/>
      <c r="D43" s="839"/>
      <c r="E43" s="384"/>
      <c r="F43" s="384"/>
      <c r="G43" s="385"/>
      <c r="H43" s="378"/>
      <c r="I43" s="386"/>
      <c r="J43" s="386"/>
      <c r="K43" s="378"/>
      <c r="L43" s="378"/>
    </row>
    <row r="44" spans="1:12" s="382" customFormat="1" ht="49.5" customHeight="1">
      <c r="A44" s="379" t="s">
        <v>263</v>
      </c>
      <c r="B44" s="834" t="s">
        <v>269</v>
      </c>
      <c r="C44" s="835"/>
      <c r="D44" s="836"/>
      <c r="E44" s="384">
        <v>7760</v>
      </c>
      <c r="F44" s="384"/>
      <c r="G44" s="384">
        <v>7760</v>
      </c>
      <c r="H44" s="389" t="s">
        <v>113</v>
      </c>
      <c r="I44" s="386"/>
      <c r="J44" s="386" t="s">
        <v>249</v>
      </c>
      <c r="K44" s="378"/>
      <c r="L44" s="378" t="s">
        <v>55</v>
      </c>
    </row>
    <row r="45" spans="1:12" s="400" customFormat="1">
      <c r="A45" s="365"/>
      <c r="B45" s="840" t="s">
        <v>75</v>
      </c>
      <c r="C45" s="840"/>
      <c r="D45" s="840"/>
      <c r="E45" s="840"/>
      <c r="F45" s="840"/>
      <c r="G45" s="840"/>
      <c r="H45" s="840"/>
      <c r="I45" s="840"/>
      <c r="J45" s="840"/>
      <c r="K45" s="840"/>
      <c r="L45" s="840"/>
    </row>
    <row r="46" spans="1:12" s="401" customFormat="1" ht="16.5" customHeight="1">
      <c r="B46" s="402" t="s">
        <v>30</v>
      </c>
      <c r="C46" s="403" t="s">
        <v>76</v>
      </c>
      <c r="D46" s="404"/>
      <c r="E46" s="404"/>
      <c r="F46" s="403"/>
      <c r="G46" s="403" t="s">
        <v>77</v>
      </c>
      <c r="H46" s="404"/>
      <c r="I46" s="403"/>
      <c r="J46" s="403" t="s">
        <v>78</v>
      </c>
      <c r="K46" s="404"/>
      <c r="L46" s="405"/>
    </row>
    <row r="47" spans="1:12" s="401" customFormat="1" ht="10.5" customHeight="1">
      <c r="B47" s="406"/>
      <c r="C47" s="407" t="s">
        <v>79</v>
      </c>
      <c r="D47" s="408"/>
      <c r="E47" s="408"/>
      <c r="F47" s="407"/>
      <c r="G47" s="407" t="s">
        <v>80</v>
      </c>
      <c r="H47" s="408"/>
      <c r="I47" s="408"/>
      <c r="J47" s="407" t="s">
        <v>81</v>
      </c>
      <c r="K47" s="408"/>
      <c r="L47" s="409"/>
    </row>
    <row r="48" spans="1:12" s="401" customFormat="1" ht="4.5" customHeight="1">
      <c r="A48" s="410"/>
    </row>
    <row r="49" spans="2:12" s="401" customFormat="1" ht="14.25" customHeight="1">
      <c r="B49" s="411" t="s">
        <v>31</v>
      </c>
      <c r="C49" s="412" t="s">
        <v>82</v>
      </c>
      <c r="D49" s="413"/>
      <c r="E49" s="413"/>
      <c r="F49" s="413"/>
      <c r="G49" s="413"/>
      <c r="H49" s="413"/>
      <c r="I49" s="413"/>
      <c r="J49" s="413"/>
      <c r="K49" s="413"/>
      <c r="L49" s="414"/>
    </row>
    <row r="50" spans="2:12" ht="7.5" customHeight="1"/>
    <row r="51" spans="2:12">
      <c r="B51" s="415" t="s">
        <v>32</v>
      </c>
      <c r="C51" s="416"/>
      <c r="D51" s="417"/>
      <c r="E51" s="418"/>
      <c r="F51" s="418"/>
      <c r="G51" s="419" t="s">
        <v>33</v>
      </c>
      <c r="H51" s="418"/>
      <c r="I51" s="418"/>
      <c r="J51" s="418"/>
    </row>
  </sheetData>
  <mergeCells count="36">
    <mergeCell ref="B1:L1"/>
    <mergeCell ref="B2:L2"/>
    <mergeCell ref="D4:F4"/>
    <mergeCell ref="H4:J4"/>
    <mergeCell ref="D5:L5"/>
    <mergeCell ref="B7:D8"/>
    <mergeCell ref="F7:G7"/>
    <mergeCell ref="H7:H8"/>
    <mergeCell ref="J7:K7"/>
    <mergeCell ref="L7:L8"/>
    <mergeCell ref="B12:D12"/>
    <mergeCell ref="B14:D14"/>
    <mergeCell ref="B16:D16"/>
    <mergeCell ref="B18:D18"/>
    <mergeCell ref="B20:D20"/>
    <mergeCell ref="B21:D21"/>
    <mergeCell ref="B25:D25"/>
    <mergeCell ref="B26:D26"/>
    <mergeCell ref="B27:D27"/>
    <mergeCell ref="B28:D28"/>
    <mergeCell ref="B29:D29"/>
    <mergeCell ref="B30:D30"/>
    <mergeCell ref="B31:D31"/>
    <mergeCell ref="B32:D32"/>
    <mergeCell ref="B33:D33"/>
    <mergeCell ref="B34:D34"/>
    <mergeCell ref="B35:D35"/>
    <mergeCell ref="B36:D36"/>
    <mergeCell ref="B44:D44"/>
    <mergeCell ref="B45:L45"/>
    <mergeCell ref="B37:D37"/>
    <mergeCell ref="B38:D38"/>
    <mergeCell ref="B40:D40"/>
    <mergeCell ref="B41:D41"/>
    <mergeCell ref="B42:D42"/>
    <mergeCell ref="B43:D43"/>
  </mergeCells>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N58"/>
  <sheetViews>
    <sheetView topLeftCell="A7" workbookViewId="0">
      <selection activeCell="F13" sqref="F13:F17"/>
    </sheetView>
  </sheetViews>
  <sheetFormatPr baseColWidth="10" defaultColWidth="9.140625" defaultRowHeight="12.75"/>
  <cols>
    <col min="1" max="1" width="5" style="440" customWidth="1"/>
    <col min="2" max="2" width="9.140625" style="32"/>
    <col min="3" max="3" width="11.28515625" style="32" customWidth="1"/>
    <col min="4" max="4" width="19.140625" style="32" customWidth="1"/>
    <col min="5" max="5" width="11.7109375" style="32" customWidth="1"/>
    <col min="6" max="6" width="12.140625" style="32" customWidth="1"/>
    <col min="7" max="7" width="16.42578125" style="32" customWidth="1"/>
    <col min="8" max="8" width="13.42578125" style="32" customWidth="1"/>
    <col min="9" max="9" width="16.5703125" style="32" customWidth="1"/>
    <col min="10" max="10" width="11.5703125" style="32" customWidth="1"/>
    <col min="11" max="11" width="14.140625" style="32" customWidth="1"/>
    <col min="12" max="12" width="13.140625" style="32" customWidth="1"/>
    <col min="13" max="13" width="1.28515625" style="32" customWidth="1"/>
    <col min="14" max="14" width="10.140625" style="32" bestFit="1" customWidth="1"/>
    <col min="15" max="16384" width="9.140625" style="32"/>
  </cols>
  <sheetData>
    <row r="1" spans="1:14" s="442" customFormat="1" ht="15" customHeight="1">
      <c r="A1" s="440"/>
      <c r="B1" s="441" t="s">
        <v>0</v>
      </c>
      <c r="C1" s="441"/>
      <c r="D1" s="441"/>
      <c r="E1" s="441"/>
      <c r="F1" s="441"/>
      <c r="G1" s="441"/>
      <c r="H1" s="441"/>
      <c r="I1" s="441"/>
      <c r="J1" s="441"/>
      <c r="K1" s="441"/>
      <c r="L1" s="441"/>
    </row>
    <row r="2" spans="1:14" s="442" customFormat="1" ht="15.75" customHeight="1">
      <c r="A2" s="440"/>
      <c r="B2" s="443" t="s">
        <v>1</v>
      </c>
      <c r="C2" s="443"/>
      <c r="D2" s="443"/>
      <c r="E2" s="443"/>
      <c r="F2" s="443"/>
      <c r="G2" s="443"/>
      <c r="H2" s="443"/>
      <c r="I2" s="443"/>
      <c r="J2" s="443"/>
      <c r="K2" s="443"/>
      <c r="L2" s="443"/>
    </row>
    <row r="3" spans="1:14" s="442" customFormat="1" ht="5.25" customHeight="1">
      <c r="A3" s="440"/>
      <c r="B3" s="443"/>
      <c r="C3" s="443"/>
      <c r="D3" s="443"/>
      <c r="E3" s="443"/>
      <c r="F3" s="443"/>
      <c r="G3" s="443"/>
      <c r="H3" s="443"/>
      <c r="I3" s="443"/>
      <c r="J3" s="443"/>
      <c r="K3" s="443"/>
    </row>
    <row r="4" spans="1:14" s="455" customFormat="1" ht="21.75" customHeight="1">
      <c r="A4" s="444"/>
      <c r="B4" s="445"/>
      <c r="C4" s="446" t="s">
        <v>2</v>
      </c>
      <c r="D4" s="447" t="s">
        <v>34</v>
      </c>
      <c r="E4" s="448"/>
      <c r="F4" s="449"/>
      <c r="G4" s="450" t="s">
        <v>4</v>
      </c>
      <c r="H4" s="451" t="s">
        <v>333</v>
      </c>
      <c r="I4" s="452"/>
      <c r="J4" s="452"/>
      <c r="K4" s="453" t="s">
        <v>36</v>
      </c>
      <c r="L4" s="454">
        <v>2009</v>
      </c>
    </row>
    <row r="5" spans="1:14" ht="18" customHeight="1">
      <c r="B5" s="456"/>
      <c r="C5" s="457" t="s">
        <v>6</v>
      </c>
      <c r="D5" s="458" t="s">
        <v>334</v>
      </c>
      <c r="E5" s="459"/>
      <c r="F5" s="459"/>
      <c r="G5" s="459"/>
      <c r="H5" s="459"/>
      <c r="I5" s="459"/>
      <c r="J5" s="459"/>
      <c r="K5" s="459"/>
      <c r="L5" s="460"/>
    </row>
    <row r="6" spans="1:14" ht="8.25" customHeight="1"/>
    <row r="7" spans="1:14" s="464" customFormat="1" ht="27.75" customHeight="1">
      <c r="A7" s="440"/>
      <c r="B7" s="461" t="s">
        <v>8</v>
      </c>
      <c r="C7" s="461"/>
      <c r="D7" s="461"/>
      <c r="E7" s="461" t="s">
        <v>38</v>
      </c>
      <c r="F7" s="461" t="s">
        <v>9</v>
      </c>
      <c r="G7" s="461"/>
      <c r="H7" s="462" t="s">
        <v>39</v>
      </c>
      <c r="I7" s="463" t="s">
        <v>40</v>
      </c>
      <c r="J7" s="461" t="s">
        <v>41</v>
      </c>
      <c r="K7" s="461"/>
      <c r="L7" s="462" t="s">
        <v>42</v>
      </c>
    </row>
    <row r="8" spans="1:14" s="464" customFormat="1" ht="24" customHeight="1">
      <c r="A8" s="440"/>
      <c r="B8" s="461"/>
      <c r="C8" s="461"/>
      <c r="D8" s="461"/>
      <c r="E8" s="465" t="s">
        <v>10</v>
      </c>
      <c r="F8" s="461" t="s">
        <v>335</v>
      </c>
      <c r="G8" s="461" t="s">
        <v>13</v>
      </c>
      <c r="H8" s="462"/>
      <c r="I8" s="462" t="s">
        <v>45</v>
      </c>
      <c r="J8" s="462" t="s">
        <v>46</v>
      </c>
      <c r="K8" s="462" t="s">
        <v>47</v>
      </c>
      <c r="L8" s="462"/>
    </row>
    <row r="9" spans="1:14" s="464" customFormat="1" ht="3.75" customHeight="1">
      <c r="A9" s="466"/>
      <c r="B9" s="467"/>
      <c r="C9" s="468"/>
      <c r="D9" s="468"/>
      <c r="E9" s="469"/>
      <c r="F9" s="470"/>
      <c r="G9" s="471"/>
      <c r="H9" s="470"/>
      <c r="I9" s="471"/>
      <c r="J9" s="470"/>
      <c r="K9" s="471"/>
      <c r="L9" s="472"/>
    </row>
    <row r="10" spans="1:14">
      <c r="A10" s="440" t="s">
        <v>48</v>
      </c>
      <c r="B10" s="28" t="s">
        <v>49</v>
      </c>
      <c r="C10" s="29"/>
      <c r="D10" s="29"/>
      <c r="E10" s="30"/>
      <c r="F10" s="29"/>
      <c r="G10" s="30"/>
      <c r="H10" s="29"/>
      <c r="I10" s="30"/>
      <c r="J10" s="29"/>
      <c r="K10" s="30"/>
      <c r="L10" s="31"/>
    </row>
    <row r="11" spans="1:14">
      <c r="A11" s="473" t="s">
        <v>50</v>
      </c>
      <c r="B11" s="34" t="s">
        <v>51</v>
      </c>
      <c r="C11" s="35"/>
      <c r="D11" s="35"/>
      <c r="E11" s="36"/>
      <c r="F11" s="35"/>
      <c r="G11" s="36"/>
      <c r="H11" s="35"/>
      <c r="I11" s="36"/>
      <c r="J11" s="35"/>
      <c r="K11" s="36"/>
      <c r="L11" s="37"/>
      <c r="N11" s="484"/>
    </row>
    <row r="12" spans="1:14" ht="3" customHeight="1">
      <c r="B12" s="38"/>
      <c r="C12" s="39"/>
      <c r="D12" s="39"/>
      <c r="E12" s="40"/>
      <c r="F12" s="41"/>
      <c r="G12" s="40"/>
      <c r="H12" s="41"/>
      <c r="I12" s="40"/>
      <c r="J12" s="41"/>
      <c r="K12" s="40"/>
      <c r="L12" s="42"/>
    </row>
    <row r="13" spans="1:14">
      <c r="B13" s="48" t="s">
        <v>336</v>
      </c>
      <c r="C13" s="39"/>
      <c r="D13" s="39"/>
      <c r="E13" s="45"/>
      <c r="F13" s="39"/>
      <c r="G13" s="45"/>
      <c r="H13" s="39"/>
      <c r="I13" s="45"/>
      <c r="J13" s="39"/>
      <c r="K13" s="45"/>
      <c r="L13" s="47"/>
    </row>
    <row r="14" spans="1:14">
      <c r="B14" s="436" t="s">
        <v>337</v>
      </c>
      <c r="C14" s="437"/>
      <c r="D14" s="438"/>
      <c r="E14" s="439">
        <f>+F14</f>
        <v>6000</v>
      </c>
      <c r="F14" s="439">
        <v>6000</v>
      </c>
      <c r="G14" s="80"/>
      <c r="H14" s="82" t="s">
        <v>113</v>
      </c>
      <c r="I14" s="80" t="s">
        <v>118</v>
      </c>
      <c r="J14" s="82" t="s">
        <v>338</v>
      </c>
      <c r="K14" s="80" t="s">
        <v>338</v>
      </c>
      <c r="L14" s="474" t="s">
        <v>158</v>
      </c>
    </row>
    <row r="15" spans="1:14" ht="6.75" customHeight="1">
      <c r="B15" s="38"/>
      <c r="C15" s="39"/>
      <c r="D15" s="39"/>
      <c r="E15" s="439"/>
      <c r="F15" s="483"/>
      <c r="G15" s="80"/>
      <c r="H15" s="82"/>
      <c r="I15" s="80"/>
      <c r="J15" s="82"/>
      <c r="K15" s="80"/>
      <c r="L15" s="474"/>
    </row>
    <row r="16" spans="1:14">
      <c r="B16" s="48" t="s">
        <v>339</v>
      </c>
      <c r="C16" s="39"/>
      <c r="D16" s="39"/>
      <c r="E16" s="439"/>
      <c r="F16" s="483"/>
      <c r="G16" s="80"/>
      <c r="H16" s="82"/>
      <c r="I16" s="80"/>
      <c r="J16" s="82"/>
      <c r="K16" s="80"/>
      <c r="L16" s="474"/>
    </row>
    <row r="17" spans="1:12">
      <c r="B17" s="436" t="s">
        <v>340</v>
      </c>
      <c r="C17" s="437"/>
      <c r="D17" s="438"/>
      <c r="E17" s="439">
        <v>8500</v>
      </c>
      <c r="F17" s="439">
        <v>8500</v>
      </c>
      <c r="G17" s="80"/>
      <c r="H17" s="82" t="s">
        <v>113</v>
      </c>
      <c r="I17" s="80" t="s">
        <v>118</v>
      </c>
      <c r="J17" s="82" t="s">
        <v>338</v>
      </c>
      <c r="K17" s="80" t="s">
        <v>338</v>
      </c>
      <c r="L17" s="474" t="s">
        <v>158</v>
      </c>
    </row>
    <row r="18" spans="1:12" ht="4.5" customHeight="1">
      <c r="B18" s="49"/>
      <c r="C18" s="50"/>
      <c r="D18" s="50"/>
      <c r="E18" s="80"/>
      <c r="F18" s="82"/>
      <c r="G18" s="80"/>
      <c r="H18" s="82"/>
      <c r="I18" s="80"/>
      <c r="J18" s="82"/>
      <c r="K18" s="80"/>
      <c r="L18" s="474"/>
    </row>
    <row r="19" spans="1:12">
      <c r="B19" s="52" t="s">
        <v>70</v>
      </c>
      <c r="C19" s="50"/>
      <c r="D19" s="50"/>
      <c r="E19" s="45"/>
      <c r="F19" s="39"/>
      <c r="G19" s="45"/>
      <c r="H19" s="39"/>
      <c r="I19" s="45"/>
      <c r="J19" s="39"/>
      <c r="K19" s="45"/>
      <c r="L19" s="47"/>
    </row>
    <row r="20" spans="1:12">
      <c r="B20" s="52" t="s">
        <v>70</v>
      </c>
      <c r="C20" s="50"/>
      <c r="D20" s="50"/>
      <c r="E20" s="45"/>
      <c r="F20" s="39"/>
      <c r="G20" s="45"/>
      <c r="H20" s="39"/>
      <c r="I20" s="45"/>
      <c r="J20" s="39"/>
      <c r="K20" s="45"/>
      <c r="L20" s="47"/>
    </row>
    <row r="21" spans="1:12" ht="3.75" customHeight="1">
      <c r="B21" s="52"/>
      <c r="C21" s="50"/>
      <c r="D21" s="50"/>
      <c r="E21" s="45"/>
      <c r="F21" s="39"/>
      <c r="G21" s="45"/>
      <c r="H21" s="39"/>
      <c r="I21" s="45"/>
      <c r="J21" s="39"/>
      <c r="K21" s="45"/>
      <c r="L21" s="47"/>
    </row>
    <row r="22" spans="1:12">
      <c r="B22" s="52" t="s">
        <v>70</v>
      </c>
      <c r="C22" s="50"/>
      <c r="D22" s="50"/>
      <c r="E22" s="45"/>
      <c r="F22" s="39"/>
      <c r="G22" s="45"/>
      <c r="H22" s="39"/>
      <c r="I22" s="45"/>
      <c r="J22" s="39"/>
      <c r="K22" s="45"/>
      <c r="L22" s="47"/>
    </row>
    <row r="23" spans="1:12" ht="4.5" customHeight="1">
      <c r="B23" s="49"/>
      <c r="C23" s="50"/>
      <c r="D23" s="50"/>
      <c r="E23" s="45"/>
      <c r="F23" s="39"/>
      <c r="G23" s="45"/>
      <c r="H23" s="39"/>
      <c r="I23" s="45"/>
      <c r="J23" s="39"/>
      <c r="K23" s="45"/>
      <c r="L23" s="47"/>
    </row>
    <row r="24" spans="1:12">
      <c r="A24" s="473" t="s">
        <v>64</v>
      </c>
      <c r="B24" s="34" t="s">
        <v>65</v>
      </c>
      <c r="C24" s="35"/>
      <c r="D24" s="35"/>
      <c r="E24" s="368"/>
      <c r="F24" s="35"/>
      <c r="G24" s="36"/>
      <c r="H24" s="35"/>
      <c r="I24" s="36"/>
      <c r="J24" s="35"/>
      <c r="K24" s="36"/>
      <c r="L24" s="369"/>
    </row>
    <row r="25" spans="1:12" ht="6" customHeight="1">
      <c r="B25" s="38"/>
      <c r="C25" s="39"/>
      <c r="D25" s="39"/>
      <c r="E25" s="45"/>
      <c r="F25" s="39"/>
      <c r="G25" s="45"/>
      <c r="H25" s="39"/>
      <c r="I25" s="45"/>
      <c r="J25" s="39"/>
      <c r="K25" s="45"/>
      <c r="L25" s="47"/>
    </row>
    <row r="26" spans="1:12">
      <c r="B26" s="48" t="s">
        <v>341</v>
      </c>
      <c r="C26" s="39"/>
      <c r="D26" s="39"/>
      <c r="E26" s="45"/>
      <c r="F26" s="39"/>
      <c r="G26" s="45"/>
      <c r="H26" s="39"/>
      <c r="I26" s="45"/>
      <c r="J26" s="39"/>
      <c r="K26" s="45"/>
      <c r="L26" s="47"/>
    </row>
    <row r="27" spans="1:12">
      <c r="B27" s="436" t="s">
        <v>67</v>
      </c>
      <c r="C27" s="437"/>
      <c r="D27" s="438"/>
      <c r="E27" s="45"/>
      <c r="F27" s="39"/>
      <c r="G27" s="45"/>
      <c r="H27" s="39"/>
      <c r="I27" s="45"/>
      <c r="J27" s="39"/>
      <c r="K27" s="45"/>
      <c r="L27" s="47"/>
    </row>
    <row r="28" spans="1:12" ht="6.75" customHeight="1">
      <c r="B28" s="38"/>
      <c r="C28" s="39"/>
      <c r="D28" s="39"/>
      <c r="E28" s="45"/>
      <c r="F28" s="39"/>
      <c r="G28" s="45"/>
      <c r="H28" s="39"/>
      <c r="I28" s="45"/>
      <c r="J28" s="39"/>
      <c r="K28" s="45"/>
      <c r="L28" s="47"/>
    </row>
    <row r="29" spans="1:12">
      <c r="B29" s="48" t="s">
        <v>342</v>
      </c>
      <c r="C29" s="39"/>
      <c r="D29" s="39"/>
      <c r="E29" s="45"/>
      <c r="F29" s="39"/>
      <c r="G29" s="45"/>
      <c r="H29" s="39"/>
      <c r="I29" s="45"/>
      <c r="J29" s="39"/>
      <c r="K29" s="45"/>
      <c r="L29" s="47"/>
    </row>
    <row r="30" spans="1:12">
      <c r="B30" s="436" t="s">
        <v>67</v>
      </c>
      <c r="C30" s="437"/>
      <c r="D30" s="438"/>
      <c r="E30" s="45"/>
      <c r="F30" s="39"/>
      <c r="G30" s="45"/>
      <c r="H30" s="39"/>
      <c r="I30" s="45"/>
      <c r="J30" s="39"/>
      <c r="K30" s="45"/>
      <c r="L30" s="47"/>
    </row>
    <row r="31" spans="1:12" ht="4.5" customHeight="1">
      <c r="B31" s="49"/>
      <c r="C31" s="50"/>
      <c r="D31" s="50"/>
      <c r="E31" s="45"/>
      <c r="F31" s="39"/>
      <c r="G31" s="45"/>
      <c r="H31" s="39"/>
      <c r="I31" s="45"/>
      <c r="J31" s="39"/>
      <c r="K31" s="45"/>
      <c r="L31" s="47"/>
    </row>
    <row r="32" spans="1:12">
      <c r="B32" s="52" t="s">
        <v>70</v>
      </c>
      <c r="C32" s="50"/>
      <c r="D32" s="50"/>
      <c r="E32" s="45"/>
      <c r="F32" s="39"/>
      <c r="G32" s="45"/>
      <c r="H32" s="39"/>
      <c r="I32" s="45"/>
      <c r="J32" s="39"/>
      <c r="K32" s="45"/>
      <c r="L32" s="47"/>
    </row>
    <row r="33" spans="1:13">
      <c r="B33" s="52" t="s">
        <v>70</v>
      </c>
      <c r="C33" s="50"/>
      <c r="D33" s="50"/>
      <c r="E33" s="45"/>
      <c r="F33" s="39"/>
      <c r="G33" s="45"/>
      <c r="H33" s="39"/>
      <c r="I33" s="45"/>
      <c r="J33" s="39"/>
      <c r="K33" s="45"/>
      <c r="L33" s="47"/>
    </row>
    <row r="34" spans="1:13" ht="3.75" customHeight="1">
      <c r="B34" s="52" t="s">
        <v>70</v>
      </c>
      <c r="C34" s="50"/>
      <c r="D34" s="50"/>
      <c r="E34" s="45"/>
      <c r="F34" s="39"/>
      <c r="G34" s="45"/>
      <c r="H34" s="39"/>
      <c r="I34" s="45"/>
      <c r="J34" s="39"/>
      <c r="K34" s="45"/>
      <c r="L34" s="47"/>
    </row>
    <row r="35" spans="1:13">
      <c r="B35" s="52" t="s">
        <v>70</v>
      </c>
      <c r="C35" s="50"/>
      <c r="D35" s="50"/>
      <c r="E35" s="45"/>
      <c r="F35" s="39"/>
      <c r="G35" s="45"/>
      <c r="H35" s="39"/>
      <c r="I35" s="45"/>
      <c r="J35" s="39"/>
      <c r="K35" s="45"/>
      <c r="L35" s="47"/>
    </row>
    <row r="36" spans="1:13">
      <c r="B36" s="49"/>
      <c r="C36" s="50"/>
      <c r="D36" s="50"/>
      <c r="E36" s="45"/>
      <c r="F36" s="39"/>
      <c r="G36" s="45"/>
      <c r="H36" s="39"/>
      <c r="I36" s="45"/>
      <c r="J36" s="39"/>
      <c r="K36" s="45"/>
      <c r="L36" s="47"/>
    </row>
    <row r="37" spans="1:13" ht="4.5" customHeight="1">
      <c r="B37" s="49"/>
      <c r="C37" s="50"/>
      <c r="D37" s="50"/>
      <c r="E37" s="45"/>
      <c r="F37" s="39"/>
      <c r="G37" s="45"/>
      <c r="H37" s="39"/>
      <c r="I37" s="45"/>
      <c r="J37" s="39"/>
      <c r="K37" s="45"/>
      <c r="L37" s="47"/>
    </row>
    <row r="38" spans="1:13">
      <c r="A38" s="440" t="s">
        <v>71</v>
      </c>
      <c r="B38" s="28" t="s">
        <v>343</v>
      </c>
      <c r="C38" s="29"/>
      <c r="D38" s="29"/>
      <c r="E38" s="30"/>
      <c r="F38" s="29"/>
      <c r="G38" s="30"/>
      <c r="H38" s="29"/>
      <c r="I38" s="30"/>
      <c r="J38" s="29"/>
      <c r="K38" s="30"/>
      <c r="L38" s="31"/>
    </row>
    <row r="39" spans="1:13" ht="6" customHeight="1">
      <c r="B39" s="38"/>
      <c r="C39" s="39"/>
      <c r="D39" s="39"/>
      <c r="E39" s="45"/>
      <c r="F39" s="39"/>
      <c r="G39" s="45"/>
      <c r="H39" s="39"/>
      <c r="I39" s="45"/>
      <c r="J39" s="39"/>
      <c r="K39" s="45"/>
      <c r="L39" s="47"/>
    </row>
    <row r="40" spans="1:13">
      <c r="B40" s="48" t="s">
        <v>344</v>
      </c>
      <c r="C40" s="39"/>
      <c r="D40" s="39"/>
      <c r="E40" s="45"/>
      <c r="F40" s="39"/>
      <c r="G40" s="45"/>
      <c r="H40" s="39"/>
      <c r="I40" s="45"/>
      <c r="J40" s="39"/>
      <c r="K40" s="45"/>
      <c r="L40" s="47"/>
    </row>
    <row r="41" spans="1:13">
      <c r="B41" s="436" t="s">
        <v>345</v>
      </c>
      <c r="C41" s="437"/>
      <c r="D41" s="438"/>
      <c r="E41" s="45"/>
      <c r="F41" s="39"/>
      <c r="G41" s="439">
        <v>47400</v>
      </c>
      <c r="H41" s="82" t="s">
        <v>60</v>
      </c>
      <c r="I41" s="80" t="s">
        <v>118</v>
      </c>
      <c r="J41" s="82" t="s">
        <v>338</v>
      </c>
      <c r="K41" s="80" t="s">
        <v>338</v>
      </c>
      <c r="L41" s="474" t="s">
        <v>346</v>
      </c>
      <c r="M41" s="475"/>
    </row>
    <row r="42" spans="1:13">
      <c r="B42" s="38"/>
      <c r="C42" s="39"/>
      <c r="D42" s="39"/>
      <c r="E42" s="45"/>
      <c r="F42" s="39"/>
      <c r="G42" s="208"/>
      <c r="H42" s="39"/>
      <c r="I42" s="45"/>
      <c r="J42" s="39"/>
      <c r="K42" s="45"/>
      <c r="L42" s="47"/>
    </row>
    <row r="43" spans="1:13">
      <c r="B43" s="48" t="s">
        <v>347</v>
      </c>
      <c r="C43" s="39"/>
      <c r="D43" s="39"/>
      <c r="E43" s="45"/>
      <c r="F43" s="39"/>
      <c r="G43" s="45"/>
      <c r="H43" s="39"/>
      <c r="I43" s="45"/>
      <c r="J43" s="39"/>
      <c r="K43" s="45"/>
      <c r="L43" s="47"/>
    </row>
    <row r="44" spans="1:13">
      <c r="B44" s="436" t="s">
        <v>67</v>
      </c>
      <c r="C44" s="437"/>
      <c r="D44" s="438"/>
      <c r="E44" s="45"/>
      <c r="F44" s="39"/>
      <c r="G44" s="45"/>
      <c r="H44" s="39"/>
      <c r="I44" s="45"/>
      <c r="J44" s="39"/>
      <c r="K44" s="45"/>
      <c r="L44" s="47"/>
    </row>
    <row r="45" spans="1:13" ht="9" customHeight="1">
      <c r="B45" s="53" t="s">
        <v>70</v>
      </c>
      <c r="C45" s="39"/>
      <c r="D45" s="39"/>
      <c r="E45" s="45"/>
      <c r="F45" s="39"/>
      <c r="G45" s="45"/>
      <c r="H45" s="39"/>
      <c r="I45" s="45"/>
      <c r="J45" s="39"/>
      <c r="K45" s="45"/>
      <c r="L45" s="47"/>
    </row>
    <row r="46" spans="1:13" ht="9" customHeight="1">
      <c r="B46" s="53" t="s">
        <v>70</v>
      </c>
      <c r="C46" s="39"/>
      <c r="D46" s="39"/>
      <c r="E46" s="45"/>
      <c r="F46" s="39"/>
      <c r="G46" s="45"/>
      <c r="H46" s="39"/>
      <c r="I46" s="45"/>
      <c r="J46" s="39"/>
      <c r="K46" s="45"/>
      <c r="L46" s="47"/>
    </row>
    <row r="47" spans="1:13" s="41" customFormat="1" ht="9" customHeight="1">
      <c r="A47" s="476"/>
      <c r="B47" s="53" t="s">
        <v>70</v>
      </c>
      <c r="C47" s="39"/>
      <c r="D47" s="39"/>
      <c r="E47" s="45"/>
      <c r="F47" s="39"/>
      <c r="G47" s="45"/>
      <c r="H47" s="39"/>
      <c r="I47" s="45"/>
      <c r="J47" s="39"/>
      <c r="K47" s="45"/>
      <c r="L47" s="47"/>
    </row>
    <row r="48" spans="1:13" ht="9" customHeight="1">
      <c r="B48" s="55"/>
      <c r="C48" s="39"/>
      <c r="D48" s="39"/>
      <c r="E48" s="45"/>
      <c r="F48" s="39"/>
      <c r="G48" s="45"/>
      <c r="H48" s="39"/>
      <c r="I48" s="45"/>
      <c r="J48" s="39"/>
      <c r="K48" s="45"/>
      <c r="L48" s="47"/>
    </row>
    <row r="49" spans="1:14">
      <c r="B49" s="38"/>
      <c r="C49" s="39"/>
      <c r="D49" s="39"/>
      <c r="E49" s="45"/>
      <c r="F49" s="39"/>
      <c r="G49" s="45"/>
      <c r="H49" s="39"/>
      <c r="I49" s="45"/>
      <c r="J49" s="39"/>
      <c r="K49" s="45"/>
      <c r="L49" s="47"/>
    </row>
    <row r="50" spans="1:14">
      <c r="B50" s="56"/>
      <c r="C50" s="57"/>
      <c r="D50" s="57"/>
      <c r="E50" s="58"/>
      <c r="F50" s="57"/>
      <c r="G50" s="58"/>
      <c r="H50" s="57"/>
      <c r="I50" s="58"/>
      <c r="J50" s="57"/>
      <c r="K50" s="58"/>
      <c r="L50" s="59"/>
      <c r="N50" s="370">
        <f>E14+E17+G41</f>
        <v>61900</v>
      </c>
    </row>
    <row r="51" spans="1:14" ht="5.25" customHeight="1"/>
    <row r="52" spans="1:14" s="61" customFormat="1">
      <c r="A52" s="473"/>
      <c r="B52" s="477" t="s">
        <v>75</v>
      </c>
      <c r="C52" s="477"/>
      <c r="D52" s="477"/>
      <c r="E52" s="477"/>
      <c r="F52" s="477"/>
      <c r="G52" s="477"/>
      <c r="H52" s="477"/>
      <c r="I52" s="477"/>
      <c r="J52" s="477"/>
      <c r="K52" s="477"/>
      <c r="L52" s="477"/>
    </row>
    <row r="53" spans="1:14" s="61" customFormat="1" ht="16.5" customHeight="1">
      <c r="B53" s="62" t="s">
        <v>30</v>
      </c>
      <c r="C53" s="63" t="s">
        <v>76</v>
      </c>
      <c r="D53" s="64"/>
      <c r="E53" s="64"/>
      <c r="F53" s="63"/>
      <c r="G53" s="63" t="s">
        <v>77</v>
      </c>
      <c r="H53" s="64"/>
      <c r="I53" s="63"/>
      <c r="J53" s="63" t="s">
        <v>78</v>
      </c>
      <c r="K53" s="64"/>
      <c r="L53" s="65"/>
    </row>
    <row r="54" spans="1:14" s="61" customFormat="1" ht="10.5" customHeight="1">
      <c r="B54" s="66"/>
      <c r="C54" s="67" t="s">
        <v>79</v>
      </c>
      <c r="D54" s="68"/>
      <c r="E54" s="68"/>
      <c r="F54" s="67"/>
      <c r="G54" s="67" t="s">
        <v>80</v>
      </c>
      <c r="H54" s="68"/>
      <c r="I54" s="68"/>
      <c r="J54" s="67" t="s">
        <v>81</v>
      </c>
      <c r="K54" s="68"/>
      <c r="L54" s="69"/>
    </row>
    <row r="55" spans="1:14" s="61" customFormat="1" ht="4.5" customHeight="1">
      <c r="A55" s="70"/>
    </row>
    <row r="56" spans="1:14" s="61" customFormat="1" ht="14.25" customHeight="1">
      <c r="B56" s="71" t="s">
        <v>31</v>
      </c>
      <c r="C56" s="72" t="s">
        <v>82</v>
      </c>
      <c r="D56" s="73"/>
      <c r="E56" s="73"/>
      <c r="F56" s="73"/>
      <c r="G56" s="73"/>
      <c r="H56" s="73"/>
      <c r="I56" s="73"/>
      <c r="J56" s="73"/>
      <c r="K56" s="73"/>
      <c r="L56" s="74"/>
    </row>
    <row r="57" spans="1:14" ht="7.5" customHeight="1"/>
    <row r="58" spans="1:14">
      <c r="B58" s="478" t="s">
        <v>32</v>
      </c>
      <c r="C58" s="479"/>
      <c r="D58" s="480" t="s">
        <v>348</v>
      </c>
      <c r="E58" s="481"/>
      <c r="F58" s="481"/>
      <c r="G58" s="482" t="s">
        <v>33</v>
      </c>
      <c r="H58" s="481" t="s">
        <v>349</v>
      </c>
      <c r="I58" s="481"/>
      <c r="J58" s="481"/>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N53"/>
  <sheetViews>
    <sheetView topLeftCell="A13" workbookViewId="0">
      <selection activeCell="G36" sqref="G36"/>
    </sheetView>
  </sheetViews>
  <sheetFormatPr baseColWidth="10" defaultColWidth="9.140625" defaultRowHeight="12.75"/>
  <cols>
    <col min="1" max="1" width="5" style="440" customWidth="1"/>
    <col min="2" max="2" width="9.140625" style="32"/>
    <col min="3" max="3" width="11.28515625" style="32" customWidth="1"/>
    <col min="4" max="4" width="19.140625" style="32" customWidth="1"/>
    <col min="5" max="5" width="11.7109375" style="32" customWidth="1"/>
    <col min="6" max="6" width="12.140625" style="32" customWidth="1"/>
    <col min="7" max="7" width="14.28515625" style="32" customWidth="1"/>
    <col min="8" max="8" width="13.42578125" style="32" customWidth="1"/>
    <col min="9" max="9" width="16.5703125" style="32" customWidth="1"/>
    <col min="10" max="10" width="11.5703125" style="32" customWidth="1"/>
    <col min="11" max="11" width="14.140625" style="32" customWidth="1"/>
    <col min="12" max="12" width="13.140625" style="32" customWidth="1"/>
    <col min="13" max="13" width="1.28515625" style="32" customWidth="1"/>
    <col min="14" max="14" width="10.140625" style="32" bestFit="1" customWidth="1"/>
    <col min="15" max="16384" width="9.140625" style="32"/>
  </cols>
  <sheetData>
    <row r="1" spans="1:12" s="442" customFormat="1" ht="15" customHeight="1">
      <c r="A1" s="440"/>
      <c r="B1" s="855" t="s">
        <v>0</v>
      </c>
      <c r="C1" s="855"/>
      <c r="D1" s="855"/>
      <c r="E1" s="855"/>
      <c r="F1" s="855"/>
      <c r="G1" s="855"/>
      <c r="H1" s="855"/>
      <c r="I1" s="855"/>
      <c r="J1" s="855"/>
      <c r="K1" s="855"/>
      <c r="L1" s="855"/>
    </row>
    <row r="2" spans="1:12" s="442" customFormat="1" ht="15.75" customHeight="1">
      <c r="A2" s="440"/>
      <c r="B2" s="856" t="s">
        <v>1</v>
      </c>
      <c r="C2" s="856"/>
      <c r="D2" s="856"/>
      <c r="E2" s="856"/>
      <c r="F2" s="856"/>
      <c r="G2" s="856"/>
      <c r="H2" s="856"/>
      <c r="I2" s="856"/>
      <c r="J2" s="856"/>
      <c r="K2" s="856"/>
      <c r="L2" s="856"/>
    </row>
    <row r="3" spans="1:12" s="442" customFormat="1" ht="5.25" customHeight="1">
      <c r="A3" s="440"/>
      <c r="B3" s="443"/>
      <c r="C3" s="443"/>
      <c r="D3" s="443"/>
      <c r="E3" s="443"/>
      <c r="F3" s="443"/>
      <c r="G3" s="443"/>
      <c r="H3" s="443"/>
      <c r="I3" s="443"/>
      <c r="J3" s="443"/>
      <c r="K3" s="443"/>
    </row>
    <row r="4" spans="1:12" s="455" customFormat="1" ht="21.75" customHeight="1">
      <c r="A4" s="444"/>
      <c r="B4" s="445"/>
      <c r="C4" s="446" t="s">
        <v>2</v>
      </c>
      <c r="D4" s="857" t="s">
        <v>34</v>
      </c>
      <c r="E4" s="858"/>
      <c r="F4" s="859"/>
      <c r="G4" s="450" t="s">
        <v>4</v>
      </c>
      <c r="H4" s="860" t="s">
        <v>333</v>
      </c>
      <c r="I4" s="861"/>
      <c r="J4" s="861"/>
      <c r="K4" s="453" t="s">
        <v>36</v>
      </c>
      <c r="L4" s="454">
        <v>2010</v>
      </c>
    </row>
    <row r="5" spans="1:12" ht="18" customHeight="1">
      <c r="B5" s="456"/>
      <c r="C5" s="457" t="s">
        <v>6</v>
      </c>
      <c r="D5" s="862" t="s">
        <v>334</v>
      </c>
      <c r="E5" s="863"/>
      <c r="F5" s="863"/>
      <c r="G5" s="863"/>
      <c r="H5" s="863"/>
      <c r="I5" s="863"/>
      <c r="J5" s="863"/>
      <c r="K5" s="863"/>
      <c r="L5" s="864"/>
    </row>
    <row r="6" spans="1:12" ht="8.25" customHeight="1"/>
    <row r="7" spans="1:12" s="464" customFormat="1" ht="27.75" customHeight="1">
      <c r="A7" s="440"/>
      <c r="B7" s="853" t="s">
        <v>8</v>
      </c>
      <c r="C7" s="853"/>
      <c r="D7" s="853"/>
      <c r="E7" s="461" t="s">
        <v>38</v>
      </c>
      <c r="F7" s="853" t="s">
        <v>9</v>
      </c>
      <c r="G7" s="853"/>
      <c r="H7" s="854" t="s">
        <v>39</v>
      </c>
      <c r="I7" s="463" t="s">
        <v>40</v>
      </c>
      <c r="J7" s="853" t="s">
        <v>41</v>
      </c>
      <c r="K7" s="853"/>
      <c r="L7" s="854" t="s">
        <v>42</v>
      </c>
    </row>
    <row r="8" spans="1:12" s="464" customFormat="1" ht="24" customHeight="1">
      <c r="A8" s="440"/>
      <c r="B8" s="853"/>
      <c r="C8" s="853"/>
      <c r="D8" s="853"/>
      <c r="E8" s="465" t="s">
        <v>10</v>
      </c>
      <c r="F8" s="461" t="s">
        <v>335</v>
      </c>
      <c r="G8" s="461" t="s">
        <v>13</v>
      </c>
      <c r="H8" s="854"/>
      <c r="I8" s="462" t="s">
        <v>45</v>
      </c>
      <c r="J8" s="462" t="s">
        <v>46</v>
      </c>
      <c r="K8" s="462" t="s">
        <v>47</v>
      </c>
      <c r="L8" s="854"/>
    </row>
    <row r="9" spans="1:12" s="464" customFormat="1" ht="3.75" customHeight="1">
      <c r="A9" s="466"/>
      <c r="B9" s="467"/>
      <c r="C9" s="468"/>
      <c r="D9" s="468"/>
      <c r="E9" s="469"/>
      <c r="F9" s="470"/>
      <c r="G9" s="471"/>
      <c r="H9" s="470"/>
      <c r="I9" s="471"/>
      <c r="J9" s="470"/>
      <c r="K9" s="471"/>
      <c r="L9" s="472"/>
    </row>
    <row r="10" spans="1:12">
      <c r="A10" s="440" t="s">
        <v>48</v>
      </c>
      <c r="B10" s="28" t="s">
        <v>49</v>
      </c>
      <c r="C10" s="29"/>
      <c r="D10" s="29"/>
      <c r="E10" s="30"/>
      <c r="F10" s="29"/>
      <c r="G10" s="30"/>
      <c r="H10" s="29"/>
      <c r="I10" s="30"/>
      <c r="J10" s="29"/>
      <c r="K10" s="30"/>
      <c r="L10" s="31"/>
    </row>
    <row r="11" spans="1:12">
      <c r="A11" s="473" t="s">
        <v>50</v>
      </c>
      <c r="B11" s="34" t="s">
        <v>51</v>
      </c>
      <c r="C11" s="35"/>
      <c r="D11" s="35"/>
      <c r="E11" s="36"/>
      <c r="F11" s="35"/>
      <c r="G11" s="36"/>
      <c r="H11" s="35"/>
      <c r="I11" s="36"/>
      <c r="J11" s="35"/>
      <c r="K11" s="36"/>
      <c r="L11" s="37"/>
    </row>
    <row r="12" spans="1:12" ht="3" customHeight="1">
      <c r="B12" s="38"/>
      <c r="C12" s="39"/>
      <c r="D12" s="39"/>
      <c r="E12" s="40"/>
      <c r="F12" s="41"/>
      <c r="G12" s="40"/>
      <c r="H12" s="41"/>
      <c r="I12" s="40"/>
      <c r="J12" s="41"/>
      <c r="K12" s="40"/>
      <c r="L12" s="42"/>
    </row>
    <row r="13" spans="1:12" ht="21" customHeight="1">
      <c r="B13" s="48" t="s">
        <v>336</v>
      </c>
      <c r="C13" s="39"/>
      <c r="D13" s="39"/>
      <c r="E13" s="246"/>
      <c r="F13" s="247"/>
      <c r="G13" s="45"/>
      <c r="H13" s="39"/>
      <c r="I13" s="45"/>
      <c r="J13" s="39"/>
      <c r="K13" s="45"/>
      <c r="L13" s="47"/>
    </row>
    <row r="14" spans="1:12" ht="21" customHeight="1">
      <c r="B14" s="865" t="s">
        <v>354</v>
      </c>
      <c r="C14" s="866"/>
      <c r="D14" s="867"/>
      <c r="E14" s="246">
        <f>+F14</f>
        <v>6500</v>
      </c>
      <c r="F14" s="246">
        <v>6500</v>
      </c>
      <c r="G14" s="45"/>
      <c r="H14" s="82" t="s">
        <v>113</v>
      </c>
      <c r="I14" s="80" t="s">
        <v>118</v>
      </c>
      <c r="J14" s="82" t="s">
        <v>338</v>
      </c>
      <c r="K14" s="80" t="s">
        <v>338</v>
      </c>
      <c r="L14" s="474" t="s">
        <v>158</v>
      </c>
    </row>
    <row r="15" spans="1:12" ht="21" customHeight="1">
      <c r="B15" s="48" t="s">
        <v>339</v>
      </c>
      <c r="C15" s="39"/>
      <c r="D15" s="39"/>
      <c r="E15" s="246"/>
      <c r="F15" s="247"/>
      <c r="G15" s="45"/>
      <c r="H15" s="39"/>
      <c r="I15" s="45"/>
      <c r="J15" s="39"/>
      <c r="K15" s="45"/>
      <c r="L15" s="47"/>
    </row>
    <row r="16" spans="1:12" ht="21" customHeight="1">
      <c r="B16" s="865" t="s">
        <v>350</v>
      </c>
      <c r="C16" s="866"/>
      <c r="D16" s="867"/>
      <c r="E16" s="246">
        <f>+F16</f>
        <v>9000</v>
      </c>
      <c r="F16" s="246">
        <v>9000</v>
      </c>
      <c r="G16" s="45"/>
      <c r="H16" s="82" t="s">
        <v>113</v>
      </c>
      <c r="I16" s="80" t="s">
        <v>118</v>
      </c>
      <c r="J16" s="82" t="s">
        <v>338</v>
      </c>
      <c r="K16" s="80" t="s">
        <v>338</v>
      </c>
      <c r="L16" s="474" t="s">
        <v>158</v>
      </c>
    </row>
    <row r="17" spans="1:14" ht="21" customHeight="1">
      <c r="B17" s="48" t="s">
        <v>351</v>
      </c>
      <c r="C17" s="39"/>
      <c r="D17" s="39"/>
      <c r="E17" s="246"/>
      <c r="F17" s="247"/>
      <c r="G17" s="45"/>
      <c r="H17" s="39"/>
      <c r="I17" s="45"/>
      <c r="J17" s="39"/>
      <c r="K17" s="45"/>
      <c r="L17" s="47"/>
    </row>
    <row r="18" spans="1:14" ht="21" customHeight="1">
      <c r="B18" s="865" t="s">
        <v>359</v>
      </c>
      <c r="C18" s="866"/>
      <c r="D18" s="867"/>
      <c r="E18" s="246">
        <f>+F18</f>
        <v>25000</v>
      </c>
      <c r="F18" s="246">
        <v>25000</v>
      </c>
      <c r="G18" s="45"/>
      <c r="H18" s="82" t="s">
        <v>113</v>
      </c>
      <c r="I18" s="80" t="s">
        <v>118</v>
      </c>
      <c r="J18" s="82" t="s">
        <v>338</v>
      </c>
      <c r="K18" s="80" t="s">
        <v>338</v>
      </c>
      <c r="L18" s="474" t="s">
        <v>158</v>
      </c>
    </row>
    <row r="19" spans="1:14">
      <c r="A19" s="473" t="s">
        <v>64</v>
      </c>
      <c r="B19" s="34" t="s">
        <v>65</v>
      </c>
      <c r="C19" s="35"/>
      <c r="D19" s="35"/>
      <c r="E19" s="368"/>
      <c r="F19" s="35"/>
      <c r="G19" s="36"/>
      <c r="H19" s="35"/>
      <c r="I19" s="36"/>
      <c r="J19" s="35"/>
      <c r="K19" s="36"/>
      <c r="L19" s="37"/>
    </row>
    <row r="20" spans="1:14" ht="6" customHeight="1">
      <c r="B20" s="38"/>
      <c r="C20" s="39"/>
      <c r="D20" s="39"/>
      <c r="E20" s="45"/>
      <c r="F20" s="39"/>
      <c r="G20" s="45"/>
      <c r="H20" s="39"/>
      <c r="I20" s="45"/>
      <c r="J20" s="39"/>
      <c r="K20" s="45"/>
      <c r="L20" s="47"/>
    </row>
    <row r="21" spans="1:14">
      <c r="B21" s="48" t="s">
        <v>341</v>
      </c>
      <c r="C21" s="39"/>
      <c r="D21" s="39"/>
      <c r="E21" s="45"/>
      <c r="F21" s="39"/>
      <c r="G21" s="45"/>
      <c r="H21" s="39"/>
      <c r="I21" s="45"/>
      <c r="J21" s="39"/>
      <c r="K21" s="45"/>
      <c r="L21" s="47"/>
    </row>
    <row r="22" spans="1:14">
      <c r="B22" s="865" t="s">
        <v>67</v>
      </c>
      <c r="C22" s="866"/>
      <c r="D22" s="867"/>
      <c r="E22" s="45"/>
      <c r="F22" s="39"/>
      <c r="G22" s="45"/>
      <c r="H22" s="39"/>
      <c r="I22" s="45"/>
      <c r="J22" s="39"/>
      <c r="K22" s="45"/>
      <c r="L22" s="47"/>
    </row>
    <row r="23" spans="1:14" ht="6.75" customHeight="1">
      <c r="B23" s="38"/>
      <c r="C23" s="39"/>
      <c r="D23" s="39"/>
      <c r="E23" s="45"/>
      <c r="F23" s="39"/>
      <c r="G23" s="45"/>
      <c r="H23" s="39"/>
      <c r="I23" s="45"/>
      <c r="J23" s="39"/>
      <c r="K23" s="45"/>
      <c r="L23" s="47"/>
    </row>
    <row r="24" spans="1:14">
      <c r="B24" s="48" t="s">
        <v>342</v>
      </c>
      <c r="C24" s="39"/>
      <c r="D24" s="39"/>
      <c r="E24" s="45"/>
      <c r="F24" s="39"/>
      <c r="G24" s="45"/>
      <c r="H24" s="39"/>
      <c r="I24" s="45"/>
      <c r="J24" s="39"/>
      <c r="K24" s="45"/>
      <c r="L24" s="47"/>
    </row>
    <row r="25" spans="1:14">
      <c r="B25" s="865" t="s">
        <v>67</v>
      </c>
      <c r="C25" s="866"/>
      <c r="D25" s="867"/>
      <c r="E25" s="45"/>
      <c r="F25" s="39"/>
      <c r="G25" s="45"/>
      <c r="H25" s="39"/>
      <c r="I25" s="45"/>
      <c r="J25" s="39"/>
      <c r="K25" s="45"/>
      <c r="L25" s="47"/>
    </row>
    <row r="26" spans="1:14" ht="4.5" customHeight="1">
      <c r="B26" s="49"/>
      <c r="C26" s="50"/>
      <c r="D26" s="50"/>
      <c r="E26" s="45"/>
      <c r="F26" s="39"/>
      <c r="G26" s="45"/>
      <c r="H26" s="39"/>
      <c r="I26" s="45"/>
      <c r="J26" s="39"/>
      <c r="K26" s="45"/>
      <c r="L26" s="47"/>
    </row>
    <row r="27" spans="1:14">
      <c r="B27" s="52" t="s">
        <v>70</v>
      </c>
      <c r="C27" s="50"/>
      <c r="D27" s="50"/>
      <c r="E27" s="45"/>
      <c r="F27" s="39"/>
      <c r="G27" s="45"/>
      <c r="H27" s="39"/>
      <c r="I27" s="45"/>
      <c r="J27" s="39"/>
      <c r="K27" s="45"/>
      <c r="L27" s="47"/>
    </row>
    <row r="28" spans="1:14">
      <c r="B28" s="52" t="s">
        <v>70</v>
      </c>
      <c r="C28" s="50"/>
      <c r="D28" s="50"/>
      <c r="E28" s="45"/>
      <c r="F28" s="39"/>
      <c r="G28" s="45"/>
      <c r="H28" s="39"/>
      <c r="I28" s="45"/>
      <c r="J28" s="39"/>
      <c r="K28" s="45"/>
      <c r="L28" s="47"/>
    </row>
    <row r="29" spans="1:14" ht="3.75" customHeight="1">
      <c r="B29" s="52" t="s">
        <v>70</v>
      </c>
      <c r="C29" s="50"/>
      <c r="D29" s="50"/>
      <c r="E29" s="45"/>
      <c r="F29" s="39"/>
      <c r="G29" s="45"/>
      <c r="H29" s="39"/>
      <c r="I29" s="45"/>
      <c r="J29" s="39"/>
      <c r="K29" s="45"/>
      <c r="L29" s="47"/>
    </row>
    <row r="30" spans="1:14">
      <c r="B30" s="52" t="s">
        <v>70</v>
      </c>
      <c r="C30" s="50"/>
      <c r="D30" s="50"/>
      <c r="E30" s="45"/>
      <c r="F30" s="39"/>
      <c r="G30" s="45"/>
      <c r="H30" s="39"/>
      <c r="I30" s="45"/>
      <c r="J30" s="39"/>
      <c r="K30" s="45"/>
      <c r="L30" s="47"/>
      <c r="N30" s="484"/>
    </row>
    <row r="31" spans="1:14">
      <c r="B31" s="49"/>
      <c r="C31" s="50"/>
      <c r="D31" s="50"/>
      <c r="E31" s="45"/>
      <c r="F31" s="39"/>
      <c r="G31" s="45"/>
      <c r="H31" s="39"/>
      <c r="I31" s="45"/>
      <c r="J31" s="39"/>
      <c r="K31" s="45"/>
      <c r="L31" s="47"/>
    </row>
    <row r="32" spans="1:14" ht="4.5" customHeight="1">
      <c r="B32" s="49"/>
      <c r="C32" s="50"/>
      <c r="D32" s="50"/>
      <c r="E32" s="45"/>
      <c r="F32" s="39"/>
      <c r="G32" s="45"/>
      <c r="H32" s="39"/>
      <c r="I32" s="45"/>
      <c r="J32" s="39"/>
      <c r="K32" s="45"/>
      <c r="L32" s="47"/>
    </row>
    <row r="33" spans="1:14">
      <c r="A33" s="440" t="s">
        <v>71</v>
      </c>
      <c r="B33" s="28" t="s">
        <v>72</v>
      </c>
      <c r="C33" s="29"/>
      <c r="D33" s="29"/>
      <c r="E33" s="30"/>
      <c r="F33" s="29"/>
      <c r="G33" s="30"/>
      <c r="H33" s="29"/>
      <c r="I33" s="30"/>
      <c r="J33" s="29"/>
      <c r="K33" s="30"/>
      <c r="L33" s="31"/>
    </row>
    <row r="34" spans="1:14" ht="6" customHeight="1">
      <c r="B34" s="38"/>
      <c r="C34" s="39"/>
      <c r="D34" s="39"/>
      <c r="E34" s="45"/>
      <c r="F34" s="39"/>
      <c r="G34" s="45"/>
      <c r="H34" s="39"/>
      <c r="I34" s="45"/>
      <c r="J34" s="39"/>
      <c r="K34" s="45"/>
      <c r="L34" s="47"/>
    </row>
    <row r="35" spans="1:14">
      <c r="B35" s="48" t="s">
        <v>344</v>
      </c>
      <c r="C35" s="39"/>
      <c r="D35" s="39"/>
      <c r="E35" s="45"/>
      <c r="F35" s="39"/>
      <c r="G35" s="45"/>
      <c r="H35" s="39"/>
      <c r="I35" s="45"/>
      <c r="J35" s="39"/>
      <c r="K35" s="45"/>
      <c r="L35" s="47"/>
    </row>
    <row r="36" spans="1:14">
      <c r="B36" s="865" t="s">
        <v>345</v>
      </c>
      <c r="C36" s="866"/>
      <c r="D36" s="867"/>
      <c r="E36" s="246">
        <f>+G36</f>
        <v>66600</v>
      </c>
      <c r="F36" s="39"/>
      <c r="G36" s="246">
        <v>66600</v>
      </c>
      <c r="H36" s="82" t="s">
        <v>60</v>
      </c>
      <c r="I36" s="80" t="s">
        <v>118</v>
      </c>
      <c r="J36" s="82" t="s">
        <v>338</v>
      </c>
      <c r="K36" s="80" t="s">
        <v>338</v>
      </c>
      <c r="L36" s="474" t="s">
        <v>158</v>
      </c>
    </row>
    <row r="37" spans="1:14">
      <c r="B37" s="38"/>
      <c r="C37" s="39"/>
      <c r="D37" s="39"/>
      <c r="E37" s="45"/>
      <c r="F37" s="39"/>
      <c r="G37" s="485"/>
      <c r="H37" s="39"/>
      <c r="I37" s="45"/>
      <c r="J37" s="39"/>
      <c r="K37" s="45"/>
      <c r="L37" s="47"/>
    </row>
    <row r="38" spans="1:14">
      <c r="B38" s="48" t="s">
        <v>347</v>
      </c>
      <c r="C38" s="39"/>
      <c r="D38" s="39"/>
      <c r="E38" s="45"/>
      <c r="F38" s="39"/>
      <c r="G38" s="45"/>
      <c r="H38" s="39"/>
      <c r="I38" s="45"/>
      <c r="J38" s="39"/>
      <c r="K38" s="45"/>
      <c r="L38" s="47"/>
    </row>
    <row r="39" spans="1:14">
      <c r="B39" s="865" t="s">
        <v>67</v>
      </c>
      <c r="C39" s="866"/>
      <c r="D39" s="867"/>
      <c r="E39" s="45"/>
      <c r="F39" s="39"/>
      <c r="G39" s="45"/>
      <c r="H39" s="39"/>
      <c r="I39" s="45"/>
      <c r="J39" s="39"/>
      <c r="K39" s="45"/>
      <c r="L39" s="47"/>
    </row>
    <row r="40" spans="1:14" ht="9" customHeight="1">
      <c r="B40" s="53" t="s">
        <v>70</v>
      </c>
      <c r="C40" s="39"/>
      <c r="D40" s="39"/>
      <c r="E40" s="45"/>
      <c r="F40" s="39"/>
      <c r="G40" s="45"/>
      <c r="H40" s="39"/>
      <c r="I40" s="45"/>
      <c r="J40" s="39"/>
      <c r="K40" s="45"/>
      <c r="L40" s="47"/>
    </row>
    <row r="41" spans="1:14" ht="9" customHeight="1">
      <c r="B41" s="53" t="s">
        <v>70</v>
      </c>
      <c r="C41" s="39"/>
      <c r="D41" s="39"/>
      <c r="E41" s="45"/>
      <c r="F41" s="39"/>
      <c r="G41" s="45"/>
      <c r="H41" s="39"/>
      <c r="I41" s="45"/>
      <c r="J41" s="39"/>
      <c r="K41" s="45"/>
      <c r="L41" s="47"/>
    </row>
    <row r="42" spans="1:14" s="41" customFormat="1" ht="9" customHeight="1">
      <c r="A42" s="476"/>
      <c r="B42" s="53" t="s">
        <v>70</v>
      </c>
      <c r="C42" s="39"/>
      <c r="D42" s="39"/>
      <c r="E42" s="45"/>
      <c r="F42" s="39"/>
      <c r="G42" s="45"/>
      <c r="H42" s="39"/>
      <c r="I42" s="45"/>
      <c r="J42" s="39"/>
      <c r="K42" s="45"/>
      <c r="L42" s="47"/>
    </row>
    <row r="43" spans="1:14" ht="9" customHeight="1">
      <c r="B43" s="55"/>
      <c r="C43" s="39"/>
      <c r="D43" s="39"/>
      <c r="E43" s="45"/>
      <c r="F43" s="39"/>
      <c r="G43" s="45"/>
      <c r="H43" s="39"/>
      <c r="I43" s="45"/>
      <c r="J43" s="39"/>
      <c r="K43" s="45"/>
      <c r="L43" s="47"/>
    </row>
    <row r="44" spans="1:14">
      <c r="B44" s="38"/>
      <c r="C44" s="39"/>
      <c r="D44" s="39"/>
      <c r="E44" s="45"/>
      <c r="F44" s="39"/>
      <c r="G44" s="45"/>
      <c r="H44" s="39"/>
      <c r="I44" s="45"/>
      <c r="J44" s="39"/>
      <c r="K44" s="45"/>
      <c r="L44" s="47"/>
    </row>
    <row r="45" spans="1:14">
      <c r="B45" s="56"/>
      <c r="C45" s="57"/>
      <c r="D45" s="57"/>
      <c r="E45" s="58"/>
      <c r="F45" s="57"/>
      <c r="G45" s="58"/>
      <c r="H45" s="57"/>
      <c r="I45" s="58"/>
      <c r="J45" s="57"/>
      <c r="K45" s="58"/>
      <c r="L45" s="59"/>
    </row>
    <row r="46" spans="1:14" ht="5.25" customHeight="1"/>
    <row r="47" spans="1:14" s="61" customFormat="1">
      <c r="A47" s="473"/>
      <c r="B47" s="868" t="s">
        <v>75</v>
      </c>
      <c r="C47" s="868"/>
      <c r="D47" s="868"/>
      <c r="E47" s="868"/>
      <c r="F47" s="868"/>
      <c r="G47" s="868"/>
      <c r="H47" s="868"/>
      <c r="I47" s="868"/>
      <c r="J47" s="868"/>
      <c r="K47" s="868"/>
      <c r="L47" s="868"/>
    </row>
    <row r="48" spans="1:14" s="61" customFormat="1" ht="16.5" customHeight="1">
      <c r="B48" s="62" t="s">
        <v>30</v>
      </c>
      <c r="C48" s="63" t="s">
        <v>76</v>
      </c>
      <c r="D48" s="64"/>
      <c r="E48" s="64"/>
      <c r="F48" s="63"/>
      <c r="G48" s="63" t="s">
        <v>77</v>
      </c>
      <c r="H48" s="64"/>
      <c r="I48" s="63"/>
      <c r="J48" s="63" t="s">
        <v>78</v>
      </c>
      <c r="K48" s="64"/>
      <c r="L48" s="65"/>
      <c r="N48" s="401">
        <f>G36+E18+E16+E14</f>
        <v>107100</v>
      </c>
    </row>
    <row r="49" spans="1:12" s="61" customFormat="1" ht="10.5" customHeight="1">
      <c r="B49" s="66"/>
      <c r="C49" s="67" t="s">
        <v>79</v>
      </c>
      <c r="D49" s="68"/>
      <c r="E49" s="68"/>
      <c r="F49" s="67"/>
      <c r="G49" s="67" t="s">
        <v>80</v>
      </c>
      <c r="H49" s="68"/>
      <c r="I49" s="68"/>
      <c r="J49" s="67" t="s">
        <v>81</v>
      </c>
      <c r="K49" s="68"/>
      <c r="L49" s="69"/>
    </row>
    <row r="50" spans="1:12" s="61" customFormat="1" ht="4.5" customHeight="1">
      <c r="A50" s="70"/>
    </row>
    <row r="51" spans="1:12" s="61" customFormat="1" ht="14.25" customHeight="1">
      <c r="B51" s="71" t="s">
        <v>31</v>
      </c>
      <c r="C51" s="72" t="s">
        <v>82</v>
      </c>
      <c r="D51" s="73"/>
      <c r="E51" s="73"/>
      <c r="F51" s="73"/>
      <c r="G51" s="73"/>
      <c r="H51" s="73"/>
      <c r="I51" s="73"/>
      <c r="J51" s="73"/>
      <c r="K51" s="73"/>
      <c r="L51" s="74"/>
    </row>
    <row r="52" spans="1:12" ht="7.5" customHeight="1"/>
    <row r="53" spans="1:12">
      <c r="B53" s="478" t="s">
        <v>32</v>
      </c>
      <c r="C53" s="479"/>
      <c r="D53" s="480" t="s">
        <v>348</v>
      </c>
      <c r="E53" s="481"/>
      <c r="F53" s="481"/>
      <c r="G53" s="482" t="s">
        <v>33</v>
      </c>
      <c r="H53" s="481" t="s">
        <v>349</v>
      </c>
      <c r="I53" s="481"/>
      <c r="J53" s="481"/>
    </row>
  </sheetData>
  <mergeCells count="18">
    <mergeCell ref="B39:D39"/>
    <mergeCell ref="B47:L47"/>
    <mergeCell ref="B14:D14"/>
    <mergeCell ref="B16:D16"/>
    <mergeCell ref="B18:D18"/>
    <mergeCell ref="B22:D22"/>
    <mergeCell ref="B25:D25"/>
    <mergeCell ref="B36:D36"/>
    <mergeCell ref="B1:L1"/>
    <mergeCell ref="B2:L2"/>
    <mergeCell ref="D4:F4"/>
    <mergeCell ref="H4:J4"/>
    <mergeCell ref="D5:L5"/>
    <mergeCell ref="B7:D8"/>
    <mergeCell ref="F7:G7"/>
    <mergeCell ref="H7:H8"/>
    <mergeCell ref="J7:K7"/>
    <mergeCell ref="L7:L8"/>
  </mergeCells>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L56"/>
  <sheetViews>
    <sheetView topLeftCell="A7" workbookViewId="0">
      <selection activeCell="G17" sqref="G17"/>
    </sheetView>
  </sheetViews>
  <sheetFormatPr baseColWidth="10" defaultRowHeight="13.5"/>
  <cols>
    <col min="1" max="1" width="8.42578125" style="537" customWidth="1"/>
    <col min="2" max="2" width="13.7109375" style="546" customWidth="1"/>
    <col min="3" max="3" width="14" style="546" customWidth="1"/>
    <col min="4" max="4" width="15.140625" style="546" customWidth="1"/>
    <col min="5" max="6" width="11.5703125" style="546" customWidth="1"/>
    <col min="7" max="7" width="11.42578125" style="546"/>
    <col min="8" max="8" width="25.28515625" style="180" bestFit="1" customWidth="1"/>
    <col min="9" max="9" width="18.5703125" style="546" customWidth="1"/>
    <col min="10" max="10" width="16.42578125" style="546" customWidth="1"/>
    <col min="11" max="11" width="15.42578125" style="546" customWidth="1"/>
    <col min="12" max="12" width="23.85546875" style="546" customWidth="1"/>
    <col min="13" max="16384" width="11.42578125" style="546"/>
  </cols>
  <sheetData>
    <row r="1" spans="1:12" s="538" customFormat="1" ht="12.75">
      <c r="A1" s="537"/>
      <c r="B1" s="889" t="s">
        <v>0</v>
      </c>
      <c r="C1" s="889"/>
      <c r="D1" s="889"/>
      <c r="E1" s="889"/>
      <c r="F1" s="889"/>
      <c r="G1" s="889"/>
      <c r="H1" s="889"/>
      <c r="I1" s="889"/>
      <c r="J1" s="889"/>
      <c r="K1" s="889"/>
      <c r="L1" s="889"/>
    </row>
    <row r="2" spans="1:12" s="538" customFormat="1" ht="12.75">
      <c r="A2" s="537"/>
      <c r="B2" s="890" t="s">
        <v>1</v>
      </c>
      <c r="C2" s="890"/>
      <c r="D2" s="890"/>
      <c r="E2" s="890"/>
      <c r="F2" s="890"/>
      <c r="G2" s="890"/>
      <c r="H2" s="890"/>
      <c r="I2" s="890"/>
      <c r="J2" s="890"/>
      <c r="K2" s="890"/>
      <c r="L2" s="890"/>
    </row>
    <row r="3" spans="1:12" s="538" customFormat="1" ht="12.75">
      <c r="A3" s="537"/>
      <c r="B3" s="539"/>
      <c r="C3" s="539"/>
      <c r="D3" s="539"/>
      <c r="E3" s="539"/>
      <c r="F3" s="539"/>
      <c r="G3" s="539"/>
      <c r="H3" s="540"/>
      <c r="I3" s="539"/>
      <c r="J3" s="539"/>
      <c r="K3" s="539"/>
    </row>
    <row r="4" spans="1:12">
      <c r="B4" s="541"/>
      <c r="C4" s="542" t="s">
        <v>2</v>
      </c>
      <c r="D4" s="891" t="s">
        <v>34</v>
      </c>
      <c r="E4" s="892"/>
      <c r="F4" s="893"/>
      <c r="G4" s="543" t="s">
        <v>4</v>
      </c>
      <c r="H4" s="894" t="s">
        <v>430</v>
      </c>
      <c r="I4" s="895"/>
      <c r="J4" s="895"/>
      <c r="K4" s="544" t="s">
        <v>36</v>
      </c>
      <c r="L4" s="545">
        <v>2009</v>
      </c>
    </row>
    <row r="5" spans="1:12">
      <c r="B5" s="547"/>
      <c r="C5" s="548" t="s">
        <v>6</v>
      </c>
      <c r="D5" s="894" t="s">
        <v>431</v>
      </c>
      <c r="E5" s="895"/>
      <c r="F5" s="895"/>
      <c r="G5" s="895"/>
      <c r="H5" s="895"/>
      <c r="I5" s="895"/>
      <c r="J5" s="895"/>
      <c r="K5" s="895"/>
      <c r="L5" s="896"/>
    </row>
    <row r="7" spans="1:12" s="115" customFormat="1" ht="27" customHeight="1">
      <c r="A7" s="537"/>
      <c r="B7" s="882" t="s">
        <v>8</v>
      </c>
      <c r="C7" s="883"/>
      <c r="D7" s="884"/>
      <c r="E7" s="94" t="s">
        <v>38</v>
      </c>
      <c r="F7" s="829" t="s">
        <v>9</v>
      </c>
      <c r="G7" s="831"/>
      <c r="H7" s="762" t="s">
        <v>39</v>
      </c>
      <c r="I7" s="95" t="s">
        <v>40</v>
      </c>
      <c r="J7" s="829" t="s">
        <v>41</v>
      </c>
      <c r="K7" s="831"/>
      <c r="L7" s="888" t="s">
        <v>42</v>
      </c>
    </row>
    <row r="8" spans="1:12" s="115" customFormat="1" ht="39.75">
      <c r="A8" s="537"/>
      <c r="B8" s="885"/>
      <c r="C8" s="886"/>
      <c r="D8" s="887"/>
      <c r="E8" s="549" t="s">
        <v>10</v>
      </c>
      <c r="F8" s="94" t="s">
        <v>105</v>
      </c>
      <c r="G8" s="94" t="s">
        <v>106</v>
      </c>
      <c r="H8" s="762"/>
      <c r="I8" s="95" t="s">
        <v>45</v>
      </c>
      <c r="J8" s="95" t="s">
        <v>46</v>
      </c>
      <c r="K8" s="95" t="s">
        <v>47</v>
      </c>
      <c r="L8" s="888"/>
    </row>
    <row r="9" spans="1:12" s="115" customFormat="1">
      <c r="A9" s="550"/>
      <c r="B9" s="551"/>
      <c r="C9" s="552"/>
      <c r="D9" s="552"/>
      <c r="E9" s="553"/>
      <c r="F9" s="554"/>
      <c r="G9" s="555"/>
      <c r="H9" s="106"/>
      <c r="I9" s="543"/>
      <c r="J9" s="556"/>
      <c r="K9" s="543"/>
      <c r="L9" s="542"/>
    </row>
    <row r="10" spans="1:12" s="561" customFormat="1" ht="12.75">
      <c r="A10" s="537" t="s">
        <v>48</v>
      </c>
      <c r="B10" s="557" t="s">
        <v>49</v>
      </c>
      <c r="C10" s="558"/>
      <c r="D10" s="558"/>
      <c r="E10" s="559"/>
      <c r="F10" s="558"/>
      <c r="G10" s="559"/>
      <c r="H10" s="145"/>
      <c r="I10" s="559"/>
      <c r="J10" s="558"/>
      <c r="K10" s="559"/>
      <c r="L10" s="560"/>
    </row>
    <row r="11" spans="1:12" s="561" customFormat="1" ht="12.75">
      <c r="A11" s="537" t="s">
        <v>50</v>
      </c>
      <c r="B11" s="562" t="s">
        <v>51</v>
      </c>
      <c r="C11" s="563"/>
      <c r="D11" s="563"/>
      <c r="E11" s="564"/>
      <c r="F11" s="563"/>
      <c r="G11" s="564"/>
      <c r="H11" s="565"/>
      <c r="I11" s="564"/>
      <c r="J11" s="563"/>
      <c r="K11" s="564"/>
      <c r="L11" s="566"/>
    </row>
    <row r="12" spans="1:12" s="561" customFormat="1" ht="12.75">
      <c r="A12" s="537"/>
      <c r="B12" s="562"/>
      <c r="C12" s="563"/>
      <c r="D12" s="563"/>
      <c r="E12" s="564"/>
      <c r="F12" s="563"/>
      <c r="G12" s="564"/>
      <c r="H12" s="565"/>
      <c r="I12" s="564"/>
      <c r="J12" s="563"/>
      <c r="K12" s="564"/>
      <c r="L12" s="566"/>
    </row>
    <row r="13" spans="1:12" s="561" customFormat="1" ht="41.25" customHeight="1">
      <c r="A13" s="537"/>
      <c r="B13" s="740" t="s">
        <v>432</v>
      </c>
      <c r="C13" s="741"/>
      <c r="D13" s="742"/>
      <c r="E13" s="567"/>
      <c r="F13" s="488"/>
      <c r="G13" s="568"/>
      <c r="H13" s="129"/>
      <c r="I13" s="568"/>
      <c r="J13" s="479"/>
      <c r="K13" s="568"/>
      <c r="L13" s="569"/>
    </row>
    <row r="14" spans="1:12" s="561" customFormat="1" ht="82.5" customHeight="1">
      <c r="A14" s="537"/>
      <c r="B14" s="873" t="s">
        <v>433</v>
      </c>
      <c r="C14" s="874"/>
      <c r="D14" s="875"/>
      <c r="E14" s="572">
        <v>3827</v>
      </c>
      <c r="F14" s="572">
        <f>+'[1]P DE I'!G5</f>
        <v>3827.0112608093496</v>
      </c>
      <c r="G14" s="572">
        <v>0</v>
      </c>
      <c r="H14" s="82" t="s">
        <v>434</v>
      </c>
      <c r="I14" s="573" t="s">
        <v>109</v>
      </c>
      <c r="J14" s="82" t="s">
        <v>435</v>
      </c>
      <c r="K14" s="574" t="s">
        <v>436</v>
      </c>
      <c r="L14" s="575" t="s">
        <v>55</v>
      </c>
    </row>
    <row r="15" spans="1:12" s="561" customFormat="1" ht="12.75">
      <c r="A15" s="537"/>
      <c r="B15" s="579" t="s">
        <v>456</v>
      </c>
      <c r="C15" s="488"/>
      <c r="D15" s="488"/>
      <c r="E15" s="572">
        <v>392</v>
      </c>
      <c r="F15" s="572">
        <f>800000/2043.37</f>
        <v>391.5101034076061</v>
      </c>
      <c r="G15" s="572">
        <v>0</v>
      </c>
      <c r="H15" s="80" t="s">
        <v>113</v>
      </c>
      <c r="I15" s="570" t="s">
        <v>118</v>
      </c>
      <c r="J15" s="488"/>
      <c r="K15" s="580" t="s">
        <v>436</v>
      </c>
      <c r="L15" s="581" t="s">
        <v>55</v>
      </c>
    </row>
    <row r="16" spans="1:12" s="561" customFormat="1" ht="27.75" customHeight="1">
      <c r="A16" s="537"/>
      <c r="B16" s="876" t="s">
        <v>438</v>
      </c>
      <c r="C16" s="877"/>
      <c r="D16" s="878"/>
      <c r="F16" s="578"/>
      <c r="G16" s="578"/>
      <c r="H16" s="568"/>
      <c r="I16" s="570"/>
      <c r="J16" s="570"/>
      <c r="K16" s="578"/>
      <c r="L16" s="568"/>
    </row>
    <row r="17" spans="1:12" s="561" customFormat="1" ht="25.5">
      <c r="A17" s="537"/>
      <c r="B17" s="579" t="s">
        <v>439</v>
      </c>
      <c r="C17" s="488"/>
      <c r="D17" s="488"/>
      <c r="E17" s="572">
        <f>+F17+G17</f>
        <v>66065.748249215758</v>
      </c>
      <c r="F17" s="572">
        <f>+'[1]P DE I'!G23-F15</f>
        <v>14575.250688813088</v>
      </c>
      <c r="G17" s="572">
        <f>+'[1]P DE I'!I23</f>
        <v>51490.497560402669</v>
      </c>
      <c r="H17" s="80" t="s">
        <v>113</v>
      </c>
      <c r="I17" s="570" t="s">
        <v>118</v>
      </c>
      <c r="J17" s="488"/>
      <c r="K17" s="580" t="s">
        <v>440</v>
      </c>
      <c r="L17" s="581" t="s">
        <v>55</v>
      </c>
    </row>
    <row r="18" spans="1:12" s="561" customFormat="1" ht="48" customHeight="1">
      <c r="A18" s="537"/>
      <c r="B18" s="876" t="s">
        <v>441</v>
      </c>
      <c r="C18" s="877"/>
      <c r="D18" s="878"/>
      <c r="E18" s="577"/>
      <c r="F18" s="82"/>
      <c r="G18" s="572"/>
      <c r="H18" s="82"/>
      <c r="I18" s="570"/>
      <c r="J18" s="488"/>
      <c r="K18" s="570"/>
      <c r="L18" s="571"/>
    </row>
    <row r="19" spans="1:12" s="561" customFormat="1" ht="12.75">
      <c r="A19" s="537"/>
      <c r="B19" s="582"/>
      <c r="C19" s="583"/>
      <c r="D19" s="583"/>
      <c r="E19" s="577"/>
      <c r="F19" s="82"/>
      <c r="G19" s="570"/>
      <c r="H19" s="82"/>
      <c r="I19" s="570"/>
      <c r="J19" s="488"/>
      <c r="K19" s="570"/>
      <c r="L19" s="571"/>
    </row>
    <row r="20" spans="1:12" s="561" customFormat="1" ht="12.75">
      <c r="A20" s="537"/>
      <c r="B20" s="582"/>
      <c r="C20" s="583"/>
      <c r="D20" s="583"/>
      <c r="E20" s="577"/>
      <c r="F20" s="82"/>
      <c r="G20" s="570"/>
      <c r="H20" s="82"/>
      <c r="I20" s="570"/>
      <c r="J20" s="488"/>
      <c r="K20" s="570"/>
      <c r="L20" s="571"/>
    </row>
    <row r="21" spans="1:12" s="561" customFormat="1" ht="12.75">
      <c r="A21" s="537" t="s">
        <v>71</v>
      </c>
      <c r="B21" s="557" t="s">
        <v>72</v>
      </c>
      <c r="C21" s="558"/>
      <c r="D21" s="558"/>
      <c r="E21" s="584"/>
      <c r="F21" s="145"/>
      <c r="G21" s="559"/>
      <c r="H21" s="145"/>
      <c r="I21" s="559"/>
      <c r="J21" s="558"/>
      <c r="K21" s="559"/>
      <c r="L21" s="560"/>
    </row>
    <row r="22" spans="1:12" s="561" customFormat="1" ht="12.75">
      <c r="A22" s="537"/>
      <c r="B22" s="576"/>
      <c r="C22" s="488"/>
      <c r="D22" s="488"/>
      <c r="E22" s="577"/>
      <c r="F22" s="82"/>
      <c r="G22" s="570"/>
      <c r="H22" s="82"/>
      <c r="I22" s="570"/>
      <c r="J22" s="488"/>
      <c r="K22" s="570"/>
      <c r="L22" s="571"/>
    </row>
    <row r="23" spans="1:12" s="561" customFormat="1" ht="12.75">
      <c r="A23" s="537"/>
      <c r="B23" s="579" t="s">
        <v>442</v>
      </c>
      <c r="C23" s="488"/>
      <c r="D23" s="488"/>
      <c r="E23" s="572">
        <f>+F23+G23</f>
        <v>37187.375267327996</v>
      </c>
      <c r="F23" s="572">
        <f>+'[1]P DE I'!F25</f>
        <v>24000.009787752588</v>
      </c>
      <c r="G23" s="572">
        <f>+'[1]P DE I'!I26</f>
        <v>13187.365479575408</v>
      </c>
      <c r="H23" s="82" t="s">
        <v>113</v>
      </c>
      <c r="I23" s="570" t="s">
        <v>118</v>
      </c>
      <c r="J23" s="488" t="s">
        <v>443</v>
      </c>
      <c r="K23" s="574" t="s">
        <v>444</v>
      </c>
      <c r="L23" s="571" t="s">
        <v>55</v>
      </c>
    </row>
    <row r="24" spans="1:12" s="561" customFormat="1" ht="52.5" customHeight="1">
      <c r="A24" s="537"/>
      <c r="B24" s="879" t="s">
        <v>445</v>
      </c>
      <c r="C24" s="880"/>
      <c r="D24" s="881"/>
      <c r="E24" s="577"/>
      <c r="F24" s="572"/>
      <c r="G24" s="581"/>
      <c r="H24" s="568"/>
      <c r="I24" s="569"/>
      <c r="J24" s="568"/>
      <c r="L24" s="581"/>
    </row>
    <row r="25" spans="1:12" s="561" customFormat="1" ht="12.75">
      <c r="A25" s="537"/>
      <c r="B25" s="585"/>
      <c r="C25" s="586"/>
      <c r="D25" s="586"/>
      <c r="E25" s="577"/>
      <c r="F25" s="207"/>
      <c r="G25" s="581"/>
      <c r="H25" s="82"/>
      <c r="I25" s="570"/>
      <c r="J25" s="488"/>
      <c r="K25" s="574"/>
      <c r="L25" s="575"/>
    </row>
    <row r="26" spans="1:12" s="561" customFormat="1" ht="12.75">
      <c r="A26" s="537"/>
      <c r="B26" s="869" t="s">
        <v>446</v>
      </c>
      <c r="C26" s="870"/>
      <c r="D26" s="871"/>
      <c r="E26" s="577"/>
      <c r="F26" s="207"/>
      <c r="G26" s="581"/>
      <c r="H26" s="82"/>
      <c r="I26" s="570"/>
      <c r="J26" s="488"/>
      <c r="K26" s="574"/>
      <c r="L26" s="575"/>
    </row>
    <row r="27" spans="1:12" s="561" customFormat="1" ht="12.75">
      <c r="A27" s="537"/>
      <c r="B27" s="869"/>
      <c r="C27" s="870"/>
      <c r="D27" s="871"/>
      <c r="E27" s="577"/>
      <c r="F27" s="207"/>
      <c r="G27" s="581"/>
      <c r="H27" s="82"/>
      <c r="I27" s="570"/>
      <c r="J27" s="488"/>
      <c r="K27" s="574"/>
      <c r="L27" s="575"/>
    </row>
    <row r="28" spans="1:12" s="561" customFormat="1" ht="12.75">
      <c r="A28" s="537"/>
      <c r="B28" s="869"/>
      <c r="C28" s="870"/>
      <c r="D28" s="871"/>
      <c r="E28" s="577"/>
      <c r="F28" s="82"/>
      <c r="G28" s="570"/>
      <c r="H28" s="82"/>
      <c r="I28" s="570"/>
      <c r="J28" s="488"/>
      <c r="K28" s="570"/>
      <c r="L28" s="571"/>
    </row>
    <row r="29" spans="1:12" s="561" customFormat="1" ht="12.75">
      <c r="A29" s="537"/>
      <c r="B29" s="869"/>
      <c r="C29" s="870"/>
      <c r="D29" s="871"/>
      <c r="E29" s="577"/>
      <c r="F29" s="207"/>
      <c r="G29" s="570"/>
      <c r="H29" s="82"/>
      <c r="I29" s="570"/>
      <c r="J29" s="488"/>
      <c r="K29" s="574"/>
      <c r="L29" s="575"/>
    </row>
    <row r="30" spans="1:12" s="561" customFormat="1" ht="12.75">
      <c r="A30" s="537"/>
      <c r="B30" s="869"/>
      <c r="C30" s="870"/>
      <c r="D30" s="871"/>
      <c r="E30" s="577"/>
      <c r="F30" s="82"/>
      <c r="G30" s="570"/>
      <c r="H30" s="82"/>
      <c r="I30" s="570"/>
      <c r="J30" s="488"/>
      <c r="K30" s="570"/>
      <c r="L30" s="571"/>
    </row>
    <row r="31" spans="1:12" s="561" customFormat="1" ht="56.25" customHeight="1">
      <c r="A31" s="537"/>
      <c r="B31" s="869"/>
      <c r="C31" s="870"/>
      <c r="D31" s="871"/>
      <c r="E31" s="577"/>
      <c r="F31" s="207"/>
      <c r="G31" s="570"/>
      <c r="H31" s="82"/>
      <c r="I31" s="570"/>
      <c r="J31" s="488"/>
      <c r="K31" s="574"/>
      <c r="L31" s="575"/>
    </row>
    <row r="32" spans="1:12" s="561" customFormat="1" ht="12.75">
      <c r="A32" s="537"/>
      <c r="B32" s="587"/>
      <c r="C32" s="588"/>
      <c r="D32" s="588"/>
      <c r="E32" s="589"/>
      <c r="F32" s="590"/>
      <c r="G32" s="591"/>
      <c r="H32" s="590"/>
      <c r="I32" s="591"/>
      <c r="J32" s="588"/>
      <c r="K32" s="591"/>
      <c r="L32" s="592"/>
    </row>
    <row r="33" spans="1:12">
      <c r="E33" s="593">
        <f>+F14+F15+F17+F23</f>
        <v>42793.781840782627</v>
      </c>
    </row>
    <row r="34" spans="1:12">
      <c r="B34" s="872" t="s">
        <v>75</v>
      </c>
      <c r="C34" s="872"/>
      <c r="D34" s="872"/>
      <c r="E34" s="872"/>
      <c r="F34" s="872"/>
      <c r="G34" s="872"/>
      <c r="H34" s="872"/>
      <c r="I34" s="872"/>
      <c r="J34" s="872"/>
      <c r="K34" s="872"/>
      <c r="L34" s="872"/>
    </row>
    <row r="35" spans="1:12" s="561" customFormat="1" ht="12.75">
      <c r="B35" s="594" t="s">
        <v>30</v>
      </c>
      <c r="C35" s="595" t="s">
        <v>447</v>
      </c>
      <c r="D35" s="596"/>
      <c r="E35" s="596"/>
      <c r="F35" s="595"/>
      <c r="G35" s="595" t="s">
        <v>448</v>
      </c>
      <c r="H35" s="597"/>
      <c r="I35" s="595"/>
      <c r="J35" s="595" t="s">
        <v>449</v>
      </c>
      <c r="K35" s="596"/>
      <c r="L35" s="598"/>
    </row>
    <row r="36" spans="1:12" s="561" customFormat="1" ht="12.75">
      <c r="B36" s="599"/>
      <c r="C36" s="600" t="s">
        <v>450</v>
      </c>
      <c r="D36" s="601"/>
      <c r="E36" s="601"/>
      <c r="F36" s="600"/>
      <c r="G36" s="600" t="s">
        <v>451</v>
      </c>
      <c r="H36" s="602"/>
      <c r="I36" s="601"/>
      <c r="J36" s="600" t="s">
        <v>452</v>
      </c>
      <c r="K36" s="601"/>
      <c r="L36" s="603"/>
    </row>
    <row r="37" spans="1:12" s="561" customFormat="1" ht="12.75">
      <c r="A37" s="478"/>
      <c r="H37" s="475"/>
    </row>
    <row r="38" spans="1:12" s="561" customFormat="1" ht="12.75">
      <c r="B38" s="604" t="s">
        <v>31</v>
      </c>
      <c r="C38" s="605" t="s">
        <v>453</v>
      </c>
      <c r="D38" s="606"/>
      <c r="E38" s="606"/>
      <c r="F38" s="606"/>
      <c r="G38" s="606"/>
      <c r="H38" s="607"/>
      <c r="I38" s="606"/>
      <c r="J38" s="606"/>
      <c r="K38" s="606"/>
      <c r="L38" s="608"/>
    </row>
    <row r="40" spans="1:12">
      <c r="B40" s="115" t="s">
        <v>32</v>
      </c>
      <c r="C40" s="116"/>
      <c r="D40" s="117" t="s">
        <v>454</v>
      </c>
      <c r="E40" s="117"/>
      <c r="F40" s="117"/>
      <c r="G40" s="609" t="s">
        <v>33</v>
      </c>
      <c r="H40" s="117" t="s">
        <v>455</v>
      </c>
      <c r="I40" s="117"/>
      <c r="J40" s="117"/>
    </row>
    <row r="42" spans="1:12">
      <c r="D42" s="610"/>
    </row>
    <row r="43" spans="1:12">
      <c r="D43" s="611"/>
      <c r="G43" s="611"/>
    </row>
    <row r="44" spans="1:12">
      <c r="D44" s="612"/>
      <c r="E44" s="613"/>
      <c r="G44" s="611"/>
    </row>
    <row r="45" spans="1:12">
      <c r="D45" s="612"/>
      <c r="E45" s="613"/>
      <c r="G45" s="611"/>
    </row>
    <row r="47" spans="1:12">
      <c r="G47" s="611"/>
    </row>
    <row r="48" spans="1:12">
      <c r="G48" s="611"/>
    </row>
    <row r="56" spans="9:9">
      <c r="I56" s="614"/>
    </row>
  </sheetData>
  <mergeCells count="17">
    <mergeCell ref="B1:L1"/>
    <mergeCell ref="B2:L2"/>
    <mergeCell ref="D4:F4"/>
    <mergeCell ref="H4:J4"/>
    <mergeCell ref="D5:L5"/>
    <mergeCell ref="B7:D8"/>
    <mergeCell ref="F7:G7"/>
    <mergeCell ref="H7:H8"/>
    <mergeCell ref="J7:K7"/>
    <mergeCell ref="L7:L8"/>
    <mergeCell ref="B26:D31"/>
    <mergeCell ref="B34:L34"/>
    <mergeCell ref="B13:D13"/>
    <mergeCell ref="B14:D14"/>
    <mergeCell ref="B16:D16"/>
    <mergeCell ref="B18:D18"/>
    <mergeCell ref="B24:D24"/>
  </mergeCells>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J274"/>
  <sheetViews>
    <sheetView tabSelected="1" workbookViewId="0">
      <pane xSplit="3" ySplit="8" topLeftCell="D9" activePane="bottomRight" state="frozen"/>
      <selection pane="topRight" activeCell="D1" sqref="D1"/>
      <selection pane="bottomLeft" activeCell="A9" sqref="A9"/>
      <selection pane="bottomRight" activeCell="E19" sqref="E19"/>
    </sheetView>
  </sheetViews>
  <sheetFormatPr baseColWidth="10" defaultColWidth="15.5703125" defaultRowHeight="12"/>
  <cols>
    <col min="1" max="1" width="12.42578125" style="258" customWidth="1"/>
    <col min="2" max="2" width="14.7109375" style="258" customWidth="1"/>
    <col min="3" max="3" width="10.85546875" style="258" customWidth="1"/>
    <col min="4" max="4" width="26.140625" style="309" customWidth="1"/>
    <col min="5" max="5" width="21" style="526" customWidth="1"/>
    <col min="6" max="6" width="13.42578125" style="526" customWidth="1"/>
    <col min="7" max="10" width="12.42578125" style="529" customWidth="1"/>
    <col min="11" max="229" width="12.42578125" style="258" customWidth="1"/>
    <col min="230" max="230" width="4.140625" style="258" customWidth="1"/>
    <col min="231" max="231" width="12.42578125" style="258" customWidth="1"/>
    <col min="232" max="232" width="14.7109375" style="258" customWidth="1"/>
    <col min="233" max="233" width="39.42578125" style="258" customWidth="1"/>
    <col min="234" max="235" width="28.140625" style="258" customWidth="1"/>
    <col min="236" max="236" width="27.5703125" style="258" customWidth="1"/>
    <col min="237" max="237" width="19.5703125" style="258" customWidth="1"/>
    <col min="238" max="238" width="12.42578125" style="258" customWidth="1"/>
    <col min="239" max="16384" width="15.5703125" style="258"/>
  </cols>
  <sheetData>
    <row r="1" spans="1:10" s="253" customFormat="1" ht="12.75">
      <c r="A1" s="974" t="s">
        <v>0</v>
      </c>
      <c r="B1" s="974"/>
      <c r="C1" s="974"/>
      <c r="D1" s="974"/>
      <c r="E1" s="974"/>
      <c r="F1" s="974"/>
      <c r="G1" s="527"/>
      <c r="H1" s="527"/>
      <c r="I1" s="527"/>
      <c r="J1" s="527"/>
    </row>
    <row r="2" spans="1:10" s="253" customFormat="1" ht="12.75">
      <c r="A2" s="975" t="s">
        <v>1</v>
      </c>
      <c r="B2" s="975"/>
      <c r="C2" s="975"/>
      <c r="D2" s="975"/>
      <c r="E2" s="975"/>
      <c r="F2" s="975"/>
      <c r="G2" s="528"/>
      <c r="H2" s="528"/>
      <c r="I2" s="528"/>
      <c r="J2" s="528"/>
    </row>
    <row r="3" spans="1:10" s="253" customFormat="1" ht="12.75">
      <c r="A3" s="254"/>
      <c r="B3" s="254"/>
      <c r="C3" s="254"/>
      <c r="D3" s="255"/>
      <c r="E3" s="493"/>
      <c r="F3" s="493"/>
      <c r="G3" s="528"/>
      <c r="H3" s="528"/>
      <c r="I3" s="528"/>
      <c r="J3" s="528"/>
    </row>
    <row r="4" spans="1:10" ht="12.75">
      <c r="A4" s="256" t="s">
        <v>2</v>
      </c>
      <c r="B4" s="257" t="s">
        <v>3</v>
      </c>
      <c r="C4" s="257"/>
      <c r="D4" s="494"/>
      <c r="E4" s="494" t="s">
        <v>5</v>
      </c>
      <c r="F4" s="494"/>
      <c r="G4" s="494"/>
      <c r="H4" s="494"/>
      <c r="I4" s="494"/>
      <c r="J4" s="494"/>
    </row>
    <row r="5" spans="1:10" ht="12.75">
      <c r="A5" s="259" t="s">
        <v>6</v>
      </c>
      <c r="B5" s="260" t="s">
        <v>7</v>
      </c>
      <c r="C5" s="260"/>
      <c r="D5" s="261"/>
      <c r="E5" s="495"/>
      <c r="F5" s="494"/>
      <c r="G5" s="494"/>
      <c r="H5" s="494"/>
      <c r="I5" s="494"/>
      <c r="J5" s="494"/>
    </row>
    <row r="6" spans="1:10" ht="13.5" thickBot="1">
      <c r="A6" s="262"/>
      <c r="B6" s="262"/>
      <c r="C6" s="262"/>
      <c r="D6" s="263"/>
      <c r="E6" s="496"/>
      <c r="F6" s="496"/>
    </row>
    <row r="7" spans="1:10" s="264" customFormat="1" ht="24" customHeight="1">
      <c r="A7" s="976" t="s">
        <v>8</v>
      </c>
      <c r="B7" s="977"/>
      <c r="C7" s="977"/>
      <c r="D7" s="252" t="s">
        <v>537</v>
      </c>
      <c r="E7" s="980" t="s">
        <v>9</v>
      </c>
      <c r="F7" s="980"/>
      <c r="G7" s="530" t="s">
        <v>39</v>
      </c>
      <c r="H7" s="530" t="s">
        <v>40</v>
      </c>
      <c r="I7" s="530" t="s">
        <v>41</v>
      </c>
      <c r="J7" s="530"/>
    </row>
    <row r="8" spans="1:10" s="264" customFormat="1" ht="25.5" customHeight="1">
      <c r="A8" s="978"/>
      <c r="B8" s="979"/>
      <c r="C8" s="979"/>
      <c r="D8" s="265" t="s">
        <v>10</v>
      </c>
      <c r="E8" s="497" t="s">
        <v>11</v>
      </c>
      <c r="F8" s="497" t="s">
        <v>12</v>
      </c>
      <c r="G8" s="531"/>
      <c r="H8" s="531" t="s">
        <v>45</v>
      </c>
      <c r="I8" s="531" t="s">
        <v>46</v>
      </c>
      <c r="J8" s="531" t="s">
        <v>47</v>
      </c>
    </row>
    <row r="9" spans="1:10" s="264" customFormat="1" ht="12.75">
      <c r="A9" s="266"/>
      <c r="B9" s="267"/>
      <c r="C9" s="267"/>
      <c r="D9" s="268"/>
      <c r="E9" s="498"/>
      <c r="F9" s="499"/>
      <c r="G9" s="532"/>
      <c r="H9" s="532"/>
      <c r="I9" s="532"/>
      <c r="J9" s="532"/>
    </row>
    <row r="10" spans="1:10" ht="18.75">
      <c r="A10" s="269" t="s">
        <v>222</v>
      </c>
      <c r="B10" s="270"/>
      <c r="C10" s="270"/>
      <c r="D10" s="271"/>
      <c r="E10" s="500"/>
      <c r="F10" s="500"/>
      <c r="G10" s="500"/>
      <c r="H10" s="500"/>
      <c r="I10" s="500"/>
      <c r="J10" s="500"/>
    </row>
    <row r="11" spans="1:10" ht="18.75">
      <c r="A11" s="272" t="s">
        <v>223</v>
      </c>
      <c r="B11" s="273"/>
      <c r="C11" s="273"/>
      <c r="D11" s="333"/>
      <c r="E11" s="501"/>
      <c r="F11" s="501"/>
      <c r="G11" s="501"/>
      <c r="H11" s="501"/>
      <c r="I11" s="501"/>
      <c r="J11" s="501"/>
    </row>
    <row r="12" spans="1:10" ht="30.75" customHeight="1">
      <c r="A12" s="920" t="s">
        <v>228</v>
      </c>
      <c r="B12" s="920"/>
      <c r="C12" s="920"/>
      <c r="D12" s="326"/>
      <c r="E12" s="502"/>
      <c r="F12" s="502"/>
      <c r="G12" s="502"/>
      <c r="H12" s="502"/>
      <c r="I12" s="502"/>
      <c r="J12" s="502"/>
    </row>
    <row r="13" spans="1:10" s="275" customFormat="1" ht="12.75">
      <c r="A13" s="987" t="s">
        <v>358</v>
      </c>
      <c r="B13" s="987"/>
      <c r="C13" s="987"/>
      <c r="D13" s="282"/>
      <c r="E13" s="503"/>
      <c r="F13" s="503"/>
      <c r="G13" s="503"/>
      <c r="H13" s="503"/>
      <c r="I13" s="503"/>
      <c r="J13" s="503"/>
    </row>
    <row r="14" spans="1:10" ht="12.75">
      <c r="A14" s="250"/>
      <c r="B14" s="277"/>
      <c r="C14" s="277"/>
      <c r="D14" s="249"/>
      <c r="E14" s="504"/>
      <c r="F14" s="504"/>
      <c r="G14" s="506"/>
      <c r="H14" s="506"/>
      <c r="I14" s="506"/>
      <c r="J14" s="506"/>
    </row>
    <row r="15" spans="1:10" ht="12.75">
      <c r="A15" s="276" t="s">
        <v>357</v>
      </c>
      <c r="B15" s="277"/>
      <c r="C15" s="277"/>
      <c r="D15" s="289">
        <f>+E15+F15</f>
        <v>5000</v>
      </c>
      <c r="E15" s="505">
        <v>5000</v>
      </c>
      <c r="F15" s="506"/>
      <c r="G15" s="727" t="s">
        <v>547</v>
      </c>
      <c r="H15" s="504"/>
      <c r="I15" s="504"/>
      <c r="J15" s="504"/>
    </row>
    <row r="16" spans="1:10" ht="10.5" customHeight="1">
      <c r="A16" s="988"/>
      <c r="B16" s="919"/>
      <c r="C16" s="989"/>
      <c r="D16" s="249"/>
      <c r="E16" s="504"/>
      <c r="F16" s="504"/>
      <c r="G16" s="506"/>
      <c r="H16" s="506"/>
      <c r="I16" s="506"/>
      <c r="J16" s="506"/>
    </row>
    <row r="17" spans="1:10" ht="25.5" customHeight="1">
      <c r="A17" s="920" t="s">
        <v>229</v>
      </c>
      <c r="B17" s="920"/>
      <c r="C17" s="920"/>
      <c r="D17" s="327"/>
      <c r="E17" s="507"/>
      <c r="F17" s="507"/>
      <c r="G17" s="502"/>
      <c r="H17" s="502"/>
      <c r="I17" s="502"/>
      <c r="J17" s="502"/>
    </row>
    <row r="18" spans="1:10" s="275" customFormat="1" ht="16.5" customHeight="1">
      <c r="A18" s="314" t="s">
        <v>361</v>
      </c>
      <c r="B18" s="314"/>
      <c r="C18" s="314"/>
      <c r="D18" s="282"/>
      <c r="E18" s="503"/>
      <c r="F18" s="503"/>
      <c r="G18" s="515"/>
      <c r="H18" s="515"/>
      <c r="I18" s="515"/>
      <c r="J18" s="515"/>
    </row>
    <row r="19" spans="1:10" ht="12.75">
      <c r="A19" s="276" t="s">
        <v>230</v>
      </c>
      <c r="B19" s="277"/>
      <c r="C19" s="277"/>
      <c r="D19" s="249">
        <f>+E19+F19</f>
        <v>20000</v>
      </c>
      <c r="E19" s="504">
        <v>20000</v>
      </c>
      <c r="F19" s="504"/>
      <c r="G19" s="727" t="s">
        <v>547</v>
      </c>
      <c r="H19" s="504"/>
      <c r="I19" s="504"/>
      <c r="J19" s="504"/>
    </row>
    <row r="20" spans="1:10" ht="27" customHeight="1">
      <c r="A20" s="314" t="s">
        <v>231</v>
      </c>
      <c r="B20" s="314"/>
      <c r="C20" s="314"/>
      <c r="D20" s="314"/>
      <c r="E20" s="508"/>
      <c r="F20" s="508"/>
      <c r="G20" s="508"/>
      <c r="H20" s="508"/>
      <c r="I20" s="508"/>
      <c r="J20" s="508"/>
    </row>
    <row r="21" spans="1:10" ht="27" customHeight="1">
      <c r="A21" s="941" t="s">
        <v>539</v>
      </c>
      <c r="B21" s="936"/>
      <c r="C21" s="937"/>
      <c r="D21" s="248">
        <f>+E21+F21</f>
        <v>23440</v>
      </c>
      <c r="E21" s="509">
        <f>+'comfandi - vallenpaz p1'!F13+'comfandi - vallenpaz 10'!F13</f>
        <v>23440</v>
      </c>
      <c r="F21" s="509"/>
      <c r="G21" s="727" t="s">
        <v>547</v>
      </c>
      <c r="H21" s="516"/>
      <c r="I21" s="516"/>
      <c r="J21" s="516"/>
    </row>
    <row r="22" spans="1:10" ht="27" customHeight="1">
      <c r="A22" s="915" t="s">
        <v>362</v>
      </c>
      <c r="B22" s="916"/>
      <c r="C22" s="921"/>
      <c r="D22" s="248"/>
      <c r="E22" s="509"/>
      <c r="F22" s="509"/>
      <c r="G22" s="516"/>
      <c r="H22" s="516"/>
      <c r="I22" s="516"/>
      <c r="J22" s="516"/>
    </row>
    <row r="23" spans="1:10" ht="72" customHeight="1">
      <c r="A23" s="942"/>
      <c r="B23" s="943"/>
      <c r="C23" s="944"/>
      <c r="D23" s="248"/>
      <c r="E23" s="509"/>
      <c r="F23" s="509"/>
      <c r="G23" s="516"/>
      <c r="H23" s="516"/>
      <c r="I23" s="516"/>
      <c r="J23" s="516"/>
    </row>
    <row r="24" spans="1:10" ht="34.5" customHeight="1">
      <c r="A24" s="935" t="s">
        <v>540</v>
      </c>
      <c r="B24" s="936"/>
      <c r="C24" s="937"/>
      <c r="D24" s="248">
        <f>+E24+F24</f>
        <v>10100</v>
      </c>
      <c r="E24" s="509">
        <f>+'comfandi - vallenpaz p1'!F16+'comfandi - vallenpaz 10'!F16</f>
        <v>10100</v>
      </c>
      <c r="F24" s="509"/>
      <c r="G24" s="727" t="s">
        <v>547</v>
      </c>
      <c r="H24" s="516"/>
      <c r="I24" s="516"/>
      <c r="J24" s="516"/>
    </row>
    <row r="25" spans="1:10" ht="12.75">
      <c r="A25" s="915" t="s">
        <v>363</v>
      </c>
      <c r="B25" s="916"/>
      <c r="C25" s="921"/>
      <c r="D25" s="248"/>
      <c r="E25" s="509"/>
      <c r="F25" s="509"/>
      <c r="G25" s="516"/>
      <c r="H25" s="516"/>
      <c r="I25" s="516"/>
      <c r="J25" s="516"/>
    </row>
    <row r="26" spans="1:10" ht="73.5" customHeight="1">
      <c r="A26" s="942"/>
      <c r="B26" s="943"/>
      <c r="C26" s="944"/>
      <c r="D26" s="248"/>
      <c r="E26" s="509"/>
      <c r="F26" s="509"/>
      <c r="G26" s="516"/>
      <c r="H26" s="516"/>
      <c r="I26" s="516"/>
      <c r="J26" s="516"/>
    </row>
    <row r="27" spans="1:10" ht="12.75">
      <c r="A27" s="945" t="s">
        <v>538</v>
      </c>
      <c r="B27" s="936"/>
      <c r="C27" s="937"/>
      <c r="D27" s="248">
        <f>+E27+F27</f>
        <v>36046</v>
      </c>
      <c r="E27" s="509"/>
      <c r="F27" s="509">
        <f>+'comfandi - vallenpaz p1'!G19+'comfandi - vallenpaz 10'!G19</f>
        <v>36046</v>
      </c>
      <c r="G27" s="516"/>
      <c r="H27" s="516"/>
      <c r="I27" s="516"/>
      <c r="J27" s="516"/>
    </row>
    <row r="28" spans="1:10" ht="12.75" customHeight="1">
      <c r="A28" s="915" t="s">
        <v>364</v>
      </c>
      <c r="B28" s="946"/>
      <c r="C28" s="947"/>
      <c r="D28" s="248"/>
      <c r="E28" s="509"/>
      <c r="F28" s="509"/>
      <c r="G28" s="516"/>
      <c r="H28" s="516"/>
      <c r="I28" s="516"/>
      <c r="J28" s="516"/>
    </row>
    <row r="29" spans="1:10" ht="50.25" customHeight="1">
      <c r="A29" s="948"/>
      <c r="B29" s="946"/>
      <c r="C29" s="947"/>
      <c r="D29" s="248"/>
      <c r="E29" s="509"/>
      <c r="F29" s="509"/>
      <c r="G29" s="516"/>
      <c r="H29" s="516"/>
      <c r="I29" s="516"/>
      <c r="J29" s="516"/>
    </row>
    <row r="30" spans="1:10" ht="24.75" customHeight="1">
      <c r="A30" s="950" t="s">
        <v>365</v>
      </c>
      <c r="B30" s="951"/>
      <c r="C30" s="952"/>
      <c r="D30" s="248">
        <f>+E30+F30</f>
        <v>23730</v>
      </c>
      <c r="E30" s="509"/>
      <c r="F30" s="509">
        <f>+'comfandi - vallenpaz p1'!G22+'comfandi - vallenpaz 10'!G22</f>
        <v>23730</v>
      </c>
      <c r="G30" s="516"/>
      <c r="H30" s="516"/>
      <c r="I30" s="516"/>
      <c r="J30" s="516"/>
    </row>
    <row r="31" spans="1:10" ht="18.75" customHeight="1">
      <c r="A31" s="915" t="s">
        <v>366</v>
      </c>
      <c r="B31" s="943"/>
      <c r="C31" s="944"/>
      <c r="D31" s="248"/>
      <c r="E31" s="509"/>
      <c r="F31" s="509"/>
      <c r="G31" s="516"/>
      <c r="H31" s="516"/>
      <c r="I31" s="516"/>
      <c r="J31" s="516"/>
    </row>
    <row r="32" spans="1:10" ht="44.25" customHeight="1">
      <c r="A32" s="915"/>
      <c r="B32" s="943"/>
      <c r="C32" s="944"/>
      <c r="D32" s="248"/>
      <c r="E32" s="509"/>
      <c r="F32" s="509"/>
      <c r="G32" s="516"/>
      <c r="H32" s="516"/>
      <c r="I32" s="516"/>
      <c r="J32" s="516"/>
    </row>
    <row r="33" spans="1:10" ht="12.75">
      <c r="A33" s="310"/>
      <c r="B33" s="310"/>
      <c r="C33" s="310"/>
      <c r="D33" s="311"/>
      <c r="E33" s="509"/>
      <c r="F33" s="509"/>
      <c r="G33" s="516"/>
      <c r="H33" s="516"/>
      <c r="I33" s="516"/>
      <c r="J33" s="516"/>
    </row>
    <row r="34" spans="1:10" ht="12.75">
      <c r="A34" s="314" t="s">
        <v>536</v>
      </c>
      <c r="B34" s="314"/>
      <c r="C34" s="314"/>
      <c r="D34" s="313"/>
      <c r="E34" s="510"/>
      <c r="F34" s="510"/>
      <c r="G34" s="533"/>
      <c r="H34" s="533"/>
      <c r="I34" s="533"/>
      <c r="J34" s="533"/>
    </row>
    <row r="35" spans="1:10" ht="28.5" customHeight="1">
      <c r="A35" s="917" t="s">
        <v>367</v>
      </c>
      <c r="B35" s="907"/>
      <c r="C35" s="907"/>
      <c r="D35" s="248">
        <f>+E35+F35</f>
        <v>16729</v>
      </c>
      <c r="E35" s="509">
        <f>+'Carvajal p1'!F13+'Carvajal p2'!F13</f>
        <v>16729</v>
      </c>
      <c r="F35" s="509"/>
      <c r="G35" s="727" t="s">
        <v>547</v>
      </c>
      <c r="H35" s="516"/>
      <c r="I35" s="516"/>
      <c r="J35" s="516"/>
    </row>
    <row r="36" spans="1:10" ht="42" customHeight="1">
      <c r="A36" s="949" t="s">
        <v>368</v>
      </c>
      <c r="B36" s="908"/>
      <c r="C36" s="908"/>
      <c r="D36" s="248"/>
      <c r="E36" s="509"/>
      <c r="F36" s="509"/>
      <c r="G36" s="516"/>
      <c r="H36" s="516"/>
      <c r="I36" s="516"/>
      <c r="J36" s="516"/>
    </row>
    <row r="37" spans="1:10" ht="20.25" customHeight="1">
      <c r="A37" s="917" t="s">
        <v>226</v>
      </c>
      <c r="B37" s="907"/>
      <c r="C37" s="907"/>
      <c r="D37" s="248">
        <f t="shared" ref="D37:D47" si="0">+E37+F37</f>
        <v>21867</v>
      </c>
      <c r="E37" s="509">
        <f>+'Carvajal p1'!F15+'Carvajal p2'!F16</f>
        <v>21867</v>
      </c>
      <c r="F37" s="509"/>
      <c r="G37" s="727" t="s">
        <v>547</v>
      </c>
      <c r="H37" s="516"/>
      <c r="I37" s="516"/>
      <c r="J37" s="516"/>
    </row>
    <row r="38" spans="1:10" ht="33.75" customHeight="1">
      <c r="A38" s="949" t="s">
        <v>369</v>
      </c>
      <c r="B38" s="908"/>
      <c r="C38" s="908"/>
      <c r="D38" s="248"/>
      <c r="E38" s="509"/>
      <c r="F38" s="509"/>
      <c r="G38" s="516"/>
      <c r="H38" s="516"/>
      <c r="I38" s="516"/>
      <c r="J38" s="516"/>
    </row>
    <row r="39" spans="1:10" ht="20.25" customHeight="1">
      <c r="A39" s="917" t="s">
        <v>227</v>
      </c>
      <c r="B39" s="907"/>
      <c r="C39" s="907"/>
      <c r="D39" s="248">
        <f>+E39+F39</f>
        <v>17348</v>
      </c>
      <c r="E39" s="509">
        <f>+'Carvajal p1'!F17+'Carvajal p2'!F19</f>
        <v>17348</v>
      </c>
      <c r="F39" s="509"/>
      <c r="G39" s="727" t="s">
        <v>547</v>
      </c>
      <c r="H39" s="516"/>
      <c r="I39" s="516"/>
      <c r="J39" s="516"/>
    </row>
    <row r="40" spans="1:10" ht="56.25" customHeight="1">
      <c r="A40" s="949" t="s">
        <v>370</v>
      </c>
      <c r="B40" s="908"/>
      <c r="C40" s="908"/>
      <c r="D40" s="248"/>
      <c r="E40" s="509"/>
      <c r="F40" s="509"/>
      <c r="G40" s="516"/>
      <c r="H40" s="516"/>
      <c r="I40" s="516"/>
      <c r="J40" s="516"/>
    </row>
    <row r="41" spans="1:10" ht="32.25" customHeight="1">
      <c r="A41" s="917" t="s">
        <v>371</v>
      </c>
      <c r="B41" s="907"/>
      <c r="C41" s="907"/>
      <c r="D41" s="248">
        <f>+E41+D57+E57+FB5643</f>
        <v>12424.909090909092</v>
      </c>
      <c r="E41" s="509">
        <f>+'Carvajal p1'!F19+'Carvajal p2'!F21</f>
        <v>3334</v>
      </c>
      <c r="F41" s="509"/>
      <c r="G41" s="727" t="s">
        <v>547</v>
      </c>
      <c r="H41" s="516"/>
      <c r="I41" s="516"/>
      <c r="J41" s="516"/>
    </row>
    <row r="42" spans="1:10" ht="37.5" customHeight="1">
      <c r="A42" s="949" t="s">
        <v>372</v>
      </c>
      <c r="B42" s="908"/>
      <c r="C42" s="908"/>
      <c r="D42" s="248"/>
      <c r="E42" s="509"/>
      <c r="F42" s="509"/>
      <c r="G42" s="516"/>
      <c r="H42" s="516"/>
      <c r="I42" s="516"/>
      <c r="J42" s="516"/>
    </row>
    <row r="43" spans="1:10" ht="20.25" customHeight="1">
      <c r="A43" s="927" t="s">
        <v>373</v>
      </c>
      <c r="B43" s="907"/>
      <c r="C43" s="907"/>
      <c r="D43" s="248">
        <f t="shared" si="0"/>
        <v>877</v>
      </c>
      <c r="E43" s="509">
        <f>+'Carvajal p1'!F22+'Carvajal p2'!F24</f>
        <v>877</v>
      </c>
      <c r="F43" s="509"/>
      <c r="G43" s="727" t="s">
        <v>547</v>
      </c>
      <c r="H43" s="516"/>
      <c r="I43" s="516"/>
      <c r="J43" s="516"/>
    </row>
    <row r="44" spans="1:10" ht="26.25" customHeight="1">
      <c r="A44" s="949" t="s">
        <v>26</v>
      </c>
      <c r="B44" s="908"/>
      <c r="C44" s="908"/>
      <c r="D44" s="248"/>
      <c r="E44" s="509"/>
      <c r="F44" s="509"/>
      <c r="G44" s="516"/>
      <c r="H44" s="516"/>
      <c r="I44" s="516"/>
      <c r="J44" s="516"/>
    </row>
    <row r="45" spans="1:10" ht="24.75" customHeight="1">
      <c r="A45" s="917" t="s">
        <v>374</v>
      </c>
      <c r="B45" s="907"/>
      <c r="C45" s="907"/>
      <c r="D45" s="248">
        <f t="shared" si="0"/>
        <v>2131</v>
      </c>
      <c r="E45" s="509">
        <f>+'Carvajal p1'!F23+'Carvajal p2'!F25</f>
        <v>2131</v>
      </c>
      <c r="F45" s="509"/>
      <c r="G45" s="727" t="s">
        <v>547</v>
      </c>
      <c r="H45" s="516"/>
      <c r="I45" s="516"/>
      <c r="J45" s="516"/>
    </row>
    <row r="46" spans="1:10" ht="28.5" customHeight="1">
      <c r="A46" s="949" t="s">
        <v>375</v>
      </c>
      <c r="B46" s="908"/>
      <c r="C46" s="908"/>
      <c r="D46" s="248"/>
      <c r="E46" s="509"/>
      <c r="F46" s="509"/>
      <c r="G46" s="516"/>
      <c r="H46" s="516"/>
      <c r="I46" s="516"/>
      <c r="J46" s="516"/>
    </row>
    <row r="47" spans="1:10" ht="12.75">
      <c r="A47" s="917" t="s">
        <v>376</v>
      </c>
      <c r="B47" s="907"/>
      <c r="C47" s="907"/>
      <c r="D47" s="248">
        <f t="shared" si="0"/>
        <v>3714</v>
      </c>
      <c r="E47" s="509">
        <f>+'Carvajal p1'!F25+'Carvajal p2'!F27</f>
        <v>3714</v>
      </c>
      <c r="F47" s="509"/>
      <c r="G47" s="727" t="s">
        <v>547</v>
      </c>
      <c r="H47" s="516"/>
      <c r="I47" s="516"/>
      <c r="J47" s="516"/>
    </row>
    <row r="48" spans="1:10" ht="42" customHeight="1">
      <c r="A48" s="949" t="s">
        <v>377</v>
      </c>
      <c r="B48" s="908"/>
      <c r="C48" s="908"/>
      <c r="D48" s="248"/>
      <c r="E48" s="509"/>
      <c r="F48" s="509"/>
      <c r="G48" s="516"/>
      <c r="H48" s="516"/>
      <c r="I48" s="516"/>
      <c r="J48" s="516"/>
    </row>
    <row r="49" spans="1:10" ht="12.75">
      <c r="A49" s="314" t="s">
        <v>378</v>
      </c>
      <c r="B49" s="316"/>
      <c r="C49" s="317"/>
      <c r="D49" s="313"/>
      <c r="E49" s="510"/>
      <c r="F49" s="510"/>
      <c r="G49" s="533"/>
      <c r="H49" s="533"/>
      <c r="I49" s="533"/>
      <c r="J49" s="533"/>
    </row>
    <row r="50" spans="1:10" ht="25.5" customHeight="1">
      <c r="A50" s="917" t="s">
        <v>281</v>
      </c>
      <c r="B50" s="907"/>
      <c r="C50" s="918"/>
      <c r="D50" s="311">
        <f>+E50+F50</f>
        <v>10000</v>
      </c>
      <c r="E50" s="509">
        <f>+'Super de Alimentos P2'!F12</f>
        <v>5000</v>
      </c>
      <c r="F50" s="509">
        <f>+'Super de Alimentos P2'!G12</f>
        <v>5000</v>
      </c>
      <c r="G50" s="727" t="s">
        <v>547</v>
      </c>
      <c r="H50" s="509"/>
      <c r="I50" s="509"/>
      <c r="J50" s="509"/>
    </row>
    <row r="51" spans="1:10" ht="51" customHeight="1">
      <c r="A51" s="915" t="s">
        <v>379</v>
      </c>
      <c r="B51" s="916"/>
      <c r="C51" s="921"/>
      <c r="D51" s="248"/>
      <c r="E51" s="509"/>
      <c r="F51" s="509"/>
      <c r="G51" s="509"/>
      <c r="H51" s="509"/>
      <c r="I51" s="509"/>
      <c r="J51" s="509"/>
    </row>
    <row r="52" spans="1:10" ht="12.75">
      <c r="A52" s="310"/>
      <c r="B52" s="310"/>
      <c r="C52" s="310"/>
      <c r="D52" s="318"/>
      <c r="E52" s="511"/>
      <c r="F52" s="511"/>
      <c r="G52" s="509"/>
      <c r="H52" s="509"/>
      <c r="I52" s="509"/>
      <c r="J52" s="509"/>
    </row>
    <row r="53" spans="1:10" ht="12.75">
      <c r="A53" s="314" t="s">
        <v>282</v>
      </c>
      <c r="B53" s="312"/>
      <c r="C53" s="312"/>
      <c r="D53" s="320"/>
      <c r="E53" s="512"/>
      <c r="F53" s="512"/>
      <c r="G53" s="510"/>
      <c r="H53" s="510"/>
      <c r="I53" s="510"/>
      <c r="J53" s="510"/>
    </row>
    <row r="54" spans="1:10" ht="52.5" customHeight="1">
      <c r="A54" s="917" t="s">
        <v>541</v>
      </c>
      <c r="B54" s="907"/>
      <c r="C54" s="918"/>
      <c r="D54" s="318">
        <f t="shared" ref="D54" si="1">+E54+F54</f>
        <v>30000</v>
      </c>
      <c r="E54" s="511">
        <f>+'Tecnovo p1'!F13</f>
        <v>22727.272727272728</v>
      </c>
      <c r="F54" s="509">
        <f>+'Tecnovo p1'!G13</f>
        <v>7272.727272727273</v>
      </c>
      <c r="G54" s="727" t="s">
        <v>547</v>
      </c>
      <c r="H54" s="509"/>
      <c r="I54" s="509"/>
      <c r="J54" s="509"/>
    </row>
    <row r="55" spans="1:10" ht="69.75" customHeight="1">
      <c r="A55" s="953" t="s">
        <v>380</v>
      </c>
      <c r="B55" s="954"/>
      <c r="C55" s="954"/>
      <c r="D55" s="730">
        <f>+F55</f>
        <v>29999.727272727272</v>
      </c>
      <c r="E55" s="730"/>
      <c r="F55" s="731">
        <f>+'Tecnovo p1'!G14+22727</f>
        <v>29999.727272727272</v>
      </c>
      <c r="G55" s="737"/>
      <c r="H55" s="731"/>
      <c r="I55" s="731"/>
      <c r="J55" s="731"/>
    </row>
    <row r="56" spans="1:10" ht="69.75" customHeight="1">
      <c r="A56" s="953" t="s">
        <v>546</v>
      </c>
      <c r="B56" s="954"/>
      <c r="C56" s="955"/>
      <c r="D56" s="730">
        <f>+E56+F56</f>
        <v>30000</v>
      </c>
      <c r="E56" s="730">
        <v>22727</v>
      </c>
      <c r="F56" s="731">
        <v>7273</v>
      </c>
      <c r="G56" s="727" t="s">
        <v>547</v>
      </c>
      <c r="H56" s="731"/>
      <c r="I56" s="731"/>
      <c r="J56" s="731"/>
    </row>
    <row r="57" spans="1:10" ht="50.25" customHeight="1">
      <c r="A57" s="917" t="s">
        <v>542</v>
      </c>
      <c r="B57" s="907"/>
      <c r="C57" s="907"/>
      <c r="D57" s="318">
        <f>+E57+F57</f>
        <v>5454.545454545455</v>
      </c>
      <c r="E57" s="511">
        <f>+'Tecnovo p1'!F15</f>
        <v>3636.3636363636365</v>
      </c>
      <c r="F57" s="509">
        <f>+'Tecnovo p1'!G15</f>
        <v>1818.1818181818182</v>
      </c>
      <c r="G57" s="727" t="s">
        <v>547</v>
      </c>
      <c r="H57" s="509"/>
      <c r="I57" s="509"/>
      <c r="J57" s="509"/>
    </row>
    <row r="58" spans="1:10" s="336" customFormat="1" ht="30" customHeight="1">
      <c r="A58" s="917" t="s">
        <v>283</v>
      </c>
      <c r="B58" s="907"/>
      <c r="C58" s="907"/>
      <c r="D58" s="335">
        <f>+E58+F58</f>
        <v>8347.826086956522</v>
      </c>
      <c r="E58" s="513">
        <f>+'Tecnovo p1'!F16</f>
        <v>5565.217391304348</v>
      </c>
      <c r="F58" s="734">
        <f>+'Tecnovo p1'!G16</f>
        <v>2782.608695652174</v>
      </c>
      <c r="G58" s="727" t="s">
        <v>547</v>
      </c>
      <c r="H58" s="534"/>
      <c r="I58" s="534"/>
      <c r="J58" s="534"/>
    </row>
    <row r="59" spans="1:10" s="336" customFormat="1" ht="26.25" customHeight="1">
      <c r="A59" s="917" t="s">
        <v>284</v>
      </c>
      <c r="B59" s="907"/>
      <c r="C59" s="907"/>
      <c r="D59" s="335">
        <f>+E59+F59</f>
        <v>9090.9090909090901</v>
      </c>
      <c r="E59" s="513">
        <f>+'Tecnovo p1'!F17</f>
        <v>4545.454545454545</v>
      </c>
      <c r="F59" s="734">
        <f>+'Tecnovo p1'!G17</f>
        <v>4545.454545454545</v>
      </c>
      <c r="G59" s="727" t="s">
        <v>547</v>
      </c>
      <c r="H59" s="534"/>
      <c r="I59" s="534"/>
      <c r="J59" s="534"/>
    </row>
    <row r="60" spans="1:10" ht="28.5" customHeight="1">
      <c r="A60" s="917" t="s">
        <v>285</v>
      </c>
      <c r="B60" s="907"/>
      <c r="C60" s="918"/>
      <c r="D60" s="318">
        <f>+E60+F60</f>
        <v>2048.42</v>
      </c>
      <c r="E60" s="511">
        <f>+'Tecnovo p1'!F18</f>
        <v>798.42000000000007</v>
      </c>
      <c r="F60" s="509">
        <f>+'Tecnovo p1'!G18</f>
        <v>1250</v>
      </c>
      <c r="G60" s="727" t="s">
        <v>547</v>
      </c>
      <c r="H60" s="509"/>
      <c r="I60" s="509"/>
      <c r="J60" s="509"/>
    </row>
    <row r="61" spans="1:10" ht="12.75">
      <c r="A61" s="310"/>
      <c r="B61" s="310"/>
      <c r="C61" s="310"/>
      <c r="D61" s="318"/>
      <c r="E61" s="511"/>
      <c r="F61" s="509"/>
      <c r="G61" s="738"/>
      <c r="H61" s="509"/>
      <c r="I61" s="509"/>
      <c r="J61" s="509"/>
    </row>
    <row r="62" spans="1:10" ht="12.75">
      <c r="A62" s="314" t="s">
        <v>286</v>
      </c>
      <c r="B62" s="312"/>
      <c r="C62" s="312"/>
      <c r="D62" s="320"/>
      <c r="E62" s="512"/>
      <c r="F62" s="512"/>
      <c r="G62" s="510"/>
      <c r="H62" s="510"/>
      <c r="I62" s="510"/>
      <c r="J62" s="510"/>
    </row>
    <row r="63" spans="1:10" s="275" customFormat="1" ht="12.75">
      <c r="A63" s="420" t="s">
        <v>381</v>
      </c>
      <c r="B63" s="421"/>
      <c r="C63" s="421"/>
      <c r="D63" s="318">
        <f>+E63+F63</f>
        <v>12000</v>
      </c>
      <c r="E63" s="511">
        <f>+'Cemex p1'!F12</f>
        <v>12000</v>
      </c>
      <c r="F63" s="509"/>
      <c r="G63" s="727" t="s">
        <v>547</v>
      </c>
      <c r="H63" s="509"/>
      <c r="I63" s="509"/>
      <c r="J63" s="509"/>
    </row>
    <row r="64" spans="1:10" s="275" customFormat="1" ht="36.75" customHeight="1">
      <c r="A64" s="900" t="s">
        <v>238</v>
      </c>
      <c r="B64" s="901"/>
      <c r="C64" s="902"/>
      <c r="D64" s="318"/>
      <c r="E64" s="513"/>
      <c r="F64" s="734"/>
      <c r="G64" s="739"/>
      <c r="H64" s="534"/>
      <c r="I64" s="534"/>
      <c r="J64" s="534"/>
    </row>
    <row r="65" spans="1:10" s="275" customFormat="1" ht="12.75">
      <c r="A65" s="420" t="s">
        <v>287</v>
      </c>
      <c r="B65" s="421"/>
      <c r="C65" s="421"/>
      <c r="D65" s="318">
        <f>+E65+F65</f>
        <v>1600</v>
      </c>
      <c r="E65" s="511"/>
      <c r="F65" s="509">
        <f>+'Cemex p1'!G14</f>
        <v>1600</v>
      </c>
      <c r="G65" s="738"/>
      <c r="H65" s="509"/>
      <c r="I65" s="509"/>
      <c r="J65" s="509"/>
    </row>
    <row r="66" spans="1:10" s="275" customFormat="1" ht="15" customHeight="1">
      <c r="A66" s="900" t="s">
        <v>240</v>
      </c>
      <c r="B66" s="901"/>
      <c r="C66" s="902"/>
      <c r="D66" s="318"/>
      <c r="E66" s="513"/>
      <c r="F66" s="734"/>
      <c r="G66" s="739"/>
      <c r="H66" s="534"/>
      <c r="I66" s="534"/>
      <c r="J66" s="534"/>
    </row>
    <row r="67" spans="1:10" s="275" customFormat="1" ht="12.75">
      <c r="A67" s="420" t="s">
        <v>288</v>
      </c>
      <c r="B67" s="421"/>
      <c r="C67" s="421"/>
      <c r="D67" s="318">
        <f>+E67+F67</f>
        <v>12000</v>
      </c>
      <c r="E67" s="511"/>
      <c r="F67" s="509">
        <f>+'Cemex p1'!G16</f>
        <v>12000</v>
      </c>
      <c r="G67" s="738"/>
      <c r="H67" s="509"/>
      <c r="I67" s="509"/>
      <c r="J67" s="509"/>
    </row>
    <row r="68" spans="1:10" s="275" customFormat="1" ht="14.25" customHeight="1">
      <c r="A68" s="900" t="s">
        <v>242</v>
      </c>
      <c r="B68" s="901"/>
      <c r="C68" s="902"/>
      <c r="D68" s="318"/>
      <c r="E68" s="513"/>
      <c r="F68" s="734"/>
      <c r="G68" s="739"/>
      <c r="H68" s="534"/>
      <c r="I68" s="534"/>
      <c r="J68" s="534"/>
    </row>
    <row r="69" spans="1:10" s="275" customFormat="1" ht="12.75">
      <c r="A69" s="420" t="s">
        <v>332</v>
      </c>
      <c r="B69" s="421"/>
      <c r="C69" s="421"/>
      <c r="D69" s="318">
        <f>+E69+F69</f>
        <v>8000</v>
      </c>
      <c r="E69" s="511"/>
      <c r="F69" s="509">
        <f>+'Cemex p1'!G18</f>
        <v>8000</v>
      </c>
      <c r="G69" s="738"/>
      <c r="H69" s="509"/>
      <c r="I69" s="509"/>
      <c r="J69" s="509"/>
    </row>
    <row r="70" spans="1:10" ht="27" customHeight="1">
      <c r="A70" s="900" t="s">
        <v>244</v>
      </c>
      <c r="B70" s="901"/>
      <c r="C70" s="902"/>
      <c r="D70" s="318"/>
      <c r="E70" s="513"/>
      <c r="F70" s="734"/>
      <c r="G70" s="739"/>
      <c r="H70" s="534"/>
      <c r="I70" s="534"/>
      <c r="J70" s="534"/>
    </row>
    <row r="71" spans="1:10" ht="12.75">
      <c r="A71" s="322"/>
      <c r="B71" s="322"/>
      <c r="C71" s="322"/>
      <c r="D71" s="318"/>
      <c r="E71" s="511"/>
      <c r="F71" s="509"/>
      <c r="G71" s="738"/>
      <c r="H71" s="509"/>
      <c r="I71" s="509"/>
      <c r="J71" s="509"/>
    </row>
    <row r="72" spans="1:10" ht="12.75">
      <c r="A72" s="314" t="s">
        <v>352</v>
      </c>
      <c r="B72" s="312"/>
      <c r="C72" s="312"/>
      <c r="D72" s="486"/>
      <c r="E72" s="514"/>
      <c r="F72" s="514"/>
      <c r="G72" s="535"/>
      <c r="H72" s="535"/>
      <c r="I72" s="535"/>
      <c r="J72" s="535"/>
    </row>
    <row r="73" spans="1:10" ht="32.25" customHeight="1">
      <c r="A73" s="917" t="s">
        <v>382</v>
      </c>
      <c r="B73" s="907"/>
      <c r="C73" s="918"/>
      <c r="D73" s="335">
        <f>+E73+F73</f>
        <v>6000</v>
      </c>
      <c r="E73" s="513">
        <f>+'yamaha p1'!F14</f>
        <v>6000</v>
      </c>
      <c r="F73" s="732"/>
      <c r="G73" s="727" t="s">
        <v>547</v>
      </c>
      <c r="H73" s="513"/>
      <c r="I73" s="513"/>
      <c r="J73" s="513"/>
    </row>
    <row r="74" spans="1:10" ht="49.5" customHeight="1">
      <c r="A74" s="917" t="s">
        <v>353</v>
      </c>
      <c r="B74" s="907"/>
      <c r="C74" s="918"/>
      <c r="D74" s="335">
        <f>+E74+F74</f>
        <v>8500</v>
      </c>
      <c r="E74" s="513">
        <f>+'yamaha p1'!F17</f>
        <v>8500</v>
      </c>
      <c r="F74" s="732"/>
      <c r="G74" s="727" t="s">
        <v>547</v>
      </c>
      <c r="H74" s="513"/>
      <c r="I74" s="513"/>
      <c r="J74" s="513"/>
    </row>
    <row r="75" spans="1:10" ht="49.5" customHeight="1">
      <c r="A75" s="926" t="s">
        <v>383</v>
      </c>
      <c r="B75" s="913"/>
      <c r="C75" s="914"/>
      <c r="D75" s="335">
        <f>+E75+F75</f>
        <v>6500</v>
      </c>
      <c r="E75" s="513">
        <f>+'yamaha 10'!F14</f>
        <v>6500</v>
      </c>
      <c r="F75" s="732"/>
      <c r="G75" s="727" t="s">
        <v>547</v>
      </c>
      <c r="H75" s="513"/>
      <c r="I75" s="513"/>
      <c r="J75" s="513"/>
    </row>
    <row r="76" spans="1:10" ht="49.5" customHeight="1">
      <c r="A76" s="926" t="s">
        <v>384</v>
      </c>
      <c r="B76" s="913"/>
      <c r="C76" s="914"/>
      <c r="D76" s="335">
        <f>+E76+F76</f>
        <v>9000</v>
      </c>
      <c r="E76" s="513">
        <f>+'yamaha 10'!F16</f>
        <v>9000</v>
      </c>
      <c r="F76" s="732"/>
      <c r="G76" s="727" t="s">
        <v>547</v>
      </c>
      <c r="H76" s="513"/>
      <c r="I76" s="513"/>
      <c r="J76" s="513"/>
    </row>
    <row r="77" spans="1:10" ht="49.5" customHeight="1">
      <c r="A77" s="927" t="s">
        <v>385</v>
      </c>
      <c r="B77" s="913"/>
      <c r="C77" s="914"/>
      <c r="D77" s="335">
        <f>+E77+F77</f>
        <v>25000</v>
      </c>
      <c r="E77" s="513">
        <f>+'yamaha 10'!F18</f>
        <v>25000</v>
      </c>
      <c r="F77" s="732"/>
      <c r="G77" s="727" t="s">
        <v>547</v>
      </c>
      <c r="H77" s="513"/>
      <c r="I77" s="513"/>
      <c r="J77" s="513"/>
    </row>
    <row r="78" spans="1:10" ht="49.5" customHeight="1">
      <c r="A78" s="491"/>
      <c r="B78" s="489"/>
      <c r="C78" s="490"/>
      <c r="D78" s="335"/>
      <c r="E78" s="513"/>
      <c r="F78" s="732"/>
      <c r="G78" s="736"/>
      <c r="H78" s="513"/>
      <c r="I78" s="513"/>
      <c r="J78" s="513"/>
    </row>
    <row r="79" spans="1:10" ht="12.75">
      <c r="A79" s="314" t="s">
        <v>461</v>
      </c>
      <c r="B79" s="312"/>
      <c r="C79" s="312"/>
      <c r="D79" s="486"/>
      <c r="E79" s="514"/>
      <c r="F79" s="514"/>
      <c r="G79" s="535"/>
      <c r="H79" s="535"/>
      <c r="I79" s="535"/>
      <c r="J79" s="535"/>
    </row>
    <row r="80" spans="1:10" ht="49.5" customHeight="1">
      <c r="A80" s="926" t="s">
        <v>462</v>
      </c>
      <c r="B80" s="913"/>
      <c r="C80" s="914"/>
      <c r="D80" s="335">
        <f>+E80+F80</f>
        <v>11481.033782428049</v>
      </c>
      <c r="E80" s="513">
        <f>+'Enviaseo -Peldar 2009'!F14+'Enviaseo - Peldar p2'!F15</f>
        <v>11481.033782428049</v>
      </c>
      <c r="F80" s="513"/>
      <c r="G80" s="729" t="s">
        <v>547</v>
      </c>
      <c r="H80" s="513"/>
      <c r="I80" s="513"/>
      <c r="J80" s="513"/>
    </row>
    <row r="81" spans="1:10" ht="49.5" customHeight="1">
      <c r="A81" s="929" t="s">
        <v>433</v>
      </c>
      <c r="B81" s="930"/>
      <c r="C81" s="931"/>
      <c r="D81" s="335"/>
      <c r="E81" s="513"/>
      <c r="F81" s="513"/>
      <c r="G81" s="729" t="s">
        <v>547</v>
      </c>
      <c r="H81" s="513"/>
      <c r="I81" s="513"/>
      <c r="J81" s="513"/>
    </row>
    <row r="82" spans="1:10" ht="12.75">
      <c r="A82" s="627" t="s">
        <v>463</v>
      </c>
      <c r="B82" s="492"/>
      <c r="C82" s="492"/>
      <c r="D82" s="335">
        <f>+E82+F82</f>
        <v>2054.510103407606</v>
      </c>
      <c r="E82" s="513">
        <f>+'Enviaseo -Peldar 2009'!F15+'Enviaseo - Peldar p2'!F17</f>
        <v>2054.510103407606</v>
      </c>
      <c r="F82" s="513"/>
      <c r="G82" s="729" t="s">
        <v>547</v>
      </c>
      <c r="H82" s="513"/>
      <c r="I82" s="513"/>
      <c r="J82" s="513"/>
    </row>
    <row r="83" spans="1:10" ht="36" customHeight="1">
      <c r="A83" s="932" t="s">
        <v>438</v>
      </c>
      <c r="B83" s="933"/>
      <c r="C83" s="934"/>
      <c r="D83" s="335"/>
      <c r="E83" s="513"/>
      <c r="F83" s="513"/>
      <c r="G83" s="732"/>
      <c r="H83" s="513"/>
      <c r="I83" s="513"/>
      <c r="J83" s="513"/>
    </row>
    <row r="84" spans="1:10" ht="27.75" customHeight="1">
      <c r="A84" s="627" t="s">
        <v>464</v>
      </c>
      <c r="B84" s="492"/>
      <c r="C84" s="492"/>
      <c r="D84" s="335">
        <f>+E84+F84</f>
        <v>360934.74734874256</v>
      </c>
      <c r="E84" s="513">
        <f>+'Enviaseo -Peldar 2009'!F17+'Enviaseo - Peldar p2'!F20</f>
        <v>22464.485477422102</v>
      </c>
      <c r="F84" s="513">
        <f>+'Enviaseo -Peldar 2009'!G17+'Enviaseo - Peldar p2'!G20</f>
        <v>338470.26187132043</v>
      </c>
      <c r="G84" s="729" t="s">
        <v>547</v>
      </c>
      <c r="H84" s="513"/>
      <c r="I84" s="513"/>
      <c r="J84" s="513"/>
    </row>
    <row r="85" spans="1:10" ht="49.5" customHeight="1">
      <c r="A85" s="932" t="s">
        <v>441</v>
      </c>
      <c r="B85" s="933"/>
      <c r="C85" s="934"/>
      <c r="D85" s="335"/>
      <c r="E85" s="513"/>
      <c r="F85" s="513"/>
      <c r="G85" s="732"/>
      <c r="H85" s="513"/>
      <c r="I85" s="513"/>
      <c r="J85" s="513"/>
    </row>
    <row r="86" spans="1:10" ht="12.75">
      <c r="A86" s="322"/>
      <c r="B86" s="322"/>
      <c r="C86" s="322"/>
      <c r="D86" s="335"/>
      <c r="E86" s="513"/>
      <c r="F86" s="513"/>
      <c r="G86" s="732"/>
      <c r="H86" s="513"/>
      <c r="I86" s="513"/>
      <c r="J86" s="513"/>
    </row>
    <row r="87" spans="1:10" s="275" customFormat="1" ht="30.75" customHeight="1">
      <c r="A87" s="920" t="s">
        <v>543</v>
      </c>
      <c r="B87" s="920"/>
      <c r="C87" s="920"/>
      <c r="D87" s="326"/>
      <c r="E87" s="502"/>
      <c r="F87" s="502"/>
      <c r="G87" s="502"/>
      <c r="H87" s="502"/>
      <c r="I87" s="502"/>
      <c r="J87" s="502"/>
    </row>
    <row r="88" spans="1:10" s="275" customFormat="1" ht="16.5" customHeight="1">
      <c r="A88" s="314" t="s">
        <v>470</v>
      </c>
      <c r="B88" s="314"/>
      <c r="C88" s="314"/>
      <c r="D88" s="274"/>
      <c r="E88" s="515"/>
      <c r="F88" s="515"/>
      <c r="G88" s="515"/>
      <c r="H88" s="515"/>
      <c r="I88" s="515"/>
      <c r="J88" s="515"/>
    </row>
    <row r="89" spans="1:10" ht="62.25" customHeight="1">
      <c r="A89" s="990" t="s">
        <v>386</v>
      </c>
      <c r="B89" s="913"/>
      <c r="C89" s="914"/>
      <c r="D89" s="248">
        <f>+E89+F89</f>
        <v>16768.292682926829</v>
      </c>
      <c r="E89" s="509">
        <v>16768.292682926829</v>
      </c>
      <c r="F89" s="509"/>
      <c r="G89" s="729" t="s">
        <v>547</v>
      </c>
      <c r="H89" s="516"/>
      <c r="I89" s="516"/>
      <c r="J89" s="516"/>
    </row>
    <row r="90" spans="1:10" ht="12.75">
      <c r="A90" s="938" t="s">
        <v>221</v>
      </c>
      <c r="B90" s="939"/>
      <c r="C90" s="940"/>
      <c r="D90" s="248"/>
      <c r="E90" s="509"/>
      <c r="F90" s="509"/>
      <c r="G90" s="516"/>
      <c r="H90" s="516"/>
      <c r="I90" s="516"/>
      <c r="J90" s="516"/>
    </row>
    <row r="91" spans="1:10" ht="45" customHeight="1">
      <c r="A91" s="938"/>
      <c r="B91" s="939"/>
      <c r="C91" s="940"/>
      <c r="D91" s="248"/>
      <c r="E91" s="509"/>
      <c r="F91" s="509"/>
      <c r="G91" s="516"/>
      <c r="H91" s="516"/>
      <c r="I91" s="516"/>
      <c r="J91" s="516"/>
    </row>
    <row r="92" spans="1:10" ht="26.25" customHeight="1">
      <c r="A92" s="990" t="s">
        <v>289</v>
      </c>
      <c r="B92" s="913"/>
      <c r="C92" s="914"/>
      <c r="D92" s="248"/>
      <c r="E92" s="509"/>
      <c r="F92" s="509"/>
      <c r="G92" s="729" t="s">
        <v>547</v>
      </c>
      <c r="H92" s="516"/>
      <c r="I92" s="516"/>
      <c r="J92" s="516"/>
    </row>
    <row r="93" spans="1:10" ht="25.5" customHeight="1">
      <c r="A93" s="938" t="s">
        <v>387</v>
      </c>
      <c r="B93" s="939"/>
      <c r="C93" s="940"/>
      <c r="D93" s="248"/>
      <c r="E93" s="509"/>
      <c r="F93" s="509"/>
      <c r="G93" s="516"/>
      <c r="H93" s="516"/>
      <c r="I93" s="516"/>
      <c r="J93" s="516"/>
    </row>
    <row r="94" spans="1:10" ht="12.75">
      <c r="A94" s="250" t="s">
        <v>290</v>
      </c>
      <c r="B94" s="251"/>
      <c r="C94" s="251"/>
      <c r="D94" s="248">
        <f>+E94+F94</f>
        <v>4573.1707317073169</v>
      </c>
      <c r="E94" s="509">
        <v>4573.1707317073169</v>
      </c>
      <c r="F94" s="509"/>
      <c r="G94" s="729" t="s">
        <v>547</v>
      </c>
      <c r="H94" s="516"/>
      <c r="I94" s="516"/>
      <c r="J94" s="516"/>
    </row>
    <row r="95" spans="1:10" ht="38.25" customHeight="1">
      <c r="A95" s="984" t="s">
        <v>14</v>
      </c>
      <c r="B95" s="985"/>
      <c r="C95" s="986"/>
      <c r="D95" s="248"/>
      <c r="E95" s="509"/>
      <c r="F95" s="509"/>
      <c r="G95" s="516"/>
      <c r="H95" s="516"/>
      <c r="I95" s="516"/>
      <c r="J95" s="516"/>
    </row>
    <row r="96" spans="1:10" ht="38.25" customHeight="1">
      <c r="A96" s="991" t="s">
        <v>549</v>
      </c>
      <c r="B96" s="992"/>
      <c r="C96" s="993"/>
      <c r="D96" s="248">
        <f>+E96+F96</f>
        <v>2700</v>
      </c>
      <c r="E96" s="509">
        <v>2700</v>
      </c>
      <c r="F96" s="509"/>
      <c r="G96" s="729" t="s">
        <v>547</v>
      </c>
      <c r="H96" s="516"/>
      <c r="I96" s="516"/>
      <c r="J96" s="516"/>
    </row>
    <row r="97" spans="1:10" ht="38.25" customHeight="1">
      <c r="A97" s="961" t="s">
        <v>548</v>
      </c>
      <c r="B97" s="961"/>
      <c r="C97" s="962"/>
      <c r="D97" s="248">
        <f>+E97+F97</f>
        <v>2800</v>
      </c>
      <c r="E97" s="509">
        <v>2800</v>
      </c>
      <c r="F97" s="509"/>
      <c r="G97" s="735" t="s">
        <v>547</v>
      </c>
      <c r="H97" s="516"/>
      <c r="I97" s="516"/>
      <c r="J97" s="516"/>
    </row>
    <row r="98" spans="1:10" ht="63.75" customHeight="1">
      <c r="A98" s="928" t="s">
        <v>535</v>
      </c>
      <c r="B98" s="907"/>
      <c r="C98" s="918"/>
      <c r="D98" s="248">
        <f>+E98+F98</f>
        <v>19308.943089430893</v>
      </c>
      <c r="E98" s="509">
        <v>19308.943089430893</v>
      </c>
      <c r="F98" s="509"/>
      <c r="G98" s="729" t="s">
        <v>547</v>
      </c>
      <c r="H98" s="516"/>
      <c r="I98" s="516"/>
      <c r="J98" s="516"/>
    </row>
    <row r="99" spans="1:10" ht="81.75" customHeight="1">
      <c r="A99" s="984" t="s">
        <v>233</v>
      </c>
      <c r="B99" s="985"/>
      <c r="C99" s="986"/>
      <c r="D99" s="248"/>
      <c r="E99" s="509"/>
      <c r="F99" s="509"/>
      <c r="G99" s="516"/>
      <c r="H99" s="516"/>
      <c r="I99" s="516"/>
      <c r="J99" s="516"/>
    </row>
    <row r="100" spans="1:10" ht="30" customHeight="1">
      <c r="A100" s="920" t="s">
        <v>388</v>
      </c>
      <c r="B100" s="920"/>
      <c r="C100" s="920"/>
      <c r="D100" s="327"/>
      <c r="E100" s="507"/>
      <c r="F100" s="507"/>
      <c r="G100" s="502"/>
      <c r="H100" s="502"/>
      <c r="I100" s="502"/>
      <c r="J100" s="502"/>
    </row>
    <row r="101" spans="1:10" ht="12.75">
      <c r="A101" s="292" t="s">
        <v>471</v>
      </c>
      <c r="B101" s="292"/>
      <c r="C101" s="292"/>
      <c r="D101" s="274"/>
      <c r="E101" s="515"/>
      <c r="F101" s="515"/>
      <c r="G101" s="515"/>
      <c r="H101" s="515"/>
      <c r="I101" s="515"/>
      <c r="J101" s="515"/>
    </row>
    <row r="102" spans="1:10" s="275" customFormat="1" ht="12.75">
      <c r="A102" s="912" t="s">
        <v>534</v>
      </c>
      <c r="B102" s="913"/>
      <c r="C102" s="914"/>
      <c r="D102" s="249">
        <v>168000</v>
      </c>
      <c r="E102" s="516">
        <v>168000</v>
      </c>
      <c r="F102" s="516"/>
      <c r="G102" s="729" t="s">
        <v>547</v>
      </c>
      <c r="H102" s="516"/>
      <c r="I102" s="516"/>
      <c r="J102" s="516"/>
    </row>
    <row r="103" spans="1:10" s="275" customFormat="1" ht="12.75">
      <c r="A103" s="981"/>
      <c r="B103" s="982"/>
      <c r="C103" s="983"/>
      <c r="D103" s="249"/>
      <c r="E103" s="516"/>
      <c r="F103" s="516"/>
      <c r="G103" s="516"/>
      <c r="H103" s="516"/>
      <c r="I103" s="516"/>
      <c r="J103" s="516"/>
    </row>
    <row r="104" spans="1:10" ht="12.75">
      <c r="A104" s="912" t="s">
        <v>533</v>
      </c>
      <c r="B104" s="913"/>
      <c r="C104" s="914"/>
      <c r="D104" s="249">
        <v>72000</v>
      </c>
      <c r="E104" s="516">
        <v>72000</v>
      </c>
      <c r="F104" s="516"/>
      <c r="G104" s="729" t="s">
        <v>547</v>
      </c>
      <c r="H104" s="516"/>
      <c r="I104" s="516"/>
      <c r="J104" s="516"/>
    </row>
    <row r="105" spans="1:10" s="275" customFormat="1" ht="12.75">
      <c r="A105" s="981"/>
      <c r="B105" s="982"/>
      <c r="C105" s="983"/>
      <c r="D105" s="249"/>
      <c r="E105" s="516"/>
      <c r="F105" s="516"/>
      <c r="G105" s="516"/>
      <c r="H105" s="516"/>
      <c r="I105" s="516"/>
      <c r="J105" s="516"/>
    </row>
    <row r="106" spans="1:10" ht="23.25">
      <c r="A106" s="272" t="s">
        <v>225</v>
      </c>
      <c r="B106" s="278"/>
      <c r="C106" s="278"/>
      <c r="D106" s="279"/>
      <c r="E106" s="517"/>
      <c r="F106" s="517"/>
      <c r="G106" s="517"/>
      <c r="H106" s="517"/>
      <c r="I106" s="517"/>
      <c r="J106" s="517"/>
    </row>
    <row r="107" spans="1:10" ht="25.5" customHeight="1">
      <c r="A107" s="920" t="s">
        <v>229</v>
      </c>
      <c r="B107" s="920"/>
      <c r="C107" s="920"/>
      <c r="D107" s="327"/>
      <c r="E107" s="507"/>
      <c r="F107" s="507"/>
      <c r="G107" s="502"/>
      <c r="H107" s="502"/>
      <c r="I107" s="502"/>
      <c r="J107" s="502"/>
    </row>
    <row r="108" spans="1:10" ht="12.75">
      <c r="A108" s="314" t="s">
        <v>291</v>
      </c>
      <c r="B108" s="287"/>
      <c r="C108" s="287"/>
      <c r="D108" s="282"/>
      <c r="E108" s="503"/>
      <c r="F108" s="503"/>
      <c r="G108" s="503"/>
      <c r="H108" s="503"/>
      <c r="I108" s="503"/>
      <c r="J108" s="503"/>
    </row>
    <row r="109" spans="1:10" ht="24" customHeight="1">
      <c r="A109" s="917" t="s">
        <v>292</v>
      </c>
      <c r="B109" s="907"/>
      <c r="C109" s="918"/>
      <c r="D109" s="284">
        <f>+E109+F109</f>
        <v>4000</v>
      </c>
      <c r="E109" s="518">
        <f>+'comfandi - vallenpaz 10'!F27</f>
        <v>4000</v>
      </c>
      <c r="F109" s="509"/>
      <c r="G109" s="729" t="s">
        <v>547</v>
      </c>
      <c r="H109" s="518"/>
      <c r="I109" s="518"/>
      <c r="J109" s="518"/>
    </row>
    <row r="110" spans="1:10" ht="12.75">
      <c r="A110" s="915" t="s">
        <v>389</v>
      </c>
      <c r="B110" s="916"/>
      <c r="C110" s="921"/>
      <c r="D110" s="284"/>
      <c r="E110" s="518"/>
      <c r="F110" s="509"/>
      <c r="G110" s="518"/>
      <c r="H110" s="518"/>
      <c r="I110" s="518"/>
      <c r="J110" s="518"/>
    </row>
    <row r="111" spans="1:10" ht="81.75" customHeight="1">
      <c r="A111" s="915"/>
      <c r="B111" s="916"/>
      <c r="C111" s="921"/>
      <c r="D111" s="284"/>
      <c r="E111" s="518"/>
      <c r="F111" s="509"/>
      <c r="G111" s="518"/>
      <c r="H111" s="518"/>
      <c r="I111" s="518"/>
      <c r="J111" s="518"/>
    </row>
    <row r="112" spans="1:10" ht="12.75">
      <c r="A112" s="337" t="s">
        <v>293</v>
      </c>
      <c r="B112" s="277"/>
      <c r="C112" s="277"/>
      <c r="D112" s="284">
        <f>+E112+F112</f>
        <v>1500</v>
      </c>
      <c r="E112" s="518">
        <f>+'comfandi - vallenpaz 10'!F30</f>
        <v>1500</v>
      </c>
      <c r="F112" s="509"/>
      <c r="G112" s="729" t="s">
        <v>547</v>
      </c>
      <c r="H112" s="518"/>
      <c r="I112" s="518"/>
      <c r="J112" s="518"/>
    </row>
    <row r="113" spans="1:10" ht="12.75">
      <c r="A113" s="915" t="s">
        <v>390</v>
      </c>
      <c r="B113" s="916"/>
      <c r="C113" s="921"/>
      <c r="D113" s="284"/>
      <c r="E113" s="518"/>
      <c r="F113" s="509"/>
      <c r="G113" s="518"/>
      <c r="H113" s="518"/>
      <c r="I113" s="518"/>
      <c r="J113" s="518"/>
    </row>
    <row r="114" spans="1:10" ht="41.25" customHeight="1">
      <c r="A114" s="915"/>
      <c r="B114" s="916"/>
      <c r="C114" s="921"/>
      <c r="D114" s="284"/>
      <c r="E114" s="518"/>
      <c r="F114" s="509"/>
      <c r="G114" s="518"/>
      <c r="H114" s="518"/>
      <c r="I114" s="518"/>
      <c r="J114" s="518"/>
    </row>
    <row r="115" spans="1:10" ht="30" customHeight="1">
      <c r="A115" s="917" t="s">
        <v>391</v>
      </c>
      <c r="B115" s="907"/>
      <c r="C115" s="918"/>
      <c r="D115" s="284">
        <f>+E115+F115</f>
        <v>6960</v>
      </c>
      <c r="E115" s="518">
        <f>+'comfandi - vallenpaz 10'!F33</f>
        <v>6960</v>
      </c>
      <c r="F115" s="509"/>
      <c r="G115" s="729" t="s">
        <v>547</v>
      </c>
      <c r="H115" s="518"/>
      <c r="I115" s="518"/>
      <c r="J115" s="518"/>
    </row>
    <row r="116" spans="1:10" ht="12.75">
      <c r="A116" s="957" t="s">
        <v>392</v>
      </c>
      <c r="B116" s="958"/>
      <c r="C116" s="959"/>
      <c r="D116" s="284"/>
      <c r="E116" s="518"/>
      <c r="F116" s="509"/>
      <c r="G116" s="518"/>
      <c r="H116" s="518"/>
      <c r="I116" s="518"/>
      <c r="J116" s="518"/>
    </row>
    <row r="117" spans="1:10" ht="65.25" customHeight="1">
      <c r="A117" s="957"/>
      <c r="B117" s="958"/>
      <c r="C117" s="959"/>
      <c r="D117" s="284"/>
      <c r="E117" s="518"/>
      <c r="F117" s="509"/>
      <c r="G117" s="518"/>
      <c r="H117" s="518"/>
      <c r="I117" s="518"/>
      <c r="J117" s="518"/>
    </row>
    <row r="118" spans="1:10" ht="12.75">
      <c r="A118" s="924" t="s">
        <v>393</v>
      </c>
      <c r="B118" s="925"/>
      <c r="C118" s="956"/>
      <c r="D118" s="282"/>
      <c r="E118" s="510"/>
      <c r="F118" s="510"/>
      <c r="G118" s="503"/>
      <c r="H118" s="503"/>
      <c r="I118" s="503"/>
      <c r="J118" s="503"/>
    </row>
    <row r="119" spans="1:10" ht="36" customHeight="1">
      <c r="A119" s="917" t="s">
        <v>394</v>
      </c>
      <c r="B119" s="907"/>
      <c r="C119" s="918"/>
      <c r="D119" s="284">
        <f>+E119+F119</f>
        <v>195000</v>
      </c>
      <c r="E119" s="518">
        <f>+'Super de Alimentos P1'!F17</f>
        <v>15500</v>
      </c>
      <c r="F119" s="509">
        <f>+'Super de Alimentos P1'!G17</f>
        <v>179500</v>
      </c>
      <c r="G119" s="729" t="s">
        <v>547</v>
      </c>
      <c r="H119" s="518"/>
      <c r="I119" s="518"/>
      <c r="J119" s="518"/>
    </row>
    <row r="120" spans="1:10" ht="37.5" customHeight="1">
      <c r="A120" s="915" t="s">
        <v>395</v>
      </c>
      <c r="B120" s="916"/>
      <c r="C120" s="921"/>
      <c r="D120" s="284"/>
      <c r="E120" s="518"/>
      <c r="F120" s="509"/>
      <c r="G120" s="518"/>
      <c r="H120" s="518"/>
      <c r="I120" s="518"/>
      <c r="J120" s="518"/>
    </row>
    <row r="121" spans="1:10" ht="12.75">
      <c r="A121" s="917" t="s">
        <v>294</v>
      </c>
      <c r="B121" s="907"/>
      <c r="C121" s="918"/>
      <c r="D121" s="284">
        <f>+E121+F121</f>
        <v>180000</v>
      </c>
      <c r="E121" s="518">
        <f>+'Super de Alimentos P1'!F20+'Super de Alimentos P2'!F16</f>
        <v>18000</v>
      </c>
      <c r="F121" s="509">
        <f>+'Super de Alimentos P1'!G20+'Super de Alimentos P2'!G16</f>
        <v>162000</v>
      </c>
      <c r="G121" s="729" t="s">
        <v>547</v>
      </c>
      <c r="H121" s="518"/>
      <c r="I121" s="518"/>
      <c r="J121" s="518"/>
    </row>
    <row r="122" spans="1:10" ht="51" customHeight="1">
      <c r="A122" s="915" t="s">
        <v>396</v>
      </c>
      <c r="B122" s="916"/>
      <c r="C122" s="921"/>
      <c r="D122" s="284"/>
      <c r="E122" s="518"/>
      <c r="F122" s="509"/>
      <c r="G122" s="518"/>
      <c r="H122" s="518"/>
      <c r="I122" s="518"/>
      <c r="J122" s="518"/>
    </row>
    <row r="123" spans="1:10" ht="51" customHeight="1">
      <c r="A123" s="917" t="s">
        <v>360</v>
      </c>
      <c r="B123" s="907"/>
      <c r="C123" s="918"/>
      <c r="D123" s="284">
        <f>+E123+F123</f>
        <v>25500</v>
      </c>
      <c r="E123" s="518">
        <f>+'Super de Alimentos P1'!F23+'Super de Alimentos P2'!F19</f>
        <v>2000</v>
      </c>
      <c r="F123" s="509">
        <f>+'Super de Alimentos P1'!G23+'Super de Alimentos P2'!G19</f>
        <v>23500</v>
      </c>
      <c r="G123" s="729" t="s">
        <v>547</v>
      </c>
      <c r="H123" s="518"/>
      <c r="I123" s="518"/>
      <c r="J123" s="518"/>
    </row>
    <row r="124" spans="1:10" ht="51" customHeight="1">
      <c r="A124" s="915" t="s">
        <v>397</v>
      </c>
      <c r="B124" s="916"/>
      <c r="C124" s="921"/>
      <c r="D124" s="284"/>
      <c r="E124" s="518"/>
      <c r="F124" s="509"/>
      <c r="G124" s="518"/>
      <c r="H124" s="518"/>
      <c r="I124" s="518"/>
      <c r="J124" s="518"/>
    </row>
    <row r="125" spans="1:10" ht="51" customHeight="1">
      <c r="A125" s="917" t="s">
        <v>398</v>
      </c>
      <c r="B125" s="907"/>
      <c r="C125" s="918"/>
      <c r="D125" s="284">
        <f>+E125+F125</f>
        <v>102000</v>
      </c>
      <c r="E125" s="518">
        <f>+'Super de Alimentos P1'!F25</f>
        <v>7000</v>
      </c>
      <c r="F125" s="509">
        <f>+'Super de Alimentos P1'!G25</f>
        <v>95000</v>
      </c>
      <c r="G125" s="729" t="s">
        <v>547</v>
      </c>
      <c r="H125" s="518"/>
      <c r="I125" s="518"/>
      <c r="J125" s="518"/>
    </row>
    <row r="126" spans="1:10" ht="51" customHeight="1">
      <c r="A126" s="915" t="s">
        <v>399</v>
      </c>
      <c r="B126" s="916"/>
      <c r="C126" s="921"/>
      <c r="D126" s="284"/>
      <c r="E126" s="518"/>
      <c r="F126" s="509"/>
      <c r="G126" s="518"/>
      <c r="H126" s="518"/>
      <c r="I126" s="518"/>
      <c r="J126" s="518"/>
    </row>
    <row r="127" spans="1:10" ht="51" customHeight="1">
      <c r="A127" s="917" t="s">
        <v>400</v>
      </c>
      <c r="B127" s="907"/>
      <c r="C127" s="918"/>
      <c r="D127" s="284">
        <f>+E127+F127</f>
        <v>127500</v>
      </c>
      <c r="E127" s="518">
        <f>+'Super de Alimentos P2'!F21</f>
        <v>9500</v>
      </c>
      <c r="F127" s="509">
        <f>+'Super de Alimentos P2'!G21</f>
        <v>118000</v>
      </c>
      <c r="G127" s="729" t="s">
        <v>547</v>
      </c>
      <c r="H127" s="518"/>
      <c r="I127" s="518"/>
      <c r="J127" s="518"/>
    </row>
    <row r="128" spans="1:10" ht="51" customHeight="1">
      <c r="A128" s="915" t="s">
        <v>401</v>
      </c>
      <c r="B128" s="916"/>
      <c r="C128" s="921"/>
      <c r="D128" s="284"/>
      <c r="E128" s="518"/>
      <c r="F128" s="509"/>
      <c r="G128" s="518"/>
      <c r="H128" s="518"/>
      <c r="I128" s="518"/>
      <c r="J128" s="518"/>
    </row>
    <row r="129" spans="1:10" ht="12.75">
      <c r="A129" s="924" t="s">
        <v>295</v>
      </c>
      <c r="B129" s="925"/>
      <c r="C129" s="956"/>
      <c r="D129" s="282"/>
      <c r="E129" s="510"/>
      <c r="F129" s="510"/>
      <c r="G129" s="503"/>
      <c r="H129" s="503"/>
      <c r="I129" s="503"/>
      <c r="J129" s="503"/>
    </row>
    <row r="130" spans="1:10" ht="25.5" customHeight="1">
      <c r="A130" s="907" t="s">
        <v>296</v>
      </c>
      <c r="B130" s="907"/>
      <c r="C130" s="907"/>
      <c r="D130" s="285">
        <f>+E130+F130</f>
        <v>4030</v>
      </c>
      <c r="E130" s="518">
        <f>+'El cinco fruqueña p 2'!F17</f>
        <v>1611</v>
      </c>
      <c r="F130" s="509">
        <f>+'El cinco fruqueña p 2'!G17</f>
        <v>2419</v>
      </c>
      <c r="G130" s="729" t="s">
        <v>547</v>
      </c>
      <c r="H130" s="518"/>
      <c r="I130" s="518"/>
      <c r="J130" s="518"/>
    </row>
    <row r="131" spans="1:10" ht="62.25" customHeight="1">
      <c r="A131" s="908" t="s">
        <v>402</v>
      </c>
      <c r="B131" s="908"/>
      <c r="C131" s="908"/>
      <c r="D131" s="285"/>
      <c r="E131" s="518"/>
      <c r="F131" s="509"/>
      <c r="G131" s="518"/>
      <c r="H131" s="518"/>
      <c r="I131" s="518"/>
      <c r="J131" s="518"/>
    </row>
    <row r="132" spans="1:10" ht="29.25" customHeight="1">
      <c r="A132" s="907" t="s">
        <v>297</v>
      </c>
      <c r="B132" s="907"/>
      <c r="C132" s="907"/>
      <c r="D132" s="285">
        <f t="shared" ref="D132:D154" si="2">+E132+F132</f>
        <v>6045</v>
      </c>
      <c r="E132" s="518">
        <f>+'El cinco fruqueña p 2'!F19</f>
        <v>2418</v>
      </c>
      <c r="F132" s="509">
        <f>+'El cinco fruqueña p 2'!G19</f>
        <v>3627</v>
      </c>
      <c r="G132" s="729" t="s">
        <v>547</v>
      </c>
      <c r="H132" s="518"/>
      <c r="I132" s="518"/>
      <c r="J132" s="518"/>
    </row>
    <row r="133" spans="1:10" ht="63" customHeight="1">
      <c r="A133" s="908" t="s">
        <v>161</v>
      </c>
      <c r="B133" s="908"/>
      <c r="C133" s="908"/>
      <c r="D133" s="285"/>
      <c r="E133" s="518"/>
      <c r="F133" s="509"/>
      <c r="G133" s="518"/>
      <c r="H133" s="518"/>
      <c r="I133" s="518"/>
      <c r="J133" s="518"/>
    </row>
    <row r="134" spans="1:10" ht="38.25" customHeight="1">
      <c r="A134" s="907" t="s">
        <v>298</v>
      </c>
      <c r="B134" s="907"/>
      <c r="C134" s="907"/>
      <c r="D134" s="285">
        <f t="shared" si="2"/>
        <v>8060</v>
      </c>
      <c r="E134" s="518">
        <f>+'El cinco fruqueña p 2'!F21</f>
        <v>3224</v>
      </c>
      <c r="F134" s="509">
        <f>+'El cinco fruqueña p 2'!G21</f>
        <v>4836</v>
      </c>
      <c r="G134" s="729" t="s">
        <v>547</v>
      </c>
      <c r="H134" s="518"/>
      <c r="I134" s="518"/>
      <c r="J134" s="518"/>
    </row>
    <row r="135" spans="1:10" ht="48.75" customHeight="1">
      <c r="A135" s="908" t="s">
        <v>163</v>
      </c>
      <c r="B135" s="908"/>
      <c r="C135" s="960"/>
      <c r="D135" s="285"/>
      <c r="E135" s="518"/>
      <c r="F135" s="509"/>
      <c r="G135" s="518"/>
      <c r="H135" s="518"/>
      <c r="I135" s="518"/>
      <c r="J135" s="518"/>
    </row>
    <row r="136" spans="1:10" ht="36" customHeight="1">
      <c r="A136" s="907" t="s">
        <v>299</v>
      </c>
      <c r="B136" s="907"/>
      <c r="C136" s="907"/>
      <c r="D136" s="285">
        <f t="shared" si="2"/>
        <v>12090</v>
      </c>
      <c r="E136" s="518">
        <f>+'El cinco fruqueña p 2'!F23</f>
        <v>4836</v>
      </c>
      <c r="F136" s="509">
        <f>+'El cinco fruqueña p 2'!G23</f>
        <v>7254</v>
      </c>
      <c r="G136" s="729" t="s">
        <v>547</v>
      </c>
      <c r="H136" s="518"/>
      <c r="I136" s="518"/>
      <c r="J136" s="518"/>
    </row>
    <row r="137" spans="1:10" ht="54.75" customHeight="1">
      <c r="A137" s="908" t="s">
        <v>165</v>
      </c>
      <c r="B137" s="908"/>
      <c r="C137" s="908"/>
      <c r="D137" s="285"/>
      <c r="E137" s="518"/>
      <c r="F137" s="509"/>
      <c r="G137" s="518"/>
      <c r="H137" s="518"/>
      <c r="I137" s="518"/>
      <c r="J137" s="518"/>
    </row>
    <row r="138" spans="1:10" ht="43.5" customHeight="1">
      <c r="A138" s="907" t="s">
        <v>300</v>
      </c>
      <c r="B138" s="907"/>
      <c r="C138" s="907"/>
      <c r="D138" s="285">
        <f t="shared" si="2"/>
        <v>10075</v>
      </c>
      <c r="E138" s="518">
        <f>+'El cinco fruqueña p 2'!F25</f>
        <v>4030</v>
      </c>
      <c r="F138" s="509">
        <f>+'El cinco fruqueña p 2'!G25</f>
        <v>6045</v>
      </c>
      <c r="G138" s="729" t="s">
        <v>547</v>
      </c>
      <c r="H138" s="518"/>
      <c r="I138" s="518"/>
      <c r="J138" s="518"/>
    </row>
    <row r="139" spans="1:10" ht="65.25" customHeight="1">
      <c r="A139" s="908" t="s">
        <v>167</v>
      </c>
      <c r="B139" s="908"/>
      <c r="C139" s="908"/>
      <c r="D139" s="285"/>
      <c r="E139" s="518"/>
      <c r="F139" s="509"/>
      <c r="G139" s="518"/>
      <c r="H139" s="518"/>
      <c r="I139" s="518"/>
      <c r="J139" s="518"/>
    </row>
    <row r="140" spans="1:10" ht="48" customHeight="1">
      <c r="A140" s="907" t="s">
        <v>403</v>
      </c>
      <c r="B140" s="907"/>
      <c r="C140" s="907"/>
      <c r="D140" s="285">
        <f t="shared" si="2"/>
        <v>11926</v>
      </c>
      <c r="E140" s="518">
        <f>+'El cinco fruqueña p 2'!F28</f>
        <v>5128</v>
      </c>
      <c r="F140" s="509">
        <f>+'El cinco fruqueña p 2'!G28</f>
        <v>6798</v>
      </c>
      <c r="G140" s="729" t="s">
        <v>547</v>
      </c>
      <c r="H140" s="518"/>
      <c r="I140" s="518"/>
      <c r="J140" s="518"/>
    </row>
    <row r="141" spans="1:10" ht="97.5" customHeight="1">
      <c r="A141" s="908" t="s">
        <v>404</v>
      </c>
      <c r="B141" s="908"/>
      <c r="C141" s="908"/>
      <c r="D141" s="285"/>
      <c r="E141" s="518"/>
      <c r="F141" s="509"/>
      <c r="G141" s="518"/>
      <c r="H141" s="518"/>
      <c r="I141" s="518"/>
      <c r="J141" s="518"/>
    </row>
    <row r="142" spans="1:10" ht="25.5" customHeight="1">
      <c r="A142" s="907" t="s">
        <v>405</v>
      </c>
      <c r="B142" s="907"/>
      <c r="C142" s="907"/>
      <c r="D142" s="285">
        <f t="shared" si="2"/>
        <v>16739</v>
      </c>
      <c r="E142" s="518">
        <f>+'El cinco fruqueña p 2'!F30</f>
        <v>7114</v>
      </c>
      <c r="F142" s="509">
        <f>+'El cinco fruqueña p 2'!G30</f>
        <v>9625</v>
      </c>
      <c r="G142" s="729" t="s">
        <v>547</v>
      </c>
      <c r="H142" s="518"/>
      <c r="I142" s="518"/>
      <c r="J142" s="518"/>
    </row>
    <row r="143" spans="1:10" ht="40.5" customHeight="1">
      <c r="A143" s="908" t="s">
        <v>406</v>
      </c>
      <c r="B143" s="908"/>
      <c r="C143" s="908"/>
      <c r="D143" s="285"/>
      <c r="E143" s="518"/>
      <c r="F143" s="509"/>
      <c r="G143" s="518"/>
      <c r="H143" s="518"/>
      <c r="I143" s="518"/>
      <c r="J143" s="518"/>
    </row>
    <row r="144" spans="1:10" ht="37.5" customHeight="1">
      <c r="A144" s="907" t="s">
        <v>301</v>
      </c>
      <c r="B144" s="907"/>
      <c r="C144" s="907"/>
      <c r="D144" s="285">
        <f t="shared" si="2"/>
        <v>6460</v>
      </c>
      <c r="E144" s="518">
        <f>+'El cinco fruqueña p 2'!F32</f>
        <v>2767</v>
      </c>
      <c r="F144" s="509">
        <f>+'El cinco fruqueña p 2'!G32</f>
        <v>3693</v>
      </c>
      <c r="G144" s="729" t="s">
        <v>547</v>
      </c>
      <c r="H144" s="518"/>
      <c r="I144" s="518"/>
      <c r="J144" s="518"/>
    </row>
    <row r="145" spans="1:10" ht="65.25" customHeight="1">
      <c r="A145" s="908" t="s">
        <v>174</v>
      </c>
      <c r="B145" s="908"/>
      <c r="C145" s="908"/>
      <c r="D145" s="285"/>
      <c r="E145" s="518"/>
      <c r="F145" s="509"/>
      <c r="G145" s="518"/>
      <c r="H145" s="518"/>
      <c r="I145" s="518"/>
      <c r="J145" s="518"/>
    </row>
    <row r="146" spans="1:10" ht="24.75" customHeight="1">
      <c r="A146" s="907" t="s">
        <v>302</v>
      </c>
      <c r="B146" s="907"/>
      <c r="C146" s="907"/>
      <c r="D146" s="285">
        <f t="shared" si="2"/>
        <v>11828</v>
      </c>
      <c r="E146" s="518">
        <f>+'El cinco fruqueña p 2'!F35</f>
        <v>5323</v>
      </c>
      <c r="F146" s="509">
        <f>+'El cinco fruqueña p 2'!G35</f>
        <v>6505</v>
      </c>
      <c r="G146" s="729" t="s">
        <v>547</v>
      </c>
      <c r="H146" s="518"/>
      <c r="I146" s="518"/>
      <c r="J146" s="518"/>
    </row>
    <row r="147" spans="1:10" ht="39.75" customHeight="1">
      <c r="A147" s="908" t="s">
        <v>407</v>
      </c>
      <c r="B147" s="908"/>
      <c r="C147" s="908"/>
      <c r="D147" s="285"/>
      <c r="E147" s="518"/>
      <c r="F147" s="509"/>
      <c r="G147" s="518"/>
      <c r="H147" s="518"/>
      <c r="I147" s="518"/>
      <c r="J147" s="518"/>
    </row>
    <row r="148" spans="1:10" ht="26.25" customHeight="1">
      <c r="A148" s="907" t="s">
        <v>303</v>
      </c>
      <c r="B148" s="907"/>
      <c r="C148" s="907"/>
      <c r="D148" s="285">
        <f t="shared" si="2"/>
        <v>7886</v>
      </c>
      <c r="E148" s="518">
        <f>+'El cinco fruqueña p 2'!F37</f>
        <v>3549</v>
      </c>
      <c r="F148" s="509">
        <f>+'El cinco fruqueña p 2'!G37</f>
        <v>4337</v>
      </c>
      <c r="G148" s="729" t="s">
        <v>547</v>
      </c>
      <c r="H148" s="518"/>
      <c r="I148" s="518"/>
      <c r="J148" s="518"/>
    </row>
    <row r="149" spans="1:10" ht="28.5" customHeight="1">
      <c r="A149" s="908" t="s">
        <v>179</v>
      </c>
      <c r="B149" s="908"/>
      <c r="C149" s="908"/>
      <c r="D149" s="285"/>
      <c r="E149" s="518"/>
      <c r="F149" s="509"/>
      <c r="G149" s="518"/>
      <c r="H149" s="518"/>
      <c r="I149" s="518"/>
      <c r="J149" s="518"/>
    </row>
    <row r="150" spans="1:10" ht="28.5" customHeight="1">
      <c r="A150" s="967" t="s">
        <v>408</v>
      </c>
      <c r="B150" s="967"/>
      <c r="C150" s="967"/>
      <c r="D150" s="285">
        <f t="shared" si="2"/>
        <v>8000</v>
      </c>
      <c r="E150" s="518">
        <f>+'El cinco fruqueña p 2'!F40</f>
        <v>8000</v>
      </c>
      <c r="F150" s="509"/>
      <c r="G150" s="729" t="s">
        <v>547</v>
      </c>
      <c r="H150" s="518"/>
      <c r="I150" s="518"/>
      <c r="J150" s="518"/>
    </row>
    <row r="151" spans="1:10" ht="27.75" customHeight="1">
      <c r="A151" s="919" t="s">
        <v>182</v>
      </c>
      <c r="B151" s="919"/>
      <c r="C151" s="919"/>
      <c r="D151" s="285"/>
      <c r="E151" s="518"/>
      <c r="F151" s="509"/>
      <c r="G151" s="518"/>
      <c r="H151" s="518"/>
      <c r="I151" s="518"/>
      <c r="J151" s="518"/>
    </row>
    <row r="152" spans="1:10" ht="25.5" customHeight="1">
      <c r="A152" s="967" t="s">
        <v>304</v>
      </c>
      <c r="B152" s="967"/>
      <c r="C152" s="967"/>
      <c r="D152" s="285">
        <f t="shared" si="2"/>
        <v>7000</v>
      </c>
      <c r="E152" s="518">
        <f>+'El cinco fruqueña p 2'!F42</f>
        <v>7000</v>
      </c>
      <c r="F152" s="509"/>
      <c r="G152" s="729" t="s">
        <v>547</v>
      </c>
      <c r="H152" s="518"/>
      <c r="I152" s="518"/>
      <c r="J152" s="518"/>
    </row>
    <row r="153" spans="1:10" ht="24.75" customHeight="1">
      <c r="A153" s="919" t="s">
        <v>184</v>
      </c>
      <c r="B153" s="919"/>
      <c r="C153" s="919"/>
      <c r="D153" s="285"/>
      <c r="E153" s="518"/>
      <c r="F153" s="509"/>
      <c r="G153" s="518"/>
      <c r="H153" s="518"/>
      <c r="I153" s="518"/>
      <c r="J153" s="518"/>
    </row>
    <row r="154" spans="1:10" ht="26.25" customHeight="1">
      <c r="A154" s="967" t="s">
        <v>305</v>
      </c>
      <c r="B154" s="967"/>
      <c r="C154" s="967"/>
      <c r="D154" s="285">
        <f t="shared" si="2"/>
        <v>5000</v>
      </c>
      <c r="E154" s="518">
        <f>+'El cinco fruqueña p 2'!F44</f>
        <v>5000</v>
      </c>
      <c r="F154" s="509"/>
      <c r="G154" s="729" t="s">
        <v>547</v>
      </c>
      <c r="H154" s="518"/>
      <c r="I154" s="518"/>
      <c r="J154" s="518"/>
    </row>
    <row r="155" spans="1:10" ht="27" customHeight="1">
      <c r="A155" s="919" t="s">
        <v>186</v>
      </c>
      <c r="B155" s="919"/>
      <c r="C155" s="919"/>
      <c r="D155" s="285"/>
      <c r="E155" s="518"/>
      <c r="F155" s="509"/>
      <c r="G155" s="518"/>
      <c r="H155" s="518"/>
      <c r="I155" s="518"/>
      <c r="J155" s="518"/>
    </row>
    <row r="156" spans="1:10" ht="12.75">
      <c r="A156" s="319"/>
      <c r="B156" s="319"/>
      <c r="C156" s="319"/>
      <c r="D156" s="285"/>
      <c r="E156" s="518"/>
      <c r="F156" s="509"/>
      <c r="G156" s="518"/>
      <c r="H156" s="518"/>
      <c r="I156" s="518"/>
      <c r="J156" s="518"/>
    </row>
    <row r="157" spans="1:10" ht="12.75">
      <c r="A157" s="314" t="s">
        <v>306</v>
      </c>
      <c r="B157" s="321"/>
      <c r="C157" s="321"/>
      <c r="D157" s="282"/>
      <c r="E157" s="503"/>
      <c r="F157" s="503"/>
      <c r="G157" s="503"/>
      <c r="H157" s="503"/>
      <c r="I157" s="503"/>
      <c r="J157" s="503"/>
    </row>
    <row r="158" spans="1:10" ht="94.5" customHeight="1">
      <c r="A158" s="964" t="s">
        <v>544</v>
      </c>
      <c r="B158" s="965"/>
      <c r="C158" s="966"/>
      <c r="D158" s="285">
        <f>+E158+F158</f>
        <v>30000</v>
      </c>
      <c r="E158" s="519">
        <f>+'Tecnovo p1'!F22</f>
        <v>30000</v>
      </c>
      <c r="F158" s="509"/>
      <c r="G158" s="729" t="s">
        <v>547</v>
      </c>
      <c r="H158" s="518"/>
      <c r="I158" s="518"/>
      <c r="J158" s="518"/>
    </row>
    <row r="159" spans="1:10" ht="12.75">
      <c r="A159" s="963" t="s">
        <v>409</v>
      </c>
      <c r="B159" s="919"/>
      <c r="C159" s="919"/>
      <c r="D159" s="285"/>
      <c r="E159" s="519"/>
      <c r="F159" s="509"/>
      <c r="G159" s="518"/>
      <c r="H159" s="518"/>
      <c r="I159" s="518"/>
      <c r="J159" s="518"/>
    </row>
    <row r="160" spans="1:10" ht="12.75">
      <c r="A160" s="963"/>
      <c r="B160" s="919"/>
      <c r="C160" s="919"/>
      <c r="D160" s="285"/>
      <c r="E160" s="518"/>
      <c r="F160" s="518"/>
      <c r="G160" s="518"/>
      <c r="H160" s="518"/>
      <c r="I160" s="518"/>
      <c r="J160" s="518"/>
    </row>
    <row r="161" spans="1:10" ht="106.5" customHeight="1">
      <c r="A161" s="963"/>
      <c r="B161" s="919"/>
      <c r="C161" s="919"/>
      <c r="D161" s="285"/>
      <c r="E161" s="518"/>
      <c r="F161" s="518"/>
      <c r="G161" s="518"/>
      <c r="H161" s="518"/>
      <c r="I161" s="518"/>
      <c r="J161" s="518"/>
    </row>
    <row r="162" spans="1:10" ht="12.75">
      <c r="A162" s="323"/>
      <c r="B162" s="323"/>
      <c r="C162" s="323"/>
      <c r="D162" s="285"/>
      <c r="E162" s="518"/>
      <c r="F162" s="518"/>
      <c r="G162" s="518"/>
      <c r="H162" s="518"/>
      <c r="I162" s="518"/>
      <c r="J162" s="518"/>
    </row>
    <row r="163" spans="1:10" ht="12.75">
      <c r="A163" s="314" t="s">
        <v>307</v>
      </c>
      <c r="B163" s="422"/>
      <c r="C163" s="422"/>
      <c r="D163" s="282"/>
      <c r="E163" s="503"/>
      <c r="F163" s="503"/>
      <c r="G163" s="503"/>
      <c r="H163" s="503"/>
      <c r="I163" s="503"/>
      <c r="J163" s="503"/>
    </row>
    <row r="164" spans="1:10" ht="12.75">
      <c r="A164" s="903" t="s">
        <v>308</v>
      </c>
      <c r="B164" s="904"/>
      <c r="C164" s="905"/>
      <c r="D164" s="334">
        <f>+E164+F164</f>
        <v>30000</v>
      </c>
      <c r="E164" s="509">
        <f>+'Cemex p1'!F21</f>
        <v>30000</v>
      </c>
      <c r="F164" s="520"/>
      <c r="G164" s="729" t="s">
        <v>547</v>
      </c>
      <c r="H164" s="518"/>
      <c r="I164" s="518"/>
      <c r="J164" s="518"/>
    </row>
    <row r="165" spans="1:10" ht="37.5" customHeight="1">
      <c r="A165" s="900" t="s">
        <v>410</v>
      </c>
      <c r="B165" s="901"/>
      <c r="C165" s="902"/>
      <c r="D165" s="334"/>
      <c r="E165" s="509"/>
      <c r="F165" s="520"/>
      <c r="G165" s="729"/>
      <c r="H165" s="518"/>
      <c r="I165" s="518"/>
      <c r="J165" s="518"/>
    </row>
    <row r="166" spans="1:10" ht="28.5" customHeight="1">
      <c r="A166" s="629"/>
      <c r="B166" s="629"/>
      <c r="C166" s="629"/>
      <c r="D166" s="334"/>
      <c r="E166" s="509"/>
      <c r="F166" s="520"/>
      <c r="G166" s="518"/>
      <c r="H166" s="518"/>
      <c r="I166" s="518"/>
      <c r="J166" s="518"/>
    </row>
    <row r="167" spans="1:10" ht="17.25" customHeight="1">
      <c r="A167" s="314" t="s">
        <v>518</v>
      </c>
      <c r="B167" s="628"/>
      <c r="C167" s="628"/>
      <c r="D167" s="313"/>
      <c r="E167" s="510"/>
      <c r="F167" s="503"/>
      <c r="G167" s="510"/>
      <c r="H167" s="510"/>
      <c r="I167" s="510"/>
      <c r="J167" s="510"/>
    </row>
    <row r="168" spans="1:10" ht="12.75">
      <c r="A168" s="337" t="s">
        <v>477</v>
      </c>
      <c r="B168" s="277"/>
      <c r="C168" s="277"/>
      <c r="D168" s="334">
        <f>+E168+F168</f>
        <v>1908.4</v>
      </c>
      <c r="E168" s="509">
        <f>+'casa luker porhaciendo - p 1'!F27</f>
        <v>1908.4</v>
      </c>
      <c r="F168" s="520"/>
      <c r="G168" s="729" t="s">
        <v>547</v>
      </c>
      <c r="H168" s="518"/>
      <c r="I168" s="518"/>
      <c r="J168" s="518"/>
    </row>
    <row r="169" spans="1:10" ht="17.25" customHeight="1">
      <c r="A169" s="971" t="s">
        <v>473</v>
      </c>
      <c r="B169" s="972"/>
      <c r="C169" s="973"/>
      <c r="D169" s="334"/>
      <c r="E169" s="509"/>
      <c r="F169" s="520"/>
      <c r="G169" s="518"/>
      <c r="H169" s="518"/>
      <c r="I169" s="518"/>
      <c r="J169" s="518"/>
    </row>
    <row r="170" spans="1:10" ht="12.75">
      <c r="A170" s="337" t="s">
        <v>515</v>
      </c>
      <c r="B170" s="277"/>
      <c r="C170" s="277"/>
      <c r="D170" s="334">
        <f>+E170+F170</f>
        <v>9660.4</v>
      </c>
      <c r="E170" s="509">
        <f>+'casa luker porhaciendo - p 1'!F29+'casa luker prohaciendo -2010'!F23</f>
        <v>7156.4</v>
      </c>
      <c r="F170" s="520">
        <f>+'casa luker porhaciendo - p 1'!G29+'casa luker prohaciendo -2010'!G23</f>
        <v>2504</v>
      </c>
      <c r="G170" s="729" t="s">
        <v>547</v>
      </c>
      <c r="H170" s="518"/>
      <c r="I170" s="518"/>
      <c r="J170" s="518"/>
    </row>
    <row r="171" spans="1:10" ht="21" customHeight="1">
      <c r="A171" s="971" t="s">
        <v>473</v>
      </c>
      <c r="B171" s="972"/>
      <c r="C171" s="973"/>
      <c r="D171" s="334"/>
      <c r="E171" s="509"/>
      <c r="F171" s="520"/>
      <c r="G171" s="518"/>
      <c r="H171" s="518"/>
      <c r="I171" s="518"/>
      <c r="J171" s="518"/>
    </row>
    <row r="172" spans="1:10" ht="12.75">
      <c r="A172" s="277" t="s">
        <v>478</v>
      </c>
      <c r="B172" s="277"/>
      <c r="C172" s="277"/>
      <c r="D172" s="334">
        <f>+E172+F172</f>
        <v>53077</v>
      </c>
      <c r="E172" s="509">
        <f>+'casa luker porhaciendo - p 1'!F31+'casa luker prohaciendo -2010'!F25</f>
        <v>29275.100000000002</v>
      </c>
      <c r="F172" s="520">
        <f>+'casa luker porhaciendo - p 1'!G31+'casa luker prohaciendo -2010'!G25</f>
        <v>23801.899999999998</v>
      </c>
      <c r="G172" s="729" t="s">
        <v>547</v>
      </c>
      <c r="H172" s="518"/>
      <c r="I172" s="518"/>
      <c r="J172" s="518"/>
    </row>
    <row r="173" spans="1:10" ht="22.5" customHeight="1">
      <c r="A173" s="972" t="s">
        <v>476</v>
      </c>
      <c r="B173" s="972"/>
      <c r="C173" s="972"/>
      <c r="D173" s="334"/>
      <c r="E173" s="509"/>
      <c r="F173" s="520"/>
      <c r="G173" s="518"/>
      <c r="H173" s="518"/>
      <c r="I173" s="518"/>
      <c r="J173" s="518"/>
    </row>
    <row r="174" spans="1:10" ht="12.75">
      <c r="A174" s="277" t="s">
        <v>516</v>
      </c>
      <c r="B174" s="277"/>
      <c r="C174" s="277"/>
      <c r="D174" s="334">
        <f>+E174</f>
        <v>3816.8</v>
      </c>
      <c r="E174" s="509">
        <f>+'casa luker prohaciendo -2010'!F21</f>
        <v>3816.8</v>
      </c>
      <c r="F174" s="520"/>
      <c r="G174" s="518"/>
      <c r="H174" s="518"/>
      <c r="I174" s="518"/>
      <c r="J174" s="518"/>
    </row>
    <row r="175" spans="1:10" ht="19.5" customHeight="1">
      <c r="A175" s="971" t="s">
        <v>473</v>
      </c>
      <c r="B175" s="972"/>
      <c r="C175" s="973"/>
      <c r="D175" s="334"/>
      <c r="E175" s="509"/>
      <c r="F175" s="520"/>
      <c r="G175" s="518"/>
      <c r="H175" s="518"/>
      <c r="I175" s="518"/>
      <c r="J175" s="518"/>
    </row>
    <row r="176" spans="1:10" ht="20.25" customHeight="1">
      <c r="A176" s="337" t="s">
        <v>481</v>
      </c>
      <c r="B176" s="277"/>
      <c r="C176" s="277"/>
      <c r="D176" s="334">
        <f>+E176</f>
        <v>5843.2</v>
      </c>
      <c r="E176" s="509">
        <f>+'casa luker prohaciendo -2010'!F27</f>
        <v>5843.2</v>
      </c>
      <c r="F176" s="520"/>
      <c r="G176" s="518"/>
      <c r="H176" s="518"/>
      <c r="I176" s="518"/>
      <c r="J176" s="518"/>
    </row>
    <row r="177" spans="1:10" ht="12.75">
      <c r="A177" s="323"/>
      <c r="B177" s="323"/>
      <c r="C177" s="323"/>
      <c r="D177" s="334"/>
      <c r="E177" s="509"/>
      <c r="F177" s="520"/>
      <c r="G177" s="518"/>
      <c r="H177" s="518"/>
      <c r="I177" s="518"/>
      <c r="J177" s="518"/>
    </row>
    <row r="178" spans="1:10" ht="30" customHeight="1">
      <c r="A178" s="920" t="s">
        <v>388</v>
      </c>
      <c r="B178" s="920"/>
      <c r="C178" s="920"/>
      <c r="D178" s="327"/>
      <c r="E178" s="507"/>
      <c r="F178" s="507"/>
      <c r="G178" s="502"/>
      <c r="H178" s="502"/>
      <c r="I178" s="502"/>
      <c r="J178" s="502"/>
    </row>
    <row r="179" spans="1:10" ht="12.75" customHeight="1">
      <c r="A179" s="280" t="s">
        <v>517</v>
      </c>
      <c r="B179" s="281"/>
      <c r="C179" s="281"/>
      <c r="D179" s="282"/>
      <c r="E179" s="503"/>
      <c r="F179" s="515"/>
      <c r="G179" s="515"/>
      <c r="H179" s="515"/>
      <c r="I179" s="515"/>
      <c r="J179" s="515"/>
    </row>
    <row r="180" spans="1:10" ht="36.75" customHeight="1">
      <c r="A180" s="928" t="s">
        <v>411</v>
      </c>
      <c r="B180" s="907"/>
      <c r="C180" s="918"/>
      <c r="D180" s="284">
        <f>+E180+F180</f>
        <v>8900</v>
      </c>
      <c r="E180" s="518">
        <v>8900</v>
      </c>
      <c r="F180" s="509"/>
      <c r="G180" s="729" t="s">
        <v>547</v>
      </c>
      <c r="H180" s="536"/>
      <c r="I180" s="536"/>
      <c r="J180" s="536"/>
    </row>
    <row r="181" spans="1:10" ht="12.75" customHeight="1">
      <c r="A181" s="423"/>
      <c r="B181" s="424"/>
      <c r="C181" s="425"/>
      <c r="D181" s="284"/>
      <c r="E181" s="518"/>
      <c r="F181" s="509"/>
      <c r="G181" s="729"/>
      <c r="H181" s="536"/>
      <c r="I181" s="536"/>
      <c r="J181" s="536"/>
    </row>
    <row r="182" spans="1:10" ht="42.75" customHeight="1">
      <c r="A182" s="928" t="s">
        <v>412</v>
      </c>
      <c r="B182" s="907"/>
      <c r="C182" s="918"/>
      <c r="D182" s="284">
        <f>+E182</f>
        <v>15000</v>
      </c>
      <c r="E182" s="518">
        <v>15000</v>
      </c>
      <c r="F182" s="509"/>
      <c r="G182" s="729" t="s">
        <v>547</v>
      </c>
      <c r="H182" s="536"/>
      <c r="I182" s="536"/>
      <c r="J182" s="536"/>
    </row>
    <row r="183" spans="1:10" ht="12.75" customHeight="1">
      <c r="A183" s="423"/>
      <c r="B183" s="424"/>
      <c r="C183" s="425"/>
      <c r="D183" s="284"/>
      <c r="E183" s="518"/>
      <c r="F183" s="509"/>
      <c r="G183" s="536"/>
      <c r="H183" s="536"/>
      <c r="I183" s="536"/>
      <c r="J183" s="536"/>
    </row>
    <row r="184" spans="1:10" ht="12.75" customHeight="1">
      <c r="A184" s="909" t="s">
        <v>413</v>
      </c>
      <c r="B184" s="910"/>
      <c r="C184" s="911"/>
      <c r="D184" s="286">
        <f>+E184+F184</f>
        <v>15000</v>
      </c>
      <c r="E184" s="509">
        <v>15000</v>
      </c>
      <c r="F184" s="509"/>
      <c r="G184" s="729" t="s">
        <v>547</v>
      </c>
      <c r="H184" s="536"/>
      <c r="I184" s="536"/>
      <c r="J184" s="536"/>
    </row>
    <row r="185" spans="1:10" ht="12.75">
      <c r="A185" s="912"/>
      <c r="B185" s="913"/>
      <c r="C185" s="914"/>
      <c r="D185" s="284"/>
      <c r="E185" s="518"/>
      <c r="F185" s="509"/>
      <c r="G185" s="536"/>
      <c r="H185" s="536"/>
      <c r="I185" s="536"/>
      <c r="J185" s="536"/>
    </row>
    <row r="186" spans="1:10" ht="18.75">
      <c r="A186" s="269" t="s">
        <v>224</v>
      </c>
      <c r="B186" s="270"/>
      <c r="C186" s="270"/>
      <c r="D186" s="271"/>
      <c r="E186" s="500"/>
      <c r="F186" s="500"/>
      <c r="G186" s="500"/>
      <c r="H186" s="500"/>
      <c r="I186" s="500"/>
      <c r="J186" s="500"/>
    </row>
    <row r="187" spans="1:10" ht="57.75" customHeight="1">
      <c r="A187" s="920" t="s">
        <v>232</v>
      </c>
      <c r="B187" s="920"/>
      <c r="C187" s="920"/>
      <c r="D187" s="327"/>
      <c r="E187" s="507"/>
      <c r="F187" s="507"/>
      <c r="G187" s="507"/>
      <c r="H187" s="507"/>
      <c r="I187" s="507"/>
      <c r="J187" s="507"/>
    </row>
    <row r="188" spans="1:10" ht="12.75">
      <c r="A188" s="314" t="s">
        <v>309</v>
      </c>
      <c r="B188" s="281"/>
      <c r="C188" s="281"/>
      <c r="D188" s="282"/>
      <c r="E188" s="503"/>
      <c r="F188" s="503"/>
      <c r="G188" s="503"/>
      <c r="H188" s="503"/>
      <c r="I188" s="503"/>
      <c r="J188" s="503"/>
    </row>
    <row r="189" spans="1:10" ht="25.5" customHeight="1">
      <c r="A189" s="926" t="s">
        <v>414</v>
      </c>
      <c r="B189" s="913"/>
      <c r="C189" s="914"/>
      <c r="D189" s="248">
        <f>+E189+F189</f>
        <v>4500</v>
      </c>
      <c r="E189" s="509">
        <f>+'comfandi - vallenpaz 10'!F41</f>
        <v>4500</v>
      </c>
      <c r="F189" s="509"/>
      <c r="G189" s="729" t="s">
        <v>547</v>
      </c>
      <c r="H189" s="509"/>
      <c r="I189" s="509"/>
      <c r="J189" s="509"/>
    </row>
    <row r="190" spans="1:10" ht="12.75" customHeight="1">
      <c r="A190" s="915" t="s">
        <v>415</v>
      </c>
      <c r="B190" s="916"/>
      <c r="C190" s="921"/>
      <c r="D190" s="248"/>
      <c r="E190" s="509"/>
      <c r="F190" s="509"/>
      <c r="G190" s="509"/>
      <c r="H190" s="509"/>
      <c r="I190" s="509"/>
      <c r="J190" s="509"/>
    </row>
    <row r="191" spans="1:10" ht="15" customHeight="1">
      <c r="A191" s="915"/>
      <c r="B191" s="916"/>
      <c r="C191" s="921"/>
      <c r="D191" s="248"/>
      <c r="E191" s="509"/>
      <c r="F191" s="509"/>
      <c r="G191" s="509"/>
      <c r="H191" s="509"/>
      <c r="I191" s="509"/>
      <c r="J191" s="509"/>
    </row>
    <row r="192" spans="1:10" ht="31.5" customHeight="1">
      <c r="A192" s="926" t="s">
        <v>416</v>
      </c>
      <c r="B192" s="913"/>
      <c r="C192" s="914"/>
      <c r="D192" s="248">
        <f>+E192+F192</f>
        <v>6575</v>
      </c>
      <c r="E192" s="509">
        <f>+'comfandi - vallenpaz 10'!F44</f>
        <v>6575</v>
      </c>
      <c r="F192" s="509"/>
      <c r="G192" s="729" t="s">
        <v>547</v>
      </c>
      <c r="H192" s="509"/>
      <c r="I192" s="509"/>
      <c r="J192" s="509"/>
    </row>
    <row r="193" spans="1:10" ht="12.75" customHeight="1">
      <c r="A193" s="915" t="s">
        <v>417</v>
      </c>
      <c r="B193" s="916"/>
      <c r="C193" s="921"/>
      <c r="D193" s="248"/>
      <c r="E193" s="509"/>
      <c r="F193" s="509"/>
      <c r="G193" s="509"/>
      <c r="H193" s="509"/>
      <c r="I193" s="509"/>
      <c r="J193" s="509"/>
    </row>
    <row r="194" spans="1:10" ht="12.75" customHeight="1">
      <c r="A194" s="915"/>
      <c r="B194" s="916"/>
      <c r="C194" s="921"/>
      <c r="D194" s="248"/>
      <c r="E194" s="509"/>
      <c r="F194" s="509"/>
      <c r="G194" s="509"/>
      <c r="H194" s="509"/>
      <c r="I194" s="509"/>
      <c r="J194" s="509"/>
    </row>
    <row r="195" spans="1:10" ht="32.25" customHeight="1">
      <c r="A195" s="926" t="s">
        <v>418</v>
      </c>
      <c r="B195" s="913"/>
      <c r="C195" s="914"/>
      <c r="D195" s="248">
        <f>+E195+F195</f>
        <v>2925</v>
      </c>
      <c r="E195" s="509">
        <f>+'comfandi - vallenpaz 10'!F47</f>
        <v>2925</v>
      </c>
      <c r="F195" s="509"/>
      <c r="G195" s="729" t="s">
        <v>547</v>
      </c>
      <c r="H195" s="509"/>
      <c r="I195" s="509"/>
      <c r="J195" s="509"/>
    </row>
    <row r="196" spans="1:10" ht="12.75" customHeight="1">
      <c r="A196" s="915" t="s">
        <v>417</v>
      </c>
      <c r="B196" s="916"/>
      <c r="C196" s="921"/>
      <c r="D196" s="248"/>
      <c r="E196" s="509"/>
      <c r="F196" s="509"/>
      <c r="G196" s="509"/>
      <c r="H196" s="509"/>
      <c r="I196" s="509"/>
      <c r="J196" s="509"/>
    </row>
    <row r="197" spans="1:10" ht="12.75" customHeight="1">
      <c r="A197" s="915"/>
      <c r="B197" s="916"/>
      <c r="C197" s="921"/>
      <c r="D197" s="248"/>
      <c r="E197" s="509"/>
      <c r="F197" s="509"/>
      <c r="G197" s="509"/>
      <c r="H197" s="509"/>
      <c r="I197" s="509"/>
      <c r="J197" s="509"/>
    </row>
    <row r="198" spans="1:10" ht="12.75" customHeight="1">
      <c r="A198" s="290"/>
      <c r="B198" s="291"/>
      <c r="C198" s="291"/>
      <c r="D198" s="248"/>
      <c r="E198" s="509"/>
      <c r="F198" s="509"/>
      <c r="G198" s="509"/>
      <c r="H198" s="509"/>
      <c r="I198" s="509"/>
      <c r="J198" s="509"/>
    </row>
    <row r="199" spans="1:10" ht="12.75" customHeight="1">
      <c r="A199" s="314" t="s">
        <v>311</v>
      </c>
      <c r="B199" s="315"/>
      <c r="C199" s="315"/>
      <c r="D199" s="282"/>
      <c r="E199" s="503"/>
      <c r="F199" s="503"/>
      <c r="G199" s="503"/>
      <c r="H199" s="503"/>
      <c r="I199" s="503"/>
      <c r="J199" s="503"/>
    </row>
    <row r="200" spans="1:10" ht="12.75" customHeight="1">
      <c r="A200" s="288" t="s">
        <v>312</v>
      </c>
      <c r="B200" s="277"/>
      <c r="C200" s="277"/>
      <c r="D200" s="248">
        <f>+E200+F200</f>
        <v>24000</v>
      </c>
      <c r="E200" s="509">
        <f>+'Carvajal p1'!F34+'Carvajal p2'!F34</f>
        <v>24000</v>
      </c>
      <c r="F200" s="509"/>
      <c r="G200" s="729" t="s">
        <v>547</v>
      </c>
      <c r="H200" s="509"/>
      <c r="I200" s="509"/>
      <c r="J200" s="509"/>
    </row>
    <row r="201" spans="1:10" ht="38.25" customHeight="1">
      <c r="A201" s="949" t="s">
        <v>419</v>
      </c>
      <c r="B201" s="908"/>
      <c r="C201" s="960"/>
      <c r="D201" s="248"/>
      <c r="E201" s="509"/>
      <c r="F201" s="509"/>
      <c r="G201" s="509"/>
      <c r="H201" s="509"/>
      <c r="I201" s="509"/>
      <c r="J201" s="509"/>
    </row>
    <row r="202" spans="1:10" ht="15.75" customHeight="1">
      <c r="A202" s="924" t="s">
        <v>420</v>
      </c>
      <c r="B202" s="925"/>
      <c r="C202" s="925"/>
      <c r="D202" s="282"/>
      <c r="E202" s="503"/>
      <c r="F202" s="503"/>
      <c r="G202" s="503"/>
      <c r="H202" s="503"/>
      <c r="I202" s="503"/>
      <c r="J202" s="503"/>
    </row>
    <row r="203" spans="1:10" ht="15.75" customHeight="1">
      <c r="A203" s="917" t="s">
        <v>313</v>
      </c>
      <c r="B203" s="907"/>
      <c r="C203" s="918"/>
      <c r="D203" s="248">
        <f>+E203+F203</f>
        <v>10250</v>
      </c>
      <c r="E203" s="509">
        <f>+'Super de Alimentos P1'!F28+'Super de Alimentos P2'!F24</f>
        <v>5000</v>
      </c>
      <c r="F203" s="509">
        <f>+'Super de Alimentos P1'!G28+'Super de Alimentos P2'!G24</f>
        <v>5250</v>
      </c>
      <c r="G203" s="729" t="s">
        <v>547</v>
      </c>
      <c r="H203" s="509"/>
      <c r="I203" s="509"/>
      <c r="J203" s="509"/>
    </row>
    <row r="204" spans="1:10" ht="26.25" hidden="1" customHeight="1">
      <c r="A204" s="915" t="s">
        <v>421</v>
      </c>
      <c r="B204" s="916"/>
      <c r="C204" s="921"/>
      <c r="D204" s="248"/>
      <c r="E204" s="509"/>
      <c r="F204" s="509"/>
      <c r="G204" s="509"/>
      <c r="H204" s="509"/>
      <c r="I204" s="509"/>
      <c r="J204" s="509"/>
    </row>
    <row r="205" spans="1:10" ht="12.75" customHeight="1">
      <c r="A205" s="917" t="s">
        <v>314</v>
      </c>
      <c r="B205" s="907"/>
      <c r="C205" s="918"/>
      <c r="D205" s="248">
        <f>+E205+F205</f>
        <v>7750</v>
      </c>
      <c r="E205" s="509">
        <f>+'Super de Alimentos P1'!F30</f>
        <v>5250</v>
      </c>
      <c r="F205" s="509">
        <f>+'Super de Alimentos P1'!G30</f>
        <v>2500</v>
      </c>
      <c r="G205" s="729" t="s">
        <v>547</v>
      </c>
      <c r="H205" s="509"/>
      <c r="I205" s="509"/>
      <c r="J205" s="509"/>
    </row>
    <row r="206" spans="1:10" ht="25.5" hidden="1" customHeight="1">
      <c r="A206" s="915" t="s">
        <v>422</v>
      </c>
      <c r="B206" s="916"/>
      <c r="C206" s="916"/>
      <c r="D206" s="248"/>
      <c r="E206" s="509"/>
      <c r="F206" s="509"/>
      <c r="G206" s="509"/>
      <c r="H206" s="509"/>
      <c r="I206" s="509"/>
      <c r="J206" s="509"/>
    </row>
    <row r="207" spans="1:10" ht="24.75" customHeight="1">
      <c r="A207" s="917" t="s">
        <v>315</v>
      </c>
      <c r="B207" s="907"/>
      <c r="C207" s="907"/>
      <c r="D207" s="248">
        <f>+E207+F207</f>
        <v>4250</v>
      </c>
      <c r="E207" s="509">
        <f>+'Super de Alimentos P1'!F32</f>
        <v>4250</v>
      </c>
      <c r="F207" s="509"/>
      <c r="G207" s="729" t="s">
        <v>547</v>
      </c>
      <c r="H207" s="509"/>
      <c r="I207" s="509"/>
      <c r="J207" s="509"/>
    </row>
    <row r="208" spans="1:10" ht="28.5" hidden="1" customHeight="1">
      <c r="A208" s="915" t="s">
        <v>423</v>
      </c>
      <c r="B208" s="916"/>
      <c r="C208" s="916"/>
      <c r="D208" s="248"/>
      <c r="E208" s="509"/>
      <c r="F208" s="509"/>
      <c r="G208" s="509"/>
      <c r="H208" s="509"/>
      <c r="I208" s="509"/>
      <c r="J208" s="509"/>
    </row>
    <row r="209" spans="1:10" ht="12.75" customHeight="1">
      <c r="A209" s="917" t="s">
        <v>316</v>
      </c>
      <c r="B209" s="907"/>
      <c r="C209" s="918"/>
      <c r="D209" s="248">
        <f>+E209+F209</f>
        <v>28500</v>
      </c>
      <c r="E209" s="509">
        <f>+'Super de Alimentos P2'!F26</f>
        <v>23500</v>
      </c>
      <c r="F209" s="509">
        <f>+'Super de Alimentos P2'!G26</f>
        <v>5000</v>
      </c>
      <c r="G209" s="729" t="s">
        <v>547</v>
      </c>
      <c r="H209" s="509"/>
      <c r="I209" s="509"/>
      <c r="J209" s="509"/>
    </row>
    <row r="210" spans="1:10" ht="23.25" hidden="1" customHeight="1">
      <c r="A210" s="915" t="s">
        <v>424</v>
      </c>
      <c r="B210" s="916"/>
      <c r="C210" s="921"/>
      <c r="D210" s="248"/>
      <c r="E210" s="509"/>
      <c r="F210" s="509"/>
      <c r="G210" s="509"/>
      <c r="H210" s="509"/>
      <c r="I210" s="509"/>
      <c r="J210" s="509"/>
    </row>
    <row r="211" spans="1:10" ht="23.25" customHeight="1">
      <c r="A211" s="917" t="s">
        <v>317</v>
      </c>
      <c r="B211" s="907"/>
      <c r="C211" s="918"/>
      <c r="D211" s="248">
        <f>+E211+F211</f>
        <v>295977</v>
      </c>
      <c r="E211" s="509"/>
      <c r="F211" s="509">
        <f>+'Super de Alimentos P1'!G35+'Super de Alimentos P2'!G29</f>
        <v>295977</v>
      </c>
      <c r="G211" s="509"/>
      <c r="H211" s="509"/>
      <c r="I211" s="509"/>
      <c r="J211" s="509"/>
    </row>
    <row r="212" spans="1:10" ht="23.25" hidden="1" customHeight="1">
      <c r="A212" s="915" t="s">
        <v>275</v>
      </c>
      <c r="B212" s="916"/>
      <c r="C212" s="921"/>
      <c r="D212" s="248"/>
      <c r="E212" s="509"/>
      <c r="F212" s="509"/>
      <c r="G212" s="509"/>
      <c r="H212" s="509"/>
      <c r="I212" s="509"/>
      <c r="J212" s="509"/>
    </row>
    <row r="213" spans="1:10" ht="12.75" customHeight="1">
      <c r="A213" s="432"/>
      <c r="B213" s="432"/>
      <c r="C213" s="432"/>
      <c r="D213" s="311"/>
      <c r="E213" s="509"/>
      <c r="F213" s="509"/>
      <c r="G213" s="509"/>
      <c r="H213" s="509"/>
      <c r="I213" s="509"/>
      <c r="J213" s="509"/>
    </row>
    <row r="214" spans="1:10" ht="12.75" customHeight="1">
      <c r="A214" s="924" t="s">
        <v>318</v>
      </c>
      <c r="B214" s="925"/>
      <c r="C214" s="925"/>
      <c r="D214" s="282"/>
      <c r="E214" s="503"/>
      <c r="F214" s="503"/>
      <c r="G214" s="503"/>
      <c r="H214" s="503"/>
      <c r="I214" s="503"/>
      <c r="J214" s="503"/>
    </row>
    <row r="215" spans="1:10" ht="12.75" customHeight="1">
      <c r="A215" s="969" t="s">
        <v>319</v>
      </c>
      <c r="B215" s="969"/>
      <c r="C215" s="969"/>
      <c r="D215" s="248">
        <f>+E215+F215</f>
        <v>16337</v>
      </c>
      <c r="E215" s="509">
        <f>+'El cinco fruqueña p 2'!F55</f>
        <v>7351</v>
      </c>
      <c r="F215" s="509">
        <f>+'El cinco fruqueña p 2'!G55</f>
        <v>8986</v>
      </c>
      <c r="G215" s="729" t="s">
        <v>547</v>
      </c>
      <c r="H215" s="509"/>
      <c r="I215" s="509"/>
      <c r="J215" s="509"/>
    </row>
    <row r="216" spans="1:10" ht="27.75" customHeight="1">
      <c r="A216" s="908" t="s">
        <v>190</v>
      </c>
      <c r="B216" s="908"/>
      <c r="C216" s="908"/>
      <c r="D216" s="248"/>
      <c r="E216" s="509"/>
      <c r="F216" s="509"/>
      <c r="G216" s="509"/>
      <c r="H216" s="509"/>
      <c r="I216" s="509"/>
      <c r="J216" s="509"/>
    </row>
    <row r="217" spans="1:10" ht="12.75" customHeight="1">
      <c r="A217" s="969" t="s">
        <v>320</v>
      </c>
      <c r="B217" s="969"/>
      <c r="C217" s="969"/>
      <c r="D217" s="248">
        <f>+E217+F217</f>
        <v>16338</v>
      </c>
      <c r="E217" s="509">
        <f>+'El cinco fruqueña p 2'!F57</f>
        <v>7352</v>
      </c>
      <c r="F217" s="509">
        <f>+'El cinco fruqueña p 2'!G57</f>
        <v>8986</v>
      </c>
      <c r="G217" s="729" t="s">
        <v>547</v>
      </c>
      <c r="H217" s="509"/>
      <c r="I217" s="509"/>
      <c r="J217" s="509"/>
    </row>
    <row r="218" spans="1:10" ht="39" customHeight="1">
      <c r="A218" s="919" t="s">
        <v>192</v>
      </c>
      <c r="B218" s="919"/>
      <c r="C218" s="919"/>
      <c r="D218" s="248"/>
      <c r="E218" s="509"/>
      <c r="F218" s="509"/>
      <c r="G218" s="509"/>
      <c r="H218" s="509"/>
      <c r="I218" s="509"/>
      <c r="J218" s="509"/>
    </row>
    <row r="219" spans="1:10" ht="12.75" customHeight="1">
      <c r="A219" s="907" t="s">
        <v>321</v>
      </c>
      <c r="B219" s="907"/>
      <c r="C219" s="907"/>
      <c r="D219" s="248">
        <f>+E219+F219</f>
        <v>30497</v>
      </c>
      <c r="E219" s="509">
        <f>+'El cinco fruqueña p 2'!F59</f>
        <v>13724</v>
      </c>
      <c r="F219" s="509">
        <f>+'El cinco fruqueña p 2'!G59</f>
        <v>16773</v>
      </c>
      <c r="G219" s="729" t="s">
        <v>547</v>
      </c>
      <c r="H219" s="509"/>
      <c r="I219" s="509"/>
      <c r="J219" s="509"/>
    </row>
    <row r="220" spans="1:10" ht="24.75" customHeight="1">
      <c r="A220" s="997" t="s">
        <v>194</v>
      </c>
      <c r="B220" s="997"/>
      <c r="C220" s="997"/>
      <c r="D220" s="248"/>
      <c r="E220" s="509"/>
      <c r="F220" s="509"/>
      <c r="G220" s="509"/>
      <c r="H220" s="509"/>
      <c r="I220" s="509"/>
      <c r="J220" s="509"/>
    </row>
    <row r="221" spans="1:10" ht="12.75" customHeight="1">
      <c r="A221" s="907" t="s">
        <v>322</v>
      </c>
      <c r="B221" s="907"/>
      <c r="C221" s="907"/>
      <c r="D221" s="248">
        <f>+E221+F221</f>
        <v>28700</v>
      </c>
      <c r="E221" s="509">
        <f>+'El cinco fruqueña p 2'!F61</f>
        <v>11573</v>
      </c>
      <c r="F221" s="509">
        <f>+'El cinco fruqueña p 2'!G61</f>
        <v>17127</v>
      </c>
      <c r="G221" s="729" t="s">
        <v>547</v>
      </c>
      <c r="H221" s="509"/>
      <c r="I221" s="509"/>
      <c r="J221" s="509"/>
    </row>
    <row r="222" spans="1:10" ht="12.75" customHeight="1">
      <c r="A222" s="919" t="s">
        <v>196</v>
      </c>
      <c r="B222" s="919"/>
      <c r="C222" s="919"/>
      <c r="D222" s="248"/>
      <c r="E222" s="509"/>
      <c r="F222" s="509"/>
      <c r="G222" s="509"/>
      <c r="H222" s="509"/>
      <c r="I222" s="509"/>
      <c r="J222" s="509"/>
    </row>
    <row r="223" spans="1:10" ht="12.75" customHeight="1">
      <c r="A223" s="323"/>
      <c r="B223" s="323"/>
      <c r="C223" s="323"/>
      <c r="D223" s="248"/>
      <c r="E223" s="509"/>
      <c r="F223" s="509"/>
      <c r="G223" s="509"/>
      <c r="H223" s="509"/>
      <c r="I223" s="509"/>
      <c r="J223" s="509"/>
    </row>
    <row r="224" spans="1:10" ht="12.75" customHeight="1">
      <c r="A224" s="924" t="s">
        <v>323</v>
      </c>
      <c r="B224" s="925"/>
      <c r="C224" s="925"/>
      <c r="D224" s="283"/>
      <c r="E224" s="510"/>
      <c r="F224" s="510"/>
      <c r="G224" s="510"/>
      <c r="H224" s="510"/>
      <c r="I224" s="510"/>
      <c r="J224" s="510"/>
    </row>
    <row r="225" spans="1:10" ht="12.75" customHeight="1">
      <c r="A225" s="903" t="s">
        <v>324</v>
      </c>
      <c r="B225" s="904"/>
      <c r="C225" s="905"/>
      <c r="D225" s="248">
        <f>+E225+F225</f>
        <v>16200</v>
      </c>
      <c r="E225" s="509">
        <f>+'Cemex p1'!F25</f>
        <v>16200</v>
      </c>
      <c r="F225" s="509"/>
      <c r="G225" s="729" t="s">
        <v>547</v>
      </c>
      <c r="H225" s="509"/>
      <c r="I225" s="509"/>
      <c r="J225" s="509"/>
    </row>
    <row r="226" spans="1:10" ht="29.25" customHeight="1">
      <c r="A226" s="900" t="s">
        <v>425</v>
      </c>
      <c r="B226" s="901"/>
      <c r="C226" s="902"/>
      <c r="D226" s="248"/>
      <c r="E226" s="509"/>
      <c r="F226" s="509"/>
      <c r="G226" s="509"/>
      <c r="H226" s="509"/>
      <c r="I226" s="509"/>
      <c r="J226" s="509"/>
    </row>
    <row r="227" spans="1:10" ht="12.75" customHeight="1">
      <c r="A227" s="903" t="s">
        <v>426</v>
      </c>
      <c r="B227" s="904"/>
      <c r="C227" s="905"/>
      <c r="D227" s="248">
        <f t="shared" ref="D227:D243" si="3">+E227+F227</f>
        <v>6000</v>
      </c>
      <c r="E227" s="509">
        <f>+'Cemex p1'!F28</f>
        <v>6000</v>
      </c>
      <c r="F227" s="509"/>
      <c r="G227" s="729" t="s">
        <v>547</v>
      </c>
      <c r="H227" s="509"/>
      <c r="I227" s="509"/>
      <c r="J227" s="509"/>
    </row>
    <row r="228" spans="1:10" ht="30" customHeight="1">
      <c r="A228" s="900" t="s">
        <v>427</v>
      </c>
      <c r="B228" s="901"/>
      <c r="C228" s="902"/>
      <c r="D228" s="248"/>
      <c r="E228" s="509"/>
      <c r="F228" s="509"/>
      <c r="G228" s="509"/>
      <c r="H228" s="509"/>
      <c r="I228" s="509"/>
      <c r="J228" s="509"/>
    </row>
    <row r="229" spans="1:10" ht="12.75" customHeight="1">
      <c r="A229" s="903" t="s">
        <v>325</v>
      </c>
      <c r="B229" s="904"/>
      <c r="C229" s="905"/>
      <c r="D229" s="248">
        <f t="shared" si="3"/>
        <v>11500</v>
      </c>
      <c r="E229" s="509"/>
      <c r="F229" s="509">
        <f>+'Cemex p1'!G30</f>
        <v>11500</v>
      </c>
      <c r="G229" s="509"/>
      <c r="H229" s="509"/>
      <c r="I229" s="509"/>
      <c r="J229" s="509"/>
    </row>
    <row r="230" spans="1:10" ht="27.75" customHeight="1">
      <c r="A230" s="900" t="s">
        <v>255</v>
      </c>
      <c r="B230" s="901"/>
      <c r="C230" s="902"/>
      <c r="D230" s="248"/>
      <c r="E230" s="509"/>
      <c r="F230" s="509"/>
      <c r="G230" s="509"/>
      <c r="H230" s="509"/>
      <c r="I230" s="509"/>
      <c r="J230" s="509"/>
    </row>
    <row r="231" spans="1:10" ht="12.75" customHeight="1">
      <c r="A231" s="903" t="s">
        <v>326</v>
      </c>
      <c r="B231" s="904"/>
      <c r="C231" s="905"/>
      <c r="D231" s="248">
        <f t="shared" si="3"/>
        <v>10000</v>
      </c>
      <c r="E231" s="509">
        <f>+'Cemex p1'!F32</f>
        <v>2000</v>
      </c>
      <c r="F231" s="509">
        <f>+'Cemex p1'!G32</f>
        <v>8000</v>
      </c>
      <c r="G231" s="729" t="s">
        <v>547</v>
      </c>
      <c r="H231" s="509"/>
      <c r="I231" s="509"/>
      <c r="J231" s="509"/>
    </row>
    <row r="232" spans="1:10" ht="27" customHeight="1">
      <c r="A232" s="900" t="s">
        <v>257</v>
      </c>
      <c r="B232" s="901"/>
      <c r="C232" s="902"/>
      <c r="D232" s="248"/>
      <c r="E232" s="509"/>
      <c r="F232" s="509"/>
      <c r="G232" s="509"/>
      <c r="H232" s="509"/>
      <c r="I232" s="509"/>
      <c r="J232" s="509"/>
    </row>
    <row r="233" spans="1:10" ht="12.75" customHeight="1">
      <c r="A233" s="903" t="s">
        <v>327</v>
      </c>
      <c r="B233" s="904"/>
      <c r="C233" s="905"/>
      <c r="D233" s="248">
        <f t="shared" si="3"/>
        <v>2500</v>
      </c>
      <c r="E233" s="509">
        <f>+'Cemex p1'!F34</f>
        <v>2500</v>
      </c>
      <c r="F233" s="509"/>
      <c r="G233" s="729" t="s">
        <v>547</v>
      </c>
      <c r="H233" s="509"/>
      <c r="I233" s="509"/>
      <c r="J233" s="509"/>
    </row>
    <row r="234" spans="1:10" ht="23.25" customHeight="1">
      <c r="A234" s="900" t="s">
        <v>428</v>
      </c>
      <c r="B234" s="901"/>
      <c r="C234" s="902"/>
      <c r="D234" s="248"/>
      <c r="E234" s="509"/>
      <c r="F234" s="509"/>
      <c r="G234" s="509"/>
      <c r="H234" s="509"/>
      <c r="I234" s="509"/>
      <c r="J234" s="509"/>
    </row>
    <row r="235" spans="1:10" ht="12.75" customHeight="1">
      <c r="A235" s="903" t="s">
        <v>328</v>
      </c>
      <c r="B235" s="904"/>
      <c r="C235" s="905"/>
      <c r="D235" s="248">
        <f t="shared" si="3"/>
        <v>1300</v>
      </c>
      <c r="E235" s="509">
        <f>+'Cemex p1'!F36</f>
        <v>1300</v>
      </c>
      <c r="F235" s="509"/>
      <c r="G235" s="729" t="s">
        <v>547</v>
      </c>
      <c r="H235" s="509"/>
      <c r="I235" s="509"/>
      <c r="J235" s="509"/>
    </row>
    <row r="236" spans="1:10" ht="28.5" customHeight="1">
      <c r="A236" s="900" t="s">
        <v>261</v>
      </c>
      <c r="B236" s="901"/>
      <c r="C236" s="902"/>
      <c r="D236" s="248"/>
      <c r="E236" s="509"/>
      <c r="F236" s="509"/>
      <c r="G236" s="509"/>
      <c r="H236" s="509"/>
      <c r="I236" s="509"/>
      <c r="J236" s="509"/>
    </row>
    <row r="237" spans="1:10" ht="12.75" customHeight="1">
      <c r="A237" s="903" t="s">
        <v>429</v>
      </c>
      <c r="B237" s="904"/>
      <c r="C237" s="905"/>
      <c r="D237" s="248">
        <f t="shared" si="3"/>
        <v>12600</v>
      </c>
      <c r="E237" s="509"/>
      <c r="F237" s="509">
        <f>+'Cemex p1'!G38</f>
        <v>12600</v>
      </c>
      <c r="G237" s="509"/>
      <c r="H237" s="509"/>
      <c r="I237" s="509"/>
      <c r="J237" s="509"/>
    </row>
    <row r="238" spans="1:10" ht="27.75" customHeight="1">
      <c r="A238" s="900" t="s">
        <v>264</v>
      </c>
      <c r="B238" s="901"/>
      <c r="C238" s="902"/>
      <c r="D238" s="248"/>
      <c r="E238" s="509"/>
      <c r="F238" s="509"/>
      <c r="G238" s="509"/>
      <c r="H238" s="509"/>
      <c r="I238" s="509"/>
      <c r="J238" s="509"/>
    </row>
    <row r="239" spans="1:10" ht="12.75" customHeight="1">
      <c r="A239" s="420" t="s">
        <v>329</v>
      </c>
      <c r="B239" s="421"/>
      <c r="C239" s="421"/>
      <c r="D239" s="248">
        <f t="shared" si="3"/>
        <v>59292</v>
      </c>
      <c r="E239" s="509"/>
      <c r="F239" s="509">
        <f>+'Cemex p1'!G40</f>
        <v>59292</v>
      </c>
      <c r="G239" s="509"/>
      <c r="H239" s="509"/>
      <c r="I239" s="509"/>
      <c r="J239" s="509"/>
    </row>
    <row r="240" spans="1:10" ht="28.5" customHeight="1">
      <c r="A240" s="900" t="s">
        <v>266</v>
      </c>
      <c r="B240" s="901"/>
      <c r="C240" s="902"/>
      <c r="D240" s="248"/>
      <c r="E240" s="509"/>
      <c r="F240" s="509"/>
      <c r="G240" s="509"/>
      <c r="H240" s="509"/>
      <c r="I240" s="509"/>
      <c r="J240" s="509"/>
    </row>
    <row r="241" spans="1:10" ht="12.75" customHeight="1">
      <c r="A241" s="903" t="s">
        <v>330</v>
      </c>
      <c r="B241" s="904"/>
      <c r="C241" s="905"/>
      <c r="D241" s="248">
        <f t="shared" si="3"/>
        <v>5000</v>
      </c>
      <c r="E241" s="509"/>
      <c r="F241" s="509">
        <f>+'Cemex p1'!G42</f>
        <v>5000</v>
      </c>
      <c r="G241" s="509"/>
      <c r="H241" s="509"/>
      <c r="I241" s="509"/>
      <c r="J241" s="509"/>
    </row>
    <row r="242" spans="1:10" ht="54.75" customHeight="1">
      <c r="A242" s="900" t="s">
        <v>264</v>
      </c>
      <c r="B242" s="901"/>
      <c r="C242" s="902"/>
      <c r="D242" s="248"/>
      <c r="E242" s="509"/>
      <c r="F242" s="509"/>
      <c r="G242" s="509"/>
      <c r="H242" s="509"/>
      <c r="I242" s="509"/>
      <c r="J242" s="509"/>
    </row>
    <row r="243" spans="1:10" ht="12.75" customHeight="1">
      <c r="A243" s="903" t="s">
        <v>331</v>
      </c>
      <c r="B243" s="904"/>
      <c r="C243" s="905"/>
      <c r="D243" s="248">
        <f t="shared" si="3"/>
        <v>7760</v>
      </c>
      <c r="E243" s="509"/>
      <c r="F243" s="509">
        <f>+'Cemex p1'!G44</f>
        <v>7760</v>
      </c>
      <c r="G243" s="509"/>
      <c r="H243" s="509"/>
      <c r="I243" s="509"/>
      <c r="J243" s="509"/>
    </row>
    <row r="244" spans="1:10" ht="26.25" customHeight="1">
      <c r="A244" s="900" t="s">
        <v>269</v>
      </c>
      <c r="B244" s="901"/>
      <c r="C244" s="902"/>
      <c r="D244" s="248"/>
      <c r="E244" s="509"/>
      <c r="F244" s="509"/>
      <c r="G244" s="509"/>
      <c r="H244" s="509"/>
      <c r="I244" s="509"/>
      <c r="J244" s="509"/>
    </row>
    <row r="245" spans="1:10" ht="27" customHeight="1">
      <c r="A245" s="434"/>
      <c r="B245" s="435"/>
      <c r="C245" s="435"/>
      <c r="D245" s="248"/>
      <c r="E245" s="509"/>
      <c r="F245" s="509"/>
      <c r="G245" s="509"/>
      <c r="H245" s="509"/>
      <c r="I245" s="509"/>
      <c r="J245" s="509"/>
    </row>
    <row r="246" spans="1:10" ht="12.75" customHeight="1">
      <c r="A246" s="906" t="s">
        <v>355</v>
      </c>
      <c r="B246" s="906"/>
      <c r="C246" s="906"/>
      <c r="D246" s="282"/>
      <c r="E246" s="503"/>
      <c r="F246" s="503"/>
      <c r="G246" s="503"/>
      <c r="H246" s="503"/>
      <c r="I246" s="503"/>
      <c r="J246" s="503"/>
    </row>
    <row r="247" spans="1:10" s="275" customFormat="1" ht="12.75" customHeight="1">
      <c r="A247" s="487" t="s">
        <v>356</v>
      </c>
      <c r="B247" s="435"/>
      <c r="C247" s="435"/>
      <c r="D247" s="248">
        <f>+E247+F247</f>
        <v>47400</v>
      </c>
      <c r="E247" s="509"/>
      <c r="F247" s="509">
        <f>+'yamaha p1'!G41</f>
        <v>47400</v>
      </c>
      <c r="G247" s="509"/>
      <c r="H247" s="509"/>
      <c r="I247" s="509"/>
      <c r="J247" s="509"/>
    </row>
    <row r="248" spans="1:10" s="275" customFormat="1" ht="12.75" customHeight="1">
      <c r="A248" s="435"/>
      <c r="B248" s="435"/>
      <c r="C248" s="435"/>
      <c r="D248" s="248"/>
      <c r="E248" s="509"/>
      <c r="F248" s="509"/>
      <c r="G248" s="509"/>
      <c r="H248" s="509"/>
      <c r="I248" s="509"/>
      <c r="J248" s="509"/>
    </row>
    <row r="249" spans="1:10" s="275" customFormat="1" ht="12.75" customHeight="1">
      <c r="A249" s="314" t="s">
        <v>465</v>
      </c>
      <c r="B249" s="628"/>
      <c r="C249" s="628"/>
      <c r="D249" s="283"/>
      <c r="E249" s="510"/>
      <c r="F249" s="510"/>
      <c r="G249" s="510"/>
      <c r="H249" s="510"/>
      <c r="I249" s="510"/>
      <c r="J249" s="510"/>
    </row>
    <row r="250" spans="1:10" s="275" customFormat="1" ht="12.75" customHeight="1">
      <c r="A250" s="627" t="s">
        <v>467</v>
      </c>
      <c r="B250" s="492"/>
      <c r="C250" s="492"/>
      <c r="D250" s="248">
        <f>+E250+F250</f>
        <v>37187.375267327996</v>
      </c>
      <c r="E250" s="509">
        <f>+'Enviaseo -Peldar 2009'!F23</f>
        <v>24000.009787752588</v>
      </c>
      <c r="F250" s="509">
        <f>+'Enviaseo -Peldar 2009'!G23</f>
        <v>13187.365479575408</v>
      </c>
      <c r="G250" s="729" t="s">
        <v>547</v>
      </c>
      <c r="H250" s="509"/>
      <c r="I250" s="509"/>
      <c r="J250" s="509"/>
    </row>
    <row r="251" spans="1:10" s="275" customFormat="1" ht="56.25" customHeight="1">
      <c r="A251" s="897" t="s">
        <v>445</v>
      </c>
      <c r="B251" s="898"/>
      <c r="C251" s="899"/>
      <c r="D251" s="248"/>
      <c r="E251" s="509"/>
      <c r="F251" s="509"/>
      <c r="G251" s="509"/>
      <c r="H251" s="509"/>
      <c r="I251" s="509"/>
      <c r="J251" s="509"/>
    </row>
    <row r="252" spans="1:10" s="275" customFormat="1" ht="12.75" customHeight="1">
      <c r="A252" s="627" t="s">
        <v>468</v>
      </c>
      <c r="B252" s="492"/>
      <c r="C252" s="492"/>
      <c r="D252" s="248"/>
      <c r="E252" s="509"/>
      <c r="F252" s="509"/>
      <c r="G252" s="509"/>
      <c r="H252" s="509"/>
      <c r="I252" s="509"/>
      <c r="J252" s="509"/>
    </row>
    <row r="253" spans="1:10" s="275" customFormat="1" ht="27.75" customHeight="1">
      <c r="A253" s="897" t="s">
        <v>459</v>
      </c>
      <c r="B253" s="898"/>
      <c r="C253" s="899"/>
      <c r="D253" s="248"/>
      <c r="E253" s="509"/>
      <c r="F253" s="509"/>
      <c r="G253" s="509"/>
      <c r="H253" s="509"/>
      <c r="I253" s="509"/>
      <c r="J253" s="509"/>
    </row>
    <row r="254" spans="1:10" s="275" customFormat="1" ht="27.75" customHeight="1">
      <c r="A254" s="630"/>
      <c r="B254" s="630"/>
      <c r="C254" s="630"/>
      <c r="D254" s="248"/>
      <c r="E254" s="509"/>
      <c r="F254" s="509"/>
      <c r="G254" s="509"/>
      <c r="H254" s="509"/>
      <c r="I254" s="509"/>
      <c r="J254" s="509"/>
    </row>
    <row r="255" spans="1:10" s="275" customFormat="1" ht="27.75" customHeight="1">
      <c r="A255" s="314" t="s">
        <v>519</v>
      </c>
      <c r="B255" s="726"/>
      <c r="C255" s="726"/>
      <c r="D255" s="283"/>
      <c r="E255" s="510"/>
      <c r="F255" s="510"/>
      <c r="G255" s="510"/>
      <c r="H255" s="510"/>
      <c r="I255" s="510"/>
      <c r="J255" s="510"/>
    </row>
    <row r="256" spans="1:10" s="275" customFormat="1" ht="28.5" customHeight="1">
      <c r="A256" s="917" t="s">
        <v>520</v>
      </c>
      <c r="B256" s="907"/>
      <c r="C256" s="918"/>
      <c r="D256" s="248">
        <f>+E256+F256</f>
        <v>15744.3</v>
      </c>
      <c r="E256" s="509">
        <f>+'casa luker porhaciendo - p 1'!F11</f>
        <v>15744.3</v>
      </c>
      <c r="F256" s="509">
        <v>0</v>
      </c>
      <c r="G256" s="729" t="s">
        <v>547</v>
      </c>
      <c r="H256" s="509"/>
      <c r="I256" s="509"/>
      <c r="J256" s="509"/>
    </row>
    <row r="257" spans="1:10" s="275" customFormat="1" ht="27.75" customHeight="1">
      <c r="A257" s="917" t="s">
        <v>521</v>
      </c>
      <c r="B257" s="907"/>
      <c r="C257" s="918"/>
      <c r="D257" s="248">
        <f t="shared" ref="D257:D259" si="4">+E257+F257</f>
        <v>1908.4</v>
      </c>
      <c r="E257" s="509">
        <f>+'casa luker porhaciendo - p 1'!F12</f>
        <v>1908.4</v>
      </c>
      <c r="F257" s="509">
        <v>0</v>
      </c>
      <c r="G257" s="729" t="s">
        <v>547</v>
      </c>
      <c r="H257" s="509"/>
      <c r="I257" s="509"/>
      <c r="J257" s="509"/>
    </row>
    <row r="258" spans="1:10" s="275" customFormat="1" ht="27.75" customHeight="1">
      <c r="A258" s="337" t="s">
        <v>522</v>
      </c>
      <c r="B258" s="277"/>
      <c r="C258" s="277"/>
      <c r="D258" s="248">
        <f>+E258+F258</f>
        <v>954.2</v>
      </c>
      <c r="E258" s="509">
        <f>+'casa luker porhaciendo - p 1'!F13</f>
        <v>954.2</v>
      </c>
      <c r="F258" s="509">
        <v>0</v>
      </c>
      <c r="G258" s="729" t="s">
        <v>547</v>
      </c>
      <c r="H258" s="509"/>
      <c r="I258" s="509"/>
      <c r="J258" s="509"/>
    </row>
    <row r="259" spans="1:10" s="275" customFormat="1" ht="27.75" customHeight="1">
      <c r="A259" s="337" t="s">
        <v>523</v>
      </c>
      <c r="B259" s="277"/>
      <c r="C259" s="277"/>
      <c r="D259" s="248">
        <f t="shared" si="4"/>
        <v>105</v>
      </c>
      <c r="E259" s="509">
        <f>+'casa luker porhaciendo - p 1'!F16</f>
        <v>105</v>
      </c>
      <c r="F259" s="509">
        <v>0</v>
      </c>
      <c r="G259" s="729" t="s">
        <v>547</v>
      </c>
      <c r="H259" s="509"/>
      <c r="I259" s="509"/>
      <c r="J259" s="509"/>
    </row>
    <row r="260" spans="1:10" s="275" customFormat="1" ht="27.75" customHeight="1">
      <c r="A260" s="994" t="s">
        <v>492</v>
      </c>
      <c r="B260" s="995"/>
      <c r="C260" s="996"/>
      <c r="D260" s="248"/>
      <c r="E260" s="509"/>
      <c r="F260" s="509"/>
      <c r="G260" s="509"/>
      <c r="H260" s="509"/>
      <c r="I260" s="509"/>
      <c r="J260" s="509"/>
    </row>
    <row r="261" spans="1:10" s="275" customFormat="1" ht="27.75" customHeight="1">
      <c r="A261" s="337" t="s">
        <v>524</v>
      </c>
      <c r="B261" s="277"/>
      <c r="C261" s="277"/>
      <c r="D261" s="248">
        <f>+E261+F261</f>
        <v>906.5</v>
      </c>
      <c r="E261" s="509">
        <f>+'casa luker porhaciendo - p 1'!F18</f>
        <v>906.5</v>
      </c>
      <c r="F261" s="509">
        <v>0</v>
      </c>
      <c r="G261" s="729" t="s">
        <v>547</v>
      </c>
      <c r="H261" s="509"/>
      <c r="I261" s="509"/>
      <c r="J261" s="509"/>
    </row>
    <row r="262" spans="1:10" s="275" customFormat="1" ht="27.75" customHeight="1">
      <c r="A262" s="968" t="s">
        <v>525</v>
      </c>
      <c r="B262" s="969"/>
      <c r="C262" s="970"/>
      <c r="D262" s="248">
        <f>+E262+F262</f>
        <v>572.5</v>
      </c>
      <c r="E262" s="509">
        <f>+'casa luker porhaciendo - p 1'!F20</f>
        <v>572.5</v>
      </c>
      <c r="F262" s="509">
        <v>0</v>
      </c>
      <c r="G262" s="729" t="s">
        <v>547</v>
      </c>
      <c r="H262" s="509"/>
      <c r="I262" s="509"/>
      <c r="J262" s="509"/>
    </row>
    <row r="263" spans="1:10" s="275" customFormat="1" ht="27.75" customHeight="1">
      <c r="A263" s="337" t="s">
        <v>526</v>
      </c>
      <c r="B263" s="277"/>
      <c r="C263" s="277"/>
      <c r="D263" s="248">
        <f>+E263+F263</f>
        <v>2385.5</v>
      </c>
      <c r="E263" s="509">
        <f>+'casa luker porhaciendo - p 1'!F22</f>
        <v>2385.5</v>
      </c>
      <c r="F263" s="509">
        <v>0</v>
      </c>
      <c r="G263" s="729" t="s">
        <v>547</v>
      </c>
      <c r="H263" s="509"/>
      <c r="I263" s="509"/>
      <c r="J263" s="509"/>
    </row>
    <row r="264" spans="1:10" s="275" customFormat="1" ht="27.75" customHeight="1">
      <c r="A264" s="994" t="s">
        <v>496</v>
      </c>
      <c r="B264" s="995"/>
      <c r="C264" s="996"/>
      <c r="D264" s="248"/>
      <c r="E264" s="509"/>
      <c r="F264" s="509"/>
      <c r="G264" s="509"/>
      <c r="H264" s="509"/>
      <c r="I264" s="509"/>
      <c r="J264" s="509"/>
    </row>
    <row r="265" spans="1:10" s="275" customFormat="1" ht="27.75" customHeight="1">
      <c r="A265" s="337" t="s">
        <v>527</v>
      </c>
      <c r="B265" s="277"/>
      <c r="C265" s="277"/>
      <c r="D265" s="248">
        <f>+E265+F265</f>
        <v>8946.9</v>
      </c>
      <c r="E265" s="509">
        <f>+'casa luker prohaciendo -2010'!F14</f>
        <v>8946.9</v>
      </c>
      <c r="F265" s="509"/>
      <c r="G265" s="729" t="s">
        <v>547</v>
      </c>
      <c r="H265" s="509"/>
      <c r="I265" s="509"/>
      <c r="J265" s="509"/>
    </row>
    <row r="266" spans="1:10" s="275" customFormat="1" ht="27.75" customHeight="1">
      <c r="A266" s="917" t="s">
        <v>528</v>
      </c>
      <c r="B266" s="907"/>
      <c r="C266" s="918"/>
      <c r="D266" s="248">
        <f>+E266+F266</f>
        <v>477.1</v>
      </c>
      <c r="E266" s="509">
        <f>+'casa luker prohaciendo -2010'!F16</f>
        <v>477.1</v>
      </c>
      <c r="F266" s="509"/>
      <c r="G266" s="729" t="s">
        <v>547</v>
      </c>
      <c r="H266" s="509"/>
      <c r="I266" s="509"/>
      <c r="J266" s="509"/>
    </row>
    <row r="267" spans="1:10" ht="12.75" customHeight="1">
      <c r="A267" s="433"/>
      <c r="B267" s="433"/>
      <c r="C267" s="433"/>
      <c r="D267" s="248"/>
      <c r="E267" s="509"/>
      <c r="F267" s="509"/>
      <c r="G267" s="509"/>
      <c r="H267" s="509"/>
      <c r="I267" s="509"/>
      <c r="J267" s="509"/>
    </row>
    <row r="268" spans="1:10" s="275" customFormat="1" ht="15">
      <c r="A268" s="922" t="s">
        <v>29</v>
      </c>
      <c r="B268" s="923"/>
      <c r="C268" s="923"/>
      <c r="D268" s="274">
        <f>SUM(D14:D267)</f>
        <v>2723712.610002019</v>
      </c>
      <c r="E268" s="274">
        <f>SUM(E14:E267)</f>
        <v>1050050.4739554708</v>
      </c>
      <c r="F268" s="274">
        <f>SUM(F14:F267)</f>
        <v>1664571.226955639</v>
      </c>
      <c r="G268" s="274"/>
      <c r="H268" s="274"/>
      <c r="I268" s="274"/>
      <c r="J268" s="274"/>
    </row>
    <row r="269" spans="1:10" ht="12.75">
      <c r="A269" s="293" t="s">
        <v>30</v>
      </c>
      <c r="B269" s="294" t="s">
        <v>215</v>
      </c>
      <c r="C269" s="295"/>
      <c r="D269" s="296"/>
      <c r="E269" s="521"/>
      <c r="F269" s="521" t="s">
        <v>216</v>
      </c>
      <c r="G269" s="521"/>
      <c r="H269" s="521" t="s">
        <v>530</v>
      </c>
      <c r="I269" s="521"/>
      <c r="J269" s="521" t="s">
        <v>532</v>
      </c>
    </row>
    <row r="270" spans="1:10" ht="27.75" customHeight="1" thickBot="1">
      <c r="A270" s="297"/>
      <c r="B270" s="298" t="s">
        <v>217</v>
      </c>
      <c r="C270" s="299"/>
      <c r="D270" s="300"/>
      <c r="E270" s="522"/>
      <c r="F270" s="522" t="s">
        <v>218</v>
      </c>
      <c r="G270" s="522"/>
      <c r="H270" s="522" t="s">
        <v>531</v>
      </c>
      <c r="I270" s="522"/>
      <c r="J270" s="522" t="s">
        <v>113</v>
      </c>
    </row>
    <row r="271" spans="1:10" ht="12.75">
      <c r="A271" s="262"/>
      <c r="B271" s="262"/>
      <c r="C271" s="262"/>
      <c r="D271" s="263"/>
      <c r="E271" s="496"/>
      <c r="F271" s="496"/>
    </row>
    <row r="272" spans="1:10" ht="12.75">
      <c r="A272" s="301" t="s">
        <v>31</v>
      </c>
      <c r="B272" s="302" t="s">
        <v>219</v>
      </c>
      <c r="C272" s="303"/>
      <c r="D272" s="304"/>
      <c r="E272" s="523"/>
      <c r="F272" s="523"/>
      <c r="G272" s="523"/>
      <c r="H272" s="523"/>
      <c r="I272" s="523"/>
      <c r="J272" s="523"/>
    </row>
    <row r="273" spans="1:6" ht="12.75">
      <c r="A273" s="262"/>
      <c r="B273" s="262"/>
      <c r="C273" s="262"/>
      <c r="D273" s="263"/>
      <c r="E273" s="496"/>
      <c r="F273" s="496"/>
    </row>
    <row r="274" spans="1:6" ht="12.75">
      <c r="A274" s="305" t="s">
        <v>32</v>
      </c>
      <c r="B274" s="306"/>
      <c r="C274" s="307"/>
      <c r="D274" s="308"/>
      <c r="E274" s="524"/>
      <c r="F274" s="525" t="s">
        <v>33</v>
      </c>
    </row>
  </sheetData>
  <mergeCells count="182">
    <mergeCell ref="A50:C50"/>
    <mergeCell ref="A40:C40"/>
    <mergeCell ref="A42:C42"/>
    <mergeCell ref="A96:C96"/>
    <mergeCell ref="A102:C102"/>
    <mergeCell ref="A104:C104"/>
    <mergeCell ref="A260:C260"/>
    <mergeCell ref="A264:C264"/>
    <mergeCell ref="A257:C257"/>
    <mergeCell ref="A256:C256"/>
    <mergeCell ref="A220:C220"/>
    <mergeCell ref="A201:C201"/>
    <mergeCell ref="A218:C218"/>
    <mergeCell ref="A217:C217"/>
    <mergeCell ref="A76:C76"/>
    <mergeCell ref="A175:C175"/>
    <mergeCell ref="A165:C165"/>
    <mergeCell ref="A206:C206"/>
    <mergeCell ref="A207:C207"/>
    <mergeCell ref="A126:C126"/>
    <mergeCell ref="A127:C127"/>
    <mergeCell ref="A128:C128"/>
    <mergeCell ref="A129:C129"/>
    <mergeCell ref="A105:C105"/>
    <mergeCell ref="A123:C123"/>
    <mergeCell ref="A124:C124"/>
    <mergeCell ref="A125:C125"/>
    <mergeCell ref="A95:C95"/>
    <mergeCell ref="A214:C214"/>
    <mergeCell ref="A215:C215"/>
    <mergeCell ref="A216:C216"/>
    <mergeCell ref="A210:C210"/>
    <mergeCell ref="A100:C100"/>
    <mergeCell ref="A98:C98"/>
    <mergeCell ref="A99:C99"/>
    <mergeCell ref="A1:F1"/>
    <mergeCell ref="A2:F2"/>
    <mergeCell ref="A7:C8"/>
    <mergeCell ref="E7:F7"/>
    <mergeCell ref="A85:C85"/>
    <mergeCell ref="A12:C12"/>
    <mergeCell ref="A74:C74"/>
    <mergeCell ref="A73:C73"/>
    <mergeCell ref="A103:C103"/>
    <mergeCell ref="A13:C13"/>
    <mergeCell ref="A16:C16"/>
    <mergeCell ref="A54:C54"/>
    <mergeCell ref="A60:C60"/>
    <mergeCell ref="A17:C17"/>
    <mergeCell ref="A89:C89"/>
    <mergeCell ref="A90:C91"/>
    <mergeCell ref="A92:C92"/>
    <mergeCell ref="A55:C55"/>
    <mergeCell ref="A57:C57"/>
    <mergeCell ref="A58:C58"/>
    <mergeCell ref="A59:C59"/>
    <mergeCell ref="A75:C75"/>
    <mergeCell ref="A77:C77"/>
    <mergeCell ref="A68:C68"/>
    <mergeCell ref="A139:C139"/>
    <mergeCell ref="A140:C140"/>
    <mergeCell ref="A149:C149"/>
    <mergeCell ref="A150:C150"/>
    <mergeCell ref="A189:C189"/>
    <mergeCell ref="A266:C266"/>
    <mergeCell ref="A262:C262"/>
    <mergeCell ref="A169:C169"/>
    <mergeCell ref="A171:C171"/>
    <mergeCell ref="A173:C173"/>
    <mergeCell ref="A141:C141"/>
    <mergeCell ref="A115:C115"/>
    <mergeCell ref="A119:C119"/>
    <mergeCell ref="A109:C109"/>
    <mergeCell ref="A135:C135"/>
    <mergeCell ref="A97:C97"/>
    <mergeCell ref="A122:C122"/>
    <mergeCell ref="A230:C230"/>
    <mergeCell ref="A137:C137"/>
    <mergeCell ref="A203:C203"/>
    <mergeCell ref="A147:C147"/>
    <mergeCell ref="A164:C164"/>
    <mergeCell ref="A180:C180"/>
    <mergeCell ref="A159:C161"/>
    <mergeCell ref="A130:C130"/>
    <mergeCell ref="A131:C131"/>
    <mergeCell ref="A132:C132"/>
    <mergeCell ref="A158:C158"/>
    <mergeCell ref="A151:C151"/>
    <mergeCell ref="A152:C152"/>
    <mergeCell ref="A153:C153"/>
    <mergeCell ref="A142:C142"/>
    <mergeCell ref="A133:C133"/>
    <mergeCell ref="A148:C148"/>
    <mergeCell ref="A154:C154"/>
    <mergeCell ref="A24:C24"/>
    <mergeCell ref="A93:C93"/>
    <mergeCell ref="A21:C21"/>
    <mergeCell ref="A22:C23"/>
    <mergeCell ref="A25:C26"/>
    <mergeCell ref="A27:C27"/>
    <mergeCell ref="A28:C29"/>
    <mergeCell ref="A51:C51"/>
    <mergeCell ref="A44:C44"/>
    <mergeCell ref="A36:C36"/>
    <mergeCell ref="A37:C37"/>
    <mergeCell ref="A30:C30"/>
    <mergeCell ref="A31:C32"/>
    <mergeCell ref="A38:C38"/>
    <mergeCell ref="A56:C56"/>
    <mergeCell ref="A46:C46"/>
    <mergeCell ref="A48:C48"/>
    <mergeCell ref="A35:C35"/>
    <mergeCell ref="A41:C41"/>
    <mergeCell ref="A64:C64"/>
    <mergeCell ref="A66:C66"/>
    <mergeCell ref="A70:C70"/>
    <mergeCell ref="A39:C39"/>
    <mergeCell ref="A47:C47"/>
    <mergeCell ref="A43:C43"/>
    <mergeCell ref="A45:C45"/>
    <mergeCell ref="A87:C87"/>
    <mergeCell ref="A121:C121"/>
    <mergeCell ref="A240:C240"/>
    <mergeCell ref="A202:C202"/>
    <mergeCell ref="A143:C143"/>
    <mergeCell ref="A190:C191"/>
    <mergeCell ref="A212:C212"/>
    <mergeCell ref="A182:C182"/>
    <mergeCell ref="A204:C204"/>
    <mergeCell ref="A205:C205"/>
    <mergeCell ref="A136:C136"/>
    <mergeCell ref="A120:C120"/>
    <mergeCell ref="A110:C111"/>
    <mergeCell ref="A113:C114"/>
    <mergeCell ref="A80:C80"/>
    <mergeCell ref="A81:C81"/>
    <mergeCell ref="A83:C83"/>
    <mergeCell ref="A107:C107"/>
    <mergeCell ref="A138:C138"/>
    <mergeCell ref="A118:C118"/>
    <mergeCell ref="A116:C117"/>
    <mergeCell ref="A134:C134"/>
    <mergeCell ref="A231:C231"/>
    <mergeCell ref="A232:C232"/>
    <mergeCell ref="A237:C237"/>
    <mergeCell ref="A228:C228"/>
    <mergeCell ref="A229:C229"/>
    <mergeCell ref="A193:C194"/>
    <mergeCell ref="A196:C197"/>
    <mergeCell ref="A227:C227"/>
    <mergeCell ref="A268:C268"/>
    <mergeCell ref="A224:C224"/>
    <mergeCell ref="A225:C225"/>
    <mergeCell ref="A195:C195"/>
    <mergeCell ref="A144:C144"/>
    <mergeCell ref="A145:C145"/>
    <mergeCell ref="A146:C146"/>
    <mergeCell ref="A184:C184"/>
    <mergeCell ref="A185:C185"/>
    <mergeCell ref="A208:C208"/>
    <mergeCell ref="A209:C209"/>
    <mergeCell ref="A226:C226"/>
    <mergeCell ref="A211:C211"/>
    <mergeCell ref="A222:C222"/>
    <mergeCell ref="A219:C219"/>
    <mergeCell ref="A221:C221"/>
    <mergeCell ref="A178:C178"/>
    <mergeCell ref="A187:C187"/>
    <mergeCell ref="A192:C192"/>
    <mergeCell ref="A155:C155"/>
    <mergeCell ref="A251:C251"/>
    <mergeCell ref="A253:C253"/>
    <mergeCell ref="A244:C244"/>
    <mergeCell ref="A233:C233"/>
    <mergeCell ref="A234:C234"/>
    <mergeCell ref="A235:C235"/>
    <mergeCell ref="A236:C236"/>
    <mergeCell ref="A243:C243"/>
    <mergeCell ref="A238:C238"/>
    <mergeCell ref="A241:C241"/>
    <mergeCell ref="A242:C242"/>
    <mergeCell ref="A246:C246"/>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SharedContentType xmlns="Microsoft.SharePoint.Taxonomy.ContentTypeSync" SourceId="ae61f9b1-e23d-4f49-b3d7-56b991556c4b" ContentTypeId="0x010100ACF722E9F6B0B149B0CD8BE2560A6672" PreviousValue="false"/>
</file>

<file path=customXml/item3.xml><?xml version="1.0" encoding="utf-8"?>
<ct:contentTypeSchema xmlns:ct="http://schemas.microsoft.com/office/2006/metadata/contentType" xmlns:ma="http://schemas.microsoft.com/office/2006/metadata/properties/metaAttributes" ct:_="" ma:_="" ma:contentTypeName="ez-Operations" ma:contentTypeID="0x010100ACF722E9F6B0B149B0CD8BE2560A667200740ED9F80CB1CA43A642031EB7B92EDC" ma:contentTypeVersion="6" ma:contentTypeDescription="The base project type from which other project content types inherit their information." ma:contentTypeScope="" ma:versionID="05964c5f8f7c8d590641bb63b4593e13">
  <xsd:schema xmlns:xsd="http://www.w3.org/2001/XMLSchema" xmlns:xs="http://www.w3.org/2001/XMLSchema" xmlns:p="http://schemas.microsoft.com/office/2006/metadata/properties" xmlns:ns2="cdc7663a-08f0-4737-9e8c-148ce897a09c" targetNamespace="http://schemas.microsoft.com/office/2006/metadata/properties" ma:root="true" ma:fieldsID="f6bc5e0df9532225e22fe987848608fc"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Project_x0020_Document_x0020_Type xmlns="cdc7663a-08f0-4737-9e8c-148ce897a09c" xsi:nil="true"/>
    <Business_x0020_Area xmlns="cdc7663a-08f0-4737-9e8c-148ce897a09c" xsi:nil="true"/>
    <IDBDocs_x0020_Number xmlns="cdc7663a-08f0-4737-9e8c-148ce897a09c">11149243</IDBDocs_x0020_Number>
    <TaxCatchAll xmlns="cdc7663a-08f0-4737-9e8c-148ce897a09c">
      <Value>12</Value>
      <Value>32</Value>
      <Value>9</Value>
    </TaxCatchAll>
    <Phase xmlns="cdc7663a-08f0-4737-9e8c-148ce897a09c" xsi:nil="true"/>
    <SISCOR_x0020_Number xmlns="cdc7663a-08f0-4737-9e8c-148ce897a09c" xsi:nil="true"/>
    <Division_x0020_or_x0020_Unit xmlns="cdc7663a-08f0-4737-9e8c-148ce897a09c">CAN/CCO</Division_x0020_or_x0020_Unit>
    <Approval_x0020_Number xmlns="cdc7663a-08f0-4737-9e8c-148ce897a09c">ATN/ID-10144-CO,SP/ID-06-14-CO</Approval_x0020_Number>
    <Document_x0020_Author xmlns="cdc7663a-08f0-4737-9e8c-148ce897a09c">Ternent, Marie Christine</Document_x0020_Author>
    <Fiscal_x0020_Year_x0020_IDB xmlns="cdc7663a-08f0-4737-9e8c-148ce897a09c">2010</Fiscal_x0020_Year_x0020_IDB>
    <Other_x0020_Author xmlns="cdc7663a-08f0-4737-9e8c-148ce897a09c" xsi:nil="true"/>
    <Project_x0020_Number xmlns="cdc7663a-08f0-4737-9e8c-148ce897a09c">CO-L1174,CO-S1001</Project_x0020_Number>
    <Package_x0020_Code xmlns="cdc7663a-08f0-4737-9e8c-148ce897a09c" xsi:nil="true"/>
    <Key_x0020_Document xmlns="cdc7663a-08f0-4737-9e8c-148ce897a09c">false</Key_x0020_Document>
    <Migration_x0020_Info xmlns="cdc7663a-08f0-4737-9e8c-148ce897a09c">&lt;Data&gt;&lt;APPLICATION&gt;MS EXCEL&lt;/APPLICATION&gt;&lt;STAGE_CODE&gt;PA&lt;/STAGE_CODE&gt;&lt;USER_STAGE&gt;Procurement Plan&lt;/USER_STAGE&gt;&lt;PD_OBJ_TYPE&gt;0&lt;/PD_OBJ_TYPE&gt;&lt;MAKERECORD&gt;Y&lt;/MAKERECORD&gt;&lt;PD_FILEPT_NO&gt;PO-ATN/ID-10144-CO-GS&lt;/PD_FILEPT_NO&gt;&lt;PD_FILE_PART&gt;90111617&lt;/PD_FILE_PART&gt;&lt;/Data&gt;</Migration_x0020_Info>
    <Operation_x0020_Type xmlns="cdc7663a-08f0-4737-9e8c-148ce897a09c" xsi:nil="true"/>
    <Document_x0020_Language_x0020_IDB xmlns="cdc7663a-08f0-4737-9e8c-148ce897a09c">Spanish</Document_x0020_Language_x0020_IDB>
    <Identifier xmlns="cdc7663a-08f0-4737-9e8c-148ce897a09c"> PLAN</Identifier>
    <Access_x0020_to_x0020_Information_x00a0_Policy xmlns="cdc7663a-08f0-4737-9e8c-148ce897a09c">Public</Access_x0020_to_x0020_Information_x00a0_Policy>
    <b26cdb1da78c4bb4b1c1bac2f6ac5911 xmlns="cdc7663a-08f0-4737-9e8c-148ce897a09c">
      <Terms xmlns="http://schemas.microsoft.com/office/infopath/2007/PartnerControls">
        <TermInfo xmlns="http://schemas.microsoft.com/office/infopath/2007/PartnerControls">
          <TermName xmlns="http://schemas.microsoft.com/office/infopath/2007/PartnerControls">Procurement Administration</TermName>
          <TermId xmlns="http://schemas.microsoft.com/office/infopath/2007/PartnerControls">d8145667-6247-4db3-9e42-91a14331cc81</TermId>
        </TermInfo>
      </Term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Colombia</TermName>
          <TermId xmlns="http://schemas.microsoft.com/office/infopath/2007/PartnerControls">c7d386d6-75f3-4fc0-bde8-e021ccd68f5c</TermId>
        </TermInfo>
      </Terms>
    </ic46d7e087fd4a108fb86518ca413cc6>
    <From_x003a_ xmlns="cdc7663a-08f0-4737-9e8c-148ce897a09c" xsi:nil="true"/>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Goods and Services</TermName>
          <TermId xmlns="http://schemas.microsoft.com/office/infopath/2007/PartnerControls">5bfebf1b-9f1f-4411-b1dd-4c19b807b799</TermId>
        </TermInfo>
      </Terms>
    </e46fe2894295491da65140ffd2369f49>
    <b2ec7cfb18674cb8803df6b262e8b107 xmlns="cdc7663a-08f0-4737-9e8c-148ce897a09c">
      <Terms xmlns="http://schemas.microsoft.com/office/infopath/2007/PartnerControls"/>
    </b2ec7cfb18674cb8803df6b262e8b107>
    <g511464f9e53401d84b16fa9b379a574 xmlns="cdc7663a-08f0-4737-9e8c-148ce897a09c">
      <Terms xmlns="http://schemas.microsoft.com/office/infopath/2007/PartnerControls"/>
    </g511464f9e53401d84b16fa9b379a574>
    <To_x003a_ xmlns="cdc7663a-08f0-4737-9e8c-148ce897a09c" xsi:nil="true"/>
    <nddeef1749674d76abdbe4b239a70bc6 xmlns="cdc7663a-08f0-4737-9e8c-148ce897a09c">
      <Terms xmlns="http://schemas.microsoft.com/office/infopath/2007/PartnerControls"/>
    </nddeef1749674d76abdbe4b239a70bc6>
  </documentManagement>
</p:properties>
</file>

<file path=customXml/item6.xml><?xml version="1.0" encoding="utf-8"?>
<?mso-contentType ?>
<FormUrls xmlns="http://schemas.microsoft.com/sharepoint/v3/contenttype/forms/url">
  <Display>_catalogs/masterpage/ECMForms/OperationsCT/View.aspx</Display>
  <Edit>_catalogs/masterpage/ECMForms/OperationsCT/Edit.aspx</Edit>
</FormUrls>
</file>

<file path=customXml/itemProps1.xml><?xml version="1.0" encoding="utf-8"?>
<ds:datastoreItem xmlns:ds="http://schemas.openxmlformats.org/officeDocument/2006/customXml" ds:itemID="{E839F73D-472A-4341-85EC-68593AFBBCC7}"/>
</file>

<file path=customXml/itemProps2.xml><?xml version="1.0" encoding="utf-8"?>
<ds:datastoreItem xmlns:ds="http://schemas.openxmlformats.org/officeDocument/2006/customXml" ds:itemID="{99392518-45B8-4B71-9416-41346133FD63}"/>
</file>

<file path=customXml/itemProps3.xml><?xml version="1.0" encoding="utf-8"?>
<ds:datastoreItem xmlns:ds="http://schemas.openxmlformats.org/officeDocument/2006/customXml" ds:itemID="{0FF6B696-0830-41F1-8AE3-6E411746758D}"/>
</file>

<file path=customXml/itemProps4.xml><?xml version="1.0" encoding="utf-8"?>
<ds:datastoreItem xmlns:ds="http://schemas.openxmlformats.org/officeDocument/2006/customXml" ds:itemID="{F7D46F7D-805C-4506-AF61-F5A3CA9036FF}"/>
</file>

<file path=customXml/itemProps5.xml><?xml version="1.0" encoding="utf-8"?>
<ds:datastoreItem xmlns:ds="http://schemas.openxmlformats.org/officeDocument/2006/customXml" ds:itemID="{51871CF8-2375-475B-95E6-CC6B59BFC026}"/>
</file>

<file path=customXml/itemProps6.xml><?xml version="1.0" encoding="utf-8"?>
<ds:datastoreItem xmlns:ds="http://schemas.openxmlformats.org/officeDocument/2006/customXml" ds:itemID="{0530B716-A8AB-4777-BE8E-331A253F7EF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17</vt:i4>
      </vt:variant>
    </vt:vector>
  </HeadingPairs>
  <TitlesOfParts>
    <vt:vector size="17" baseType="lpstr">
      <vt:lpstr>Super de Alimentos P1</vt:lpstr>
      <vt:lpstr>Super de Alimentos P2</vt:lpstr>
      <vt:lpstr>Tecnovo p1</vt:lpstr>
      <vt:lpstr>El cinco fruqueña p 2</vt:lpstr>
      <vt:lpstr>Cemex p1</vt:lpstr>
      <vt:lpstr>yamaha p1</vt:lpstr>
      <vt:lpstr>yamaha 10</vt:lpstr>
      <vt:lpstr>Enviaseo -Peldar 2009</vt:lpstr>
      <vt:lpstr>total </vt:lpstr>
      <vt:lpstr>Enviaseo - Peldar p2</vt:lpstr>
      <vt:lpstr>casa luker porhaciendo - p 1</vt:lpstr>
      <vt:lpstr>casa luker prohaciendo -2010</vt:lpstr>
      <vt:lpstr>comfandi - vallenpaz p1</vt:lpstr>
      <vt:lpstr>comfandi - vallenpaz 10</vt:lpstr>
      <vt:lpstr>Carvajal p1</vt:lpstr>
      <vt:lpstr>Carvajal p2</vt:lpstr>
      <vt:lpstr>Hoja1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 de Adquisiciones</dc:title>
  <dc:creator>cpocampo</dc:creator>
  <cp:lastModifiedBy>cpocampo</cp:lastModifiedBy>
  <dcterms:created xsi:type="dcterms:W3CDTF">2009-10-20T15:55:38Z</dcterms:created>
  <dcterms:modified xsi:type="dcterms:W3CDTF">2010-06-28T17:16:50Z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0x010100ACF722E9F6B0B149B0CD8BE2560A667200740ED9F80CB1CA43A642031EB7B92EDC</vt:lpwstr>
  </property>
  <property fmtid="{D5CDD505-2E9C-101B-9397-08002B2CF9AE}" pid="3" name="TaxKeyword">
    <vt:lpwstr/>
  </property>
  <property fmtid="{D5CDD505-2E9C-101B-9397-08002B2CF9AE}" pid="4" name="Function Operations IDB">
    <vt:lpwstr>-1;#Goods and Services|5bfebf1b-9f1f-4411-b1dd-4c19b807b799</vt:lpwstr>
  </property>
  <property fmtid="{D5CDD505-2E9C-101B-9397-08002B2CF9AE}" pid="5" name="Disclosure Activity">
    <vt:lpwstr>Procurement Plan</vt:lpwstr>
  </property>
  <property fmtid="{D5CDD505-2E9C-101B-9397-08002B2CF9AE}" pid="6" name="Sub_x002d_Sector">
    <vt:lpwstr/>
  </property>
  <property fmtid="{D5CDD505-2E9C-101B-9397-08002B2CF9AE}" pid="7" name="TaxKeywordTaxHTField">
    <vt:lpwstr/>
  </property>
  <property fmtid="{D5CDD505-2E9C-101B-9397-08002B2CF9AE}" pid="8" name="Series Operations IDB">
    <vt:lpwstr>-1;#Procurement Administration|d8145667-6247-4db3-9e42-91a14331cc81</vt:lpwstr>
  </property>
  <property fmtid="{D5CDD505-2E9C-101B-9397-08002B2CF9AE}" pid="10" name="Country">
    <vt:lpwstr>32;#Colombia|c7d386d6-75f3-4fc0-bde8-e021ccd68f5c</vt:lpwstr>
  </property>
  <property fmtid="{D5CDD505-2E9C-101B-9397-08002B2CF9AE}" pid="11" name="Fund IDB">
    <vt:lpwstr/>
  </property>
  <property fmtid="{D5CDD505-2E9C-101B-9397-08002B2CF9AE}" pid="12" name="Series_x0020_Operations_x0020_IDB">
    <vt:lpwstr>-1;#Procurement Administration|d8145667-6247-4db3-9e42-91a14331cc81</vt:lpwstr>
  </property>
  <property fmtid="{D5CDD505-2E9C-101B-9397-08002B2CF9AE}" pid="13" name="Webtopic">
    <vt:lpwstr>Small and Medium Enterprise</vt:lpwstr>
  </property>
  <property fmtid="{D5CDD505-2E9C-101B-9397-08002B2CF9AE}" pid="14" name="Sector IDB">
    <vt:lpwstr/>
  </property>
  <property fmtid="{D5CDD505-2E9C-101B-9397-08002B2CF9AE}" pid="15" name="Sub-Sector">
    <vt:lpwstr/>
  </property>
  <property fmtid="{D5CDD505-2E9C-101B-9397-08002B2CF9AE}" pid="17" name="Publication_x0020_Type">
    <vt:lpwstr/>
  </property>
  <property fmtid="{D5CDD505-2E9C-101B-9397-08002B2CF9AE}" pid="18" name="Publishing_x0020_House">
    <vt:lpwstr/>
  </property>
  <property fmtid="{D5CDD505-2E9C-101B-9397-08002B2CF9AE}" pid="19" name="Abstract">
    <vt:lpwstr/>
  </property>
  <property fmtid="{D5CDD505-2E9C-101B-9397-08002B2CF9AE}" pid="20" name="Function_x0020_Operations_x0020_IDB">
    <vt:lpwstr>-1;#Goods and Services|5bfebf1b-9f1f-4411-b1dd-4c19b807b799</vt:lpwstr>
  </property>
  <property fmtid="{D5CDD505-2E9C-101B-9397-08002B2CF9AE}" pid="21" name="Region">
    <vt:lpwstr/>
  </property>
  <property fmtid="{D5CDD505-2E9C-101B-9397-08002B2CF9AE}" pid="22" name="Publication Type">
    <vt:lpwstr/>
  </property>
  <property fmtid="{D5CDD505-2E9C-101B-9397-08002B2CF9AE}" pid="24" name="Disclosure_x0020_Activity">
    <vt:lpwstr>Procurement Plan</vt:lpwstr>
  </property>
  <property fmtid="{D5CDD505-2E9C-101B-9397-08002B2CF9AE}" pid="25" name="Fund_x0020_IDB">
    <vt:lpwstr/>
  </property>
  <property fmtid="{D5CDD505-2E9C-101B-9397-08002B2CF9AE}" pid="26" name="Publishing House">
    <vt:lpwstr/>
  </property>
  <property fmtid="{D5CDD505-2E9C-101B-9397-08002B2CF9AE}" pid="27" name="Disclosed">
    <vt:bool>false</vt:bool>
  </property>
  <property fmtid="{D5CDD505-2E9C-101B-9397-08002B2CF9AE}" pid="28" name="KP Topics">
    <vt:lpwstr/>
  </property>
  <property fmtid="{D5CDD505-2E9C-101B-9397-08002B2CF9AE}" pid="29" name="KP_x0020_Topics">
    <vt:lpwstr/>
  </property>
  <property fmtid="{D5CDD505-2E9C-101B-9397-08002B2CF9AE}" pid="30" name="Editor1">
    <vt:lpwstr/>
  </property>
  <property fmtid="{D5CDD505-2E9C-101B-9397-08002B2CF9AE}" pid="31" name="URL">
    <vt:lpwstr/>
  </property>
  <property fmtid="{D5CDD505-2E9C-101B-9397-08002B2CF9AE}" pid="32" name="Sector_x0020_IDB">
    <vt:lpwstr/>
  </property>
</Properties>
</file>