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65" yWindow="15" windowWidth="19200" windowHeight="11760"/>
  </bookViews>
  <sheets>
    <sheet name="PA" sheetId="7" r:id="rId1"/>
  </sheets>
  <definedNames>
    <definedName name="_xlnm.Print_Area" localSheetId="0">PA!$A$1:$U$61</definedName>
    <definedName name="_xlnm.Print_Titles" localSheetId="0">PA!$8:$9</definedName>
  </definedNames>
  <calcPr calcId="145621" concurrentCalc="0"/>
</workbook>
</file>

<file path=xl/calcChain.xml><?xml version="1.0" encoding="utf-8"?>
<calcChain xmlns="http://schemas.openxmlformats.org/spreadsheetml/2006/main">
  <c r="D59" i="7" l="1"/>
  <c r="O58" i="7"/>
  <c r="P58" i="7"/>
  <c r="Q58" i="7"/>
  <c r="R58" i="7"/>
  <c r="E58" i="7"/>
  <c r="O57" i="7"/>
  <c r="P57" i="7"/>
  <c r="Q57" i="7"/>
  <c r="R57" i="7"/>
  <c r="E57" i="7"/>
  <c r="O56" i="7"/>
  <c r="P56" i="7"/>
  <c r="Q56" i="7"/>
  <c r="R56" i="7"/>
  <c r="E56" i="7"/>
  <c r="O55" i="7"/>
  <c r="P55" i="7"/>
  <c r="Q55" i="7"/>
  <c r="R55" i="7"/>
  <c r="E55" i="7"/>
  <c r="O54" i="7"/>
  <c r="P54" i="7"/>
  <c r="Q54" i="7"/>
  <c r="R54" i="7"/>
  <c r="E54" i="7"/>
  <c r="E59" i="7"/>
  <c r="D52" i="7"/>
  <c r="O51" i="7"/>
  <c r="P51" i="7"/>
  <c r="Q51" i="7"/>
  <c r="R51" i="7"/>
  <c r="E51" i="7"/>
  <c r="O50" i="7"/>
  <c r="P50" i="7"/>
  <c r="Q50" i="7"/>
  <c r="R50" i="7"/>
  <c r="O49" i="7"/>
  <c r="P49" i="7"/>
  <c r="Q49" i="7"/>
  <c r="R49" i="7"/>
  <c r="E50" i="7"/>
  <c r="E49" i="7"/>
  <c r="O48" i="7"/>
  <c r="P48" i="7"/>
  <c r="Q48" i="7"/>
  <c r="R48" i="7"/>
  <c r="E48" i="7"/>
  <c r="O47" i="7"/>
  <c r="P47" i="7"/>
  <c r="Q47" i="7"/>
  <c r="R47" i="7"/>
  <c r="O46" i="7"/>
  <c r="P46" i="7"/>
  <c r="Q46" i="7"/>
  <c r="R46" i="7"/>
  <c r="E47" i="7"/>
  <c r="E46" i="7"/>
  <c r="O45" i="7"/>
  <c r="P45" i="7"/>
  <c r="Q45" i="7"/>
  <c r="R45" i="7"/>
  <c r="E45" i="7"/>
  <c r="O42" i="7"/>
  <c r="P42" i="7"/>
  <c r="Q42" i="7"/>
  <c r="R42" i="7"/>
  <c r="E42" i="7"/>
  <c r="O41" i="7"/>
  <c r="P41" i="7"/>
  <c r="Q41" i="7"/>
  <c r="R41" i="7"/>
  <c r="O40" i="7"/>
  <c r="P40" i="7"/>
  <c r="Q40" i="7"/>
  <c r="R40" i="7"/>
  <c r="O39" i="7"/>
  <c r="P39" i="7"/>
  <c r="Q39" i="7"/>
  <c r="R39" i="7"/>
  <c r="O38" i="7"/>
  <c r="P38" i="7"/>
  <c r="Q38" i="7"/>
  <c r="R38" i="7"/>
  <c r="E41" i="7"/>
  <c r="E40" i="7"/>
  <c r="E39" i="7"/>
  <c r="E38" i="7"/>
  <c r="O37" i="7"/>
  <c r="P37" i="7"/>
  <c r="Q37" i="7"/>
  <c r="R37" i="7"/>
  <c r="E37" i="7"/>
  <c r="O36" i="7"/>
  <c r="P36" i="7"/>
  <c r="Q36" i="7"/>
  <c r="R36" i="7"/>
  <c r="O35" i="7"/>
  <c r="P35" i="7"/>
  <c r="Q35" i="7"/>
  <c r="R35" i="7"/>
  <c r="O34" i="7"/>
  <c r="P34" i="7"/>
  <c r="Q34" i="7"/>
  <c r="R34" i="7"/>
  <c r="O33" i="7"/>
  <c r="P33" i="7"/>
  <c r="Q33" i="7"/>
  <c r="R33" i="7"/>
  <c r="E36" i="7"/>
  <c r="E35" i="7"/>
  <c r="E34" i="7"/>
  <c r="E33" i="7"/>
  <c r="O32" i="7"/>
  <c r="P32" i="7"/>
  <c r="Q32" i="7"/>
  <c r="R32" i="7"/>
  <c r="E32" i="7"/>
  <c r="O31" i="7"/>
  <c r="P31" i="7"/>
  <c r="Q31" i="7"/>
  <c r="R31" i="7"/>
  <c r="D31" i="7"/>
  <c r="D43" i="7"/>
  <c r="O30" i="7"/>
  <c r="P30" i="7"/>
  <c r="Q30" i="7"/>
  <c r="R30" i="7"/>
  <c r="E30" i="7"/>
  <c r="O29" i="7"/>
  <c r="P29" i="7"/>
  <c r="Q29" i="7"/>
  <c r="R29" i="7"/>
  <c r="O28" i="7"/>
  <c r="P28" i="7"/>
  <c r="Q28" i="7"/>
  <c r="R28" i="7"/>
  <c r="E29" i="7"/>
  <c r="E28" i="7"/>
  <c r="O27" i="7"/>
  <c r="P27" i="7"/>
  <c r="Q27" i="7"/>
  <c r="R27" i="7"/>
  <c r="E27" i="7"/>
  <c r="O26" i="7"/>
  <c r="P26" i="7"/>
  <c r="Q26" i="7"/>
  <c r="R26" i="7"/>
  <c r="E26" i="7"/>
  <c r="O25" i="7"/>
  <c r="P25" i="7"/>
  <c r="Q25" i="7"/>
  <c r="R25" i="7"/>
  <c r="E25" i="7"/>
  <c r="O21" i="7"/>
  <c r="P21" i="7"/>
  <c r="Q21" i="7"/>
  <c r="R21" i="7"/>
  <c r="E22" i="7"/>
  <c r="E21" i="7"/>
  <c r="O20" i="7"/>
  <c r="P20" i="7"/>
  <c r="Q20" i="7"/>
  <c r="R20" i="7"/>
  <c r="K20" i="7"/>
  <c r="L20" i="7"/>
  <c r="M20" i="7"/>
  <c r="E20" i="7"/>
  <c r="O19" i="7"/>
  <c r="P19" i="7"/>
  <c r="Q19" i="7"/>
  <c r="R19" i="7"/>
  <c r="E19" i="7"/>
  <c r="O18" i="7"/>
  <c r="P18" i="7"/>
  <c r="Q18" i="7"/>
  <c r="R18" i="7"/>
  <c r="E18" i="7"/>
  <c r="O17" i="7"/>
  <c r="P17" i="7"/>
  <c r="Q17" i="7"/>
  <c r="R17" i="7"/>
  <c r="E17" i="7"/>
  <c r="O16" i="7"/>
  <c r="P16" i="7"/>
  <c r="Q16" i="7"/>
  <c r="R16" i="7"/>
  <c r="K16" i="7"/>
  <c r="L16" i="7"/>
  <c r="M16" i="7"/>
  <c r="D16" i="7"/>
  <c r="D15" i="7"/>
  <c r="O15" i="7"/>
  <c r="P15" i="7"/>
  <c r="Q15" i="7"/>
  <c r="R15" i="7"/>
  <c r="O14" i="7"/>
  <c r="P14" i="7"/>
  <c r="Q14" i="7"/>
  <c r="R14" i="7"/>
  <c r="D14" i="7"/>
  <c r="O13" i="7"/>
  <c r="P13" i="7"/>
  <c r="Q13" i="7"/>
  <c r="R13" i="7"/>
  <c r="E13" i="7"/>
  <c r="O12" i="7"/>
  <c r="P12" i="7"/>
  <c r="Q12" i="7"/>
  <c r="R12" i="7"/>
  <c r="E12" i="7"/>
  <c r="E11" i="7"/>
  <c r="K57" i="7"/>
  <c r="L57" i="7"/>
  <c r="M57" i="7"/>
  <c r="K56" i="7"/>
  <c r="L56" i="7"/>
  <c r="M56" i="7"/>
  <c r="K55" i="7"/>
  <c r="L55" i="7"/>
  <c r="M55" i="7"/>
  <c r="K54" i="7"/>
  <c r="L54" i="7"/>
  <c r="M54" i="7"/>
  <c r="K42" i="7"/>
  <c r="L42" i="7"/>
  <c r="M42" i="7"/>
  <c r="K41" i="7"/>
  <c r="L41" i="7"/>
  <c r="M41" i="7"/>
  <c r="K38" i="7"/>
  <c r="L38" i="7"/>
  <c r="M38" i="7"/>
  <c r="K37" i="7"/>
  <c r="L37" i="7"/>
  <c r="M37" i="7"/>
  <c r="K36" i="7"/>
  <c r="L36" i="7"/>
  <c r="M36" i="7"/>
  <c r="K35" i="7"/>
  <c r="L35" i="7"/>
  <c r="M35" i="7"/>
  <c r="K34" i="7"/>
  <c r="L34" i="7"/>
  <c r="M34" i="7"/>
  <c r="K33" i="7"/>
  <c r="L33" i="7"/>
  <c r="M33" i="7"/>
  <c r="K32" i="7"/>
  <c r="L32" i="7"/>
  <c r="M32" i="7"/>
  <c r="K31" i="7"/>
  <c r="L31" i="7"/>
  <c r="M31" i="7"/>
  <c r="K30" i="7"/>
  <c r="L30" i="7"/>
  <c r="M30" i="7"/>
  <c r="K29" i="7"/>
  <c r="L29" i="7"/>
  <c r="M29" i="7"/>
  <c r="K28" i="7"/>
  <c r="L28" i="7"/>
  <c r="M28" i="7"/>
  <c r="K27" i="7"/>
  <c r="L27" i="7"/>
  <c r="M27" i="7"/>
  <c r="K26" i="7"/>
  <c r="L26" i="7"/>
  <c r="M26" i="7"/>
  <c r="K25" i="7"/>
  <c r="L25" i="7"/>
  <c r="M25" i="7"/>
  <c r="O22" i="7"/>
  <c r="P22" i="7"/>
  <c r="Q22" i="7"/>
  <c r="R22" i="7"/>
  <c r="K22" i="7"/>
  <c r="L22" i="7"/>
  <c r="M22" i="7"/>
  <c r="K18" i="7"/>
  <c r="L18" i="7"/>
  <c r="M18" i="7"/>
  <c r="K17" i="7"/>
  <c r="L17" i="7"/>
  <c r="M17" i="7"/>
  <c r="K15" i="7"/>
  <c r="L15" i="7"/>
  <c r="M15" i="7"/>
  <c r="K14" i="7"/>
  <c r="L14" i="7"/>
  <c r="M14" i="7"/>
  <c r="K13" i="7"/>
  <c r="L13" i="7"/>
  <c r="M13" i="7"/>
  <c r="K12" i="7"/>
  <c r="L12" i="7"/>
  <c r="M12" i="7"/>
  <c r="K11" i="7"/>
  <c r="L11" i="7"/>
  <c r="M11" i="7"/>
  <c r="O11" i="7"/>
  <c r="P11" i="7"/>
  <c r="Q11" i="7"/>
  <c r="R11" i="7"/>
  <c r="E52" i="7"/>
  <c r="E43" i="7"/>
  <c r="D23" i="7"/>
  <c r="E15" i="7"/>
  <c r="E16" i="7"/>
  <c r="E23" i="7"/>
</calcChain>
</file>

<file path=xl/sharedStrings.xml><?xml version="1.0" encoding="utf-8"?>
<sst xmlns="http://schemas.openxmlformats.org/spreadsheetml/2006/main" count="247" uniqueCount="98">
  <si>
    <t>BID</t>
  </si>
  <si>
    <r>
      <t xml:space="preserve">1.1.1. Consultoria: </t>
    </r>
    <r>
      <rPr>
        <sz val="8"/>
        <rFont val="Arial"/>
        <family val="2"/>
      </rPr>
      <t>Elaboração do Modelo de planejamento e gestão integrada orientada para resultados da segurança pública</t>
    </r>
  </si>
  <si>
    <r>
      <t xml:space="preserve">1.1.2. Consultoria: </t>
    </r>
    <r>
      <rPr>
        <sz val="8"/>
        <rFont val="Arial"/>
        <family val="2"/>
      </rPr>
      <t>Sistema de Gestão de Segurança Pública com Indicadores e Metas; Procedimentos Operativos Padrão - POP; Planos Operaciona; Plano Estratégico da Policia Militar, Policia Civil e Policia Técnico Científica</t>
    </r>
  </si>
  <si>
    <r>
      <t xml:space="preserve">1.2.1. Consultoria: </t>
    </r>
    <r>
      <rPr>
        <sz val="8"/>
        <rFont val="Arial"/>
        <family val="2"/>
      </rPr>
      <t xml:space="preserve">Elaboração de Projeto Executivo e Estudos </t>
    </r>
  </si>
  <si>
    <r>
      <t xml:space="preserve">2.2.1. Consultoria: </t>
    </r>
    <r>
      <rPr>
        <sz val="8"/>
        <rFont val="Arial"/>
        <family val="2"/>
      </rPr>
      <t xml:space="preserve">Elaboração de Projeto Executivo e Estudos </t>
    </r>
  </si>
  <si>
    <r>
      <t xml:space="preserve">2.2.2. Obras: </t>
    </r>
    <r>
      <rPr>
        <sz val="8"/>
        <rFont val="Arial"/>
        <family val="2"/>
      </rPr>
      <t>Construção da Estação Conhecimento</t>
    </r>
  </si>
  <si>
    <r>
      <t xml:space="preserve">2.2.3. Bens: </t>
    </r>
    <r>
      <rPr>
        <sz val="8"/>
        <rFont val="Arial"/>
        <family val="2"/>
      </rPr>
      <t>Aquisição de equipamemtos da Estação Conhecimento</t>
    </r>
  </si>
  <si>
    <r>
      <t xml:space="preserve">2.3.1. Consultoria: </t>
    </r>
    <r>
      <rPr>
        <sz val="8"/>
        <rFont val="Arial"/>
        <family val="2"/>
      </rPr>
      <t xml:space="preserve">Elaboração de Projeto Executivo e Estudos </t>
    </r>
  </si>
  <si>
    <r>
      <t>2.3.2. Obra:</t>
    </r>
    <r>
      <rPr>
        <sz val="8"/>
        <rFont val="Arial"/>
        <family val="2"/>
      </rPr>
      <t xml:space="preserve"> Construir  2 CAPS</t>
    </r>
  </si>
  <si>
    <r>
      <t xml:space="preserve">2.3.5. Capacitação: </t>
    </r>
    <r>
      <rPr>
        <sz val="8"/>
        <rFont val="Arial"/>
        <family val="2"/>
      </rPr>
      <t>Realização de cursos de qualificação profissional nas áreas de Captação de Recursos, Redução de danos e atenção psicosocial</t>
    </r>
  </si>
  <si>
    <r>
      <t xml:space="preserve">4.1.1. Consultoria: </t>
    </r>
    <r>
      <rPr>
        <sz val="8"/>
        <rFont val="Arial"/>
        <family val="2"/>
      </rPr>
      <t xml:space="preserve">Apoio Técnico ao Gerenciamento das ações do Programa </t>
    </r>
  </si>
  <si>
    <r>
      <t xml:space="preserve">4.1.3. Deslocamentos: </t>
    </r>
    <r>
      <rPr>
        <sz val="8"/>
        <rFont val="Arial"/>
        <family val="2"/>
      </rPr>
      <t xml:space="preserve"> Deslocamentos diversos da equipe da UGP</t>
    </r>
  </si>
  <si>
    <r>
      <t xml:space="preserve">4.1.4. Equipamentos e Softwares: </t>
    </r>
    <r>
      <rPr>
        <sz val="8"/>
        <rFont val="Arial"/>
        <family val="2"/>
      </rPr>
      <t xml:space="preserve">Aquisição de Hardware e Software </t>
    </r>
  </si>
  <si>
    <r>
      <t xml:space="preserve">4.1.5. Bens: </t>
    </r>
    <r>
      <rPr>
        <sz val="8"/>
        <rFont val="Arial"/>
        <family val="2"/>
      </rPr>
      <t>Aquisição de moveis</t>
    </r>
  </si>
  <si>
    <r>
      <t xml:space="preserve">4.1.6. Bens/Materiais Graficos: </t>
    </r>
    <r>
      <rPr>
        <sz val="8"/>
        <rFont val="Arial"/>
        <family val="2"/>
      </rPr>
      <t>Aquisição de materiais p/ divulgação etc.</t>
    </r>
  </si>
  <si>
    <r>
      <t xml:space="preserve">4.1.8.  Serviços: </t>
    </r>
    <r>
      <rPr>
        <sz val="8"/>
        <rFont val="Arial"/>
        <family val="2"/>
      </rPr>
      <t>Empresa para organização de eventos etc.</t>
    </r>
  </si>
  <si>
    <r>
      <t xml:space="preserve">4.1.1. Consultoria: </t>
    </r>
    <r>
      <rPr>
        <sz val="8"/>
        <rFont val="Arial"/>
        <family val="2"/>
      </rPr>
      <t>Definição e implantação de sistematica e sistema informatizado de monitoramento das ações do Programa</t>
    </r>
  </si>
  <si>
    <r>
      <t xml:space="preserve">4.1.2. Consultoria: </t>
    </r>
    <r>
      <rPr>
        <sz val="8"/>
        <rFont val="Arial"/>
        <family val="2"/>
      </rPr>
      <t xml:space="preserve">Elaboração de Avaliações de meio termo e final </t>
    </r>
  </si>
  <si>
    <r>
      <t xml:space="preserve">2.1.2. Bolsas </t>
    </r>
    <r>
      <rPr>
        <sz val="8"/>
        <rFont val="Arial"/>
        <family val="2"/>
      </rPr>
      <t xml:space="preserve">para os Jovens </t>
    </r>
  </si>
  <si>
    <r>
      <t xml:space="preserve">2.4.1. Consultoria: </t>
    </r>
    <r>
      <rPr>
        <sz val="8"/>
        <rFont val="Arial"/>
        <family val="2"/>
      </rPr>
      <t>88 Coordenadores contratados</t>
    </r>
  </si>
  <si>
    <r>
      <t xml:space="preserve">3.2.1. Consultoria: </t>
    </r>
    <r>
      <rPr>
        <sz val="8"/>
        <rFont val="Arial"/>
        <family val="2"/>
      </rPr>
      <t>Adequação do SIASES,  construção de novos módulos e capacitação do uso do SIASES</t>
    </r>
  </si>
  <si>
    <r>
      <t xml:space="preserve">3.3.2. Serviços: </t>
    </r>
    <r>
      <rPr>
        <sz val="8"/>
        <color theme="1"/>
        <rFont val="Arial"/>
        <family val="2"/>
      </rPr>
      <t>Aluguel de imovel</t>
    </r>
  </si>
  <si>
    <r>
      <t xml:space="preserve">3.3.3. Pessoal: </t>
    </r>
    <r>
      <rPr>
        <sz val="8"/>
        <color theme="1"/>
        <rFont val="Arial"/>
        <family val="2"/>
      </rPr>
      <t>Disponibilização de pessoal</t>
    </r>
  </si>
  <si>
    <r>
      <t>3.3.4. Bens:</t>
    </r>
    <r>
      <rPr>
        <sz val="8"/>
        <rFont val="Arial"/>
        <family val="2"/>
      </rPr>
      <t xml:space="preserve"> Mobiliário e informática</t>
    </r>
  </si>
  <si>
    <r>
      <t xml:space="preserve">3.3.5. Bens: </t>
    </r>
    <r>
      <rPr>
        <sz val="8"/>
        <rFont val="Arial"/>
        <family val="2"/>
      </rPr>
      <t>Material de consumo</t>
    </r>
  </si>
  <si>
    <r>
      <t xml:space="preserve">3.3.6. Consultoria: </t>
    </r>
    <r>
      <rPr>
        <sz val="8"/>
        <rFont val="Arial"/>
        <family val="2"/>
      </rPr>
      <t>Coating p/ inserção laboral de egressos</t>
    </r>
  </si>
  <si>
    <r>
      <t xml:space="preserve">3.4.1. Cursos profissionalizantes: </t>
    </r>
    <r>
      <rPr>
        <sz val="8"/>
        <color theme="1"/>
        <rFont val="Arial"/>
        <family val="2"/>
      </rPr>
      <t>Turmas internas e inserção de adolescentes internados e egressos em turmas externas</t>
    </r>
  </si>
  <si>
    <r>
      <t xml:space="preserve">3.4.2. Capacitação: </t>
    </r>
    <r>
      <rPr>
        <sz val="8"/>
        <rFont val="Arial"/>
        <family val="2"/>
      </rPr>
      <t>Oficinas de esporte, cultura, formação, mediação etc.</t>
    </r>
  </si>
  <si>
    <r>
      <t xml:space="preserve">3.5.1. Bens: </t>
    </r>
    <r>
      <rPr>
        <sz val="8"/>
        <color theme="1"/>
        <rFont val="Arial"/>
        <family val="2"/>
      </rPr>
      <t>Equipamento de videomonitoramento para unidades socieducativas e Central</t>
    </r>
  </si>
  <si>
    <r>
      <t xml:space="preserve">2.1.1. Consultoria: </t>
    </r>
    <r>
      <rPr>
        <sz val="8"/>
        <rFont val="Arial"/>
        <family val="2"/>
      </rPr>
      <t>Centros contratados e implantados</t>
    </r>
  </si>
  <si>
    <r>
      <t xml:space="preserve">1.4.1. Aquisição de viaturas para radiopatrulhamento comunitário: </t>
    </r>
    <r>
      <rPr>
        <sz val="8"/>
        <rFont val="Arial"/>
        <family val="2"/>
      </rPr>
      <t>102 veículos do tipo Station Wagon, adaptadas e equipadas, para atendimento dos 05 anos do projeto (implementação e substituição).</t>
    </r>
  </si>
  <si>
    <r>
      <t xml:space="preserve">1.4.2. Aquisição de viaturas para radiopatrulhamento comunitário: </t>
    </r>
    <r>
      <rPr>
        <sz val="8"/>
        <rFont val="Arial"/>
        <family val="2"/>
      </rPr>
      <t>102 veículos do tipo Camionetes 4x4, adaptadas e equipadas, para atendimento dos 05 anos do projeto (implementação e substituição).</t>
    </r>
  </si>
  <si>
    <r>
      <t xml:space="preserve">1.4.3. Aquisição de viaturas para motopatrulhamento comunitário: </t>
    </r>
    <r>
      <rPr>
        <sz val="8"/>
        <rFont val="Arial"/>
        <family val="2"/>
      </rPr>
      <t>222 veículos do tipo motocicleta (250 a 300 cc), adaptadas e equipadas, para atendimento dos 05 anos do projeto  (implementação e substituição).</t>
    </r>
  </si>
  <si>
    <r>
      <t xml:space="preserve">1.4.4. Aquisição de Equipamentos de Comunicação: </t>
    </r>
    <r>
      <rPr>
        <sz val="8"/>
        <rFont val="Arial"/>
        <family val="2"/>
      </rPr>
      <t xml:space="preserve">235 rádios transceptores portáteis, para atendimento dos 05 anos do projeto. </t>
    </r>
  </si>
  <si>
    <r>
      <t xml:space="preserve">1.4.5.  Aquisição de Postos (Bases) Móveis Comunitárias: </t>
    </r>
    <r>
      <rPr>
        <sz val="8"/>
        <rFont val="Arial"/>
        <family val="2"/>
      </rPr>
      <t>16 veículos tipo furgão, adaptado e equipado (sendo 02 reservas), para atendimento dos 05 anos do projeto.</t>
    </r>
  </si>
  <si>
    <r>
      <t xml:space="preserve">1.4.6. Aquisição de Bicilcetas para ciclopatrulhamento comunitário: </t>
    </r>
    <r>
      <rPr>
        <sz val="8"/>
        <rFont val="Arial"/>
        <family val="2"/>
      </rPr>
      <t>184 bicicletas tipo montain bike, adaptadas, para atendimento dos 05 anos do projeto.</t>
    </r>
  </si>
  <si>
    <t>PLANO DE AQUISIÇÕES (PA)</t>
  </si>
  <si>
    <t>id.</t>
  </si>
  <si>
    <t>Comp.</t>
  </si>
  <si>
    <t>DESCRIÇÃO DO CONTRATO
AÇÃO PROPOSTA</t>
  </si>
  <si>
    <t>CUSTO ESTIMADO 
R$</t>
  </si>
  <si>
    <t>CUSTO ESTIMADO
US$</t>
  </si>
  <si>
    <t>FONTE</t>
  </si>
  <si>
    <t>MÉTODO</t>
  </si>
  <si>
    <t>REVISÃO</t>
  </si>
  <si>
    <t>DATAS ESTIMADAS</t>
  </si>
  <si>
    <t>COMENTÁRIO</t>
  </si>
  <si>
    <t>Local</t>
  </si>
  <si>
    <t xml:space="preserve"> TR ou especificações técnicas prontas</t>
  </si>
  <si>
    <t>Não-objeção do BID (TR/Edital)</t>
  </si>
  <si>
    <t>Montagem do processo licitatório</t>
  </si>
  <si>
    <t>Tramitação na PGE</t>
  </si>
  <si>
    <t>Publicação do Edital</t>
  </si>
  <si>
    <t>Abertura da Licitação</t>
  </si>
  <si>
    <t>Tramitação do processo licitatório</t>
  </si>
  <si>
    <t>Adjudicação e assinatura do contrato</t>
  </si>
  <si>
    <t>Emissão de ordem de serviço</t>
  </si>
  <si>
    <t>PRAZO DE EXECUÇÃO DO CONTRATO</t>
  </si>
  <si>
    <t xml:space="preserve">Termino do Contrato </t>
  </si>
  <si>
    <t>1. SERVIÇOS DE CONSULTORIA</t>
  </si>
  <si>
    <t>SQC</t>
  </si>
  <si>
    <t>Ex-post</t>
  </si>
  <si>
    <t>2 anos</t>
  </si>
  <si>
    <t>Ex-ante</t>
  </si>
  <si>
    <t>SBQC</t>
  </si>
  <si>
    <t>3 anos</t>
  </si>
  <si>
    <t>Dez-15</t>
  </si>
  <si>
    <t>TOTAL 1</t>
  </si>
  <si>
    <t>2. AQUISIÇÃO DE BENS E SERVIÇOS (Q NÃO DE CONSULTORIA)</t>
  </si>
  <si>
    <t>PE / ATA</t>
  </si>
  <si>
    <t>CP</t>
  </si>
  <si>
    <t>TOTAL 2</t>
  </si>
  <si>
    <t>3. CAPACITAÇÃO</t>
  </si>
  <si>
    <t xml:space="preserve">Inscrição / 
CP </t>
  </si>
  <si>
    <t>TOTAL 3</t>
  </si>
  <si>
    <t>4. OBRAS</t>
  </si>
  <si>
    <t>LPN</t>
  </si>
  <si>
    <t>Legislação Local</t>
  </si>
  <si>
    <t>TOTAL 4</t>
  </si>
  <si>
    <t>TOTAL GERAL</t>
  </si>
  <si>
    <t>BR-L1387</t>
  </si>
  <si>
    <r>
      <rPr>
        <b/>
        <i/>
        <sz val="12"/>
        <color indexed="8"/>
        <rFont val="Arial"/>
        <family val="2"/>
      </rPr>
      <t>Versão:</t>
    </r>
    <r>
      <rPr>
        <sz val="12"/>
        <color indexed="8"/>
        <rFont val="Arial"/>
        <family val="2"/>
      </rPr>
      <t xml:space="preserve"> Missão de Análise/ Fevereiro 2014</t>
    </r>
  </si>
  <si>
    <r>
      <t xml:space="preserve">BANCO INTERAMERICANO DE DESENVOLVIMENTO
</t>
    </r>
    <r>
      <rPr>
        <b/>
        <i/>
        <u/>
        <sz val="14"/>
        <color indexed="8"/>
        <rFont val="Arial"/>
        <family val="2"/>
      </rPr>
      <t>Programa Estado Presente</t>
    </r>
  </si>
  <si>
    <t>Dez-16</t>
  </si>
  <si>
    <t>Dez-17</t>
  </si>
  <si>
    <t>Ago-16</t>
  </si>
  <si>
    <t>Dez-19</t>
  </si>
  <si>
    <t>Dez-18</t>
  </si>
  <si>
    <t>Diversas aquisições/Ano</t>
  </si>
  <si>
    <r>
      <t xml:space="preserve">2.3.4. Capacitação: </t>
    </r>
    <r>
      <rPr>
        <sz val="8"/>
        <rFont val="Arial"/>
        <family val="2"/>
      </rPr>
      <t xml:space="preserve">Realização de Oficinas Terapêuticas nos Caps </t>
    </r>
  </si>
  <si>
    <r>
      <t xml:space="preserve">1.3.1. Capacitação: </t>
    </r>
    <r>
      <rPr>
        <sz val="8"/>
        <rFont val="Arial"/>
        <family val="2"/>
      </rPr>
      <t>Cursos diversos - Policia/Efetivo Comunitária capacitada</t>
    </r>
  </si>
  <si>
    <t>CD</t>
  </si>
  <si>
    <r>
      <t xml:space="preserve">3.1.1. Capacitação: </t>
    </r>
    <r>
      <rPr>
        <sz val="8"/>
        <rFont val="Arial"/>
        <family val="2"/>
      </rPr>
      <t>Elaboração e implementação de plano de formação contínuo para servidores do IASES</t>
    </r>
  </si>
  <si>
    <t>CP/ LPN</t>
  </si>
  <si>
    <r>
      <t xml:space="preserve">4.1.2. Capacitação: </t>
    </r>
    <r>
      <rPr>
        <sz val="8"/>
        <rFont val="Arial"/>
        <family val="2"/>
      </rPr>
      <t>Contratação de vagas em cursos existentes no mercado/ Capacitações diversas da equipe da UGP</t>
    </r>
  </si>
  <si>
    <r>
      <t xml:space="preserve">1.2.2. Obras: </t>
    </r>
    <r>
      <rPr>
        <sz val="8"/>
        <rFont val="Arial"/>
        <family val="2"/>
      </rPr>
      <t>Construção do Centro de Perícia Técnico-Científica de ES</t>
    </r>
  </si>
  <si>
    <r>
      <t xml:space="preserve">3.4.1. Obras: </t>
    </r>
    <r>
      <rPr>
        <sz val="8"/>
        <color theme="1"/>
        <rFont val="Arial"/>
        <family val="2"/>
      </rPr>
      <t xml:space="preserve">Adequações físicas (CAIS) </t>
    </r>
  </si>
  <si>
    <r>
      <t xml:space="preserve">4.1.7. Obras: </t>
    </r>
    <r>
      <rPr>
        <sz val="8"/>
        <rFont val="Arial"/>
        <family val="2"/>
      </rPr>
      <t>Adequação fisica (UGP)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</si>
</sst>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16]mmm\-yy;@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indexed="8"/>
      <name val="Arial"/>
      <family val="2"/>
    </font>
    <font>
      <b/>
      <i/>
      <u/>
      <sz val="14"/>
      <color indexed="8"/>
      <name val="Arial"/>
      <family val="2"/>
    </font>
    <font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sz val="8"/>
      <color indexed="8"/>
      <name val="Arial"/>
      <family val="2"/>
    </font>
    <font>
      <b/>
      <sz val="11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43" fontId="2" fillId="0" borderId="0" applyFill="0" applyBorder="0" applyAlignment="0" applyProtection="0"/>
    <xf numFmtId="43" fontId="2" fillId="0" borderId="0" applyFill="0" applyBorder="0" applyAlignment="0" applyProtection="0"/>
  </cellStyleXfs>
  <cellXfs count="85">
    <xf numFmtId="0" fontId="0" fillId="0" borderId="0" xfId="0"/>
    <xf numFmtId="0" fontId="5" fillId="3" borderId="9" xfId="0" applyFont="1" applyFill="1" applyBorder="1" applyAlignment="1">
      <alignment horizontal="justify" vertical="center" wrapText="1"/>
    </xf>
    <xf numFmtId="9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3" borderId="9" xfId="0" applyNumberFormat="1" applyFont="1" applyFill="1" applyBorder="1" applyAlignment="1">
      <alignment horizontal="left" vertical="center" wrapText="1"/>
    </xf>
    <xf numFmtId="9" fontId="4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horizontal="justify" vertical="center" wrapText="1"/>
    </xf>
    <xf numFmtId="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9" xfId="0" applyNumberFormat="1" applyFont="1" applyFill="1" applyBorder="1" applyAlignment="1">
      <alignment horizontal="center" vertical="center" wrapText="1"/>
    </xf>
    <xf numFmtId="0" fontId="12" fillId="4" borderId="18" xfId="2" applyFont="1" applyFill="1" applyBorder="1" applyAlignment="1" applyProtection="1">
      <alignment horizontal="center" vertical="center" wrapText="1"/>
    </xf>
    <xf numFmtId="0" fontId="12" fillId="4" borderId="1" xfId="2" applyFont="1" applyFill="1" applyBorder="1" applyAlignment="1" applyProtection="1">
      <alignment horizontal="center" vertical="center" wrapText="1"/>
    </xf>
    <xf numFmtId="0" fontId="7" fillId="4" borderId="9" xfId="2" applyFont="1" applyFill="1" applyBorder="1" applyAlignment="1" applyProtection="1">
      <alignment horizontal="center" vertical="center" wrapText="1"/>
    </xf>
    <xf numFmtId="0" fontId="7" fillId="4" borderId="1" xfId="2" applyFont="1" applyFill="1" applyBorder="1" applyAlignment="1" applyProtection="1">
      <alignment horizontal="center" vertical="center" wrapText="1"/>
    </xf>
    <xf numFmtId="0" fontId="4" fillId="2" borderId="20" xfId="2" applyFont="1" applyFill="1" applyBorder="1" applyAlignment="1" applyProtection="1">
      <alignment horizontal="center" vertical="center"/>
    </xf>
    <xf numFmtId="0" fontId="4" fillId="3" borderId="1" xfId="2" applyFont="1" applyFill="1" applyBorder="1" applyAlignment="1" applyProtection="1">
      <alignment horizontal="center" vertical="center"/>
    </xf>
    <xf numFmtId="9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 applyProtection="1">
      <alignment vertical="center"/>
    </xf>
    <xf numFmtId="165" fontId="1" fillId="5" borderId="1" xfId="2" applyNumberFormat="1" applyFont="1" applyFill="1" applyBorder="1" applyAlignment="1" applyProtection="1">
      <alignment horizontal="right" vertical="center" wrapText="1"/>
    </xf>
    <xf numFmtId="0" fontId="1" fillId="5" borderId="28" xfId="2" applyFont="1" applyFill="1" applyBorder="1" applyAlignment="1" applyProtection="1">
      <alignment horizontal="center" vertical="center" wrapText="1"/>
    </xf>
    <xf numFmtId="0" fontId="1" fillId="5" borderId="13" xfId="2" applyFont="1" applyFill="1" applyBorder="1" applyAlignment="1" applyProtection="1">
      <alignment horizontal="center" vertical="center" wrapText="1"/>
    </xf>
    <xf numFmtId="9" fontId="4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1" applyFont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vertical="center"/>
    </xf>
    <xf numFmtId="0" fontId="4" fillId="3" borderId="1" xfId="1" applyFont="1" applyFill="1" applyBorder="1" applyAlignment="1">
      <alignment horizontal="center" vertical="center" wrapText="1"/>
    </xf>
    <xf numFmtId="165" fontId="15" fillId="3" borderId="0" xfId="3" applyNumberFormat="1" applyFont="1" applyFill="1" applyBorder="1" applyAlignment="1">
      <alignment vertical="center"/>
    </xf>
    <xf numFmtId="0" fontId="0" fillId="3" borderId="0" xfId="0" applyFill="1"/>
    <xf numFmtId="4" fontId="4" fillId="3" borderId="9" xfId="0" applyNumberFormat="1" applyFont="1" applyFill="1" applyBorder="1" applyAlignment="1" applyProtection="1">
      <alignment vertical="center" wrapText="1"/>
      <protection locked="0"/>
    </xf>
    <xf numFmtId="0" fontId="14" fillId="3" borderId="5" xfId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>
      <alignment horizontal="center" vertical="center"/>
    </xf>
    <xf numFmtId="9" fontId="4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" xfId="4" applyNumberFormat="1" applyFont="1" applyFill="1" applyBorder="1" applyAlignment="1" applyProtection="1">
      <alignment horizontal="center" vertical="center" wrapText="1"/>
      <protection locked="0"/>
    </xf>
    <xf numFmtId="17" fontId="4" fillId="3" borderId="6" xfId="2" applyNumberFormat="1" applyFont="1" applyFill="1" applyBorder="1" applyAlignment="1" applyProtection="1">
      <alignment horizontal="left" vertical="center" wrapText="1"/>
      <protection locked="0"/>
    </xf>
    <xf numFmtId="165" fontId="15" fillId="4" borderId="7" xfId="3" applyNumberFormat="1" applyFont="1" applyFill="1" applyBorder="1" applyAlignment="1">
      <alignment vertical="center"/>
    </xf>
    <xf numFmtId="0" fontId="13" fillId="4" borderId="7" xfId="2" applyFont="1" applyFill="1" applyBorder="1" applyAlignment="1" applyProtection="1">
      <alignment vertical="center" wrapText="1"/>
    </xf>
    <xf numFmtId="0" fontId="1" fillId="5" borderId="27" xfId="2" applyFont="1" applyFill="1" applyBorder="1" applyAlignment="1" applyProtection="1">
      <alignment horizontal="center" vertical="center" wrapText="1"/>
    </xf>
    <xf numFmtId="0" fontId="1" fillId="5" borderId="28" xfId="2" applyFont="1" applyFill="1" applyBorder="1" applyAlignment="1" applyProtection="1">
      <alignment horizontal="center" vertical="center" wrapText="1"/>
    </xf>
    <xf numFmtId="0" fontId="15" fillId="4" borderId="21" xfId="2" applyFont="1" applyFill="1" applyBorder="1" applyAlignment="1" applyProtection="1">
      <alignment horizontal="center" vertical="center" wrapText="1"/>
    </xf>
    <xf numFmtId="0" fontId="15" fillId="4" borderId="7" xfId="2" applyFont="1" applyFill="1" applyBorder="1" applyAlignment="1" applyProtection="1">
      <alignment horizontal="center" vertical="center" wrapText="1"/>
    </xf>
    <xf numFmtId="0" fontId="13" fillId="4" borderId="30" xfId="2" applyFont="1" applyFill="1" applyBorder="1" applyAlignment="1" applyProtection="1">
      <alignment horizontal="center" vertical="center" wrapText="1"/>
    </xf>
    <xf numFmtId="0" fontId="13" fillId="4" borderId="31" xfId="2" applyFont="1" applyFill="1" applyBorder="1" applyAlignment="1" applyProtection="1">
      <alignment horizontal="center" vertical="center" wrapText="1"/>
    </xf>
    <xf numFmtId="0" fontId="13" fillId="4" borderId="27" xfId="2" applyFont="1" applyFill="1" applyBorder="1" applyAlignment="1" applyProtection="1">
      <alignment horizontal="center" vertical="center" wrapText="1"/>
    </xf>
    <xf numFmtId="0" fontId="13" fillId="4" borderId="28" xfId="2" applyFont="1" applyFill="1" applyBorder="1" applyAlignment="1" applyProtection="1">
      <alignment horizontal="center" vertical="center" wrapText="1"/>
    </xf>
    <xf numFmtId="0" fontId="13" fillId="4" borderId="13" xfId="2" applyFont="1" applyFill="1" applyBorder="1" applyAlignment="1" applyProtection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2" fillId="4" borderId="3" xfId="2" applyFont="1" applyFill="1" applyBorder="1" applyAlignment="1" applyProtection="1">
      <alignment horizontal="center" vertical="center" wrapText="1"/>
    </xf>
    <xf numFmtId="0" fontId="12" fillId="4" borderId="22" xfId="2" applyFont="1" applyFill="1" applyBorder="1" applyAlignment="1" applyProtection="1">
      <alignment horizontal="center" vertical="center" wrapText="1"/>
    </xf>
    <xf numFmtId="0" fontId="12" fillId="4" borderId="4" xfId="2" applyFont="1" applyFill="1" applyBorder="1" applyAlignment="1" applyProtection="1">
      <alignment horizontal="center" vertical="center" textRotation="90" wrapText="1"/>
    </xf>
    <xf numFmtId="0" fontId="12" fillId="4" borderId="9" xfId="2" applyFont="1" applyFill="1" applyBorder="1" applyAlignment="1" applyProtection="1">
      <alignment horizontal="center" vertical="center" textRotation="90" wrapText="1"/>
    </xf>
    <xf numFmtId="0" fontId="12" fillId="4" borderId="4" xfId="2" applyFont="1" applyFill="1" applyBorder="1" applyAlignment="1" applyProtection="1">
      <alignment horizontal="center" vertical="center" wrapText="1"/>
    </xf>
    <xf numFmtId="0" fontId="12" fillId="4" borderId="9" xfId="2" applyFont="1" applyFill="1" applyBorder="1" applyAlignment="1" applyProtection="1">
      <alignment horizontal="center" vertical="center" wrapText="1"/>
    </xf>
    <xf numFmtId="0" fontId="12" fillId="4" borderId="24" xfId="2" applyFont="1" applyFill="1" applyBorder="1" applyAlignment="1" applyProtection="1">
      <alignment horizontal="center" vertical="center" wrapText="1"/>
    </xf>
    <xf numFmtId="0" fontId="12" fillId="4" borderId="25" xfId="2" applyFont="1" applyFill="1" applyBorder="1" applyAlignment="1" applyProtection="1">
      <alignment horizontal="center" vertical="center" wrapText="1"/>
    </xf>
    <xf numFmtId="0" fontId="12" fillId="4" borderId="14" xfId="2" applyFont="1" applyFill="1" applyBorder="1" applyAlignment="1" applyProtection="1">
      <alignment horizontal="center" vertical="center" wrapText="1"/>
    </xf>
    <xf numFmtId="0" fontId="12" fillId="4" borderId="26" xfId="2" applyFont="1" applyFill="1" applyBorder="1" applyAlignment="1" applyProtection="1">
      <alignment horizontal="center" vertical="center" wrapText="1"/>
    </xf>
    <xf numFmtId="0" fontId="12" fillId="4" borderId="10" xfId="2" applyFont="1" applyFill="1" applyBorder="1" applyAlignment="1" applyProtection="1">
      <alignment horizontal="center" vertical="center" wrapText="1"/>
    </xf>
    <xf numFmtId="0" fontId="3" fillId="4" borderId="11" xfId="1" applyFont="1" applyFill="1" applyBorder="1" applyAlignment="1" applyProtection="1">
      <alignment horizontal="center" vertical="center" wrapText="1"/>
    </xf>
    <xf numFmtId="0" fontId="3" fillId="4" borderId="12" xfId="1" applyFont="1" applyFill="1" applyBorder="1" applyAlignment="1" applyProtection="1">
      <alignment horizontal="center" vertical="center" wrapText="1"/>
    </xf>
    <xf numFmtId="0" fontId="3" fillId="4" borderId="29" xfId="1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2" xfId="2"/>
    <cellStyle name="Separador de milhares 2" xfId="3"/>
    <cellStyle name="Separador de milhares 2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916781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view="pageLayout" topLeftCell="A37" zoomScaleNormal="100" workbookViewId="0">
      <selection activeCell="E48" sqref="E48"/>
    </sheetView>
  </sheetViews>
  <sheetFormatPr defaultRowHeight="15" x14ac:dyDescent="0.25"/>
  <cols>
    <col min="1" max="1" width="4.28515625" customWidth="1"/>
    <col min="2" max="2" width="3" customWidth="1"/>
    <col min="3" max="3" width="44.140625" customWidth="1"/>
    <col min="4" max="4" width="15.140625" customWidth="1"/>
    <col min="5" max="5" width="15.28515625" customWidth="1"/>
    <col min="10" max="10" width="11.28515625" style="36" hidden="1" customWidth="1"/>
    <col min="11" max="11" width="9.7109375" style="36" hidden="1" customWidth="1"/>
    <col min="12" max="12" width="10.28515625" style="36" hidden="1" customWidth="1"/>
    <col min="13" max="13" width="12.7109375" style="36" hidden="1" customWidth="1"/>
    <col min="14" max="14" width="10.7109375" customWidth="1"/>
    <col min="15" max="15" width="9.7109375" style="36" hidden="1" customWidth="1"/>
    <col min="16" max="16" width="10.140625" style="36" hidden="1" customWidth="1"/>
    <col min="17" max="17" width="11" style="36" hidden="1" customWidth="1"/>
    <col min="18" max="18" width="10.7109375" style="36" hidden="1" customWidth="1"/>
    <col min="19" max="19" width="11" hidden="1" customWidth="1"/>
    <col min="20" max="20" width="12.85546875" customWidth="1"/>
    <col min="21" max="21" width="42.140625" customWidth="1"/>
  </cols>
  <sheetData>
    <row r="1" spans="1:21" ht="9" customHeight="1" x14ac:dyDescent="0.25">
      <c r="A1" s="56" t="s">
        <v>82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8"/>
    </row>
    <row r="2" spans="1:21" ht="10.5" customHeight="1" x14ac:dyDescent="0.25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/>
    </row>
    <row r="3" spans="1:21" ht="33.75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8"/>
    </row>
    <row r="4" spans="1:21" x14ac:dyDescent="0.25">
      <c r="A4" s="59" t="s">
        <v>80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1"/>
    </row>
    <row r="5" spans="1:21" ht="18" customHeight="1" x14ac:dyDescent="0.25">
      <c r="A5" s="62" t="s">
        <v>36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4"/>
    </row>
    <row r="6" spans="1:21" ht="14.25" customHeight="1" x14ac:dyDescent="0.25">
      <c r="A6" s="65" t="s">
        <v>81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7"/>
    </row>
    <row r="7" spans="1:21" ht="11.25" customHeight="1" thickBot="1" x14ac:dyDescent="0.3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70"/>
    </row>
    <row r="8" spans="1:21" x14ac:dyDescent="0.25">
      <c r="A8" s="71" t="s">
        <v>37</v>
      </c>
      <c r="B8" s="73" t="s">
        <v>38</v>
      </c>
      <c r="C8" s="75" t="s">
        <v>39</v>
      </c>
      <c r="D8" s="75" t="s">
        <v>40</v>
      </c>
      <c r="E8" s="75" t="s">
        <v>41</v>
      </c>
      <c r="F8" s="77" t="s">
        <v>42</v>
      </c>
      <c r="G8" s="78"/>
      <c r="H8" s="75" t="s">
        <v>43</v>
      </c>
      <c r="I8" s="75" t="s">
        <v>44</v>
      </c>
      <c r="J8" s="16"/>
      <c r="K8" s="16"/>
      <c r="L8" s="16"/>
      <c r="M8" s="16"/>
      <c r="N8" s="77" t="s">
        <v>45</v>
      </c>
      <c r="O8" s="79"/>
      <c r="P8" s="79"/>
      <c r="Q8" s="79"/>
      <c r="R8" s="79"/>
      <c r="S8" s="79"/>
      <c r="T8" s="78"/>
      <c r="U8" s="80" t="s">
        <v>46</v>
      </c>
    </row>
    <row r="9" spans="1:21" ht="27.75" customHeight="1" thickBot="1" x14ac:dyDescent="0.3">
      <c r="A9" s="72"/>
      <c r="B9" s="74"/>
      <c r="C9" s="76"/>
      <c r="D9" s="76"/>
      <c r="E9" s="76"/>
      <c r="F9" s="17" t="s">
        <v>0</v>
      </c>
      <c r="G9" s="17" t="s">
        <v>47</v>
      </c>
      <c r="H9" s="76"/>
      <c r="I9" s="76"/>
      <c r="J9" s="18" t="s">
        <v>48</v>
      </c>
      <c r="K9" s="18" t="s">
        <v>49</v>
      </c>
      <c r="L9" s="18" t="s">
        <v>50</v>
      </c>
      <c r="M9" s="18" t="s">
        <v>51</v>
      </c>
      <c r="N9" s="17" t="s">
        <v>52</v>
      </c>
      <c r="O9" s="19" t="s">
        <v>53</v>
      </c>
      <c r="P9" s="19" t="s">
        <v>54</v>
      </c>
      <c r="Q9" s="19" t="s">
        <v>55</v>
      </c>
      <c r="R9" s="19" t="s">
        <v>56</v>
      </c>
      <c r="S9" s="17" t="s">
        <v>57</v>
      </c>
      <c r="T9" s="17" t="s">
        <v>58</v>
      </c>
      <c r="U9" s="81"/>
    </row>
    <row r="10" spans="1:21" ht="20.25" customHeight="1" thickBot="1" x14ac:dyDescent="0.3">
      <c r="A10" s="82" t="s">
        <v>59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4"/>
    </row>
    <row r="11" spans="1:21" ht="33.75" x14ac:dyDescent="0.25">
      <c r="A11" s="20">
        <v>1</v>
      </c>
      <c r="B11" s="21">
        <v>1</v>
      </c>
      <c r="C11" s="10" t="s">
        <v>1</v>
      </c>
      <c r="D11" s="7">
        <v>2500000</v>
      </c>
      <c r="E11" s="7">
        <f>D11/2.3</f>
        <v>1086956.5217391306</v>
      </c>
      <c r="F11" s="2">
        <v>0</v>
      </c>
      <c r="G11" s="2">
        <v>1</v>
      </c>
      <c r="H11" s="22" t="s">
        <v>77</v>
      </c>
      <c r="I11" s="22" t="s">
        <v>61</v>
      </c>
      <c r="J11" s="23">
        <v>41779</v>
      </c>
      <c r="K11" s="23">
        <f>J11+10</f>
        <v>41789</v>
      </c>
      <c r="L11" s="23">
        <f>K11+20</f>
        <v>41809</v>
      </c>
      <c r="M11" s="23">
        <f>L11+30</f>
        <v>41839</v>
      </c>
      <c r="N11" s="23">
        <v>42019</v>
      </c>
      <c r="O11" s="23">
        <f t="shared" ref="O11:O22" si="0">N11+10</f>
        <v>42029</v>
      </c>
      <c r="P11" s="23">
        <f t="shared" ref="P11:P21" si="1">O11+40</f>
        <v>42069</v>
      </c>
      <c r="Q11" s="23">
        <f t="shared" ref="Q11:Q21" si="2">P11+10</f>
        <v>42079</v>
      </c>
      <c r="R11" s="23">
        <f t="shared" ref="R11:R21" si="3">Q11+8</f>
        <v>42087</v>
      </c>
      <c r="S11" s="24" t="s">
        <v>62</v>
      </c>
      <c r="T11" s="23" t="s">
        <v>85</v>
      </c>
      <c r="U11" s="25"/>
    </row>
    <row r="12" spans="1:21" ht="45" x14ac:dyDescent="0.25">
      <c r="A12" s="20">
        <v>2</v>
      </c>
      <c r="B12" s="21">
        <v>1</v>
      </c>
      <c r="C12" s="9" t="s">
        <v>2</v>
      </c>
      <c r="D12" s="6">
        <v>6000000</v>
      </c>
      <c r="E12" s="6">
        <f>D12/2.3</f>
        <v>2608695.6521739131</v>
      </c>
      <c r="F12" s="4">
        <v>0.5</v>
      </c>
      <c r="G12" s="4">
        <v>0.5</v>
      </c>
      <c r="H12" s="22" t="s">
        <v>64</v>
      </c>
      <c r="I12" s="22" t="s">
        <v>63</v>
      </c>
      <c r="J12" s="23">
        <v>41761</v>
      </c>
      <c r="K12" s="23">
        <f t="shared" ref="K12:K22" si="4">J12+10</f>
        <v>41771</v>
      </c>
      <c r="L12" s="23">
        <f t="shared" ref="L12:L22" si="5">K12+5</f>
        <v>41776</v>
      </c>
      <c r="M12" s="23">
        <f t="shared" ref="M12:M22" si="6">L12+30</f>
        <v>41806</v>
      </c>
      <c r="N12" s="23">
        <v>42384</v>
      </c>
      <c r="O12" s="23">
        <f t="shared" si="0"/>
        <v>42394</v>
      </c>
      <c r="P12" s="23">
        <f t="shared" si="1"/>
        <v>42434</v>
      </c>
      <c r="Q12" s="23">
        <f t="shared" si="2"/>
        <v>42444</v>
      </c>
      <c r="R12" s="23">
        <f t="shared" si="3"/>
        <v>42452</v>
      </c>
      <c r="S12" s="24" t="s">
        <v>62</v>
      </c>
      <c r="T12" s="23" t="s">
        <v>84</v>
      </c>
      <c r="U12" s="25"/>
    </row>
    <row r="13" spans="1:21" ht="22.5" x14ac:dyDescent="0.25">
      <c r="A13" s="20">
        <v>3</v>
      </c>
      <c r="B13" s="21">
        <v>1</v>
      </c>
      <c r="C13" s="8" t="s">
        <v>3</v>
      </c>
      <c r="D13" s="6">
        <v>1500000</v>
      </c>
      <c r="E13" s="6">
        <f>D13/2.3</f>
        <v>652173.91304347827</v>
      </c>
      <c r="F13" s="4">
        <v>1</v>
      </c>
      <c r="G13" s="4">
        <v>0</v>
      </c>
      <c r="H13" s="22" t="s">
        <v>64</v>
      </c>
      <c r="I13" s="22" t="s">
        <v>63</v>
      </c>
      <c r="J13" s="23">
        <v>41764</v>
      </c>
      <c r="K13" s="23">
        <f t="shared" si="4"/>
        <v>41774</v>
      </c>
      <c r="L13" s="23">
        <f t="shared" si="5"/>
        <v>41779</v>
      </c>
      <c r="M13" s="23">
        <f t="shared" si="6"/>
        <v>41809</v>
      </c>
      <c r="N13" s="23">
        <v>42019</v>
      </c>
      <c r="O13" s="23">
        <f t="shared" si="0"/>
        <v>42029</v>
      </c>
      <c r="P13" s="23">
        <f t="shared" si="1"/>
        <v>42069</v>
      </c>
      <c r="Q13" s="23">
        <f t="shared" si="2"/>
        <v>42079</v>
      </c>
      <c r="R13" s="23">
        <f t="shared" si="3"/>
        <v>42087</v>
      </c>
      <c r="S13" s="24" t="s">
        <v>62</v>
      </c>
      <c r="T13" s="23" t="s">
        <v>66</v>
      </c>
      <c r="U13" s="25"/>
    </row>
    <row r="14" spans="1:21" x14ac:dyDescent="0.25">
      <c r="A14" s="20">
        <v>4</v>
      </c>
      <c r="B14" s="21">
        <v>2</v>
      </c>
      <c r="C14" s="1" t="s">
        <v>29</v>
      </c>
      <c r="D14" s="6">
        <f>E14*2.3</f>
        <v>24227248.857999999</v>
      </c>
      <c r="E14" s="6">
        <v>10533586.460000001</v>
      </c>
      <c r="F14" s="2">
        <v>1</v>
      </c>
      <c r="G14" s="2">
        <v>0</v>
      </c>
      <c r="H14" s="22" t="s">
        <v>64</v>
      </c>
      <c r="I14" s="22" t="s">
        <v>63</v>
      </c>
      <c r="J14" s="23">
        <v>41761</v>
      </c>
      <c r="K14" s="23">
        <f t="shared" si="4"/>
        <v>41771</v>
      </c>
      <c r="L14" s="23">
        <f t="shared" si="5"/>
        <v>41776</v>
      </c>
      <c r="M14" s="23">
        <f t="shared" si="6"/>
        <v>41806</v>
      </c>
      <c r="N14" s="23">
        <v>42019</v>
      </c>
      <c r="O14" s="23">
        <f t="shared" si="0"/>
        <v>42029</v>
      </c>
      <c r="P14" s="23">
        <f t="shared" si="1"/>
        <v>42069</v>
      </c>
      <c r="Q14" s="23">
        <f t="shared" si="2"/>
        <v>42079</v>
      </c>
      <c r="R14" s="23">
        <f t="shared" si="3"/>
        <v>42087</v>
      </c>
      <c r="S14" s="24" t="s">
        <v>62</v>
      </c>
      <c r="T14" s="23">
        <v>43635</v>
      </c>
      <c r="U14" s="25"/>
    </row>
    <row r="15" spans="1:21" ht="22.5" x14ac:dyDescent="0.25">
      <c r="A15" s="20">
        <v>5</v>
      </c>
      <c r="B15" s="21">
        <v>2</v>
      </c>
      <c r="C15" s="3" t="s">
        <v>4</v>
      </c>
      <c r="D15" s="6">
        <f>D16*6%</f>
        <v>50743.984087148929</v>
      </c>
      <c r="E15" s="6">
        <f t="shared" ref="E15:E22" si="7">D15/2.3</f>
        <v>22062.601777021275</v>
      </c>
      <c r="F15" s="4">
        <v>1</v>
      </c>
      <c r="G15" s="4">
        <v>0</v>
      </c>
      <c r="H15" s="22" t="s">
        <v>64</v>
      </c>
      <c r="I15" s="22" t="s">
        <v>63</v>
      </c>
      <c r="J15" s="23">
        <v>41779</v>
      </c>
      <c r="K15" s="23">
        <f t="shared" si="4"/>
        <v>41789</v>
      </c>
      <c r="L15" s="23">
        <f t="shared" si="5"/>
        <v>41794</v>
      </c>
      <c r="M15" s="23">
        <f t="shared" si="6"/>
        <v>41824</v>
      </c>
      <c r="N15" s="23">
        <v>42019</v>
      </c>
      <c r="O15" s="23">
        <f t="shared" si="0"/>
        <v>42029</v>
      </c>
      <c r="P15" s="23">
        <f t="shared" si="1"/>
        <v>42069</v>
      </c>
      <c r="Q15" s="23">
        <f t="shared" si="2"/>
        <v>42079</v>
      </c>
      <c r="R15" s="23">
        <f t="shared" si="3"/>
        <v>42087</v>
      </c>
      <c r="S15" s="24" t="s">
        <v>62</v>
      </c>
      <c r="T15" s="23" t="s">
        <v>66</v>
      </c>
      <c r="U15" s="25"/>
    </row>
    <row r="16" spans="1:21" ht="22.5" x14ac:dyDescent="0.25">
      <c r="A16" s="20">
        <v>6</v>
      </c>
      <c r="B16" s="21">
        <v>2</v>
      </c>
      <c r="C16" s="3" t="s">
        <v>7</v>
      </c>
      <c r="D16" s="6">
        <f>D17*6%</f>
        <v>845733.06811914884</v>
      </c>
      <c r="E16" s="6">
        <f t="shared" si="7"/>
        <v>367710.02961702127</v>
      </c>
      <c r="F16" s="4">
        <v>1</v>
      </c>
      <c r="G16" s="4">
        <v>0</v>
      </c>
      <c r="H16" s="22" t="s">
        <v>64</v>
      </c>
      <c r="I16" s="22" t="s">
        <v>63</v>
      </c>
      <c r="J16" s="23">
        <v>41779</v>
      </c>
      <c r="K16" s="23">
        <f t="shared" ref="K16" si="8">J16+10</f>
        <v>41789</v>
      </c>
      <c r="L16" s="23">
        <f t="shared" ref="L16" si="9">K16+5</f>
        <v>41794</v>
      </c>
      <c r="M16" s="23">
        <f t="shared" ref="M16" si="10">L16+30</f>
        <v>41824</v>
      </c>
      <c r="N16" s="23">
        <v>42019</v>
      </c>
      <c r="O16" s="23">
        <f t="shared" si="0"/>
        <v>42029</v>
      </c>
      <c r="P16" s="23">
        <f t="shared" si="1"/>
        <v>42069</v>
      </c>
      <c r="Q16" s="23">
        <f t="shared" si="2"/>
        <v>42079</v>
      </c>
      <c r="R16" s="23">
        <f t="shared" si="3"/>
        <v>42087</v>
      </c>
      <c r="S16" s="24" t="s">
        <v>62</v>
      </c>
      <c r="T16" s="23" t="s">
        <v>83</v>
      </c>
      <c r="U16" s="25"/>
    </row>
    <row r="17" spans="1:21" x14ac:dyDescent="0.25">
      <c r="A17" s="20">
        <v>7</v>
      </c>
      <c r="B17" s="21">
        <v>2</v>
      </c>
      <c r="C17" s="3" t="s">
        <v>19</v>
      </c>
      <c r="D17" s="6">
        <v>14095551.135319147</v>
      </c>
      <c r="E17" s="6">
        <f t="shared" si="7"/>
        <v>6128500.4936170215</v>
      </c>
      <c r="F17" s="4">
        <v>1</v>
      </c>
      <c r="G17" s="4">
        <v>0</v>
      </c>
      <c r="H17" s="22" t="s">
        <v>64</v>
      </c>
      <c r="I17" s="22" t="s">
        <v>63</v>
      </c>
      <c r="J17" s="23">
        <v>41761</v>
      </c>
      <c r="K17" s="23">
        <f t="shared" si="4"/>
        <v>41771</v>
      </c>
      <c r="L17" s="23">
        <f t="shared" si="5"/>
        <v>41776</v>
      </c>
      <c r="M17" s="23">
        <f t="shared" si="6"/>
        <v>41806</v>
      </c>
      <c r="N17" s="23">
        <v>42019</v>
      </c>
      <c r="O17" s="23">
        <f t="shared" si="0"/>
        <v>42029</v>
      </c>
      <c r="P17" s="23">
        <f t="shared" si="1"/>
        <v>42069</v>
      </c>
      <c r="Q17" s="23">
        <f t="shared" si="2"/>
        <v>42079</v>
      </c>
      <c r="R17" s="23">
        <f t="shared" si="3"/>
        <v>42087</v>
      </c>
      <c r="S17" s="24" t="s">
        <v>62</v>
      </c>
      <c r="T17" s="23">
        <v>43635</v>
      </c>
      <c r="U17" s="25"/>
    </row>
    <row r="18" spans="1:21" ht="22.5" x14ac:dyDescent="0.25">
      <c r="A18" s="20">
        <v>8</v>
      </c>
      <c r="B18" s="21">
        <v>3</v>
      </c>
      <c r="C18" s="3" t="s">
        <v>20</v>
      </c>
      <c r="D18" s="6">
        <v>4441496.6550000003</v>
      </c>
      <c r="E18" s="6">
        <f t="shared" si="7"/>
        <v>1931085.5021739134</v>
      </c>
      <c r="F18" s="4">
        <v>1</v>
      </c>
      <c r="G18" s="4">
        <v>0</v>
      </c>
      <c r="H18" s="22" t="s">
        <v>64</v>
      </c>
      <c r="I18" s="22" t="s">
        <v>63</v>
      </c>
      <c r="J18" s="23">
        <v>42679</v>
      </c>
      <c r="K18" s="23">
        <f t="shared" si="4"/>
        <v>42689</v>
      </c>
      <c r="L18" s="23">
        <f t="shared" si="5"/>
        <v>42694</v>
      </c>
      <c r="M18" s="23">
        <f t="shared" si="6"/>
        <v>42724</v>
      </c>
      <c r="N18" s="23">
        <v>42170</v>
      </c>
      <c r="O18" s="23">
        <f t="shared" si="0"/>
        <v>42180</v>
      </c>
      <c r="P18" s="23">
        <f t="shared" si="1"/>
        <v>42220</v>
      </c>
      <c r="Q18" s="23">
        <f t="shared" si="2"/>
        <v>42230</v>
      </c>
      <c r="R18" s="23">
        <f t="shared" si="3"/>
        <v>42238</v>
      </c>
      <c r="S18" s="24" t="s">
        <v>62</v>
      </c>
      <c r="T18" s="23" t="s">
        <v>84</v>
      </c>
      <c r="U18" s="25"/>
    </row>
    <row r="19" spans="1:21" ht="22.5" x14ac:dyDescent="0.25">
      <c r="A19" s="20">
        <v>9</v>
      </c>
      <c r="B19" s="21">
        <v>3</v>
      </c>
      <c r="C19" s="3" t="s">
        <v>25</v>
      </c>
      <c r="D19" s="6">
        <v>500000</v>
      </c>
      <c r="E19" s="6">
        <f t="shared" si="7"/>
        <v>217391.30434782611</v>
      </c>
      <c r="F19" s="4">
        <v>0</v>
      </c>
      <c r="G19" s="4">
        <v>1</v>
      </c>
      <c r="H19" s="22" t="s">
        <v>77</v>
      </c>
      <c r="I19" s="22" t="s">
        <v>61</v>
      </c>
      <c r="J19" s="23"/>
      <c r="K19" s="23"/>
      <c r="L19" s="23"/>
      <c r="M19" s="23"/>
      <c r="N19" s="23">
        <v>42536</v>
      </c>
      <c r="O19" s="23">
        <f t="shared" si="0"/>
        <v>42546</v>
      </c>
      <c r="P19" s="23">
        <f t="shared" si="1"/>
        <v>42586</v>
      </c>
      <c r="Q19" s="23">
        <f t="shared" si="2"/>
        <v>42596</v>
      </c>
      <c r="R19" s="23">
        <f t="shared" si="3"/>
        <v>42604</v>
      </c>
      <c r="S19" s="24" t="s">
        <v>62</v>
      </c>
      <c r="T19" s="23">
        <v>43635</v>
      </c>
      <c r="U19" s="25"/>
    </row>
    <row r="20" spans="1:21" ht="22.5" x14ac:dyDescent="0.25">
      <c r="A20" s="20">
        <v>10</v>
      </c>
      <c r="B20" s="21">
        <v>4</v>
      </c>
      <c r="C20" s="1" t="s">
        <v>10</v>
      </c>
      <c r="D20" s="7">
        <v>3500000</v>
      </c>
      <c r="E20" s="7">
        <f t="shared" si="7"/>
        <v>1521739.1304347827</v>
      </c>
      <c r="F20" s="2">
        <v>1</v>
      </c>
      <c r="G20" s="2">
        <v>0</v>
      </c>
      <c r="H20" s="22" t="s">
        <v>64</v>
      </c>
      <c r="I20" s="22" t="s">
        <v>63</v>
      </c>
      <c r="J20" s="23">
        <v>41761</v>
      </c>
      <c r="K20" s="23">
        <f t="shared" ref="K20" si="11">J20+10</f>
        <v>41771</v>
      </c>
      <c r="L20" s="23">
        <f t="shared" ref="L20" si="12">K20+5</f>
        <v>41776</v>
      </c>
      <c r="M20" s="23">
        <f t="shared" ref="M20" si="13">L20+30</f>
        <v>41806</v>
      </c>
      <c r="N20" s="23">
        <v>42019</v>
      </c>
      <c r="O20" s="23">
        <f t="shared" si="0"/>
        <v>42029</v>
      </c>
      <c r="P20" s="23">
        <f t="shared" si="1"/>
        <v>42069</v>
      </c>
      <c r="Q20" s="23">
        <f t="shared" si="2"/>
        <v>42079</v>
      </c>
      <c r="R20" s="23">
        <f t="shared" si="3"/>
        <v>42087</v>
      </c>
      <c r="S20" s="24" t="s">
        <v>62</v>
      </c>
      <c r="T20" s="23">
        <v>43635</v>
      </c>
      <c r="U20" s="25"/>
    </row>
    <row r="21" spans="1:21" ht="33.75" x14ac:dyDescent="0.25">
      <c r="A21" s="20">
        <v>11</v>
      </c>
      <c r="B21" s="21">
        <v>4</v>
      </c>
      <c r="C21" s="3" t="s">
        <v>16</v>
      </c>
      <c r="D21" s="6">
        <v>2795000</v>
      </c>
      <c r="E21" s="6">
        <f t="shared" si="7"/>
        <v>1215217.3913043479</v>
      </c>
      <c r="F21" s="4">
        <v>1</v>
      </c>
      <c r="G21" s="4">
        <v>0</v>
      </c>
      <c r="H21" s="22" t="s">
        <v>64</v>
      </c>
      <c r="I21" s="22" t="s">
        <v>63</v>
      </c>
      <c r="J21" s="23"/>
      <c r="K21" s="23"/>
      <c r="L21" s="23"/>
      <c r="M21" s="23"/>
      <c r="N21" s="23">
        <v>42170</v>
      </c>
      <c r="O21" s="23">
        <f t="shared" si="0"/>
        <v>42180</v>
      </c>
      <c r="P21" s="23">
        <f t="shared" si="1"/>
        <v>42220</v>
      </c>
      <c r="Q21" s="23">
        <f t="shared" si="2"/>
        <v>42230</v>
      </c>
      <c r="R21" s="23">
        <f t="shared" si="3"/>
        <v>42238</v>
      </c>
      <c r="S21" s="24" t="s">
        <v>62</v>
      </c>
      <c r="T21" s="23" t="s">
        <v>83</v>
      </c>
      <c r="U21" s="25"/>
    </row>
    <row r="22" spans="1:21" ht="22.5" x14ac:dyDescent="0.25">
      <c r="A22" s="20">
        <v>12</v>
      </c>
      <c r="B22" s="21">
        <v>4</v>
      </c>
      <c r="C22" s="3" t="s">
        <v>17</v>
      </c>
      <c r="D22" s="6">
        <v>250000</v>
      </c>
      <c r="E22" s="6">
        <f t="shared" si="7"/>
        <v>108695.65217391305</v>
      </c>
      <c r="F22" s="4">
        <v>1</v>
      </c>
      <c r="G22" s="4">
        <v>0</v>
      </c>
      <c r="H22" s="22" t="s">
        <v>60</v>
      </c>
      <c r="I22" s="22" t="s">
        <v>63</v>
      </c>
      <c r="J22" s="23">
        <v>42679</v>
      </c>
      <c r="K22" s="23">
        <f t="shared" si="4"/>
        <v>42689</v>
      </c>
      <c r="L22" s="23">
        <f t="shared" si="5"/>
        <v>42694</v>
      </c>
      <c r="M22" s="23">
        <f t="shared" si="6"/>
        <v>42724</v>
      </c>
      <c r="N22" s="23">
        <v>42900</v>
      </c>
      <c r="O22" s="23">
        <f t="shared" si="0"/>
        <v>42910</v>
      </c>
      <c r="P22" s="23">
        <f>O22+60</f>
        <v>42970</v>
      </c>
      <c r="Q22" s="23">
        <f t="shared" ref="Q22" si="14">P22+5</f>
        <v>42975</v>
      </c>
      <c r="R22" s="23">
        <f t="shared" ref="R22" si="15">Q22</f>
        <v>42975</v>
      </c>
      <c r="S22" s="24" t="s">
        <v>62</v>
      </c>
      <c r="T22" s="23" t="s">
        <v>86</v>
      </c>
      <c r="U22" s="25"/>
    </row>
    <row r="23" spans="1:21" x14ac:dyDescent="0.25">
      <c r="A23" s="47" t="s">
        <v>67</v>
      </c>
      <c r="B23" s="48"/>
      <c r="C23" s="48"/>
      <c r="D23" s="26">
        <f>SUM(D11:D22)</f>
        <v>60705773.700525433</v>
      </c>
      <c r="E23" s="26">
        <f>SUM(E11:E22)</f>
        <v>26393814.652402367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8"/>
    </row>
    <row r="24" spans="1:21" ht="15.75" customHeight="1" x14ac:dyDescent="0.25">
      <c r="A24" s="53" t="s">
        <v>68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5"/>
    </row>
    <row r="25" spans="1:21" ht="45" x14ac:dyDescent="0.25">
      <c r="A25" s="20">
        <v>1</v>
      </c>
      <c r="B25" s="21">
        <v>1</v>
      </c>
      <c r="C25" s="1" t="s">
        <v>30</v>
      </c>
      <c r="D25" s="7">
        <v>6345114</v>
      </c>
      <c r="E25" s="7">
        <f t="shared" ref="E25:E30" si="16">D25/2.3</f>
        <v>2758745.2173913047</v>
      </c>
      <c r="F25" s="2">
        <v>1</v>
      </c>
      <c r="G25" s="11">
        <v>0</v>
      </c>
      <c r="H25" s="22" t="s">
        <v>69</v>
      </c>
      <c r="I25" s="22" t="s">
        <v>63</v>
      </c>
      <c r="J25" s="23">
        <v>41932</v>
      </c>
      <c r="K25" s="23">
        <f>J25+10</f>
        <v>41942</v>
      </c>
      <c r="L25" s="23">
        <f>K25+20</f>
        <v>41962</v>
      </c>
      <c r="M25" s="23">
        <f>L25+30</f>
        <v>41992</v>
      </c>
      <c r="N25" s="23">
        <v>42170</v>
      </c>
      <c r="O25" s="23">
        <f t="shared" ref="O25:O37" si="17">N25+10</f>
        <v>42180</v>
      </c>
      <c r="P25" s="23">
        <f t="shared" ref="P25:P37" si="18">O25+40</f>
        <v>42220</v>
      </c>
      <c r="Q25" s="23">
        <f t="shared" ref="Q25:Q37" si="19">P25+10</f>
        <v>42230</v>
      </c>
      <c r="R25" s="23">
        <f t="shared" ref="R25:R37" si="20">Q25+8</f>
        <v>42238</v>
      </c>
      <c r="S25" s="24" t="s">
        <v>62</v>
      </c>
      <c r="T25" s="23" t="s">
        <v>87</v>
      </c>
      <c r="U25" s="25" t="s">
        <v>88</v>
      </c>
    </row>
    <row r="26" spans="1:21" ht="45" x14ac:dyDescent="0.25">
      <c r="A26" s="20">
        <v>2</v>
      </c>
      <c r="B26" s="21">
        <v>1</v>
      </c>
      <c r="C26" s="1" t="s">
        <v>31</v>
      </c>
      <c r="D26" s="37">
        <v>8670000</v>
      </c>
      <c r="E26" s="7">
        <f t="shared" si="16"/>
        <v>3769565.2173913047</v>
      </c>
      <c r="F26" s="2">
        <v>0.5</v>
      </c>
      <c r="G26" s="11">
        <v>0.5</v>
      </c>
      <c r="H26" s="22" t="s">
        <v>69</v>
      </c>
      <c r="I26" s="22" t="s">
        <v>63</v>
      </c>
      <c r="J26" s="23">
        <v>41821</v>
      </c>
      <c r="K26" s="23">
        <f>J26+10</f>
        <v>41831</v>
      </c>
      <c r="L26" s="23">
        <f>K26+20</f>
        <v>41851</v>
      </c>
      <c r="M26" s="23">
        <f>L26+30</f>
        <v>41881</v>
      </c>
      <c r="N26" s="23">
        <v>42170</v>
      </c>
      <c r="O26" s="23">
        <f t="shared" si="17"/>
        <v>42180</v>
      </c>
      <c r="P26" s="23">
        <f t="shared" si="18"/>
        <v>42220</v>
      </c>
      <c r="Q26" s="23">
        <f t="shared" si="19"/>
        <v>42230</v>
      </c>
      <c r="R26" s="23">
        <f t="shared" si="20"/>
        <v>42238</v>
      </c>
      <c r="S26" s="24" t="s">
        <v>62</v>
      </c>
      <c r="T26" s="23" t="s">
        <v>86</v>
      </c>
      <c r="U26" s="25" t="s">
        <v>88</v>
      </c>
    </row>
    <row r="27" spans="1:21" ht="45" x14ac:dyDescent="0.25">
      <c r="A27" s="20">
        <v>3</v>
      </c>
      <c r="B27" s="21">
        <v>1</v>
      </c>
      <c r="C27" s="1" t="s">
        <v>32</v>
      </c>
      <c r="D27" s="7">
        <v>3663000</v>
      </c>
      <c r="E27" s="7">
        <f t="shared" si="16"/>
        <v>1592608.6956521741</v>
      </c>
      <c r="F27" s="2">
        <v>1</v>
      </c>
      <c r="G27" s="11">
        <v>0</v>
      </c>
      <c r="H27" s="22" t="s">
        <v>69</v>
      </c>
      <c r="I27" s="22" t="s">
        <v>61</v>
      </c>
      <c r="J27" s="23">
        <v>42768</v>
      </c>
      <c r="K27" s="23">
        <f>J27+20</f>
        <v>42788</v>
      </c>
      <c r="L27" s="23">
        <f t="shared" ref="L27" si="21">K27+5</f>
        <v>42793</v>
      </c>
      <c r="M27" s="23">
        <f t="shared" ref="M27:M33" si="22">L27+30</f>
        <v>42823</v>
      </c>
      <c r="N27" s="23">
        <v>42170</v>
      </c>
      <c r="O27" s="23">
        <f t="shared" si="17"/>
        <v>42180</v>
      </c>
      <c r="P27" s="23">
        <f t="shared" si="18"/>
        <v>42220</v>
      </c>
      <c r="Q27" s="23">
        <f t="shared" si="19"/>
        <v>42230</v>
      </c>
      <c r="R27" s="23">
        <f t="shared" si="20"/>
        <v>42238</v>
      </c>
      <c r="S27" s="24" t="s">
        <v>62</v>
      </c>
      <c r="T27" s="23" t="s">
        <v>86</v>
      </c>
      <c r="U27" s="25" t="s">
        <v>88</v>
      </c>
    </row>
    <row r="28" spans="1:21" ht="33.75" x14ac:dyDescent="0.25">
      <c r="A28" s="20">
        <v>4</v>
      </c>
      <c r="B28" s="21">
        <v>1</v>
      </c>
      <c r="C28" s="3" t="s">
        <v>33</v>
      </c>
      <c r="D28" s="6">
        <v>1410000</v>
      </c>
      <c r="E28" s="7">
        <f t="shared" si="16"/>
        <v>613043.47826086963</v>
      </c>
      <c r="F28" s="4">
        <v>1</v>
      </c>
      <c r="G28" s="12">
        <v>0</v>
      </c>
      <c r="H28" s="22" t="s">
        <v>69</v>
      </c>
      <c r="I28" s="22" t="s">
        <v>61</v>
      </c>
      <c r="J28" s="23">
        <v>41821</v>
      </c>
      <c r="K28" s="23">
        <f t="shared" ref="K28:K33" si="23">J28+10</f>
        <v>41831</v>
      </c>
      <c r="L28" s="23">
        <f t="shared" ref="L28:L33" si="24">K28+20</f>
        <v>41851</v>
      </c>
      <c r="M28" s="23">
        <f t="shared" si="22"/>
        <v>41881</v>
      </c>
      <c r="N28" s="23">
        <v>42170</v>
      </c>
      <c r="O28" s="23">
        <f t="shared" si="17"/>
        <v>42180</v>
      </c>
      <c r="P28" s="23">
        <f t="shared" si="18"/>
        <v>42220</v>
      </c>
      <c r="Q28" s="23">
        <f t="shared" si="19"/>
        <v>42230</v>
      </c>
      <c r="R28" s="23">
        <f t="shared" si="20"/>
        <v>42238</v>
      </c>
      <c r="S28" s="24" t="s">
        <v>62</v>
      </c>
      <c r="T28" s="23" t="s">
        <v>84</v>
      </c>
      <c r="U28" s="25" t="s">
        <v>88</v>
      </c>
    </row>
    <row r="29" spans="1:21" ht="45" x14ac:dyDescent="0.25">
      <c r="A29" s="20">
        <v>5</v>
      </c>
      <c r="B29" s="21">
        <v>1</v>
      </c>
      <c r="C29" s="3" t="s">
        <v>34</v>
      </c>
      <c r="D29" s="6">
        <v>2032000</v>
      </c>
      <c r="E29" s="7">
        <f t="shared" si="16"/>
        <v>883478.2608695653</v>
      </c>
      <c r="F29" s="4">
        <v>1</v>
      </c>
      <c r="G29" s="12">
        <v>0</v>
      </c>
      <c r="H29" s="22" t="s">
        <v>69</v>
      </c>
      <c r="I29" s="22" t="s">
        <v>61</v>
      </c>
      <c r="J29" s="23">
        <v>41821</v>
      </c>
      <c r="K29" s="23">
        <f t="shared" si="23"/>
        <v>41831</v>
      </c>
      <c r="L29" s="23">
        <f t="shared" si="24"/>
        <v>41851</v>
      </c>
      <c r="M29" s="23">
        <f t="shared" si="22"/>
        <v>41881</v>
      </c>
      <c r="N29" s="23">
        <v>42170</v>
      </c>
      <c r="O29" s="23">
        <f t="shared" si="17"/>
        <v>42180</v>
      </c>
      <c r="P29" s="23">
        <f t="shared" si="18"/>
        <v>42220</v>
      </c>
      <c r="Q29" s="23">
        <f t="shared" si="19"/>
        <v>42230</v>
      </c>
      <c r="R29" s="23">
        <f t="shared" si="20"/>
        <v>42238</v>
      </c>
      <c r="S29" s="24" t="s">
        <v>62</v>
      </c>
      <c r="T29" s="23" t="s">
        <v>66</v>
      </c>
      <c r="U29" s="25"/>
    </row>
    <row r="30" spans="1:21" ht="33.75" x14ac:dyDescent="0.25">
      <c r="A30" s="20">
        <v>6</v>
      </c>
      <c r="B30" s="21">
        <v>1</v>
      </c>
      <c r="C30" s="5" t="s">
        <v>35</v>
      </c>
      <c r="D30" s="6">
        <v>276000</v>
      </c>
      <c r="E30" s="7">
        <f t="shared" si="16"/>
        <v>120000.00000000001</v>
      </c>
      <c r="F30" s="4">
        <v>1</v>
      </c>
      <c r="G30" s="12">
        <v>0</v>
      </c>
      <c r="H30" s="22" t="s">
        <v>69</v>
      </c>
      <c r="I30" s="22" t="s">
        <v>61</v>
      </c>
      <c r="J30" s="23">
        <v>41791</v>
      </c>
      <c r="K30" s="23">
        <f t="shared" si="23"/>
        <v>41801</v>
      </c>
      <c r="L30" s="23">
        <f t="shared" si="24"/>
        <v>41821</v>
      </c>
      <c r="M30" s="23">
        <f t="shared" si="22"/>
        <v>41851</v>
      </c>
      <c r="N30" s="23">
        <v>42170</v>
      </c>
      <c r="O30" s="23">
        <f t="shared" si="17"/>
        <v>42180</v>
      </c>
      <c r="P30" s="23">
        <f t="shared" si="18"/>
        <v>42220</v>
      </c>
      <c r="Q30" s="23">
        <f t="shared" si="19"/>
        <v>42230</v>
      </c>
      <c r="R30" s="23">
        <f t="shared" si="20"/>
        <v>42238</v>
      </c>
      <c r="S30" s="24" t="s">
        <v>62</v>
      </c>
      <c r="T30" s="23" t="s">
        <v>84</v>
      </c>
      <c r="U30" s="25" t="s">
        <v>88</v>
      </c>
    </row>
    <row r="31" spans="1:21" ht="22.5" x14ac:dyDescent="0.25">
      <c r="A31" s="20">
        <v>7</v>
      </c>
      <c r="B31" s="21">
        <v>2</v>
      </c>
      <c r="C31" s="3" t="s">
        <v>18</v>
      </c>
      <c r="D31" s="6">
        <f>E31*2.3</f>
        <v>1931999.9999999998</v>
      </c>
      <c r="E31" s="6">
        <v>840000</v>
      </c>
      <c r="F31" s="4">
        <v>1</v>
      </c>
      <c r="G31" s="4">
        <v>0</v>
      </c>
      <c r="H31" s="22" t="s">
        <v>77</v>
      </c>
      <c r="I31" s="22" t="s">
        <v>61</v>
      </c>
      <c r="J31" s="23">
        <v>41883</v>
      </c>
      <c r="K31" s="23">
        <f t="shared" si="23"/>
        <v>41893</v>
      </c>
      <c r="L31" s="23">
        <f t="shared" si="24"/>
        <v>41913</v>
      </c>
      <c r="M31" s="23">
        <f t="shared" si="22"/>
        <v>41943</v>
      </c>
      <c r="N31" s="23">
        <v>42536</v>
      </c>
      <c r="O31" s="23">
        <f t="shared" si="17"/>
        <v>42546</v>
      </c>
      <c r="P31" s="23">
        <f t="shared" si="18"/>
        <v>42586</v>
      </c>
      <c r="Q31" s="23">
        <f t="shared" si="19"/>
        <v>42596</v>
      </c>
      <c r="R31" s="23">
        <f t="shared" si="20"/>
        <v>42604</v>
      </c>
      <c r="S31" s="24" t="s">
        <v>62</v>
      </c>
      <c r="T31" s="23" t="s">
        <v>86</v>
      </c>
      <c r="U31" s="25"/>
    </row>
    <row r="32" spans="1:21" ht="22.5" x14ac:dyDescent="0.25">
      <c r="A32" s="20">
        <v>8</v>
      </c>
      <c r="B32" s="21">
        <v>2</v>
      </c>
      <c r="C32" s="3" t="s">
        <v>6</v>
      </c>
      <c r="D32" s="6">
        <v>8340000</v>
      </c>
      <c r="E32" s="6">
        <f t="shared" ref="E32" si="25">D32/2.3</f>
        <v>3626086.9565217393</v>
      </c>
      <c r="F32" s="4">
        <v>1</v>
      </c>
      <c r="G32" s="4">
        <v>0</v>
      </c>
      <c r="H32" s="22" t="s">
        <v>69</v>
      </c>
      <c r="I32" s="22" t="s">
        <v>61</v>
      </c>
      <c r="J32" s="23">
        <v>41927</v>
      </c>
      <c r="K32" s="23">
        <f t="shared" si="23"/>
        <v>41937</v>
      </c>
      <c r="L32" s="23">
        <f t="shared" si="24"/>
        <v>41957</v>
      </c>
      <c r="M32" s="23">
        <f t="shared" si="22"/>
        <v>41987</v>
      </c>
      <c r="N32" s="23">
        <v>42750</v>
      </c>
      <c r="O32" s="23">
        <f t="shared" si="17"/>
        <v>42760</v>
      </c>
      <c r="P32" s="23">
        <f t="shared" si="18"/>
        <v>42800</v>
      </c>
      <c r="Q32" s="23">
        <f t="shared" si="19"/>
        <v>42810</v>
      </c>
      <c r="R32" s="23">
        <f t="shared" si="20"/>
        <v>42818</v>
      </c>
      <c r="S32" s="24" t="s">
        <v>62</v>
      </c>
      <c r="T32" s="23" t="s">
        <v>84</v>
      </c>
      <c r="U32" s="25"/>
    </row>
    <row r="33" spans="1:21" ht="22.5" x14ac:dyDescent="0.25">
      <c r="A33" s="20">
        <v>9</v>
      </c>
      <c r="B33" s="21">
        <v>3</v>
      </c>
      <c r="C33" s="13" t="s">
        <v>21</v>
      </c>
      <c r="D33" s="6">
        <v>864000</v>
      </c>
      <c r="E33" s="6">
        <f>D33/2.3</f>
        <v>375652.17391304352</v>
      </c>
      <c r="F33" s="4">
        <v>0</v>
      </c>
      <c r="G33" s="4">
        <v>1</v>
      </c>
      <c r="H33" s="22" t="s">
        <v>77</v>
      </c>
      <c r="I33" s="22" t="s">
        <v>61</v>
      </c>
      <c r="J33" s="23">
        <v>41791</v>
      </c>
      <c r="K33" s="23">
        <f t="shared" si="23"/>
        <v>41801</v>
      </c>
      <c r="L33" s="23">
        <f t="shared" si="24"/>
        <v>41821</v>
      </c>
      <c r="M33" s="23">
        <f t="shared" si="22"/>
        <v>41851</v>
      </c>
      <c r="N33" s="23">
        <v>42170</v>
      </c>
      <c r="O33" s="23">
        <f t="shared" si="17"/>
        <v>42180</v>
      </c>
      <c r="P33" s="23">
        <f t="shared" si="18"/>
        <v>42220</v>
      </c>
      <c r="Q33" s="23">
        <f t="shared" si="19"/>
        <v>42230</v>
      </c>
      <c r="R33" s="23">
        <f t="shared" si="20"/>
        <v>42238</v>
      </c>
      <c r="S33" s="24" t="s">
        <v>62</v>
      </c>
      <c r="T33" s="23" t="s">
        <v>86</v>
      </c>
      <c r="U33" s="25"/>
    </row>
    <row r="34" spans="1:21" ht="22.5" x14ac:dyDescent="0.25">
      <c r="A34" s="20">
        <v>10</v>
      </c>
      <c r="B34" s="21">
        <v>3</v>
      </c>
      <c r="C34" s="13" t="s">
        <v>22</v>
      </c>
      <c r="D34" s="6">
        <v>1813272</v>
      </c>
      <c r="E34" s="6">
        <f>D34/2.3</f>
        <v>788379.13043478271</v>
      </c>
      <c r="F34" s="4">
        <v>0</v>
      </c>
      <c r="G34" s="4">
        <v>1</v>
      </c>
      <c r="H34" s="22" t="s">
        <v>77</v>
      </c>
      <c r="I34" s="29" t="s">
        <v>63</v>
      </c>
      <c r="J34" s="23">
        <v>41810</v>
      </c>
      <c r="K34" s="23">
        <f>J34+10</f>
        <v>41820</v>
      </c>
      <c r="L34" s="23">
        <f>K34+20</f>
        <v>41840</v>
      </c>
      <c r="M34" s="23">
        <f>L34+30</f>
        <v>41870</v>
      </c>
      <c r="N34" s="23">
        <v>42536</v>
      </c>
      <c r="O34" s="23">
        <f t="shared" si="17"/>
        <v>42546</v>
      </c>
      <c r="P34" s="23">
        <f t="shared" si="18"/>
        <v>42586</v>
      </c>
      <c r="Q34" s="23">
        <f t="shared" si="19"/>
        <v>42596</v>
      </c>
      <c r="R34" s="23">
        <f t="shared" si="20"/>
        <v>42604</v>
      </c>
      <c r="S34" s="24" t="s">
        <v>62</v>
      </c>
      <c r="T34" s="23" t="s">
        <v>86</v>
      </c>
      <c r="U34" s="25"/>
    </row>
    <row r="35" spans="1:21" ht="22.5" x14ac:dyDescent="0.25">
      <c r="A35" s="20">
        <v>12</v>
      </c>
      <c r="B35" s="21">
        <v>3</v>
      </c>
      <c r="C35" s="3" t="s">
        <v>23</v>
      </c>
      <c r="D35" s="6">
        <v>106478.82</v>
      </c>
      <c r="E35" s="6">
        <f>D35/2.3</f>
        <v>46295.139130434793</v>
      </c>
      <c r="F35" s="4">
        <v>0</v>
      </c>
      <c r="G35" s="4">
        <v>1</v>
      </c>
      <c r="H35" s="22" t="s">
        <v>77</v>
      </c>
      <c r="I35" s="22" t="s">
        <v>61</v>
      </c>
      <c r="J35" s="23">
        <v>42226</v>
      </c>
      <c r="K35" s="23">
        <f>J35+20</f>
        <v>42246</v>
      </c>
      <c r="L35" s="23">
        <f t="shared" ref="L35:L42" si="26">K35+5</f>
        <v>42251</v>
      </c>
      <c r="M35" s="23">
        <f t="shared" ref="M35:M42" si="27">L35+30</f>
        <v>42281</v>
      </c>
      <c r="N35" s="23">
        <v>42170</v>
      </c>
      <c r="O35" s="23">
        <f t="shared" si="17"/>
        <v>42180</v>
      </c>
      <c r="P35" s="23">
        <f t="shared" si="18"/>
        <v>42220</v>
      </c>
      <c r="Q35" s="23">
        <f t="shared" si="19"/>
        <v>42230</v>
      </c>
      <c r="R35" s="23">
        <f t="shared" si="20"/>
        <v>42238</v>
      </c>
      <c r="S35" s="24" t="s">
        <v>62</v>
      </c>
      <c r="T35" s="23" t="s">
        <v>83</v>
      </c>
      <c r="U35" s="25"/>
    </row>
    <row r="36" spans="1:21" ht="22.5" x14ac:dyDescent="0.25">
      <c r="A36" s="20">
        <v>13</v>
      </c>
      <c r="B36" s="21">
        <v>3</v>
      </c>
      <c r="C36" s="3" t="s">
        <v>24</v>
      </c>
      <c r="D36" s="6">
        <v>244475.04</v>
      </c>
      <c r="E36" s="6">
        <f>D36/2.3</f>
        <v>106293.49565217392</v>
      </c>
      <c r="F36" s="4">
        <v>0</v>
      </c>
      <c r="G36" s="4">
        <v>1</v>
      </c>
      <c r="H36" s="22" t="s">
        <v>77</v>
      </c>
      <c r="I36" s="22" t="s">
        <v>61</v>
      </c>
      <c r="J36" s="23">
        <v>42309</v>
      </c>
      <c r="K36" s="23">
        <f>J36+20</f>
        <v>42329</v>
      </c>
      <c r="L36" s="23">
        <f t="shared" si="26"/>
        <v>42334</v>
      </c>
      <c r="M36" s="23">
        <f t="shared" si="27"/>
        <v>42364</v>
      </c>
      <c r="N36" s="23">
        <v>42536</v>
      </c>
      <c r="O36" s="23">
        <f t="shared" si="17"/>
        <v>42546</v>
      </c>
      <c r="P36" s="23">
        <f t="shared" si="18"/>
        <v>42586</v>
      </c>
      <c r="Q36" s="23">
        <f t="shared" si="19"/>
        <v>42596</v>
      </c>
      <c r="R36" s="23">
        <f t="shared" si="20"/>
        <v>42604</v>
      </c>
      <c r="S36" s="24" t="s">
        <v>62</v>
      </c>
      <c r="T36" s="23" t="s">
        <v>86</v>
      </c>
      <c r="U36" s="25"/>
    </row>
    <row r="37" spans="1:21" ht="22.5" x14ac:dyDescent="0.25">
      <c r="A37" s="20">
        <v>14</v>
      </c>
      <c r="B37" s="21">
        <v>3</v>
      </c>
      <c r="C37" s="13" t="s">
        <v>28</v>
      </c>
      <c r="D37" s="6">
        <v>3405138.74</v>
      </c>
      <c r="E37" s="6">
        <f>D37/2.3</f>
        <v>1480495.1043478262</v>
      </c>
      <c r="F37" s="4">
        <v>1</v>
      </c>
      <c r="G37" s="4">
        <v>0</v>
      </c>
      <c r="H37" s="22" t="s">
        <v>69</v>
      </c>
      <c r="I37" s="22" t="s">
        <v>63</v>
      </c>
      <c r="J37" s="23">
        <v>42403</v>
      </c>
      <c r="K37" s="23">
        <f>J37+20</f>
        <v>42423</v>
      </c>
      <c r="L37" s="23">
        <f t="shared" si="26"/>
        <v>42428</v>
      </c>
      <c r="M37" s="23">
        <f t="shared" si="27"/>
        <v>42458</v>
      </c>
      <c r="N37" s="23">
        <v>42536</v>
      </c>
      <c r="O37" s="23">
        <f t="shared" si="17"/>
        <v>42546</v>
      </c>
      <c r="P37" s="23">
        <f t="shared" si="18"/>
        <v>42586</v>
      </c>
      <c r="Q37" s="23">
        <f t="shared" si="19"/>
        <v>42596</v>
      </c>
      <c r="R37" s="23">
        <f t="shared" si="20"/>
        <v>42604</v>
      </c>
      <c r="S37" s="24" t="s">
        <v>62</v>
      </c>
      <c r="T37" s="23" t="s">
        <v>84</v>
      </c>
      <c r="U37" s="25"/>
    </row>
    <row r="38" spans="1:21" ht="22.5" x14ac:dyDescent="0.25">
      <c r="A38" s="20">
        <v>15</v>
      </c>
      <c r="B38" s="21">
        <v>4</v>
      </c>
      <c r="C38" s="3" t="s">
        <v>11</v>
      </c>
      <c r="D38" s="6">
        <v>500000</v>
      </c>
      <c r="E38" s="6">
        <f t="shared" ref="E38:E42" si="28">D38/2.3</f>
        <v>217391.30434782611</v>
      </c>
      <c r="F38" s="4">
        <v>1</v>
      </c>
      <c r="G38" s="4">
        <v>0</v>
      </c>
      <c r="H38" s="22" t="s">
        <v>69</v>
      </c>
      <c r="I38" s="22" t="s">
        <v>61</v>
      </c>
      <c r="J38" s="23">
        <v>43040</v>
      </c>
      <c r="K38" s="23">
        <f>J38+30</f>
        <v>43070</v>
      </c>
      <c r="L38" s="23">
        <f t="shared" si="26"/>
        <v>43075</v>
      </c>
      <c r="M38" s="23">
        <f t="shared" si="27"/>
        <v>43105</v>
      </c>
      <c r="N38" s="23">
        <v>42170</v>
      </c>
      <c r="O38" s="23">
        <f t="shared" ref="O38:O42" si="29">N38+10</f>
        <v>42180</v>
      </c>
      <c r="P38" s="23">
        <f t="shared" ref="P38:P42" si="30">O38+40</f>
        <v>42220</v>
      </c>
      <c r="Q38" s="23">
        <f t="shared" ref="Q38:Q42" si="31">P38+10</f>
        <v>42230</v>
      </c>
      <c r="R38" s="23">
        <f t="shared" ref="R38:R42" si="32">Q38+8</f>
        <v>42238</v>
      </c>
      <c r="S38" s="24" t="s">
        <v>62</v>
      </c>
      <c r="T38" s="23" t="s">
        <v>86</v>
      </c>
      <c r="U38" s="25"/>
    </row>
    <row r="39" spans="1:21" ht="22.5" x14ac:dyDescent="0.25">
      <c r="A39" s="20">
        <v>16</v>
      </c>
      <c r="B39" s="21">
        <v>4</v>
      </c>
      <c r="C39" s="3" t="s">
        <v>12</v>
      </c>
      <c r="D39" s="6">
        <v>500000</v>
      </c>
      <c r="E39" s="6">
        <f t="shared" si="28"/>
        <v>217391.30434782611</v>
      </c>
      <c r="F39" s="4">
        <v>1</v>
      </c>
      <c r="G39" s="4">
        <v>0</v>
      </c>
      <c r="H39" s="22" t="s">
        <v>69</v>
      </c>
      <c r="I39" s="22" t="s">
        <v>61</v>
      </c>
      <c r="J39" s="23"/>
      <c r="K39" s="23"/>
      <c r="L39" s="23"/>
      <c r="M39" s="23"/>
      <c r="N39" s="23">
        <v>42170</v>
      </c>
      <c r="O39" s="23">
        <f t="shared" si="29"/>
        <v>42180</v>
      </c>
      <c r="P39" s="23">
        <f t="shared" si="30"/>
        <v>42220</v>
      </c>
      <c r="Q39" s="23">
        <f t="shared" si="31"/>
        <v>42230</v>
      </c>
      <c r="R39" s="23">
        <f t="shared" si="32"/>
        <v>42238</v>
      </c>
      <c r="S39" s="24" t="s">
        <v>62</v>
      </c>
      <c r="T39" s="23" t="s">
        <v>86</v>
      </c>
      <c r="U39" s="25"/>
    </row>
    <row r="40" spans="1:21" x14ac:dyDescent="0.25">
      <c r="A40" s="20">
        <v>17</v>
      </c>
      <c r="B40" s="21">
        <v>4</v>
      </c>
      <c r="C40" s="3" t="s">
        <v>13</v>
      </c>
      <c r="D40" s="6">
        <v>50000</v>
      </c>
      <c r="E40" s="6">
        <f t="shared" si="28"/>
        <v>21739.130434782612</v>
      </c>
      <c r="F40" s="4">
        <v>1</v>
      </c>
      <c r="G40" s="4">
        <v>0</v>
      </c>
      <c r="H40" s="22" t="s">
        <v>69</v>
      </c>
      <c r="I40" s="22" t="s">
        <v>61</v>
      </c>
      <c r="J40" s="23"/>
      <c r="K40" s="23"/>
      <c r="L40" s="23"/>
      <c r="M40" s="23"/>
      <c r="N40" s="23">
        <v>42170</v>
      </c>
      <c r="O40" s="23">
        <f t="shared" si="29"/>
        <v>42180</v>
      </c>
      <c r="P40" s="23">
        <f t="shared" si="30"/>
        <v>42220</v>
      </c>
      <c r="Q40" s="23">
        <f t="shared" si="31"/>
        <v>42230</v>
      </c>
      <c r="R40" s="23">
        <f t="shared" si="32"/>
        <v>42238</v>
      </c>
      <c r="S40" s="24" t="s">
        <v>62</v>
      </c>
      <c r="T40" s="23" t="s">
        <v>86</v>
      </c>
      <c r="U40" s="25"/>
    </row>
    <row r="41" spans="1:21" ht="22.5" x14ac:dyDescent="0.25">
      <c r="A41" s="20">
        <v>18</v>
      </c>
      <c r="B41" s="21">
        <v>4</v>
      </c>
      <c r="C41" s="3" t="s">
        <v>14</v>
      </c>
      <c r="D41" s="6">
        <v>50000</v>
      </c>
      <c r="E41" s="6">
        <f t="shared" si="28"/>
        <v>21739.130434782612</v>
      </c>
      <c r="F41" s="4">
        <v>1</v>
      </c>
      <c r="G41" s="4">
        <v>0</v>
      </c>
      <c r="H41" s="22" t="s">
        <v>69</v>
      </c>
      <c r="I41" s="22" t="s">
        <v>61</v>
      </c>
      <c r="J41" s="23">
        <v>42768</v>
      </c>
      <c r="K41" s="23">
        <f>J41+20</f>
        <v>42788</v>
      </c>
      <c r="L41" s="23">
        <f t="shared" si="26"/>
        <v>42793</v>
      </c>
      <c r="M41" s="23">
        <f t="shared" si="27"/>
        <v>42823</v>
      </c>
      <c r="N41" s="23">
        <v>42170</v>
      </c>
      <c r="O41" s="23">
        <f t="shared" si="29"/>
        <v>42180</v>
      </c>
      <c r="P41" s="23">
        <f t="shared" si="30"/>
        <v>42220</v>
      </c>
      <c r="Q41" s="23">
        <f t="shared" si="31"/>
        <v>42230</v>
      </c>
      <c r="R41" s="23">
        <f t="shared" si="32"/>
        <v>42238</v>
      </c>
      <c r="S41" s="24" t="s">
        <v>62</v>
      </c>
      <c r="T41" s="23" t="s">
        <v>86</v>
      </c>
      <c r="U41" s="25"/>
    </row>
    <row r="42" spans="1:21" ht="24" customHeight="1" x14ac:dyDescent="0.25">
      <c r="A42" s="20">
        <v>19</v>
      </c>
      <c r="B42" s="21">
        <v>4</v>
      </c>
      <c r="C42" s="3" t="s">
        <v>15</v>
      </c>
      <c r="D42" s="6">
        <v>50000</v>
      </c>
      <c r="E42" s="6">
        <f t="shared" si="28"/>
        <v>21739.130434782612</v>
      </c>
      <c r="F42" s="4">
        <v>1</v>
      </c>
      <c r="G42" s="4">
        <v>0</v>
      </c>
      <c r="H42" s="22" t="s">
        <v>69</v>
      </c>
      <c r="I42" s="22" t="s">
        <v>61</v>
      </c>
      <c r="J42" s="23">
        <v>41791</v>
      </c>
      <c r="K42" s="23">
        <f>J42+20</f>
        <v>41811</v>
      </c>
      <c r="L42" s="23">
        <f t="shared" si="26"/>
        <v>41816</v>
      </c>
      <c r="M42" s="23">
        <f t="shared" si="27"/>
        <v>41846</v>
      </c>
      <c r="N42" s="23">
        <v>42170</v>
      </c>
      <c r="O42" s="23">
        <f t="shared" si="29"/>
        <v>42180</v>
      </c>
      <c r="P42" s="23">
        <f t="shared" si="30"/>
        <v>42220</v>
      </c>
      <c r="Q42" s="23">
        <f t="shared" si="31"/>
        <v>42230</v>
      </c>
      <c r="R42" s="23">
        <f t="shared" si="32"/>
        <v>42238</v>
      </c>
      <c r="S42" s="24" t="s">
        <v>62</v>
      </c>
      <c r="T42" s="23" t="s">
        <v>86</v>
      </c>
      <c r="U42" s="25"/>
    </row>
    <row r="43" spans="1:21" ht="16.5" customHeight="1" x14ac:dyDescent="0.25">
      <c r="A43" s="47" t="s">
        <v>71</v>
      </c>
      <c r="B43" s="48"/>
      <c r="C43" s="48"/>
      <c r="D43" s="26">
        <f>SUM(D25:D42)</f>
        <v>40251478.600000001</v>
      </c>
      <c r="E43" s="26">
        <f>SUM(E25:E42)</f>
        <v>17500642.869565211</v>
      </c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8"/>
    </row>
    <row r="44" spans="1:21" ht="18" customHeight="1" x14ac:dyDescent="0.25">
      <c r="A44" s="53" t="s">
        <v>72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5"/>
    </row>
    <row r="45" spans="1:21" ht="22.5" x14ac:dyDescent="0.25">
      <c r="A45" s="30">
        <v>1</v>
      </c>
      <c r="B45" s="31">
        <v>1</v>
      </c>
      <c r="C45" s="1" t="s">
        <v>90</v>
      </c>
      <c r="D45" s="7">
        <v>7168886</v>
      </c>
      <c r="E45" s="15">
        <f>D45/2.3</f>
        <v>3116906.9565217393</v>
      </c>
      <c r="F45" s="2">
        <v>0</v>
      </c>
      <c r="G45" s="11">
        <v>1</v>
      </c>
      <c r="H45" s="22" t="s">
        <v>77</v>
      </c>
      <c r="I45" s="29" t="s">
        <v>61</v>
      </c>
      <c r="J45" s="29"/>
      <c r="K45" s="29"/>
      <c r="L45" s="29"/>
      <c r="M45" s="29"/>
      <c r="N45" s="23">
        <v>42170</v>
      </c>
      <c r="O45" s="23">
        <f t="shared" ref="O45" si="33">N45+10</f>
        <v>42180</v>
      </c>
      <c r="P45" s="23">
        <f t="shared" ref="P45" si="34">O45+40</f>
        <v>42220</v>
      </c>
      <c r="Q45" s="23">
        <f t="shared" ref="Q45" si="35">P45+10</f>
        <v>42230</v>
      </c>
      <c r="R45" s="23">
        <f t="shared" ref="R45" si="36">Q45+8</f>
        <v>42238</v>
      </c>
      <c r="S45" s="24" t="s">
        <v>62</v>
      </c>
      <c r="T45" s="23" t="s">
        <v>86</v>
      </c>
      <c r="U45" s="33"/>
    </row>
    <row r="46" spans="1:21" ht="22.5" x14ac:dyDescent="0.25">
      <c r="A46" s="30">
        <v>2</v>
      </c>
      <c r="B46" s="31">
        <v>2</v>
      </c>
      <c r="C46" s="3" t="s">
        <v>89</v>
      </c>
      <c r="D46" s="6">
        <v>755200</v>
      </c>
      <c r="E46" s="6">
        <f t="shared" ref="E46:E47" si="37">D46/2.3</f>
        <v>328347.82608695654</v>
      </c>
      <c r="F46" s="4">
        <v>1</v>
      </c>
      <c r="G46" s="4">
        <v>0</v>
      </c>
      <c r="H46" s="32" t="s">
        <v>70</v>
      </c>
      <c r="I46" s="29" t="s">
        <v>61</v>
      </c>
      <c r="J46" s="29"/>
      <c r="K46" s="29"/>
      <c r="L46" s="29"/>
      <c r="M46" s="29"/>
      <c r="N46" s="23">
        <v>42901</v>
      </c>
      <c r="O46" s="23">
        <f>N46+10</f>
        <v>42911</v>
      </c>
      <c r="P46" s="23">
        <f>O46+40</f>
        <v>42951</v>
      </c>
      <c r="Q46" s="23">
        <f>P46+10</f>
        <v>42961</v>
      </c>
      <c r="R46" s="23">
        <f>Q46+8</f>
        <v>42969</v>
      </c>
      <c r="S46" s="24" t="s">
        <v>62</v>
      </c>
      <c r="T46" s="23" t="s">
        <v>87</v>
      </c>
      <c r="U46" s="33"/>
    </row>
    <row r="47" spans="1:21" ht="33.75" x14ac:dyDescent="0.25">
      <c r="A47" s="30">
        <v>3</v>
      </c>
      <c r="B47" s="38">
        <v>2</v>
      </c>
      <c r="C47" s="5" t="s">
        <v>9</v>
      </c>
      <c r="D47" s="39">
        <v>210000</v>
      </c>
      <c r="E47" s="39">
        <f t="shared" si="37"/>
        <v>91304.34782608696</v>
      </c>
      <c r="F47" s="14">
        <v>1</v>
      </c>
      <c r="G47" s="14">
        <v>0</v>
      </c>
      <c r="H47" s="40" t="s">
        <v>91</v>
      </c>
      <c r="I47" s="41" t="s">
        <v>61</v>
      </c>
      <c r="J47" s="41"/>
      <c r="K47" s="41"/>
      <c r="L47" s="41"/>
      <c r="M47" s="41"/>
      <c r="N47" s="42">
        <v>42902</v>
      </c>
      <c r="O47" s="42">
        <f>N47+10</f>
        <v>42912</v>
      </c>
      <c r="P47" s="42">
        <f>O47+40</f>
        <v>42952</v>
      </c>
      <c r="Q47" s="42">
        <f>P47+10</f>
        <v>42962</v>
      </c>
      <c r="R47" s="42">
        <f>Q47+8</f>
        <v>42970</v>
      </c>
      <c r="S47" s="43" t="s">
        <v>65</v>
      </c>
      <c r="T47" s="42" t="s">
        <v>87</v>
      </c>
      <c r="U47" s="33"/>
    </row>
    <row r="48" spans="1:21" ht="22.5" x14ac:dyDescent="0.25">
      <c r="A48" s="30">
        <v>4</v>
      </c>
      <c r="B48" s="31">
        <v>3</v>
      </c>
      <c r="C48" s="3" t="s">
        <v>92</v>
      </c>
      <c r="D48" s="39">
        <v>3405138.74</v>
      </c>
      <c r="E48" s="39">
        <f>D48/2.3</f>
        <v>1480495.1043478262</v>
      </c>
      <c r="F48" s="4">
        <v>1</v>
      </c>
      <c r="G48" s="4">
        <v>0</v>
      </c>
      <c r="H48" s="32" t="s">
        <v>64</v>
      </c>
      <c r="I48" s="29" t="s">
        <v>63</v>
      </c>
      <c r="J48" s="29"/>
      <c r="K48" s="29"/>
      <c r="L48" s="29"/>
      <c r="M48" s="29"/>
      <c r="N48" s="23">
        <v>42536</v>
      </c>
      <c r="O48" s="23">
        <f>N48+10</f>
        <v>42546</v>
      </c>
      <c r="P48" s="23">
        <f>O48+40</f>
        <v>42586</v>
      </c>
      <c r="Q48" s="23">
        <f>P48+10</f>
        <v>42596</v>
      </c>
      <c r="R48" s="23">
        <f>Q48+8</f>
        <v>42604</v>
      </c>
      <c r="S48" s="24" t="s">
        <v>62</v>
      </c>
      <c r="T48" s="23" t="s">
        <v>87</v>
      </c>
      <c r="U48" s="33"/>
    </row>
    <row r="49" spans="1:21" ht="33.75" x14ac:dyDescent="0.25">
      <c r="A49" s="30">
        <v>5</v>
      </c>
      <c r="B49" s="31">
        <v>3</v>
      </c>
      <c r="C49" s="13" t="s">
        <v>26</v>
      </c>
      <c r="D49" s="6">
        <v>4500000</v>
      </c>
      <c r="E49" s="6">
        <f>D49/2.3</f>
        <v>1956521.739130435</v>
      </c>
      <c r="F49" s="4">
        <v>0</v>
      </c>
      <c r="G49" s="4">
        <v>1</v>
      </c>
      <c r="H49" s="22" t="s">
        <v>77</v>
      </c>
      <c r="I49" s="29" t="s">
        <v>61</v>
      </c>
      <c r="J49" s="29"/>
      <c r="K49" s="29"/>
      <c r="L49" s="29"/>
      <c r="M49" s="29"/>
      <c r="N49" s="23">
        <v>42170</v>
      </c>
      <c r="O49" s="23">
        <f t="shared" ref="O49:O51" si="38">N49+10</f>
        <v>42180</v>
      </c>
      <c r="P49" s="23">
        <f t="shared" ref="P49:P51" si="39">O49+40</f>
        <v>42220</v>
      </c>
      <c r="Q49" s="23">
        <f t="shared" ref="Q49:Q51" si="40">P49+10</f>
        <v>42230</v>
      </c>
      <c r="R49" s="23">
        <f t="shared" ref="R49:R51" si="41">Q49+8</f>
        <v>42238</v>
      </c>
      <c r="S49" s="24" t="s">
        <v>62</v>
      </c>
      <c r="T49" s="23" t="s">
        <v>86</v>
      </c>
      <c r="U49" s="33"/>
    </row>
    <row r="50" spans="1:21" ht="22.5" x14ac:dyDescent="0.25">
      <c r="A50" s="30">
        <v>6</v>
      </c>
      <c r="B50" s="31">
        <v>3</v>
      </c>
      <c r="C50" s="3" t="s">
        <v>27</v>
      </c>
      <c r="D50" s="6">
        <v>4500000</v>
      </c>
      <c r="E50" s="6">
        <f>D50/2.3</f>
        <v>1956521.739130435</v>
      </c>
      <c r="F50" s="4">
        <v>0.56999999999999995</v>
      </c>
      <c r="G50" s="4">
        <v>0.43</v>
      </c>
      <c r="H50" s="34" t="s">
        <v>93</v>
      </c>
      <c r="I50" s="29" t="s">
        <v>61</v>
      </c>
      <c r="J50" s="29"/>
      <c r="K50" s="29"/>
      <c r="L50" s="29"/>
      <c r="M50" s="29"/>
      <c r="N50" s="23">
        <v>42170</v>
      </c>
      <c r="O50" s="23">
        <f t="shared" si="38"/>
        <v>42180</v>
      </c>
      <c r="P50" s="23">
        <f t="shared" si="39"/>
        <v>42220</v>
      </c>
      <c r="Q50" s="23">
        <f t="shared" si="40"/>
        <v>42230</v>
      </c>
      <c r="R50" s="23">
        <f t="shared" si="41"/>
        <v>42238</v>
      </c>
      <c r="S50" s="24" t="s">
        <v>62</v>
      </c>
      <c r="T50" s="23" t="s">
        <v>86</v>
      </c>
      <c r="U50" s="33"/>
    </row>
    <row r="51" spans="1:21" ht="36.75" customHeight="1" x14ac:dyDescent="0.25">
      <c r="A51" s="30">
        <v>7</v>
      </c>
      <c r="B51" s="31">
        <v>4</v>
      </c>
      <c r="C51" s="3" t="s">
        <v>94</v>
      </c>
      <c r="D51" s="6">
        <v>100000</v>
      </c>
      <c r="E51" s="6">
        <f t="shared" ref="E51" si="42">D51/2.3</f>
        <v>43478.260869565223</v>
      </c>
      <c r="F51" s="4">
        <v>1</v>
      </c>
      <c r="G51" s="4">
        <v>0</v>
      </c>
      <c r="H51" s="34" t="s">
        <v>73</v>
      </c>
      <c r="I51" s="29" t="s">
        <v>61</v>
      </c>
      <c r="J51" s="29"/>
      <c r="K51" s="29"/>
      <c r="L51" s="29"/>
      <c r="M51" s="29"/>
      <c r="N51" s="23">
        <v>42170</v>
      </c>
      <c r="O51" s="23">
        <f t="shared" si="38"/>
        <v>42180</v>
      </c>
      <c r="P51" s="23">
        <f t="shared" si="39"/>
        <v>42220</v>
      </c>
      <c r="Q51" s="23">
        <f t="shared" si="40"/>
        <v>42230</v>
      </c>
      <c r="R51" s="23">
        <f t="shared" si="41"/>
        <v>42238</v>
      </c>
      <c r="S51" s="24" t="s">
        <v>62</v>
      </c>
      <c r="T51" s="23" t="s">
        <v>86</v>
      </c>
      <c r="U51" s="33"/>
    </row>
    <row r="52" spans="1:21" ht="16.5" customHeight="1" x14ac:dyDescent="0.25">
      <c r="A52" s="47" t="s">
        <v>74</v>
      </c>
      <c r="B52" s="48"/>
      <c r="C52" s="48"/>
      <c r="D52" s="26">
        <f>SUM(D45:D51)</f>
        <v>20639224.740000002</v>
      </c>
      <c r="E52" s="26">
        <f>SUM(E45:E51)</f>
        <v>8973575.9739130437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8"/>
    </row>
    <row r="53" spans="1:21" ht="19.5" customHeight="1" x14ac:dyDescent="0.25">
      <c r="A53" s="53" t="s">
        <v>75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5"/>
    </row>
    <row r="54" spans="1:21" ht="22.5" x14ac:dyDescent="0.25">
      <c r="A54" s="20">
        <v>1</v>
      </c>
      <c r="B54" s="31">
        <v>1</v>
      </c>
      <c r="C54" s="8" t="s">
        <v>95</v>
      </c>
      <c r="D54" s="6">
        <v>24835000</v>
      </c>
      <c r="E54" s="6">
        <f>D54/2.3</f>
        <v>10797826.086956523</v>
      </c>
      <c r="F54" s="4">
        <v>1</v>
      </c>
      <c r="G54" s="4">
        <v>0</v>
      </c>
      <c r="H54" s="29" t="s">
        <v>76</v>
      </c>
      <c r="I54" s="29" t="s">
        <v>63</v>
      </c>
      <c r="J54" s="23">
        <v>42096</v>
      </c>
      <c r="K54" s="23">
        <f>J54+20</f>
        <v>42116</v>
      </c>
      <c r="L54" s="23">
        <f>K54+5</f>
        <v>42121</v>
      </c>
      <c r="M54" s="23">
        <f t="shared" ref="M54:M56" si="43">L54+30</f>
        <v>42151</v>
      </c>
      <c r="N54" s="23">
        <v>42019</v>
      </c>
      <c r="O54" s="23">
        <f t="shared" ref="O54:O58" si="44">N54+10</f>
        <v>42029</v>
      </c>
      <c r="P54" s="23">
        <f t="shared" ref="P54:P58" si="45">O54+40</f>
        <v>42069</v>
      </c>
      <c r="Q54" s="23">
        <f t="shared" ref="Q54:Q58" si="46">P54+10</f>
        <v>42079</v>
      </c>
      <c r="R54" s="23">
        <f t="shared" ref="R54:R58" si="47">Q54+8</f>
        <v>42087</v>
      </c>
      <c r="S54" s="24" t="s">
        <v>62</v>
      </c>
      <c r="T54" s="23" t="s">
        <v>83</v>
      </c>
      <c r="U54" s="44"/>
    </row>
    <row r="55" spans="1:21" x14ac:dyDescent="0.25">
      <c r="A55" s="20">
        <v>2</v>
      </c>
      <c r="B55" s="31">
        <v>2</v>
      </c>
      <c r="C55" s="3" t="s">
        <v>5</v>
      </c>
      <c r="D55" s="6">
        <v>11000000</v>
      </c>
      <c r="E55" s="6">
        <f t="shared" ref="E55:E56" si="48">D55/2.3</f>
        <v>4782608.6956521738</v>
      </c>
      <c r="F55" s="4">
        <v>0.37</v>
      </c>
      <c r="G55" s="4">
        <v>0.63</v>
      </c>
      <c r="H55" s="29" t="s">
        <v>76</v>
      </c>
      <c r="I55" s="29" t="s">
        <v>63</v>
      </c>
      <c r="J55" s="23">
        <v>42096</v>
      </c>
      <c r="K55" s="23">
        <f>J55+20</f>
        <v>42116</v>
      </c>
      <c r="L55" s="23">
        <f>K55+5</f>
        <v>42121</v>
      </c>
      <c r="M55" s="23">
        <f t="shared" si="43"/>
        <v>42151</v>
      </c>
      <c r="N55" s="23">
        <v>42020</v>
      </c>
      <c r="O55" s="23">
        <f t="shared" si="44"/>
        <v>42030</v>
      </c>
      <c r="P55" s="23">
        <f t="shared" si="45"/>
        <v>42070</v>
      </c>
      <c r="Q55" s="23">
        <f t="shared" si="46"/>
        <v>42080</v>
      </c>
      <c r="R55" s="23">
        <f t="shared" si="47"/>
        <v>42088</v>
      </c>
      <c r="S55" s="24" t="s">
        <v>65</v>
      </c>
      <c r="T55" s="23" t="s">
        <v>83</v>
      </c>
      <c r="U55" s="44"/>
    </row>
    <row r="56" spans="1:21" x14ac:dyDescent="0.25">
      <c r="A56" s="20">
        <v>3</v>
      </c>
      <c r="B56" s="31">
        <v>2</v>
      </c>
      <c r="C56" s="3" t="s">
        <v>8</v>
      </c>
      <c r="D56" s="6">
        <v>3000000</v>
      </c>
      <c r="E56" s="6">
        <f t="shared" si="48"/>
        <v>1304347.8260869565</v>
      </c>
      <c r="F56" s="4">
        <v>1</v>
      </c>
      <c r="G56" s="4">
        <v>0</v>
      </c>
      <c r="H56" s="29" t="s">
        <v>76</v>
      </c>
      <c r="I56" s="29" t="s">
        <v>61</v>
      </c>
      <c r="J56" s="23">
        <v>42096</v>
      </c>
      <c r="K56" s="23">
        <f>J56+20</f>
        <v>42116</v>
      </c>
      <c r="L56" s="23">
        <f>K56+5</f>
        <v>42121</v>
      </c>
      <c r="M56" s="23">
        <f t="shared" si="43"/>
        <v>42151</v>
      </c>
      <c r="N56" s="23">
        <v>42385</v>
      </c>
      <c r="O56" s="23">
        <f t="shared" si="44"/>
        <v>42395</v>
      </c>
      <c r="P56" s="23">
        <f t="shared" si="45"/>
        <v>42435</v>
      </c>
      <c r="Q56" s="23">
        <f t="shared" si="46"/>
        <v>42445</v>
      </c>
      <c r="R56" s="23">
        <f t="shared" si="47"/>
        <v>42453</v>
      </c>
      <c r="S56" s="24" t="s">
        <v>65</v>
      </c>
      <c r="T56" s="23" t="s">
        <v>83</v>
      </c>
      <c r="U56" s="44"/>
    </row>
    <row r="57" spans="1:21" ht="22.5" x14ac:dyDescent="0.25">
      <c r="A57" s="20">
        <v>4</v>
      </c>
      <c r="B57" s="31">
        <v>3</v>
      </c>
      <c r="C57" s="13" t="s">
        <v>96</v>
      </c>
      <c r="D57" s="6">
        <v>600000</v>
      </c>
      <c r="E57" s="6">
        <f>D57/2.3</f>
        <v>260869.56521739133</v>
      </c>
      <c r="F57" s="4">
        <v>0</v>
      </c>
      <c r="G57" s="4">
        <v>1</v>
      </c>
      <c r="H57" s="22" t="s">
        <v>77</v>
      </c>
      <c r="I57" s="29" t="s">
        <v>61</v>
      </c>
      <c r="J57" s="23">
        <v>42096</v>
      </c>
      <c r="K57" s="23">
        <f>J57+20</f>
        <v>42116</v>
      </c>
      <c r="L57" s="23">
        <f>K57+5</f>
        <v>42121</v>
      </c>
      <c r="M57" s="23">
        <f>L57+30</f>
        <v>42151</v>
      </c>
      <c r="N57" s="23">
        <v>42020</v>
      </c>
      <c r="O57" s="23">
        <f t="shared" si="44"/>
        <v>42030</v>
      </c>
      <c r="P57" s="23">
        <f t="shared" si="45"/>
        <v>42070</v>
      </c>
      <c r="Q57" s="23">
        <f t="shared" si="46"/>
        <v>42080</v>
      </c>
      <c r="R57" s="23">
        <f t="shared" si="47"/>
        <v>42088</v>
      </c>
      <c r="S57" s="24" t="s">
        <v>65</v>
      </c>
      <c r="T57" s="23" t="s">
        <v>83</v>
      </c>
      <c r="U57" s="44"/>
    </row>
    <row r="58" spans="1:21" x14ac:dyDescent="0.25">
      <c r="A58" s="20">
        <v>5</v>
      </c>
      <c r="B58" s="31">
        <v>4</v>
      </c>
      <c r="C58" s="3" t="s">
        <v>97</v>
      </c>
      <c r="D58" s="6">
        <v>25000</v>
      </c>
      <c r="E58" s="6">
        <f t="shared" ref="E58" si="49">D58/2.3</f>
        <v>10869.565217391306</v>
      </c>
      <c r="F58" s="4">
        <v>1</v>
      </c>
      <c r="G58" s="4">
        <v>0</v>
      </c>
      <c r="H58" s="29" t="s">
        <v>70</v>
      </c>
      <c r="I58" s="29" t="s">
        <v>63</v>
      </c>
      <c r="J58" s="23"/>
      <c r="K58" s="23"/>
      <c r="L58" s="23"/>
      <c r="M58" s="23"/>
      <c r="N58" s="23">
        <v>42020</v>
      </c>
      <c r="O58" s="23">
        <f t="shared" si="44"/>
        <v>42030</v>
      </c>
      <c r="P58" s="23">
        <f t="shared" si="45"/>
        <v>42070</v>
      </c>
      <c r="Q58" s="23">
        <f t="shared" si="46"/>
        <v>42080</v>
      </c>
      <c r="R58" s="23">
        <f t="shared" si="47"/>
        <v>42088</v>
      </c>
      <c r="S58" s="24" t="s">
        <v>65</v>
      </c>
      <c r="T58" s="23" t="s">
        <v>66</v>
      </c>
      <c r="U58" s="44"/>
    </row>
    <row r="59" spans="1:21" ht="16.5" customHeight="1" x14ac:dyDescent="0.25">
      <c r="A59" s="47" t="s">
        <v>78</v>
      </c>
      <c r="B59" s="48"/>
      <c r="C59" s="48"/>
      <c r="D59" s="26">
        <f>SUM(D54:D58)</f>
        <v>39460000</v>
      </c>
      <c r="E59" s="26">
        <f>SUM(E54:E58)</f>
        <v>17156521.739130434</v>
      </c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8"/>
    </row>
    <row r="60" spans="1:21" ht="18.75" customHeight="1" thickBot="1" x14ac:dyDescent="0.3">
      <c r="A60" s="49" t="s">
        <v>79</v>
      </c>
      <c r="B60" s="50"/>
      <c r="C60" s="50"/>
      <c r="D60" s="45">
        <v>161000000</v>
      </c>
      <c r="E60" s="45">
        <v>70000000</v>
      </c>
      <c r="F60" s="46"/>
      <c r="G60" s="46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2"/>
    </row>
    <row r="62" spans="1:21" x14ac:dyDescent="0.25">
      <c r="D62" s="35"/>
      <c r="E62" s="35"/>
    </row>
    <row r="63" spans="1:21" x14ac:dyDescent="0.25">
      <c r="D63" s="36"/>
      <c r="E63" s="36"/>
    </row>
  </sheetData>
  <mergeCells count="24">
    <mergeCell ref="A23:C23"/>
    <mergeCell ref="A1:U3"/>
    <mergeCell ref="A4:U4"/>
    <mergeCell ref="A5:U5"/>
    <mergeCell ref="A6:U7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  <mergeCell ref="A10:U10"/>
    <mergeCell ref="A59:C59"/>
    <mergeCell ref="A60:C60"/>
    <mergeCell ref="H60:U60"/>
    <mergeCell ref="A24:U24"/>
    <mergeCell ref="A43:C43"/>
    <mergeCell ref="A44:U44"/>
    <mergeCell ref="A52:C52"/>
    <mergeCell ref="A53:U53"/>
  </mergeCells>
  <pageMargins left="0.7" right="0.7" top="0.75" bottom="0.75" header="0.3" footer="0.3"/>
  <pageSetup scale="66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38720934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Caprirolo, Dino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BR-L1387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Proposal&lt;/USER_STAGE&gt;&lt;PD_OBJ_TYPE&gt;0&lt;/PD_OBJ_TYPE&gt;&lt;MAKERECORD&gt;N&lt;/MAKERECORD&gt;&lt;PD_FILEPT_NO&gt;PO-BR-L1387-Anl&lt;/PD_FILEPT_NO&gt;&lt;/Data&gt;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DS-SEC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12076B397E58D4C8DD2C5EE9E61C6A4" ma:contentTypeVersion="0" ma:contentTypeDescription="A content type to manage public (operations) IDB documents" ma:contentTypeScope="" ma:versionID="942a62262b5b3589c454b1e0ed287ba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8996DD-3234-4B46-9F74-357A794DCDC3}"/>
</file>

<file path=customXml/itemProps2.xml><?xml version="1.0" encoding="utf-8"?>
<ds:datastoreItem xmlns:ds="http://schemas.openxmlformats.org/officeDocument/2006/customXml" ds:itemID="{141B1671-F11C-477D-9722-55239EF53B42}"/>
</file>

<file path=customXml/itemProps3.xml><?xml version="1.0" encoding="utf-8"?>
<ds:datastoreItem xmlns:ds="http://schemas.openxmlformats.org/officeDocument/2006/customXml" ds:itemID="{CA0B10B2-A76C-472C-8820-5DCFF39B80DE}"/>
</file>

<file path=customXml/itemProps4.xml><?xml version="1.0" encoding="utf-8"?>
<ds:datastoreItem xmlns:ds="http://schemas.openxmlformats.org/officeDocument/2006/customXml" ds:itemID="{6268BF2E-0CBC-432D-9B00-116EB93D86F4}"/>
</file>

<file path=customXml/itemProps5.xml><?xml version="1.0" encoding="utf-8"?>
<ds:datastoreItem xmlns:ds="http://schemas.openxmlformats.org/officeDocument/2006/customXml" ds:itemID="{6581D148-7A37-4AB1-9983-0B9A080C26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</vt:lpstr>
      <vt:lpstr>PA!Print_Area</vt:lpstr>
      <vt:lpstr>PA!Print_Titles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Obligatorio - Plan de Adquisiciones Completo</dc:title>
  <dc:creator>Inter-American Development Bank</dc:creator>
  <cp:lastModifiedBy>BlancaT</cp:lastModifiedBy>
  <cp:lastPrinted>2014-02-11T12:11:48Z</cp:lastPrinted>
  <dcterms:created xsi:type="dcterms:W3CDTF">2013-11-01T19:44:13Z</dcterms:created>
  <dcterms:modified xsi:type="dcterms:W3CDTF">2014-04-07T14:32:08Z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0x01010046CF21643EE8D14686A648AA6DAD089200012076B397E58D4C8DD2C5EE9E61C6A4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