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OCHA\Desktop\Todo\Proyectos\AR-L1295\VERSIONES POD\POST-QRR\"/>
    </mc:Choice>
  </mc:AlternateContent>
  <xr:revisionPtr revIDLastSave="0" documentId="13_ncr:1_{6A7C6907-A579-4A5C-A087-1E3A1B205343}" xr6:coauthVersionLast="34" xr6:coauthVersionMax="34" xr10:uidLastSave="{00000000-0000-0000-0000-000000000000}"/>
  <bookViews>
    <workbookView xWindow="32772" yWindow="32772" windowWidth="16452" windowHeight="6648" xr2:uid="{00000000-000D-0000-FFFF-FFFF00000000}"/>
  </bookViews>
  <sheets>
    <sheet name="PEP" sheetId="1" r:id="rId1"/>
    <sheet name="POA" sheetId="2" r:id="rId2"/>
  </sheets>
  <definedNames>
    <definedName name="_xlnm.Print_Area" localSheetId="1">POA!$A$1:$N$66</definedName>
  </definedNames>
  <calcPr calcId="179017"/>
</workbook>
</file>

<file path=xl/calcChain.xml><?xml version="1.0" encoding="utf-8"?>
<calcChain xmlns="http://schemas.openxmlformats.org/spreadsheetml/2006/main">
  <c r="L15" i="1" l="1"/>
  <c r="K15" i="1"/>
  <c r="L12" i="1"/>
  <c r="R8" i="1" l="1"/>
  <c r="R9" i="1"/>
  <c r="R7" i="1"/>
  <c r="E9" i="1"/>
  <c r="I13" i="2"/>
  <c r="H13" i="2"/>
  <c r="H6" i="1"/>
  <c r="D13" i="2"/>
  <c r="I9" i="1"/>
  <c r="B17" i="1"/>
  <c r="Q13" i="1"/>
  <c r="P13" i="1"/>
  <c r="P12" i="1"/>
  <c r="H10" i="1"/>
  <c r="C13" i="2"/>
  <c r="Q11" i="1"/>
  <c r="M13" i="2"/>
  <c r="P11" i="1"/>
  <c r="L13" i="2"/>
  <c r="O11" i="1"/>
  <c r="K13" i="2"/>
  <c r="N11" i="1"/>
  <c r="R11" i="1"/>
  <c r="J13" i="2"/>
  <c r="N13" i="2" s="1"/>
  <c r="H5" i="1"/>
  <c r="H16" i="2"/>
  <c r="I16" i="2"/>
  <c r="J16" i="2"/>
  <c r="K16" i="2"/>
  <c r="L16" i="2"/>
  <c r="M16" i="2"/>
  <c r="M15" i="2"/>
  <c r="M14" i="2" s="1"/>
  <c r="L15" i="2"/>
  <c r="H10" i="2"/>
  <c r="I10" i="2"/>
  <c r="J10" i="2"/>
  <c r="N10" i="2" s="1"/>
  <c r="H11" i="2"/>
  <c r="M9" i="2"/>
  <c r="L9" i="2"/>
  <c r="E14" i="2"/>
  <c r="D16" i="2"/>
  <c r="D15" i="2"/>
  <c r="D14" i="2"/>
  <c r="C16" i="2"/>
  <c r="C14" i="2" s="1"/>
  <c r="C15" i="2"/>
  <c r="C11" i="2"/>
  <c r="C10" i="2"/>
  <c r="C9" i="2"/>
  <c r="L14" i="2"/>
  <c r="H12" i="1"/>
  <c r="I13" i="1"/>
  <c r="Q12" i="1"/>
  <c r="J12" i="1"/>
  <c r="M10" i="2"/>
  <c r="K9" i="2"/>
  <c r="R14" i="1"/>
  <c r="M13" i="1"/>
  <c r="L13" i="1"/>
  <c r="R13" i="1"/>
  <c r="N13" i="1"/>
  <c r="O13" i="1"/>
  <c r="H15" i="2"/>
  <c r="H14" i="2" s="1"/>
  <c r="K15" i="2"/>
  <c r="K14" i="2" s="1"/>
  <c r="O12" i="1"/>
  <c r="I15" i="2"/>
  <c r="M12" i="1"/>
  <c r="N12" i="1"/>
  <c r="R12" i="1"/>
  <c r="J15" i="2"/>
  <c r="E14" i="1"/>
  <c r="E13" i="1"/>
  <c r="E7" i="1"/>
  <c r="K12" i="1"/>
  <c r="E8" i="1"/>
  <c r="N16" i="2"/>
  <c r="B19" i="1"/>
  <c r="B18" i="1"/>
  <c r="I7" i="1"/>
  <c r="I8" i="1"/>
  <c r="H15" i="1"/>
  <c r="I12" i="1"/>
  <c r="I14" i="1"/>
  <c r="I5" i="1"/>
  <c r="J9" i="1"/>
  <c r="D11" i="2" s="1"/>
  <c r="J7" i="1"/>
  <c r="D9" i="2" s="1"/>
  <c r="J8" i="1"/>
  <c r="J6" i="1" s="1"/>
  <c r="K9" i="1"/>
  <c r="E11" i="2" s="1"/>
  <c r="K7" i="1"/>
  <c r="K8" i="1"/>
  <c r="E10" i="2"/>
  <c r="E9" i="2"/>
  <c r="I9" i="2"/>
  <c r="L5" i="1"/>
  <c r="Q5" i="1"/>
  <c r="Q15" i="1"/>
  <c r="M11" i="2"/>
  <c r="K10" i="2"/>
  <c r="H9" i="2"/>
  <c r="H7" i="2" s="1"/>
  <c r="O5" i="1"/>
  <c r="O15" i="1"/>
  <c r="K11" i="2"/>
  <c r="N5" i="1"/>
  <c r="N15" i="1"/>
  <c r="M5" i="1"/>
  <c r="M15" i="1"/>
  <c r="I11" i="2"/>
  <c r="P5" i="1"/>
  <c r="P15" i="1"/>
  <c r="L10" i="2"/>
  <c r="J9" i="2"/>
  <c r="J11" i="2"/>
  <c r="L11" i="2"/>
  <c r="N11" i="2" s="1"/>
  <c r="R5" i="1"/>
  <c r="R15" i="1"/>
  <c r="D10" i="2" l="1"/>
  <c r="D7" i="2" s="1"/>
  <c r="D17" i="2" s="1"/>
  <c r="J5" i="1"/>
  <c r="M7" i="2"/>
  <c r="L7" i="2"/>
  <c r="L17" i="2" s="1"/>
  <c r="J7" i="2"/>
  <c r="K5" i="1"/>
  <c r="I14" i="2"/>
  <c r="N14" i="2" s="1"/>
  <c r="C7" i="2"/>
  <c r="C17" i="2" s="1"/>
  <c r="I7" i="2"/>
  <c r="I17" i="2" s="1"/>
  <c r="J14" i="2"/>
  <c r="K7" i="2"/>
  <c r="K17" i="2" s="1"/>
  <c r="M17" i="2"/>
  <c r="H17" i="2"/>
  <c r="E7" i="2"/>
  <c r="E17" i="2" s="1"/>
  <c r="N15" i="2"/>
  <c r="N9" i="2"/>
  <c r="N7" i="2" s="1"/>
  <c r="J17" i="2" l="1"/>
  <c r="N17" i="2"/>
</calcChain>
</file>

<file path=xl/sharedStrings.xml><?xml version="1.0" encoding="utf-8"?>
<sst xmlns="http://schemas.openxmlformats.org/spreadsheetml/2006/main" count="83" uniqueCount="58">
  <si>
    <t>Nº</t>
  </si>
  <si>
    <t>Línea de trabajo</t>
  </si>
  <si>
    <t>Fecha estimada de cumplimiento</t>
  </si>
  <si>
    <t>Plazo Ejecución (meses)</t>
  </si>
  <si>
    <t>Cantidad días</t>
  </si>
  <si>
    <t>Duración</t>
  </si>
  <si>
    <t>Costo Total
US$</t>
  </si>
  <si>
    <t>%</t>
  </si>
  <si>
    <t>Fuente de Financiamiento (US$)</t>
  </si>
  <si>
    <t>Costo Total</t>
  </si>
  <si>
    <t>Días</t>
  </si>
  <si>
    <t>Inicio</t>
  </si>
  <si>
    <t>Fin</t>
  </si>
  <si>
    <t>BID</t>
  </si>
  <si>
    <t>Local</t>
  </si>
  <si>
    <t>General</t>
  </si>
  <si>
    <t>2.1</t>
  </si>
  <si>
    <t>TOTAL GENERAL</t>
  </si>
  <si>
    <t>Estudios de Pre inversión y Apoyo Supervisión de Obras Civiles</t>
  </si>
  <si>
    <t>2.2</t>
  </si>
  <si>
    <t>1.1</t>
  </si>
  <si>
    <t>1.2</t>
  </si>
  <si>
    <t>Auditorías interna</t>
  </si>
  <si>
    <t xml:space="preserve"> </t>
  </si>
  <si>
    <t>+</t>
  </si>
  <si>
    <t>Túneles Caracoles</t>
  </si>
  <si>
    <t>Túneles Cristo Redentor</t>
  </si>
  <si>
    <t>Obras complementarias de rehabilitación y seguridad en la Ruta Nacional Nº 7</t>
  </si>
  <si>
    <t>Componente 2. Estudio de Pre-Inversión</t>
  </si>
  <si>
    <t>LOCAL</t>
  </si>
  <si>
    <t>Sistema de Control de Gestión del Corredor</t>
  </si>
  <si>
    <t>Plan de Ejecución del Programa (PEP) - Segunda Etapa de Ampliación de Capacidad y Mejoras de Seguridad en los Accesos al Paso Cristo Redentor  AR-L1295</t>
  </si>
  <si>
    <t>PARI PASU</t>
  </si>
  <si>
    <t>Monto total</t>
  </si>
  <si>
    <t>COMPONENTE 1. OBRAS CIVILES</t>
  </si>
  <si>
    <t>COMPONENTE 2. ESTUDIO DE PREINVERSION</t>
  </si>
  <si>
    <t>Estudios, Pre-Inversión Y Apoyo Supervisión De Obras Civiles</t>
  </si>
  <si>
    <t>Auditoría</t>
  </si>
  <si>
    <t>Costos del Programa por año y Categoría de Inversión</t>
  </si>
  <si>
    <t xml:space="preserve">MONTO TOTAL </t>
  </si>
  <si>
    <t xml:space="preserve">BANCO </t>
  </si>
  <si>
    <t xml:space="preserve">FUENTE LOCAL </t>
  </si>
  <si>
    <r>
      <t xml:space="preserve">COMPONENTE 2. </t>
    </r>
    <r>
      <rPr>
        <b/>
        <sz val="12"/>
        <color indexed="8"/>
        <rFont val="Arial"/>
        <family val="2"/>
      </rPr>
      <t>ESTUDIO DE PRE - INVERSION</t>
    </r>
  </si>
  <si>
    <t>TOTAL DEL PROGRAMA</t>
  </si>
  <si>
    <t>SEGUNDA ETAPA DE AMPLIACIÓN DE CAPACIDAD Y MEJORAS DE SEGURIDAD EN LOS ACCESOS AL PASO CRISTO REDENTOR</t>
  </si>
  <si>
    <t>POA  (AR-L1295)</t>
  </si>
  <si>
    <t>POA (AR-L1295)</t>
  </si>
  <si>
    <t>TOTAL</t>
  </si>
  <si>
    <t>1.1.1</t>
  </si>
  <si>
    <t>1.1.2</t>
  </si>
  <si>
    <t>1.1.3</t>
  </si>
  <si>
    <t>Componente 1. Obras de Infraestructura y Tecnología</t>
  </si>
  <si>
    <t>Sub Componente 1.2 Sistema de Gestión del Corredor</t>
  </si>
  <si>
    <t>Sub Componente 1.1 Obras Civiles</t>
  </si>
  <si>
    <t>Obras complementarias para el Sistema de Control de Gestión del Corredor</t>
  </si>
  <si>
    <t>Sub Componente 1.1 OBRAS CIVILES</t>
  </si>
  <si>
    <t>COMPONENTE 1. OBRAS DE INFRAESTRUCTURA Y TECNOLOGIA</t>
  </si>
  <si>
    <t>Sub Componente 1.2 Sistema de control de gestión del corredor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</si>
</sst>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%"/>
    <numFmt numFmtId="166" formatCode="#,##0.0000"/>
    <numFmt numFmtId="167" formatCode="#,##0.00\ [$USD]"/>
  </numFmts>
  <fonts count="21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Times New Roman"/>
      <family val="1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8497B0"/>
        <bgColor rgb="FF8FAADC"/>
      </patternFill>
    </fill>
    <fill>
      <patternFill patternType="solid">
        <fgColor theme="0"/>
        <bgColor rgb="FFD9D9D9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1">
    <xf numFmtId="0" fontId="0" fillId="0" borderId="0" xfId="0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vertical="center"/>
    </xf>
    <xf numFmtId="1" fontId="4" fillId="2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vertical="center" wrapText="1"/>
    </xf>
    <xf numFmtId="1" fontId="5" fillId="2" borderId="6" xfId="0" applyNumberFormat="1" applyFont="1" applyFill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 wrapText="1"/>
    </xf>
    <xf numFmtId="1" fontId="4" fillId="4" borderId="6" xfId="0" applyNumberFormat="1" applyFont="1" applyFill="1" applyBorder="1" applyAlignment="1">
      <alignment horizontal="left" vertical="center" wrapText="1"/>
    </xf>
    <xf numFmtId="3" fontId="4" fillId="2" borderId="6" xfId="1" applyNumberFormat="1" applyFont="1" applyFill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>
      <alignment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1" fontId="4" fillId="4" borderId="7" xfId="0" applyNumberFormat="1" applyFont="1" applyFill="1" applyBorder="1" applyAlignment="1">
      <alignment horizontal="left" vertical="center" wrapText="1"/>
    </xf>
    <xf numFmtId="1" fontId="4" fillId="4" borderId="6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 wrapText="1"/>
    </xf>
    <xf numFmtId="3" fontId="4" fillId="2" borderId="6" xfId="2" applyNumberFormat="1" applyFont="1" applyFill="1" applyBorder="1" applyAlignment="1" applyProtection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/>
    </xf>
    <xf numFmtId="3" fontId="4" fillId="4" borderId="6" xfId="0" applyNumberFormat="1" applyFont="1" applyFill="1" applyBorder="1" applyAlignment="1">
      <alignment horizontal="center" vertical="center" wrapText="1"/>
    </xf>
    <xf numFmtId="10" fontId="4" fillId="4" borderId="6" xfId="0" applyNumberFormat="1" applyFont="1" applyFill="1" applyBorder="1" applyAlignment="1">
      <alignment horizontal="center" vertical="center" wrapText="1"/>
    </xf>
    <xf numFmtId="3" fontId="4" fillId="4" borderId="6" xfId="2" applyNumberFormat="1" applyFont="1" applyFill="1" applyBorder="1" applyAlignment="1" applyProtection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3" fontId="4" fillId="2" borderId="9" xfId="2" applyNumberFormat="1" applyFont="1" applyFill="1" applyBorder="1" applyAlignment="1" applyProtection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 wrapText="1"/>
    </xf>
    <xf numFmtId="1" fontId="3" fillId="3" borderId="11" xfId="0" applyNumberFormat="1" applyFont="1" applyFill="1" applyBorder="1" applyAlignment="1">
      <alignment horizontal="center" vertical="center"/>
    </xf>
    <xf numFmtId="1" fontId="3" fillId="3" borderId="10" xfId="0" applyNumberFormat="1" applyFont="1" applyFill="1" applyBorder="1" applyAlignment="1">
      <alignment vertical="center" wrapText="1"/>
    </xf>
    <xf numFmtId="1" fontId="4" fillId="3" borderId="10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vertical="center" wrapText="1"/>
    </xf>
    <xf numFmtId="3" fontId="4" fillId="0" borderId="12" xfId="0" applyNumberFormat="1" applyFont="1" applyFill="1" applyBorder="1" applyAlignment="1">
      <alignment horizontal="center" vertical="center"/>
    </xf>
    <xf numFmtId="10" fontId="4" fillId="0" borderId="12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/>
    </xf>
    <xf numFmtId="3" fontId="4" fillId="2" borderId="12" xfId="2" applyNumberFormat="1" applyFont="1" applyFill="1" applyBorder="1" applyAlignment="1" applyProtection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3" fontId="3" fillId="3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6" fillId="5" borderId="15" xfId="0" applyFont="1" applyFill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8" fillId="0" borderId="16" xfId="0" applyNumberFormat="1" applyFont="1" applyBorder="1" applyAlignment="1">
      <alignment horizontal="center" vertical="center"/>
    </xf>
    <xf numFmtId="3" fontId="7" fillId="5" borderId="17" xfId="0" applyNumberFormat="1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5" borderId="15" xfId="0" applyFont="1" applyFill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0" fillId="5" borderId="17" xfId="0" applyFont="1" applyFill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9" fontId="4" fillId="2" borderId="20" xfId="2" applyFont="1" applyFill="1" applyBorder="1" applyAlignment="1" applyProtection="1">
      <alignment horizontal="center" vertical="center" wrapText="1"/>
    </xf>
    <xf numFmtId="9" fontId="4" fillId="2" borderId="6" xfId="2" applyFont="1" applyFill="1" applyBorder="1" applyAlignment="1" applyProtection="1">
      <alignment horizontal="center" vertical="center" wrapText="1"/>
    </xf>
    <xf numFmtId="0" fontId="15" fillId="5" borderId="21" xfId="0" applyFont="1" applyFill="1" applyBorder="1"/>
    <xf numFmtId="0" fontId="16" fillId="5" borderId="22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/>
    </xf>
    <xf numFmtId="0" fontId="17" fillId="0" borderId="24" xfId="0" applyFont="1" applyBorder="1" applyAlignment="1">
      <alignment vertical="center" wrapText="1"/>
    </xf>
    <xf numFmtId="167" fontId="16" fillId="0" borderId="25" xfId="0" applyNumberFormat="1" applyFont="1" applyBorder="1" applyAlignment="1">
      <alignment horizontal="center" vertical="center"/>
    </xf>
    <xf numFmtId="167" fontId="16" fillId="0" borderId="25" xfId="0" applyNumberFormat="1" applyFont="1" applyBorder="1" applyAlignment="1">
      <alignment horizontal="center" vertical="center" wrapText="1"/>
    </xf>
    <xf numFmtId="167" fontId="16" fillId="0" borderId="26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vertical="center" wrapText="1"/>
    </xf>
    <xf numFmtId="167" fontId="18" fillId="0" borderId="25" xfId="0" applyNumberFormat="1" applyFont="1" applyBorder="1" applyAlignment="1">
      <alignment horizontal="center" vertical="center"/>
    </xf>
    <xf numFmtId="167" fontId="18" fillId="0" borderId="25" xfId="0" applyNumberFormat="1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center" vertical="center"/>
    </xf>
    <xf numFmtId="1" fontId="3" fillId="3" borderId="27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vertical="center"/>
    </xf>
    <xf numFmtId="3" fontId="3" fillId="3" borderId="7" xfId="0" applyNumberFormat="1" applyFont="1" applyFill="1" applyBorder="1" applyAlignment="1">
      <alignment horizontal="center" vertical="center" wrapText="1"/>
    </xf>
    <xf numFmtId="165" fontId="3" fillId="3" borderId="28" xfId="0" applyNumberFormat="1" applyFont="1" applyFill="1" applyBorder="1" applyAlignment="1">
      <alignment horizontal="center" vertical="center" wrapText="1"/>
    </xf>
    <xf numFmtId="3" fontId="3" fillId="3" borderId="29" xfId="0" applyNumberFormat="1" applyFont="1" applyFill="1" applyBorder="1" applyAlignment="1">
      <alignment horizontal="center" vertical="center" wrapText="1"/>
    </xf>
    <xf numFmtId="3" fontId="3" fillId="3" borderId="30" xfId="0" applyNumberFormat="1" applyFont="1" applyFill="1" applyBorder="1" applyAlignment="1">
      <alignment horizontal="center" vertical="center" wrapText="1"/>
    </xf>
    <xf numFmtId="3" fontId="3" fillId="3" borderId="28" xfId="0" applyNumberFormat="1" applyFont="1" applyFill="1" applyBorder="1" applyAlignment="1">
      <alignment horizontal="center" vertical="center" wrapText="1"/>
    </xf>
    <xf numFmtId="1" fontId="3" fillId="3" borderId="31" xfId="0" applyNumberFormat="1" applyFont="1" applyFill="1" applyBorder="1" applyAlignment="1">
      <alignment vertical="center"/>
    </xf>
    <xf numFmtId="1" fontId="3" fillId="3" borderId="32" xfId="0" applyNumberFormat="1" applyFont="1" applyFill="1" applyBorder="1" applyAlignment="1">
      <alignment vertical="center"/>
    </xf>
    <xf numFmtId="1" fontId="3" fillId="3" borderId="32" xfId="0" applyNumberFormat="1" applyFont="1" applyFill="1" applyBorder="1" applyAlignment="1">
      <alignment horizontal="left" vertical="center"/>
    </xf>
    <xf numFmtId="3" fontId="3" fillId="3" borderId="12" xfId="0" applyNumberFormat="1" applyFont="1" applyFill="1" applyBorder="1" applyAlignment="1">
      <alignment horizontal="center" vertical="center"/>
    </xf>
    <xf numFmtId="10" fontId="3" fillId="3" borderId="12" xfId="0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/>
    </xf>
    <xf numFmtId="0" fontId="19" fillId="0" borderId="16" xfId="0" applyFont="1" applyBorder="1" applyAlignment="1">
      <alignment vertical="center" wrapText="1"/>
    </xf>
    <xf numFmtId="3" fontId="8" fillId="0" borderId="26" xfId="0" applyNumberFormat="1" applyFont="1" applyBorder="1" applyAlignment="1">
      <alignment horizontal="center" vertical="center"/>
    </xf>
    <xf numFmtId="1" fontId="4" fillId="0" borderId="33" xfId="0" applyNumberFormat="1" applyFont="1" applyFill="1" applyBorder="1" applyAlignment="1">
      <alignment vertical="center" wrapText="1"/>
    </xf>
    <xf numFmtId="1" fontId="3" fillId="2" borderId="34" xfId="0" applyNumberFormat="1" applyFont="1" applyFill="1" applyBorder="1" applyAlignment="1">
      <alignment horizontal="center" vertical="center"/>
    </xf>
    <xf numFmtId="1" fontId="3" fillId="2" borderId="35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36" xfId="0" applyNumberFormat="1" applyFont="1" applyFill="1" applyBorder="1" applyAlignment="1">
      <alignment horizontal="center" vertical="center" wrapText="1"/>
    </xf>
    <xf numFmtId="1" fontId="3" fillId="2" borderId="38" xfId="0" applyNumberFormat="1" applyFont="1" applyFill="1" applyBorder="1" applyAlignment="1">
      <alignment horizontal="center" vertical="center" wrapText="1"/>
    </xf>
    <xf numFmtId="1" fontId="3" fillId="2" borderId="33" xfId="0" applyNumberFormat="1" applyFont="1" applyFill="1" applyBorder="1" applyAlignment="1">
      <alignment horizontal="center" vertical="center" wrapText="1"/>
    </xf>
    <xf numFmtId="1" fontId="3" fillId="2" borderId="12" xfId="2" applyNumberFormat="1" applyFont="1" applyFill="1" applyBorder="1" applyAlignment="1" applyProtection="1">
      <alignment horizontal="center" vertical="center" wrapText="1"/>
    </xf>
    <xf numFmtId="1" fontId="3" fillId="2" borderId="37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66" fontId="0" fillId="0" borderId="6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05145381641819E-2"/>
          <c:y val="4.0301404902131348E-2"/>
          <c:w val="0.92357601728395999"/>
          <c:h val="0.89555620800134317"/>
        </c:manualLayout>
      </c:layout>
      <c:barChart>
        <c:barDir val="col"/>
        <c:grouping val="clustered"/>
        <c:varyColors val="0"/>
        <c:ser>
          <c:idx val="0"/>
          <c:order val="0"/>
          <c:tx>
            <c:v>POA (en US$)</c:v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2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POA!$H$6:$M$6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PEP!$L$15:$Q$15</c:f>
              <c:numCache>
                <c:formatCode>#,##0</c:formatCode>
                <c:ptCount val="6"/>
                <c:pt idx="0">
                  <c:v>33020000.000000004</c:v>
                </c:pt>
                <c:pt idx="1">
                  <c:v>140836666.66666669</c:v>
                </c:pt>
                <c:pt idx="2">
                  <c:v>135006333.33333334</c:v>
                </c:pt>
                <c:pt idx="3">
                  <c:v>112607000</c:v>
                </c:pt>
                <c:pt idx="4">
                  <c:v>102950000.00000001</c:v>
                </c:pt>
                <c:pt idx="5">
                  <c:v>7480000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2-40AC-9A2C-DFC2735A0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327488"/>
        <c:axId val="1"/>
      </c:barChart>
      <c:catAx>
        <c:axId val="508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327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3875173691523855"/>
          <c:y val="0.95550481325073944"/>
          <c:w val="0.12838644434151608"/>
          <c:h val="3.590952792415635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144780</xdr:colOff>
      <xdr:row>17</xdr:row>
      <xdr:rowOff>160020</xdr:rowOff>
    </xdr:from>
    <xdr:to>
      <xdr:col>13</xdr:col>
      <xdr:colOff>1127760</xdr:colOff>
      <xdr:row>65</xdr:row>
      <xdr:rowOff>396240</xdr:rowOff>
    </xdr:to>
    <xdr:graphicFrame macro="">
      <xdr:nvGraphicFramePr>
        <xdr:cNvPr id="2058" name="Gráfico 1">
          <a:extLst>
            <a:ext uri="{FF2B5EF4-FFF2-40B4-BE49-F238E27FC236}">
              <a16:creationId xmlns:a16="http://schemas.microsoft.com/office/drawing/2014/main" id="{848167B0-937C-4E0C-AA98-E0DF16D8D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"/>
  <sheetViews>
    <sheetView tabSelected="1" zoomScale="75" zoomScaleNormal="75" workbookViewId="0">
      <selection activeCell="L17" sqref="L17"/>
    </sheetView>
  </sheetViews>
  <sheetFormatPr defaultColWidth="11.44140625" defaultRowHeight="14.4" x14ac:dyDescent="0.3"/>
  <cols>
    <col min="2" max="2" width="47.33203125" customWidth="1"/>
    <col min="3" max="3" width="13.5546875" customWidth="1"/>
    <col min="4" max="6" width="10.88671875" customWidth="1"/>
    <col min="7" max="7" width="11.5546875" bestFit="1" customWidth="1"/>
    <col min="8" max="8" width="12.6640625" bestFit="1" customWidth="1"/>
    <col min="9" max="9" width="11.5546875" bestFit="1" customWidth="1"/>
    <col min="10" max="10" width="15.109375" bestFit="1" customWidth="1"/>
    <col min="11" max="11" width="12.6640625" bestFit="1" customWidth="1"/>
    <col min="12" max="12" width="11.5546875" bestFit="1" customWidth="1"/>
    <col min="13" max="13" width="13" bestFit="1" customWidth="1"/>
    <col min="14" max="16" width="12.6640625" bestFit="1" customWidth="1"/>
    <col min="17" max="17" width="11.5546875" bestFit="1" customWidth="1"/>
    <col min="18" max="18" width="13" bestFit="1" customWidth="1"/>
  </cols>
  <sheetData>
    <row r="1" spans="1:18" ht="15" thickBot="1" x14ac:dyDescent="0.35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18" ht="15" thickBot="1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18" ht="28.5" customHeight="1" thickBot="1" x14ac:dyDescent="0.35">
      <c r="A3" s="95" t="s">
        <v>0</v>
      </c>
      <c r="B3" s="96" t="s">
        <v>1</v>
      </c>
      <c r="C3" s="96" t="s">
        <v>2</v>
      </c>
      <c r="D3" s="96" t="s">
        <v>3</v>
      </c>
      <c r="E3" s="96" t="s">
        <v>4</v>
      </c>
      <c r="F3" s="97" t="s">
        <v>5</v>
      </c>
      <c r="G3" s="97"/>
      <c r="H3" s="96" t="s">
        <v>6</v>
      </c>
      <c r="I3" s="100" t="s">
        <v>7</v>
      </c>
      <c r="J3" s="101" t="s">
        <v>8</v>
      </c>
      <c r="K3" s="101"/>
      <c r="L3" s="96">
        <v>2019</v>
      </c>
      <c r="M3" s="96">
        <v>2020</v>
      </c>
      <c r="N3" s="96">
        <v>2021</v>
      </c>
      <c r="O3" s="96">
        <v>2022</v>
      </c>
      <c r="P3" s="96">
        <v>2023</v>
      </c>
      <c r="Q3" s="96">
        <v>2024</v>
      </c>
      <c r="R3" s="98" t="s">
        <v>9</v>
      </c>
    </row>
    <row r="4" spans="1:18" ht="22.5" customHeight="1" thickBot="1" x14ac:dyDescent="0.35">
      <c r="A4" s="95"/>
      <c r="B4" s="96"/>
      <c r="C4" s="96"/>
      <c r="D4" s="96"/>
      <c r="E4" s="96" t="s">
        <v>10</v>
      </c>
      <c r="F4" s="1" t="s">
        <v>11</v>
      </c>
      <c r="G4" s="1" t="s">
        <v>12</v>
      </c>
      <c r="H4" s="99"/>
      <c r="I4" s="100"/>
      <c r="J4" s="1" t="s">
        <v>13</v>
      </c>
      <c r="K4" s="2" t="s">
        <v>14</v>
      </c>
      <c r="L4" s="99"/>
      <c r="M4" s="99"/>
      <c r="N4" s="96"/>
      <c r="O4" s="96"/>
      <c r="P4" s="96"/>
      <c r="Q4" s="96"/>
      <c r="R4" s="98" t="s">
        <v>15</v>
      </c>
    </row>
    <row r="5" spans="1:18" ht="15" thickBot="1" x14ac:dyDescent="0.35">
      <c r="A5" s="3">
        <v>1</v>
      </c>
      <c r="B5" s="4" t="s">
        <v>51</v>
      </c>
      <c r="C5" s="4"/>
      <c r="D5" s="4"/>
      <c r="E5" s="4"/>
      <c r="F5" s="4"/>
      <c r="G5" s="4"/>
      <c r="H5" s="19">
        <f>SUM(H7:H10)</f>
        <v>526400000</v>
      </c>
      <c r="I5" s="27">
        <f>+H5/$H$15</f>
        <v>0.98965971047189316</v>
      </c>
      <c r="J5" s="29">
        <f>SUM(J7:J11)</f>
        <v>318800000</v>
      </c>
      <c r="K5" s="29">
        <f>SUM(K7:K9)</f>
        <v>207600000</v>
      </c>
      <c r="L5" s="19">
        <f>SUM(L7:L9)</f>
        <v>32000000.000000004</v>
      </c>
      <c r="M5" s="19">
        <f>SUM(M7:M9)</f>
        <v>139736666.66666669</v>
      </c>
      <c r="N5" s="19">
        <f>SUM(N7:N11)</f>
        <v>133406333.33333334</v>
      </c>
      <c r="O5" s="19">
        <f>SUM(O7:O11)</f>
        <v>112007000</v>
      </c>
      <c r="P5" s="19">
        <f>SUM(P7:P11)</f>
        <v>102350000.00000001</v>
      </c>
      <c r="Q5" s="19">
        <f>SUM(Q7:Q11)</f>
        <v>6900000</v>
      </c>
      <c r="R5" s="19">
        <f>SUM(L5:Q5)</f>
        <v>526400000</v>
      </c>
    </row>
    <row r="6" spans="1:18" x14ac:dyDescent="0.3">
      <c r="A6" s="77" t="s">
        <v>20</v>
      </c>
      <c r="B6" s="4" t="s">
        <v>53</v>
      </c>
      <c r="C6" s="78"/>
      <c r="D6" s="78"/>
      <c r="E6" s="78"/>
      <c r="F6" s="78"/>
      <c r="G6" s="78"/>
      <c r="H6" s="79">
        <f>SUM(H7:H9)</f>
        <v>521900000</v>
      </c>
      <c r="I6" s="80"/>
      <c r="J6" s="81">
        <f>SUM(J7:J9)</f>
        <v>314300000</v>
      </c>
      <c r="K6" s="81"/>
      <c r="L6" s="82"/>
      <c r="M6" s="79"/>
      <c r="N6" s="79"/>
      <c r="O6" s="82"/>
      <c r="P6" s="79"/>
      <c r="Q6" s="79"/>
      <c r="R6" s="83"/>
    </row>
    <row r="7" spans="1:18" x14ac:dyDescent="0.3">
      <c r="A7" s="11" t="s">
        <v>48</v>
      </c>
      <c r="B7" s="12" t="s">
        <v>25</v>
      </c>
      <c r="C7" s="7">
        <v>2021</v>
      </c>
      <c r="D7" s="8">
        <v>27</v>
      </c>
      <c r="E7" s="8">
        <f>+D7*30</f>
        <v>810</v>
      </c>
      <c r="F7" s="9">
        <v>2019</v>
      </c>
      <c r="G7" s="9">
        <v>2021</v>
      </c>
      <c r="H7" s="13">
        <v>96000000</v>
      </c>
      <c r="I7" s="63">
        <f>+H7/$H$6</f>
        <v>0.18394328415405251</v>
      </c>
      <c r="J7" s="31">
        <f>+H7*B18</f>
        <v>57813374.209618695</v>
      </c>
      <c r="K7" s="31">
        <f>+H7*B19</f>
        <v>38186625.790381297</v>
      </c>
      <c r="L7" s="28">
        <v>32000000.000000004</v>
      </c>
      <c r="M7" s="20">
        <v>42666666.666666672</v>
      </c>
      <c r="N7" s="21">
        <v>21333333.333333336</v>
      </c>
      <c r="O7" s="28">
        <v>0</v>
      </c>
      <c r="P7" s="21">
        <v>0</v>
      </c>
      <c r="Q7" s="21">
        <v>0</v>
      </c>
      <c r="R7" s="22">
        <f>SUM(L7:Q7)</f>
        <v>96000000</v>
      </c>
    </row>
    <row r="8" spans="1:18" x14ac:dyDescent="0.3">
      <c r="A8" s="5" t="s">
        <v>49</v>
      </c>
      <c r="B8" s="6" t="s">
        <v>26</v>
      </c>
      <c r="C8" s="7">
        <v>2023</v>
      </c>
      <c r="D8" s="8">
        <v>24</v>
      </c>
      <c r="E8" s="8">
        <f>+D8*30</f>
        <v>720</v>
      </c>
      <c r="F8" s="9">
        <v>2022</v>
      </c>
      <c r="G8" s="9">
        <v>2023</v>
      </c>
      <c r="H8" s="13">
        <v>84000000</v>
      </c>
      <c r="I8" s="63">
        <f>+H8/$H$6</f>
        <v>0.16095037363479595</v>
      </c>
      <c r="J8" s="31">
        <f>+H8*B18</f>
        <v>50586702.433416359</v>
      </c>
      <c r="K8" s="31">
        <f>+H8*B19</f>
        <v>33413297.566583637</v>
      </c>
      <c r="L8" s="28">
        <v>0</v>
      </c>
      <c r="M8" s="20">
        <v>0</v>
      </c>
      <c r="N8" s="21">
        <v>0</v>
      </c>
      <c r="O8" s="21">
        <v>42000000</v>
      </c>
      <c r="P8" s="21">
        <v>42000000</v>
      </c>
      <c r="Q8" s="21">
        <v>0</v>
      </c>
      <c r="R8" s="22">
        <f>SUM(L8:Q8)</f>
        <v>84000000</v>
      </c>
    </row>
    <row r="9" spans="1:18" ht="29.4" thickBot="1" x14ac:dyDescent="0.35">
      <c r="A9" s="5" t="s">
        <v>50</v>
      </c>
      <c r="B9" s="6" t="s">
        <v>27</v>
      </c>
      <c r="C9" s="7">
        <v>2024</v>
      </c>
      <c r="D9" s="8">
        <v>51</v>
      </c>
      <c r="E9" s="8">
        <f>+D9*30</f>
        <v>1530</v>
      </c>
      <c r="F9" s="9">
        <v>2020</v>
      </c>
      <c r="G9" s="9">
        <v>2024</v>
      </c>
      <c r="H9" s="13">
        <v>341900000</v>
      </c>
      <c r="I9" s="64">
        <f>+H9/$H$6</f>
        <v>0.6551063422111516</v>
      </c>
      <c r="J9" s="30">
        <f>+H9*B18</f>
        <v>205899923.35696492</v>
      </c>
      <c r="K9" s="30">
        <f>+H9*B19</f>
        <v>136000076.64303505</v>
      </c>
      <c r="L9" s="20">
        <v>0</v>
      </c>
      <c r="M9" s="21">
        <v>97070000.000000015</v>
      </c>
      <c r="N9" s="21">
        <v>111398000.00000001</v>
      </c>
      <c r="O9" s="21">
        <v>68432000</v>
      </c>
      <c r="P9" s="21">
        <v>59000000.000000015</v>
      </c>
      <c r="Q9" s="21">
        <v>6000000</v>
      </c>
      <c r="R9" s="22">
        <f>SUM(L9:Q9)</f>
        <v>341900000</v>
      </c>
    </row>
    <row r="10" spans="1:18" ht="15" thickBot="1" x14ac:dyDescent="0.35">
      <c r="A10" s="77" t="s">
        <v>21</v>
      </c>
      <c r="B10" s="4" t="s">
        <v>52</v>
      </c>
      <c r="C10" s="78"/>
      <c r="D10" s="78"/>
      <c r="E10" s="78"/>
      <c r="F10" s="78"/>
      <c r="G10" s="78"/>
      <c r="H10" s="79">
        <f>+H11</f>
        <v>4500000</v>
      </c>
      <c r="I10" s="80"/>
      <c r="J10" s="81"/>
      <c r="K10" s="81"/>
      <c r="L10" s="82"/>
      <c r="M10" s="79"/>
      <c r="N10" s="79"/>
      <c r="O10" s="82"/>
      <c r="P10" s="79"/>
      <c r="Q10" s="79"/>
      <c r="R10" s="83"/>
    </row>
    <row r="11" spans="1:18" ht="29.4" thickBot="1" x14ac:dyDescent="0.35">
      <c r="A11" s="39" t="s">
        <v>21</v>
      </c>
      <c r="B11" s="40" t="s">
        <v>54</v>
      </c>
      <c r="C11" s="37">
        <v>2024</v>
      </c>
      <c r="D11" s="37">
        <v>30</v>
      </c>
      <c r="E11" s="37">
        <v>900</v>
      </c>
      <c r="F11" s="37">
        <v>2021</v>
      </c>
      <c r="G11" s="37">
        <v>2024</v>
      </c>
      <c r="H11" s="41">
        <v>4500000</v>
      </c>
      <c r="I11" s="42">
        <v>1</v>
      </c>
      <c r="J11" s="41">
        <v>4500000</v>
      </c>
      <c r="K11" s="38">
        <v>0</v>
      </c>
      <c r="L11" s="44">
        <v>0</v>
      </c>
      <c r="M11" s="44">
        <v>0</v>
      </c>
      <c r="N11" s="45">
        <f>+H11*0.15</f>
        <v>675000</v>
      </c>
      <c r="O11" s="44">
        <f>+H11*0.35</f>
        <v>1575000</v>
      </c>
      <c r="P11" s="41">
        <f>+H11*0.3</f>
        <v>1350000</v>
      </c>
      <c r="Q11" s="41">
        <f>+H11*0.2</f>
        <v>900000</v>
      </c>
      <c r="R11" s="43">
        <f>SUM(L11:Q11)</f>
        <v>4500000</v>
      </c>
    </row>
    <row r="12" spans="1:18" ht="33.75" customHeight="1" x14ac:dyDescent="0.3">
      <c r="A12" s="3">
        <v>2</v>
      </c>
      <c r="B12" s="14" t="s">
        <v>28</v>
      </c>
      <c r="C12" s="10"/>
      <c r="D12" s="10"/>
      <c r="E12" s="10"/>
      <c r="F12" s="10"/>
      <c r="G12" s="10"/>
      <c r="H12" s="23">
        <f>+H13</f>
        <v>5000000</v>
      </c>
      <c r="I12" s="27">
        <f>+H12/$H$15</f>
        <v>9.4002632073698061E-3</v>
      </c>
      <c r="J12" s="23">
        <f>+J13</f>
        <v>5000000</v>
      </c>
      <c r="K12" s="23">
        <f>K13</f>
        <v>0</v>
      </c>
      <c r="L12" s="23">
        <f>+L13</f>
        <v>1000000</v>
      </c>
      <c r="M12" s="23">
        <f t="shared" ref="L12:Q12" si="0">+M13</f>
        <v>1000000</v>
      </c>
      <c r="N12" s="23">
        <f t="shared" si="0"/>
        <v>1500000</v>
      </c>
      <c r="O12" s="23">
        <f t="shared" si="0"/>
        <v>500000</v>
      </c>
      <c r="P12" s="23">
        <f t="shared" si="0"/>
        <v>500000</v>
      </c>
      <c r="Q12" s="23">
        <f t="shared" si="0"/>
        <v>500000</v>
      </c>
      <c r="R12" s="19">
        <f>SUM(L12:Q12)</f>
        <v>5000000</v>
      </c>
    </row>
    <row r="13" spans="1:18" ht="29.4" thickBot="1" x14ac:dyDescent="0.35">
      <c r="A13" s="15" t="s">
        <v>16</v>
      </c>
      <c r="B13" s="16" t="s">
        <v>18</v>
      </c>
      <c r="C13" s="17">
        <v>2024</v>
      </c>
      <c r="D13" s="18">
        <v>60</v>
      </c>
      <c r="E13" s="8">
        <f>+D13*30</f>
        <v>1800</v>
      </c>
      <c r="F13" s="17">
        <v>2019</v>
      </c>
      <c r="G13" s="17">
        <v>2024</v>
      </c>
      <c r="H13" s="24">
        <v>5000000</v>
      </c>
      <c r="I13" s="25">
        <f>+H13/$H$12</f>
        <v>1</v>
      </c>
      <c r="J13" s="24">
        <v>5000000</v>
      </c>
      <c r="K13" s="26">
        <v>0</v>
      </c>
      <c r="L13" s="26">
        <f>+J12*0.2</f>
        <v>1000000</v>
      </c>
      <c r="M13" s="26">
        <f>+J12*0.2</f>
        <v>1000000</v>
      </c>
      <c r="N13" s="24">
        <f>+J12*0.3</f>
        <v>1500000</v>
      </c>
      <c r="O13" s="24">
        <f>+J12*0.1</f>
        <v>500000</v>
      </c>
      <c r="P13" s="24">
        <f>+J13*0.1</f>
        <v>500000</v>
      </c>
      <c r="Q13" s="24">
        <f>+J13*0.1</f>
        <v>500000</v>
      </c>
      <c r="R13" s="24">
        <f>SUM(L13:Q13)</f>
        <v>5000000</v>
      </c>
    </row>
    <row r="14" spans="1:18" ht="15" thickBot="1" x14ac:dyDescent="0.35">
      <c r="A14" s="34" t="s">
        <v>19</v>
      </c>
      <c r="B14" s="35" t="s">
        <v>22</v>
      </c>
      <c r="C14" s="36">
        <v>2024</v>
      </c>
      <c r="D14" s="36">
        <v>60</v>
      </c>
      <c r="E14" s="36">
        <f>+D14*30</f>
        <v>1800</v>
      </c>
      <c r="F14" s="36">
        <v>2019</v>
      </c>
      <c r="G14" s="36">
        <v>2024</v>
      </c>
      <c r="H14" s="32">
        <v>500000</v>
      </c>
      <c r="I14" s="33">
        <f>+H14/$H$15</f>
        <v>9.4002632073698065E-4</v>
      </c>
      <c r="J14" s="32">
        <v>500000</v>
      </c>
      <c r="K14" s="32">
        <v>0</v>
      </c>
      <c r="L14" s="32">
        <v>20000</v>
      </c>
      <c r="M14" s="32">
        <v>100000</v>
      </c>
      <c r="N14" s="32">
        <v>100000</v>
      </c>
      <c r="O14" s="32">
        <v>100000</v>
      </c>
      <c r="P14" s="32">
        <v>100000</v>
      </c>
      <c r="Q14" s="32">
        <v>80000</v>
      </c>
      <c r="R14" s="29">
        <f>SUM(L14:Q14)</f>
        <v>500000</v>
      </c>
    </row>
    <row r="15" spans="1:18" ht="15" thickBot="1" x14ac:dyDescent="0.35">
      <c r="A15" s="84"/>
      <c r="B15" s="85" t="s">
        <v>17</v>
      </c>
      <c r="C15" s="86"/>
      <c r="D15" s="86"/>
      <c r="E15" s="86"/>
      <c r="F15" s="86"/>
      <c r="G15" s="86"/>
      <c r="H15" s="87">
        <f>+H5+H12+H14</f>
        <v>531900000</v>
      </c>
      <c r="I15" s="88">
        <v>1</v>
      </c>
      <c r="J15" s="87" t="s">
        <v>23</v>
      </c>
      <c r="K15" s="87">
        <f>+K5+K12</f>
        <v>207600000</v>
      </c>
      <c r="L15" s="87">
        <f>L5+L12+L14</f>
        <v>33020000.000000004</v>
      </c>
      <c r="M15" s="87">
        <f t="shared" ref="L15:R15" si="1">M5+M12+M14</f>
        <v>140836666.66666669</v>
      </c>
      <c r="N15" s="87">
        <f t="shared" si="1"/>
        <v>135006333.33333334</v>
      </c>
      <c r="O15" s="87">
        <f t="shared" si="1"/>
        <v>112607000</v>
      </c>
      <c r="P15" s="87">
        <f t="shared" si="1"/>
        <v>102950000.00000001</v>
      </c>
      <c r="Q15" s="87">
        <f t="shared" si="1"/>
        <v>7480000</v>
      </c>
      <c r="R15" s="89">
        <f t="shared" si="1"/>
        <v>531900000</v>
      </c>
    </row>
    <row r="16" spans="1:18" ht="15" thickBot="1" x14ac:dyDescent="0.35"/>
    <row r="17" spans="1:11" ht="15" thickBot="1" x14ac:dyDescent="0.35">
      <c r="A17" s="4" t="s">
        <v>32</v>
      </c>
      <c r="B17" s="110">
        <f>+H6</f>
        <v>521900000</v>
      </c>
    </row>
    <row r="18" spans="1:11" ht="15" thickBot="1" x14ac:dyDescent="0.35">
      <c r="A18" s="4" t="s">
        <v>13</v>
      </c>
      <c r="B18" s="109">
        <f>+$J$18/$H$6</f>
        <v>0.60222264801686143</v>
      </c>
      <c r="J18" s="46">
        <v>314300000</v>
      </c>
      <c r="K18" s="46">
        <v>207600000</v>
      </c>
    </row>
    <row r="19" spans="1:11" x14ac:dyDescent="0.3">
      <c r="A19" s="4" t="s">
        <v>29</v>
      </c>
      <c r="B19" s="109">
        <f>+$K$18/$H$6</f>
        <v>0.39777735198313852</v>
      </c>
      <c r="J19" s="47" t="s">
        <v>23</v>
      </c>
      <c r="K19" t="s">
        <v>23</v>
      </c>
    </row>
    <row r="21" spans="1:11" x14ac:dyDescent="0.3">
      <c r="G21" s="47"/>
      <c r="K21" t="s">
        <v>23</v>
      </c>
    </row>
    <row r="22" spans="1:11" x14ac:dyDescent="0.3">
      <c r="H22" s="47"/>
    </row>
    <row r="23" spans="1:11" x14ac:dyDescent="0.3">
      <c r="H23" t="s">
        <v>23</v>
      </c>
      <c r="K23" t="s">
        <v>23</v>
      </c>
    </row>
    <row r="24" spans="1:11" x14ac:dyDescent="0.3">
      <c r="H24" t="s">
        <v>23</v>
      </c>
      <c r="K24" t="s">
        <v>23</v>
      </c>
    </row>
    <row r="26" spans="1:11" ht="15" customHeight="1" x14ac:dyDescent="0.3">
      <c r="K26" t="s">
        <v>23</v>
      </c>
    </row>
    <row r="27" spans="1:11" ht="15" customHeight="1" x14ac:dyDescent="0.3">
      <c r="K27" t="s">
        <v>23</v>
      </c>
    </row>
    <row r="28" spans="1:11" x14ac:dyDescent="0.3">
      <c r="A28" t="s">
        <v>24</v>
      </c>
      <c r="K28" t="s">
        <v>23</v>
      </c>
    </row>
  </sheetData>
  <mergeCells count="18">
    <mergeCell ref="L3:L4"/>
    <mergeCell ref="M3:M4"/>
    <mergeCell ref="A1:R1"/>
    <mergeCell ref="A2:R2"/>
    <mergeCell ref="A3:A4"/>
    <mergeCell ref="B3:B4"/>
    <mergeCell ref="C3:C4"/>
    <mergeCell ref="D3:D4"/>
    <mergeCell ref="E3:E4"/>
    <mergeCell ref="F3:G3"/>
    <mergeCell ref="Q3:Q4"/>
    <mergeCell ref="R3:R4"/>
    <mergeCell ref="H3:H4"/>
    <mergeCell ref="I3:I4"/>
    <mergeCell ref="J3:K3"/>
    <mergeCell ref="N3:N4"/>
    <mergeCell ref="O3:O4"/>
    <mergeCell ref="P3:P4"/>
  </mergeCells>
  <pageMargins left="0.70866141732283472" right="0.70866141732283472" top="0.74803149606299213" bottom="0.74803149606299213" header="0.31496062992125984" footer="0.31496062992125984"/>
  <pageSetup paperSize="5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3"/>
  <sheetViews>
    <sheetView zoomScale="70" zoomScaleNormal="70" workbookViewId="0">
      <selection activeCell="H17" sqref="H17"/>
    </sheetView>
  </sheetViews>
  <sheetFormatPr defaultColWidth="11.5546875" defaultRowHeight="14.4" x14ac:dyDescent="0.3"/>
  <cols>
    <col min="1" max="1" width="4.6640625" customWidth="1"/>
    <col min="2" max="2" width="66.44140625" customWidth="1"/>
    <col min="3" max="3" width="23.44140625" customWidth="1"/>
    <col min="4" max="4" width="22.6640625" customWidth="1"/>
    <col min="5" max="5" width="22.88671875" customWidth="1"/>
    <col min="6" max="6" width="2.5546875" customWidth="1"/>
    <col min="7" max="7" width="45.5546875" customWidth="1"/>
    <col min="8" max="8" width="20.5546875" bestFit="1" customWidth="1"/>
    <col min="9" max="10" width="21.109375" bestFit="1" customWidth="1"/>
    <col min="11" max="14" width="22" bestFit="1" customWidth="1"/>
  </cols>
  <sheetData>
    <row r="1" spans="2:14" ht="15.6" x14ac:dyDescent="0.3">
      <c r="B1" s="104" t="s">
        <v>46</v>
      </c>
      <c r="C1" s="104"/>
      <c r="D1" s="104"/>
      <c r="E1" s="104"/>
      <c r="G1" s="107" t="s">
        <v>45</v>
      </c>
      <c r="H1" s="107"/>
      <c r="I1" s="107"/>
      <c r="J1" s="107"/>
      <c r="K1" s="107"/>
      <c r="L1" s="107"/>
      <c r="M1" s="107"/>
      <c r="N1" s="107"/>
    </row>
    <row r="2" spans="2:14" ht="15.6" x14ac:dyDescent="0.3">
      <c r="B2" s="106" t="s">
        <v>44</v>
      </c>
      <c r="C2" s="106"/>
      <c r="D2" s="106"/>
      <c r="E2" s="106"/>
      <c r="G2" s="108" t="s">
        <v>44</v>
      </c>
      <c r="H2" s="108"/>
      <c r="I2" s="108"/>
      <c r="J2" s="108"/>
      <c r="K2" s="108"/>
      <c r="L2" s="108"/>
      <c r="M2" s="108"/>
      <c r="N2" s="108"/>
    </row>
    <row r="3" spans="2:14" ht="15" x14ac:dyDescent="0.3">
      <c r="B3" s="106"/>
      <c r="C3" s="106"/>
      <c r="D3" s="106"/>
      <c r="E3" s="106"/>
      <c r="G3" s="103" t="s">
        <v>38</v>
      </c>
      <c r="H3" s="103"/>
      <c r="I3" s="103"/>
      <c r="J3" s="103"/>
      <c r="K3" s="103"/>
      <c r="L3" s="103"/>
      <c r="M3" s="103"/>
      <c r="N3" s="103"/>
    </row>
    <row r="4" spans="2:14" ht="15" x14ac:dyDescent="0.3">
      <c r="B4" s="105"/>
      <c r="C4" s="105"/>
      <c r="D4" s="105"/>
      <c r="E4" s="105"/>
      <c r="G4" s="102" t="s">
        <v>23</v>
      </c>
      <c r="H4" s="102"/>
      <c r="I4" s="102"/>
      <c r="J4" s="102"/>
      <c r="K4" s="102"/>
      <c r="L4" s="102"/>
      <c r="M4" s="102"/>
      <c r="N4" s="102"/>
    </row>
    <row r="5" spans="2:14" ht="25.5" customHeight="1" thickBot="1" x14ac:dyDescent="0.35">
      <c r="B5" s="61"/>
      <c r="C5" s="61"/>
      <c r="D5" s="61"/>
      <c r="E5" s="61"/>
      <c r="H5" s="62"/>
      <c r="I5" s="62"/>
      <c r="J5" s="62"/>
      <c r="K5" s="62"/>
      <c r="L5" s="62"/>
      <c r="M5" s="62"/>
      <c r="N5" s="62"/>
    </row>
    <row r="6" spans="2:14" ht="33.75" customHeight="1" thickTop="1" thickBot="1" x14ac:dyDescent="0.35">
      <c r="B6" s="55"/>
      <c r="C6" s="48" t="s">
        <v>39</v>
      </c>
      <c r="D6" s="48" t="s">
        <v>40</v>
      </c>
      <c r="E6" s="52" t="s">
        <v>41</v>
      </c>
      <c r="G6" s="65"/>
      <c r="H6" s="66">
        <v>2019</v>
      </c>
      <c r="I6" s="66">
        <v>2020</v>
      </c>
      <c r="J6" s="66">
        <v>2021</v>
      </c>
      <c r="K6" s="66">
        <v>2022</v>
      </c>
      <c r="L6" s="66">
        <v>2023</v>
      </c>
      <c r="M6" s="67">
        <v>2024</v>
      </c>
      <c r="N6" s="68" t="s">
        <v>33</v>
      </c>
    </row>
    <row r="7" spans="2:14" ht="39" customHeight="1" thickBot="1" x14ac:dyDescent="0.35">
      <c r="B7" s="56" t="s">
        <v>56</v>
      </c>
      <c r="C7" s="49">
        <f>+C9+C10+C11+C13</f>
        <v>526400000</v>
      </c>
      <c r="D7" s="49">
        <f>+D9+D10+D11+D13</f>
        <v>318800000</v>
      </c>
      <c r="E7" s="49">
        <f>+E9+E10+E11+E13</f>
        <v>207600000</v>
      </c>
      <c r="G7" s="69" t="s">
        <v>34</v>
      </c>
      <c r="H7" s="70">
        <f>+H9+H10+H11</f>
        <v>32000000.000000004</v>
      </c>
      <c r="I7" s="70">
        <f>+I9+I10+I11</f>
        <v>139736666.66666669</v>
      </c>
      <c r="J7" s="70">
        <f>SUM(J9:J13)</f>
        <v>133406333.33333334</v>
      </c>
      <c r="K7" s="70">
        <f>SUM(K9:K13)</f>
        <v>112007000</v>
      </c>
      <c r="L7" s="70">
        <f>SUM(L9:L13)</f>
        <v>102350000.00000001</v>
      </c>
      <c r="M7" s="71">
        <f>SUM(M9:M13)</f>
        <v>6900000</v>
      </c>
      <c r="N7" s="72">
        <f>SUM(N9:N13)</f>
        <v>526400000</v>
      </c>
    </row>
    <row r="8" spans="2:14" ht="39" customHeight="1" thickBot="1" x14ac:dyDescent="0.35">
      <c r="B8" s="90" t="s">
        <v>55</v>
      </c>
      <c r="C8" s="49"/>
      <c r="D8" s="49"/>
      <c r="E8" s="49"/>
      <c r="G8" s="90" t="s">
        <v>55</v>
      </c>
      <c r="H8" s="70"/>
      <c r="I8" s="70"/>
      <c r="J8" s="70"/>
      <c r="K8" s="70"/>
      <c r="L8" s="70"/>
      <c r="M8" s="71"/>
      <c r="N8" s="72"/>
    </row>
    <row r="9" spans="2:14" ht="39" customHeight="1" thickBot="1" x14ac:dyDescent="0.35">
      <c r="B9" s="57" t="s">
        <v>25</v>
      </c>
      <c r="C9" s="50">
        <f>+PEP!H7</f>
        <v>96000000</v>
      </c>
      <c r="D9" s="50">
        <f>+PEP!J7</f>
        <v>57813374.209618695</v>
      </c>
      <c r="E9" s="50">
        <f>+PEP!K7</f>
        <v>38186625.790381297</v>
      </c>
      <c r="G9" s="73" t="s">
        <v>25</v>
      </c>
      <c r="H9" s="74">
        <f>+PEP!L7</f>
        <v>32000000.000000004</v>
      </c>
      <c r="I9" s="74">
        <f>+PEP!M7</f>
        <v>42666666.666666672</v>
      </c>
      <c r="J9" s="74">
        <f>+PEP!N7</f>
        <v>21333333.333333336</v>
      </c>
      <c r="K9" s="74">
        <f>+PEP!O7</f>
        <v>0</v>
      </c>
      <c r="L9" s="74">
        <f>+PEP!P7</f>
        <v>0</v>
      </c>
      <c r="M9" s="75">
        <f>+PEP!Q7</f>
        <v>0</v>
      </c>
      <c r="N9" s="76">
        <f t="shared" ref="N9:N16" si="0">SUM(H9:M9)</f>
        <v>96000000</v>
      </c>
    </row>
    <row r="10" spans="2:14" ht="39" customHeight="1" thickBot="1" x14ac:dyDescent="0.35">
      <c r="B10" s="57" t="s">
        <v>26</v>
      </c>
      <c r="C10" s="50">
        <f>+PEP!H8</f>
        <v>84000000</v>
      </c>
      <c r="D10" s="50">
        <f>+PEP!J8</f>
        <v>50586702.433416359</v>
      </c>
      <c r="E10" s="50">
        <f>+PEP!K8</f>
        <v>33413297.566583637</v>
      </c>
      <c r="G10" s="73" t="s">
        <v>26</v>
      </c>
      <c r="H10" s="74">
        <f>+PEP!L8</f>
        <v>0</v>
      </c>
      <c r="I10" s="74">
        <f>+PEP!M8</f>
        <v>0</v>
      </c>
      <c r="J10" s="74">
        <f>+PEP!N8</f>
        <v>0</v>
      </c>
      <c r="K10" s="74">
        <f>+PEP!O8</f>
        <v>42000000</v>
      </c>
      <c r="L10" s="74">
        <f>+PEP!P8</f>
        <v>42000000</v>
      </c>
      <c r="M10" s="75">
        <f>+PEP!Q8</f>
        <v>0</v>
      </c>
      <c r="N10" s="76">
        <f t="shared" si="0"/>
        <v>84000000</v>
      </c>
    </row>
    <row r="11" spans="2:14" ht="39" customHeight="1" thickBot="1" x14ac:dyDescent="0.35">
      <c r="B11" s="60" t="s">
        <v>27</v>
      </c>
      <c r="C11" s="50">
        <f>+PEP!H9</f>
        <v>341900000</v>
      </c>
      <c r="D11" s="50">
        <f>+PEP!J9</f>
        <v>205899923.35696492</v>
      </c>
      <c r="E11" s="50">
        <f>+PEP!K9</f>
        <v>136000076.64303505</v>
      </c>
      <c r="G11" s="73" t="s">
        <v>27</v>
      </c>
      <c r="H11" s="74">
        <f>+PEP!L9</f>
        <v>0</v>
      </c>
      <c r="I11" s="74">
        <f>+PEP!M9</f>
        <v>97070000.000000015</v>
      </c>
      <c r="J11" s="74">
        <f>+PEP!N9</f>
        <v>111398000.00000001</v>
      </c>
      <c r="K11" s="74">
        <f>+PEP!O9</f>
        <v>68432000</v>
      </c>
      <c r="L11" s="74">
        <f>+PEP!P9</f>
        <v>59000000.000000015</v>
      </c>
      <c r="M11" s="75">
        <f>+PEP!Q9</f>
        <v>6000000</v>
      </c>
      <c r="N11" s="76">
        <f t="shared" si="0"/>
        <v>341900000</v>
      </c>
    </row>
    <row r="12" spans="2:14" ht="39" customHeight="1" thickBot="1" x14ac:dyDescent="0.35">
      <c r="B12" s="90" t="s">
        <v>57</v>
      </c>
      <c r="C12" s="91"/>
      <c r="D12" s="50"/>
      <c r="E12" s="50"/>
      <c r="G12" s="90" t="s">
        <v>57</v>
      </c>
      <c r="H12" s="74"/>
      <c r="I12" s="74"/>
      <c r="J12" s="74"/>
      <c r="K12" s="74"/>
      <c r="L12" s="74"/>
      <c r="M12" s="75"/>
      <c r="N12" s="76"/>
    </row>
    <row r="13" spans="2:14" ht="39" customHeight="1" thickBot="1" x14ac:dyDescent="0.35">
      <c r="B13" s="92" t="s">
        <v>30</v>
      </c>
      <c r="C13" s="50">
        <f>+PEP!H10</f>
        <v>4500000</v>
      </c>
      <c r="D13" s="50">
        <f>+PEP!J11</f>
        <v>4500000</v>
      </c>
      <c r="E13" s="50">
        <v>0</v>
      </c>
      <c r="G13" s="40" t="s">
        <v>30</v>
      </c>
      <c r="H13" s="74">
        <f>+PEP!L11</f>
        <v>0</v>
      </c>
      <c r="I13" s="74">
        <f>+PEP!M11</f>
        <v>0</v>
      </c>
      <c r="J13" s="74">
        <f>+PEP!N11</f>
        <v>675000</v>
      </c>
      <c r="K13" s="74">
        <f>+PEP!O11</f>
        <v>1575000</v>
      </c>
      <c r="L13" s="74">
        <f>+PEP!P11</f>
        <v>1350000</v>
      </c>
      <c r="M13" s="74">
        <f>+PEP!Q11</f>
        <v>900000</v>
      </c>
      <c r="N13" s="76">
        <f t="shared" si="0"/>
        <v>4500000</v>
      </c>
    </row>
    <row r="14" spans="2:14" ht="39" customHeight="1" thickBot="1" x14ac:dyDescent="0.35">
      <c r="B14" s="58" t="s">
        <v>42</v>
      </c>
      <c r="C14" s="49">
        <f>+C15+C16</f>
        <v>5500000</v>
      </c>
      <c r="D14" s="49">
        <f>+D15+D16</f>
        <v>5500000</v>
      </c>
      <c r="E14" s="53">
        <f>+E15+E16</f>
        <v>0</v>
      </c>
      <c r="G14" s="69" t="s">
        <v>35</v>
      </c>
      <c r="H14" s="70">
        <f t="shared" ref="H14:M14" si="1">SUM(H15:H16)</f>
        <v>1020000</v>
      </c>
      <c r="I14" s="70">
        <f t="shared" si="1"/>
        <v>1100000</v>
      </c>
      <c r="J14" s="70">
        <f t="shared" si="1"/>
        <v>1600000</v>
      </c>
      <c r="K14" s="70">
        <f t="shared" si="1"/>
        <v>600000</v>
      </c>
      <c r="L14" s="70">
        <f t="shared" si="1"/>
        <v>600000</v>
      </c>
      <c r="M14" s="70">
        <f t="shared" si="1"/>
        <v>580000</v>
      </c>
      <c r="N14" s="72">
        <f t="shared" si="0"/>
        <v>5500000</v>
      </c>
    </row>
    <row r="15" spans="2:14" ht="39" customHeight="1" thickBot="1" x14ac:dyDescent="0.35">
      <c r="B15" s="57" t="s">
        <v>36</v>
      </c>
      <c r="C15" s="50">
        <f>+PEP!H13</f>
        <v>5000000</v>
      </c>
      <c r="D15" s="50">
        <f>+PEP!J13</f>
        <v>5000000</v>
      </c>
      <c r="E15" s="54">
        <v>0</v>
      </c>
      <c r="G15" s="73" t="s">
        <v>36</v>
      </c>
      <c r="H15" s="74">
        <f>+PEP!L13</f>
        <v>1000000</v>
      </c>
      <c r="I15" s="74">
        <f>+PEP!M13</f>
        <v>1000000</v>
      </c>
      <c r="J15" s="74">
        <f>+PEP!N13</f>
        <v>1500000</v>
      </c>
      <c r="K15" s="74">
        <f>+PEP!O13</f>
        <v>500000</v>
      </c>
      <c r="L15" s="74">
        <f>+PEP!P13</f>
        <v>500000</v>
      </c>
      <c r="M15" s="74">
        <f>+PEP!Q13</f>
        <v>500000</v>
      </c>
      <c r="N15" s="76">
        <f t="shared" si="0"/>
        <v>5000000</v>
      </c>
    </row>
    <row r="16" spans="2:14" ht="39" customHeight="1" thickBot="1" x14ac:dyDescent="0.35">
      <c r="B16" s="57" t="s">
        <v>37</v>
      </c>
      <c r="C16" s="50">
        <f>+PEP!H14</f>
        <v>500000</v>
      </c>
      <c r="D16" s="50">
        <f>+PEP!J14</f>
        <v>500000</v>
      </c>
      <c r="E16" s="54">
        <v>0</v>
      </c>
      <c r="G16" s="73" t="s">
        <v>37</v>
      </c>
      <c r="H16" s="74">
        <f>+PEP!L14</f>
        <v>20000</v>
      </c>
      <c r="I16" s="74">
        <f>+PEP!M14</f>
        <v>100000</v>
      </c>
      <c r="J16" s="74">
        <f>+PEP!N14</f>
        <v>100000</v>
      </c>
      <c r="K16" s="74">
        <f>+PEP!O14</f>
        <v>100000</v>
      </c>
      <c r="L16" s="74">
        <f>+PEP!P14</f>
        <v>100000</v>
      </c>
      <c r="M16" s="74">
        <f>+PEP!Q14</f>
        <v>80000</v>
      </c>
      <c r="N16" s="76">
        <f t="shared" si="0"/>
        <v>500000</v>
      </c>
    </row>
    <row r="17" spans="2:14" ht="39" customHeight="1" thickBot="1" x14ac:dyDescent="0.35">
      <c r="B17" s="59" t="s">
        <v>43</v>
      </c>
      <c r="C17" s="51">
        <f>+C7+C14</f>
        <v>531900000</v>
      </c>
      <c r="D17" s="51">
        <f>+D7+D14</f>
        <v>324300000</v>
      </c>
      <c r="E17" s="51">
        <f>+E7+E14</f>
        <v>207600000</v>
      </c>
      <c r="G17" s="69" t="s">
        <v>47</v>
      </c>
      <c r="H17" s="70">
        <f t="shared" ref="H17:N17" si="2">+H7+H14</f>
        <v>33020000.000000004</v>
      </c>
      <c r="I17" s="70">
        <f t="shared" si="2"/>
        <v>140836666.66666669</v>
      </c>
      <c r="J17" s="70">
        <f t="shared" si="2"/>
        <v>135006333.33333334</v>
      </c>
      <c r="K17" s="70">
        <f t="shared" si="2"/>
        <v>112607000</v>
      </c>
      <c r="L17" s="70">
        <f t="shared" si="2"/>
        <v>102950000.00000001</v>
      </c>
      <c r="M17" s="70">
        <f t="shared" si="2"/>
        <v>7480000</v>
      </c>
      <c r="N17" s="70">
        <f t="shared" si="2"/>
        <v>531900000</v>
      </c>
    </row>
    <row r="18" spans="2:14" ht="15" thickTop="1" x14ac:dyDescent="0.3"/>
    <row r="64" ht="37.5" customHeight="1" x14ac:dyDescent="0.3"/>
    <row r="65" ht="50.25" customHeight="1" x14ac:dyDescent="0.3"/>
    <row r="66" ht="50.25" customHeight="1" x14ac:dyDescent="0.3"/>
    <row r="67" ht="50.25" customHeight="1" x14ac:dyDescent="0.3"/>
    <row r="68" ht="50.25" customHeight="1" x14ac:dyDescent="0.3"/>
    <row r="69" ht="50.25" customHeight="1" x14ac:dyDescent="0.3"/>
    <row r="70" ht="50.25" customHeight="1" x14ac:dyDescent="0.3"/>
    <row r="71" ht="50.25" customHeight="1" x14ac:dyDescent="0.3"/>
    <row r="72" ht="50.25" customHeight="1" x14ac:dyDescent="0.3"/>
    <row r="73" ht="50.25" customHeight="1" x14ac:dyDescent="0.3"/>
  </sheetData>
  <mergeCells count="7">
    <mergeCell ref="G4:N4"/>
    <mergeCell ref="G3:N3"/>
    <mergeCell ref="B1:E1"/>
    <mergeCell ref="B4:E4"/>
    <mergeCell ref="B2:E3"/>
    <mergeCell ref="G1:N1"/>
    <mergeCell ref="G2:N2"/>
  </mergeCells>
  <pageMargins left="0.31496062992125984" right="0.31496062992125984" top="0.74803149606299213" bottom="0.74803149606299213" header="0.31496062992125984" footer="0.31496062992125984"/>
  <pageSetup paperSize="9" scale="45" orientation="portrait" r:id="rId1"/>
  <rowBreaks count="2" manualBreakCount="2">
    <brk id="84" max="8" man="1"/>
    <brk id="87" max="8" man="1"/>
  </rowBreaks>
  <colBreaks count="2" manualBreakCount="2">
    <brk id="5" max="64" man="1"/>
    <brk id="14" max="53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6097528E22F7E49ABF0208AF8B82C04" ma:contentTypeVersion="709" ma:contentTypeDescription="The base project type from which other project content types inherit their information." ma:contentTypeScope="" ma:versionID="0dbe97cb3923c54674615fbd8edabe0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a49a8c117009a4e085a5fd07b13afe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AR-L129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604E4E1CB6C9449B70ABA7046CAED32" ma:contentTypeVersion="709" ma:contentTypeDescription="A content type to manage public (operations) IDB documents" ma:contentTypeScope="" ma:versionID="2423ac987c4dc0816b2e70024e971bc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af26615c22eef067acac54c61083b0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9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R0002225011</Record_x0020_Number>
    <Key_x0020_Document xmlns="cdc7663a-08f0-4737-9e8c-148ce897a09c">false</Key_x0020_Document>
    <Division_x0020_or_x0020_Unit xmlns="cdc7663a-08f0-4737-9e8c-148ce897a09c">INE/TSP</Division_x0020_or_x0020_Unit>
    <IDBDocs_x0020_Number xmlns="cdc7663a-08f0-4737-9e8c-148ce897a09c" xsi:nil="true"/>
    <Document_x0020_Author xmlns="cdc7663a-08f0-4737-9e8c-148ce897a09c">Cocha, Agustina</Document_x0020_Author>
    <_dlc_DocId xmlns="cdc7663a-08f0-4737-9e8c-148ce897a09c">EZSHARE-30346992-3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5</Value>
      <Value>60</Value>
      <Value>3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AR-L1295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0f151751-6416-4989-96c6-78ae1be43d3a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https://idbg.sharepoint.com/teams/EZ-AR-LON/AR-L1295/_layouts/15/DocIdRedir.aspx?ID=EZSHARE-30346992-3</Url>
      <Description>EZSHARE-30346992-3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1001608-E9D8-4F94-8BA8-97E86C92610B}"/>
</file>

<file path=customXml/itemProps2.xml><?xml version="1.0" encoding="utf-8"?>
<ds:datastoreItem xmlns:ds="http://schemas.openxmlformats.org/officeDocument/2006/customXml" ds:itemID="{01EF1A89-9A3F-41E0-92F5-E40FC27A1D2D}"/>
</file>

<file path=customXml/itemProps3.xml><?xml version="1.0" encoding="utf-8"?>
<ds:datastoreItem xmlns:ds="http://schemas.openxmlformats.org/officeDocument/2006/customXml" ds:itemID="{B402F102-BF88-4D01-B947-83CA5EB14666}"/>
</file>

<file path=customXml/itemProps4.xml><?xml version="1.0" encoding="utf-8"?>
<ds:datastoreItem xmlns:ds="http://schemas.openxmlformats.org/officeDocument/2006/customXml" ds:itemID="{62C8EFAB-5E4B-4D80-86C0-87D0D6811A05}"/>
</file>

<file path=customXml/itemProps5.xml><?xml version="1.0" encoding="utf-8"?>
<ds:datastoreItem xmlns:ds="http://schemas.openxmlformats.org/officeDocument/2006/customXml" ds:itemID="{E06F93DB-6EA0-4562-B7E4-01A5A8E248E3}"/>
</file>

<file path=customXml/itemProps6.xml><?xml version="1.0" encoding="utf-8"?>
<ds:datastoreItem xmlns:ds="http://schemas.openxmlformats.org/officeDocument/2006/customXml" ds:itemID="{4AEFC7DA-D6CC-42E1-BBAF-5C5AAA377EDC}"/>
</file>

<file path=customXml/itemProps7.xml><?xml version="1.0" encoding="utf-8"?>
<ds:datastoreItem xmlns:ds="http://schemas.openxmlformats.org/officeDocument/2006/customXml" ds:itemID="{8E2DC0FE-30BD-404C-BB9D-A1FAA961A6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PEP</vt:lpstr>
      <vt:lpstr>POA</vt:lpstr>
      <vt:lpstr>POA!Print_Area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Benitez, Carolina</dc:creator>
  <cp:keywords/>
  <cp:lastModifiedBy>Cocha, Agustina</cp:lastModifiedBy>
  <cp:lastPrinted>2018-06-01T14:08:04Z</cp:lastPrinted>
  <dcterms:created xsi:type="dcterms:W3CDTF">2017-08-11T20:19:38Z</dcterms:created>
  <dcterms:modified xsi:type="dcterms:W3CDTF">2018-08-14T22:44:34Z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60;#TRANSPORT|0f151751-6416-4989-96c6-78ae1be43d3a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/>
  </property>
  <property fmtid="{D5CDD505-2E9C-101B-9397-08002B2CF9AE}" pid="9" name="_dlc_DocIdItemGuid">
    <vt:lpwstr>3d34b36e-b980-4cbb-bc4b-cc7e710dcedb</vt:lpwstr>
  </property>
  <property fmtid="{D5CDD505-2E9C-101B-9397-08002B2CF9AE}" pid="10" name="Sector IDB">
    <vt:lpwstr>3;#TRANSPORT|5a25d1a8-4baf-41a8-9e3b-e167accda6ea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0x0101001A458A224826124E8B45B1D613300CFC00D604E4E1CB6C9449B70ABA7046CAED32</vt:lpwstr>
  </property>
</Properties>
</file>