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3.xml" ContentType="application/vnd.openxmlformats-officedocument.drawing+xml"/>
  <Override PartName="/xl/charts/colors4.xml" ContentType="application/vnd.ms-office.chartcolorstyle+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worksheets/sheet1.xml" ContentType="application/vnd.openxmlformats-officedocument.spreadsheetml.worksheet+xml"/>
  <Override PartName="/xl/charts/chart3.xml" ContentType="application/vnd.openxmlformats-officedocument.drawingml.chart+xml"/>
  <Override PartName="/xl/charts/style4.xml" ContentType="application/vnd.ms-office.chartstyle+xml"/>
  <Override PartName="/xl/charts/style2.xml" ContentType="application/vnd.ms-office.chartstyl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olors2.xml" ContentType="application/vnd.ms-office.chartcolorstyl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charts/style1.xml" ContentType="application/vnd.ms-office.chartstyle+xml"/>
  <Override PartName="/xl/charts/chart2.xml" ContentType="application/vnd.openxmlformats-officedocument.drawingml.chart+xml"/>
  <Override PartName="/xl/charts/colors1.xml" ContentType="application/vnd.ms-office.chartcolorstyle+xml"/>
  <Override PartName="/docProps/core.xml" ContentType="application/vnd.openxmlformats-package.core-properties+xml"/>
  <Override PartName="/xl/comments1.xml" ContentType="application/vnd.openxmlformats-officedocument.spreadsheetml.comment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gc.rocio\Dropbox\29 - ANDE - 1156\ULTIMA VERSIÓN - 30 DE OCTUBRE\"/>
    </mc:Choice>
  </mc:AlternateContent>
  <xr:revisionPtr revIDLastSave="0" documentId="10_ncr:100000_{6131E66B-1BB9-4124-AD19-DFB62A46E621}" xr6:coauthVersionLast="31" xr6:coauthVersionMax="31" xr10:uidLastSave="{00000000-0000-0000-0000-000000000000}"/>
  <bookViews>
    <workbookView xWindow="0" yWindow="0" windowWidth="19008" windowHeight="9072" tabRatio="742" activeTab="2" xr2:uid="{00000000-000D-0000-FFFF-FFFF00000000}"/>
  </bookViews>
  <sheets>
    <sheet name="INDICE" sheetId="17" r:id="rId1"/>
    <sheet name="EDT" sheetId="27" r:id="rId2"/>
    <sheet name="Des Prod Com1" sheetId="30" r:id="rId3"/>
    <sheet name="CC Gral" sheetId="26" r:id="rId4"/>
    <sheet name="CC detallado" sheetId="1" r:id="rId5"/>
    <sheet name="PEP BID" sheetId="25" r:id="rId6"/>
    <sheet name="PEP A Local" sheetId="24" r:id="rId7"/>
    <sheet name="PEP Total" sheetId="23" r:id="rId8"/>
    <sheet name="POA Año 1" sheetId="28" r:id="rId9"/>
    <sheet name="Estructura" sheetId="22" r:id="rId10"/>
    <sheet name="PA" sheetId="9" r:id="rId11"/>
    <sheet name="PAI" sheetId="10" r:id="rId12"/>
  </sheets>
  <externalReferences>
    <externalReference r:id="rId13"/>
  </externalReferences>
  <definedNames>
    <definedName name="_2">#REF!</definedName>
    <definedName name="_6">#REF!</definedName>
    <definedName name="_Fill" hidden="1">#REF!</definedName>
    <definedName name="_xlnm._FilterDatabase" localSheetId="4" hidden="1">'CC detallado'!$A$4:$Z$79</definedName>
    <definedName name="aaa">#REF!</definedName>
    <definedName name="e">#REF!</definedName>
    <definedName name="ffff">#REF!</definedName>
    <definedName name="GRAFI">#REF!</definedName>
    <definedName name="GRAFICO">#REF!</definedName>
    <definedName name="Pres">#REF!</definedName>
    <definedName name="_xlnm.Print_Area" localSheetId="10">PA!$A$1:$O$107</definedName>
    <definedName name="_xlnm.Print_Titles" localSheetId="2">'Des Prod Com1'!$13:$13</definedName>
    <definedName name="Resumen">#REF!</definedName>
    <definedName name="SFGH">#REF!</definedName>
  </definedNames>
  <calcPr calcId="179017"/>
</workbook>
</file>

<file path=xl/calcChain.xml><?xml version="1.0" encoding="utf-8"?>
<calcChain xmlns="http://schemas.openxmlformats.org/spreadsheetml/2006/main">
  <c r="Q7" i="28" l="1"/>
  <c r="Q8" i="28"/>
  <c r="Q9" i="28"/>
  <c r="Q10" i="28"/>
  <c r="Q11" i="28"/>
  <c r="Q12" i="28"/>
  <c r="Q13" i="28"/>
  <c r="Q14" i="28"/>
  <c r="Q15" i="28"/>
  <c r="Q16" i="28"/>
  <c r="Q17" i="28"/>
  <c r="Q18" i="28"/>
  <c r="Q19" i="28"/>
  <c r="Q20" i="28"/>
  <c r="Q21" i="28"/>
  <c r="Q22" i="28"/>
  <c r="Q23" i="28"/>
  <c r="Q24" i="28"/>
  <c r="Q25" i="28"/>
  <c r="Q26" i="28"/>
  <c r="Q27" i="28"/>
  <c r="Q28" i="28"/>
  <c r="Q29" i="28"/>
  <c r="Q30" i="28"/>
  <c r="Q31" i="28"/>
  <c r="Q32" i="28"/>
  <c r="Q33" i="28"/>
  <c r="Q34" i="28"/>
  <c r="Q35" i="28"/>
  <c r="Q36" i="28"/>
  <c r="Q37" i="28"/>
  <c r="Q38" i="28"/>
  <c r="Q39" i="28"/>
  <c r="Q40" i="28"/>
  <c r="Q41" i="28"/>
  <c r="Q42" i="28"/>
  <c r="Q43" i="28"/>
  <c r="Q44" i="28"/>
  <c r="Q45" i="28"/>
  <c r="Q46" i="28"/>
  <c r="Q47" i="28"/>
  <c r="Q48" i="28"/>
  <c r="Q49" i="28"/>
  <c r="Q50" i="28"/>
  <c r="Q51" i="28"/>
  <c r="Q6" i="28"/>
  <c r="E7" i="28"/>
  <c r="F7" i="28"/>
  <c r="G7" i="28"/>
  <c r="H7" i="28"/>
  <c r="I7" i="28"/>
  <c r="J7" i="28"/>
  <c r="K7" i="28"/>
  <c r="L7" i="28"/>
  <c r="M7" i="28"/>
  <c r="N7" i="28"/>
  <c r="O7" i="28"/>
  <c r="P7" i="28"/>
  <c r="E8" i="28"/>
  <c r="F8" i="28"/>
  <c r="G8" i="28"/>
  <c r="H8" i="28"/>
  <c r="I8" i="28"/>
  <c r="J8" i="28"/>
  <c r="K8" i="28"/>
  <c r="L8" i="28"/>
  <c r="M8" i="28"/>
  <c r="N8" i="28"/>
  <c r="O8" i="28"/>
  <c r="P8" i="28"/>
  <c r="E9" i="28"/>
  <c r="F9" i="28"/>
  <c r="G9" i="28"/>
  <c r="H9" i="28"/>
  <c r="I9" i="28"/>
  <c r="J9" i="28"/>
  <c r="K9" i="28"/>
  <c r="L9" i="28"/>
  <c r="M9" i="28"/>
  <c r="N9" i="28"/>
  <c r="O9" i="28"/>
  <c r="P9" i="28"/>
  <c r="E10" i="28"/>
  <c r="F10" i="28"/>
  <c r="G10" i="28"/>
  <c r="H10" i="28"/>
  <c r="I10" i="28"/>
  <c r="J10" i="28"/>
  <c r="K10" i="28"/>
  <c r="L10" i="28"/>
  <c r="M10" i="28"/>
  <c r="N10" i="28"/>
  <c r="O10" i="28"/>
  <c r="P10" i="28"/>
  <c r="E11" i="28"/>
  <c r="F11" i="28"/>
  <c r="G11" i="28"/>
  <c r="H11" i="28"/>
  <c r="I11" i="28"/>
  <c r="J11" i="28"/>
  <c r="K11" i="28"/>
  <c r="L11" i="28"/>
  <c r="M11" i="28"/>
  <c r="N11" i="28"/>
  <c r="O11" i="28"/>
  <c r="P11" i="28"/>
  <c r="E12" i="28"/>
  <c r="F12" i="28"/>
  <c r="G12" i="28"/>
  <c r="H12" i="28"/>
  <c r="I12" i="28"/>
  <c r="J12" i="28"/>
  <c r="K12" i="28"/>
  <c r="L12" i="28"/>
  <c r="M12" i="28"/>
  <c r="N12" i="28"/>
  <c r="O12" i="28"/>
  <c r="P12" i="28"/>
  <c r="E13" i="28"/>
  <c r="F13" i="28"/>
  <c r="G13" i="28"/>
  <c r="H13" i="28"/>
  <c r="I13" i="28"/>
  <c r="J13" i="28"/>
  <c r="K13" i="28"/>
  <c r="L13" i="28"/>
  <c r="M13" i="28"/>
  <c r="N13" i="28"/>
  <c r="O13" i="28"/>
  <c r="P13" i="28"/>
  <c r="E14" i="28"/>
  <c r="F14" i="28"/>
  <c r="G14" i="28"/>
  <c r="H14" i="28"/>
  <c r="I14" i="28"/>
  <c r="J14" i="28"/>
  <c r="K14" i="28"/>
  <c r="L14" i="28"/>
  <c r="M14" i="28"/>
  <c r="N14" i="28"/>
  <c r="O14" i="28"/>
  <c r="P14" i="28"/>
  <c r="E15" i="28"/>
  <c r="F15" i="28"/>
  <c r="G15" i="28"/>
  <c r="H15" i="28"/>
  <c r="I15" i="28"/>
  <c r="J15" i="28"/>
  <c r="K15" i="28"/>
  <c r="L15" i="28"/>
  <c r="M15" i="28"/>
  <c r="N15" i="28"/>
  <c r="O15" i="28"/>
  <c r="P15" i="28"/>
  <c r="E16" i="28"/>
  <c r="F16" i="28"/>
  <c r="G16" i="28"/>
  <c r="H16" i="28"/>
  <c r="I16" i="28"/>
  <c r="J16" i="28"/>
  <c r="K16" i="28"/>
  <c r="L16" i="28"/>
  <c r="M16" i="28"/>
  <c r="N16" i="28"/>
  <c r="O16" i="28"/>
  <c r="P16" i="28"/>
  <c r="E17" i="28"/>
  <c r="F17" i="28"/>
  <c r="G17" i="28"/>
  <c r="H17" i="28"/>
  <c r="I17" i="28"/>
  <c r="J17" i="28"/>
  <c r="K17" i="28"/>
  <c r="L17" i="28"/>
  <c r="M17" i="28"/>
  <c r="N17" i="28"/>
  <c r="O17" i="28"/>
  <c r="P17" i="28"/>
  <c r="E18" i="28"/>
  <c r="F18" i="28"/>
  <c r="G18" i="28"/>
  <c r="H18" i="28"/>
  <c r="I18" i="28"/>
  <c r="J18" i="28"/>
  <c r="K18" i="28"/>
  <c r="L18" i="28"/>
  <c r="M18" i="28"/>
  <c r="N18" i="28"/>
  <c r="O18" i="28"/>
  <c r="P18" i="28"/>
  <c r="E19" i="28"/>
  <c r="F19" i="28"/>
  <c r="G19" i="28"/>
  <c r="H19" i="28"/>
  <c r="I19" i="28"/>
  <c r="J19" i="28"/>
  <c r="K19" i="28"/>
  <c r="L19" i="28"/>
  <c r="M19" i="28"/>
  <c r="N19" i="28"/>
  <c r="O19" i="28"/>
  <c r="P19" i="28"/>
  <c r="E20" i="28"/>
  <c r="F20" i="28"/>
  <c r="G20" i="28"/>
  <c r="H20" i="28"/>
  <c r="I20" i="28"/>
  <c r="J20" i="28"/>
  <c r="K20" i="28"/>
  <c r="L20" i="28"/>
  <c r="M20" i="28"/>
  <c r="N20" i="28"/>
  <c r="O20" i="28"/>
  <c r="P20" i="28"/>
  <c r="E21" i="28"/>
  <c r="F21" i="28"/>
  <c r="G21" i="28"/>
  <c r="H21" i="28"/>
  <c r="I21" i="28"/>
  <c r="J21" i="28"/>
  <c r="K21" i="28"/>
  <c r="L21" i="28"/>
  <c r="M21" i="28"/>
  <c r="N21" i="28"/>
  <c r="O21" i="28"/>
  <c r="P21" i="28"/>
  <c r="E22" i="28"/>
  <c r="F22" i="28"/>
  <c r="G22" i="28"/>
  <c r="H22" i="28"/>
  <c r="I22" i="28"/>
  <c r="J22" i="28"/>
  <c r="K22" i="28"/>
  <c r="L22" i="28"/>
  <c r="M22" i="28"/>
  <c r="N22" i="28"/>
  <c r="O22" i="28"/>
  <c r="P22" i="28"/>
  <c r="E23" i="28"/>
  <c r="F23" i="28"/>
  <c r="G23" i="28"/>
  <c r="H23" i="28"/>
  <c r="I23" i="28"/>
  <c r="J23" i="28"/>
  <c r="K23" i="28"/>
  <c r="L23" i="28"/>
  <c r="M23" i="28"/>
  <c r="N23" i="28"/>
  <c r="O23" i="28"/>
  <c r="P23" i="28"/>
  <c r="E24" i="28"/>
  <c r="F24" i="28"/>
  <c r="G24" i="28"/>
  <c r="H24" i="28"/>
  <c r="I24" i="28"/>
  <c r="J24" i="28"/>
  <c r="K24" i="28"/>
  <c r="L24" i="28"/>
  <c r="M24" i="28"/>
  <c r="N24" i="28"/>
  <c r="O24" i="28"/>
  <c r="P24" i="28"/>
  <c r="E25" i="28"/>
  <c r="F25" i="28"/>
  <c r="G25" i="28"/>
  <c r="H25" i="28"/>
  <c r="I25" i="28"/>
  <c r="J25" i="28"/>
  <c r="K25" i="28"/>
  <c r="L25" i="28"/>
  <c r="M25" i="28"/>
  <c r="N25" i="28"/>
  <c r="O25" i="28"/>
  <c r="P25" i="28"/>
  <c r="E26" i="28"/>
  <c r="F26" i="28"/>
  <c r="G26" i="28"/>
  <c r="H26" i="28"/>
  <c r="I26" i="28"/>
  <c r="J26" i="28"/>
  <c r="K26" i="28"/>
  <c r="L26" i="28"/>
  <c r="M26" i="28"/>
  <c r="N26" i="28"/>
  <c r="O26" i="28"/>
  <c r="P26" i="28"/>
  <c r="E27" i="28"/>
  <c r="F27" i="28"/>
  <c r="G27" i="28"/>
  <c r="H27" i="28"/>
  <c r="I27" i="28"/>
  <c r="J27" i="28"/>
  <c r="K27" i="28"/>
  <c r="L27" i="28"/>
  <c r="M27" i="28"/>
  <c r="N27" i="28"/>
  <c r="O27" i="28"/>
  <c r="P27" i="28"/>
  <c r="E28" i="28"/>
  <c r="F28" i="28"/>
  <c r="G28" i="28"/>
  <c r="H28" i="28"/>
  <c r="I28" i="28"/>
  <c r="J28" i="28"/>
  <c r="K28" i="28"/>
  <c r="L28" i="28"/>
  <c r="M28" i="28"/>
  <c r="N28" i="28"/>
  <c r="O28" i="28"/>
  <c r="P28" i="28"/>
  <c r="E29" i="28"/>
  <c r="F29" i="28"/>
  <c r="G29" i="28"/>
  <c r="H29" i="28"/>
  <c r="I29" i="28"/>
  <c r="J29" i="28"/>
  <c r="K29" i="28"/>
  <c r="L29" i="28"/>
  <c r="M29" i="28"/>
  <c r="N29" i="28"/>
  <c r="O29" i="28"/>
  <c r="P29" i="28"/>
  <c r="E30" i="28"/>
  <c r="F30" i="28"/>
  <c r="G30" i="28"/>
  <c r="H30" i="28"/>
  <c r="I30" i="28"/>
  <c r="J30" i="28"/>
  <c r="K30" i="28"/>
  <c r="L30" i="28"/>
  <c r="M30" i="28"/>
  <c r="N30" i="28"/>
  <c r="O30" i="28"/>
  <c r="P30" i="28"/>
  <c r="E31" i="28"/>
  <c r="F31" i="28"/>
  <c r="G31" i="28"/>
  <c r="H31" i="28"/>
  <c r="I31" i="28"/>
  <c r="J31" i="28"/>
  <c r="K31" i="28"/>
  <c r="L31" i="28"/>
  <c r="M31" i="28"/>
  <c r="N31" i="28"/>
  <c r="O31" i="28"/>
  <c r="P31" i="28"/>
  <c r="E32" i="28"/>
  <c r="F32" i="28"/>
  <c r="G32" i="28"/>
  <c r="H32" i="28"/>
  <c r="I32" i="28"/>
  <c r="J32" i="28"/>
  <c r="K32" i="28"/>
  <c r="L32" i="28"/>
  <c r="M32" i="28"/>
  <c r="N32" i="28"/>
  <c r="O32" i="28"/>
  <c r="P32" i="28"/>
  <c r="E33" i="28"/>
  <c r="F33" i="28"/>
  <c r="G33" i="28"/>
  <c r="H33" i="28"/>
  <c r="I33" i="28"/>
  <c r="J33" i="28"/>
  <c r="K33" i="28"/>
  <c r="L33" i="28"/>
  <c r="M33" i="28"/>
  <c r="N33" i="28"/>
  <c r="O33" i="28"/>
  <c r="P33" i="28"/>
  <c r="E34" i="28"/>
  <c r="F34" i="28"/>
  <c r="G34" i="28"/>
  <c r="H34" i="28"/>
  <c r="I34" i="28"/>
  <c r="J34" i="28"/>
  <c r="K34" i="28"/>
  <c r="L34" i="28"/>
  <c r="M34" i="28"/>
  <c r="N34" i="28"/>
  <c r="O34" i="28"/>
  <c r="P34" i="28"/>
  <c r="E35" i="28"/>
  <c r="F35" i="28"/>
  <c r="G35" i="28"/>
  <c r="H35" i="28"/>
  <c r="I35" i="28"/>
  <c r="J35" i="28"/>
  <c r="K35" i="28"/>
  <c r="L35" i="28"/>
  <c r="M35" i="28"/>
  <c r="N35" i="28"/>
  <c r="O35" i="28"/>
  <c r="P35" i="28"/>
  <c r="E36" i="28"/>
  <c r="F36" i="28"/>
  <c r="G36" i="28"/>
  <c r="H36" i="28"/>
  <c r="I36" i="28"/>
  <c r="J36" i="28"/>
  <c r="K36" i="28"/>
  <c r="L36" i="28"/>
  <c r="M36" i="28"/>
  <c r="N36" i="28"/>
  <c r="O36" i="28"/>
  <c r="P36" i="28"/>
  <c r="E37" i="28"/>
  <c r="F37" i="28"/>
  <c r="G37" i="28"/>
  <c r="H37" i="28"/>
  <c r="I37" i="28"/>
  <c r="J37" i="28"/>
  <c r="K37" i="28"/>
  <c r="L37" i="28"/>
  <c r="M37" i="28"/>
  <c r="N37" i="28"/>
  <c r="O37" i="28"/>
  <c r="P37" i="28"/>
  <c r="E38" i="28"/>
  <c r="F38" i="28"/>
  <c r="G38" i="28"/>
  <c r="H38" i="28"/>
  <c r="I38" i="28"/>
  <c r="J38" i="28"/>
  <c r="K38" i="28"/>
  <c r="L38" i="28"/>
  <c r="M38" i="28"/>
  <c r="N38" i="28"/>
  <c r="O38" i="28"/>
  <c r="P38" i="28"/>
  <c r="E39" i="28"/>
  <c r="F39" i="28"/>
  <c r="G39" i="28"/>
  <c r="H39" i="28"/>
  <c r="I39" i="28"/>
  <c r="J39" i="28"/>
  <c r="K39" i="28"/>
  <c r="L39" i="28"/>
  <c r="M39" i="28"/>
  <c r="N39" i="28"/>
  <c r="O39" i="28"/>
  <c r="P39" i="28"/>
  <c r="E40" i="28"/>
  <c r="F40" i="28"/>
  <c r="G40" i="28"/>
  <c r="H40" i="28"/>
  <c r="I40" i="28"/>
  <c r="J40" i="28"/>
  <c r="K40" i="28"/>
  <c r="L40" i="28"/>
  <c r="M40" i="28"/>
  <c r="N40" i="28"/>
  <c r="O40" i="28"/>
  <c r="P40" i="28"/>
  <c r="E41" i="28"/>
  <c r="F41" i="28"/>
  <c r="G41" i="28"/>
  <c r="H41" i="28"/>
  <c r="I41" i="28"/>
  <c r="J41" i="28"/>
  <c r="K41" i="28"/>
  <c r="L41" i="28"/>
  <c r="M41" i="28"/>
  <c r="N41" i="28"/>
  <c r="O41" i="28"/>
  <c r="P41" i="28"/>
  <c r="E42" i="28"/>
  <c r="F42" i="28"/>
  <c r="G42" i="28"/>
  <c r="H42" i="28"/>
  <c r="I42" i="28"/>
  <c r="J42" i="28"/>
  <c r="K42" i="28"/>
  <c r="L42" i="28"/>
  <c r="M42" i="28"/>
  <c r="N42" i="28"/>
  <c r="O42" i="28"/>
  <c r="P42" i="28"/>
  <c r="E43" i="28"/>
  <c r="F43" i="28"/>
  <c r="G43" i="28"/>
  <c r="H43" i="28"/>
  <c r="I43" i="28"/>
  <c r="J43" i="28"/>
  <c r="K43" i="28"/>
  <c r="L43" i="28"/>
  <c r="M43" i="28"/>
  <c r="N43" i="28"/>
  <c r="O43" i="28"/>
  <c r="P43" i="28"/>
  <c r="E44" i="28"/>
  <c r="F44" i="28"/>
  <c r="G44" i="28"/>
  <c r="H44" i="28"/>
  <c r="I44" i="28"/>
  <c r="J44" i="28"/>
  <c r="K44" i="28"/>
  <c r="L44" i="28"/>
  <c r="M44" i="28"/>
  <c r="N44" i="28"/>
  <c r="O44" i="28"/>
  <c r="P44" i="28"/>
  <c r="E45" i="28"/>
  <c r="F45" i="28"/>
  <c r="G45" i="28"/>
  <c r="H45" i="28"/>
  <c r="I45" i="28"/>
  <c r="J45" i="28"/>
  <c r="K45" i="28"/>
  <c r="L45" i="28"/>
  <c r="M45" i="28"/>
  <c r="N45" i="28"/>
  <c r="O45" i="28"/>
  <c r="P45" i="28"/>
  <c r="E46" i="28"/>
  <c r="F46" i="28"/>
  <c r="G46" i="28"/>
  <c r="H46" i="28"/>
  <c r="I46" i="28"/>
  <c r="J46" i="28"/>
  <c r="K46" i="28"/>
  <c r="L46" i="28"/>
  <c r="M46" i="28"/>
  <c r="N46" i="28"/>
  <c r="O46" i="28"/>
  <c r="P46" i="28"/>
  <c r="E47" i="28"/>
  <c r="F47" i="28"/>
  <c r="G47" i="28"/>
  <c r="H47" i="28"/>
  <c r="I47" i="28"/>
  <c r="J47" i="28"/>
  <c r="K47" i="28"/>
  <c r="L47" i="28"/>
  <c r="M47" i="28"/>
  <c r="N47" i="28"/>
  <c r="O47" i="28"/>
  <c r="P47" i="28"/>
  <c r="E48" i="28"/>
  <c r="F48" i="28"/>
  <c r="G48" i="28"/>
  <c r="H48" i="28"/>
  <c r="I48" i="28"/>
  <c r="J48" i="28"/>
  <c r="K48" i="28"/>
  <c r="L48" i="28"/>
  <c r="M48" i="28"/>
  <c r="N48" i="28"/>
  <c r="O48" i="28"/>
  <c r="P48" i="28"/>
  <c r="E49" i="28"/>
  <c r="F49" i="28"/>
  <c r="G49" i="28"/>
  <c r="H49" i="28"/>
  <c r="I49" i="28"/>
  <c r="J49" i="28"/>
  <c r="K49" i="28"/>
  <c r="L49" i="28"/>
  <c r="M49" i="28"/>
  <c r="N49" i="28"/>
  <c r="O49" i="28"/>
  <c r="P49" i="28"/>
  <c r="E50" i="28"/>
  <c r="F50" i="28"/>
  <c r="G50" i="28"/>
  <c r="H50" i="28"/>
  <c r="I50" i="28"/>
  <c r="J50" i="28"/>
  <c r="K50" i="28"/>
  <c r="L50" i="28"/>
  <c r="M50" i="28"/>
  <c r="N50" i="28"/>
  <c r="O50" i="28"/>
  <c r="P50" i="28"/>
  <c r="E51" i="28"/>
  <c r="F51" i="28"/>
  <c r="G51" i="28"/>
  <c r="H51" i="28"/>
  <c r="I51" i="28"/>
  <c r="J51" i="28"/>
  <c r="K51" i="28"/>
  <c r="L51" i="28"/>
  <c r="M51" i="28"/>
  <c r="N51" i="28"/>
  <c r="O51" i="28"/>
  <c r="P51" i="28"/>
  <c r="F6" i="28"/>
  <c r="G6" i="28"/>
  <c r="H6" i="28"/>
  <c r="I6" i="28"/>
  <c r="J6" i="28"/>
  <c r="K6" i="28"/>
  <c r="L6" i="28"/>
  <c r="M6" i="28"/>
  <c r="N6" i="28"/>
  <c r="O6" i="28"/>
  <c r="P6" i="28"/>
  <c r="E6" i="28"/>
  <c r="A51" i="28"/>
  <c r="A8" i="28"/>
  <c r="A9" i="28"/>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7" i="28"/>
  <c r="BU38" i="24"/>
  <c r="BU36" i="24"/>
  <c r="BV35" i="23"/>
  <c r="BY35" i="23"/>
  <c r="BV31" i="23"/>
  <c r="BV9" i="23"/>
  <c r="BV8" i="23" s="1"/>
  <c r="BY9" i="23"/>
  <c r="BY8" i="23" s="1"/>
  <c r="BV14" i="23"/>
  <c r="CB50" i="23"/>
  <c r="CA50" i="23"/>
  <c r="BZ50" i="23"/>
  <c r="BY50" i="23"/>
  <c r="BX50" i="23"/>
  <c r="BW50" i="23"/>
  <c r="CB49" i="23"/>
  <c r="CA49" i="23"/>
  <c r="BZ49" i="23"/>
  <c r="BY49" i="23"/>
  <c r="BX49" i="23"/>
  <c r="BW49" i="23"/>
  <c r="CB48" i="23"/>
  <c r="CA48" i="23"/>
  <c r="BZ48" i="23"/>
  <c r="BY48" i="23"/>
  <c r="BX48" i="23"/>
  <c r="BW48" i="23"/>
  <c r="CB47" i="23"/>
  <c r="CA47" i="23"/>
  <c r="BZ47" i="23"/>
  <c r="BY47" i="23"/>
  <c r="BX47" i="23"/>
  <c r="BW47" i="23"/>
  <c r="CB46" i="23"/>
  <c r="CA46" i="23"/>
  <c r="CA45" i="23" s="1"/>
  <c r="CA44" i="23" s="1"/>
  <c r="BZ46" i="23"/>
  <c r="BZ45" i="23" s="1"/>
  <c r="BZ44" i="23" s="1"/>
  <c r="BY46" i="23"/>
  <c r="BX46" i="23"/>
  <c r="BW46" i="23"/>
  <c r="CB45" i="23"/>
  <c r="CB44" i="23" s="1"/>
  <c r="BY45" i="23"/>
  <c r="BY44" i="23" s="1"/>
  <c r="BX45" i="23"/>
  <c r="BX44" i="23" s="1"/>
  <c r="CB43" i="23"/>
  <c r="CA43" i="23"/>
  <c r="BZ43" i="23"/>
  <c r="BY43" i="23"/>
  <c r="BX43" i="23"/>
  <c r="BW43" i="23"/>
  <c r="CB42" i="23"/>
  <c r="CA42" i="23"/>
  <c r="CA41" i="23" s="1"/>
  <c r="BZ42" i="23"/>
  <c r="BZ41" i="23" s="1"/>
  <c r="BY42" i="23"/>
  <c r="BX42" i="23"/>
  <c r="BW42" i="23"/>
  <c r="CB41" i="23"/>
  <c r="BY41" i="23"/>
  <c r="BX41" i="23"/>
  <c r="CB40" i="23"/>
  <c r="CA40" i="23"/>
  <c r="BZ40" i="23"/>
  <c r="BY40" i="23"/>
  <c r="BX40" i="23"/>
  <c r="BW40" i="23"/>
  <c r="CB38" i="23"/>
  <c r="CA38" i="23"/>
  <c r="BZ38" i="23"/>
  <c r="BY38" i="23"/>
  <c r="BX38" i="23"/>
  <c r="BW38" i="23"/>
  <c r="CB36" i="23"/>
  <c r="CB35" i="23" s="1"/>
  <c r="CA36" i="23"/>
  <c r="CA35" i="23" s="1"/>
  <c r="BZ36" i="23"/>
  <c r="BZ35" i="23" s="1"/>
  <c r="BY36" i="23"/>
  <c r="BX36" i="23"/>
  <c r="BX35" i="23" s="1"/>
  <c r="BW36" i="23"/>
  <c r="CB34" i="23"/>
  <c r="CA34" i="23"/>
  <c r="BZ34" i="23"/>
  <c r="BY34" i="23"/>
  <c r="BX34" i="23"/>
  <c r="BW34" i="23"/>
  <c r="CB33" i="23"/>
  <c r="CA33" i="23"/>
  <c r="BZ33" i="23"/>
  <c r="BY33" i="23"/>
  <c r="BX33" i="23"/>
  <c r="BW33" i="23"/>
  <c r="CB30" i="23"/>
  <c r="CA30" i="23"/>
  <c r="BZ30" i="23"/>
  <c r="BY30" i="23"/>
  <c r="BX30" i="23"/>
  <c r="BW30" i="23"/>
  <c r="CB29" i="23"/>
  <c r="CA29" i="23"/>
  <c r="BZ29" i="23"/>
  <c r="BY29" i="23"/>
  <c r="BX29" i="23"/>
  <c r="BW29" i="23"/>
  <c r="CB28" i="23"/>
  <c r="CA28" i="23"/>
  <c r="BZ28" i="23"/>
  <c r="BY28" i="23"/>
  <c r="BX28" i="23"/>
  <c r="BW28" i="23"/>
  <c r="CB27" i="23"/>
  <c r="CA27" i="23"/>
  <c r="BZ27" i="23"/>
  <c r="BY27" i="23"/>
  <c r="BX27" i="23"/>
  <c r="BW27" i="23"/>
  <c r="CB26" i="23"/>
  <c r="CA26" i="23"/>
  <c r="BZ26" i="23"/>
  <c r="BY26" i="23"/>
  <c r="BX26" i="23"/>
  <c r="BW26" i="23"/>
  <c r="CB25" i="23"/>
  <c r="CA25" i="23"/>
  <c r="BZ25" i="23"/>
  <c r="BY25" i="23"/>
  <c r="BX25" i="23"/>
  <c r="BW25" i="23"/>
  <c r="CB23" i="23"/>
  <c r="CA23" i="23"/>
  <c r="BZ23" i="23"/>
  <c r="BY23" i="23"/>
  <c r="BX23" i="23"/>
  <c r="BW23" i="23"/>
  <c r="CB22" i="23"/>
  <c r="CA22" i="23"/>
  <c r="BZ22" i="23"/>
  <c r="BY22" i="23"/>
  <c r="BX22" i="23"/>
  <c r="BW22" i="23"/>
  <c r="CB21" i="23"/>
  <c r="CA21" i="23"/>
  <c r="BZ21" i="23"/>
  <c r="BY21" i="23"/>
  <c r="BX21" i="23"/>
  <c r="BW21" i="23"/>
  <c r="CB20" i="23"/>
  <c r="CA20" i="23"/>
  <c r="BZ20" i="23"/>
  <c r="BY20" i="23"/>
  <c r="BX20" i="23"/>
  <c r="BW20" i="23"/>
  <c r="CB19" i="23"/>
  <c r="CA19" i="23"/>
  <c r="BZ19" i="23"/>
  <c r="BY19" i="23"/>
  <c r="BX19" i="23"/>
  <c r="BW19" i="23"/>
  <c r="CB18" i="23"/>
  <c r="CA18" i="23"/>
  <c r="BZ18" i="23"/>
  <c r="BY18" i="23"/>
  <c r="BX18" i="23"/>
  <c r="BW18" i="23"/>
  <c r="CB16" i="23"/>
  <c r="CA16" i="23"/>
  <c r="BZ16" i="23"/>
  <c r="BY16" i="23"/>
  <c r="BX16" i="23"/>
  <c r="BW16" i="23"/>
  <c r="CB15" i="23"/>
  <c r="CA15" i="23"/>
  <c r="CA14" i="23" s="1"/>
  <c r="BZ15" i="23"/>
  <c r="BY15" i="23"/>
  <c r="BX15" i="23"/>
  <c r="BW15" i="23"/>
  <c r="BW14" i="23" s="1"/>
  <c r="CB13" i="23"/>
  <c r="CA13" i="23"/>
  <c r="BZ13" i="23"/>
  <c r="BY13" i="23"/>
  <c r="BX13" i="23"/>
  <c r="BW13" i="23"/>
  <c r="CB12" i="23"/>
  <c r="CA12" i="23"/>
  <c r="BZ12" i="23"/>
  <c r="BY12" i="23"/>
  <c r="BX12" i="23"/>
  <c r="BW12" i="23"/>
  <c r="CB11" i="23"/>
  <c r="CA11" i="23"/>
  <c r="BZ11" i="23"/>
  <c r="BY11" i="23"/>
  <c r="BX11" i="23"/>
  <c r="BW11" i="23"/>
  <c r="CB10" i="23"/>
  <c r="CB9" i="23" s="1"/>
  <c r="CB8" i="23" s="1"/>
  <c r="CA10" i="23"/>
  <c r="CA9" i="23" s="1"/>
  <c r="CA8" i="23" s="1"/>
  <c r="BZ10" i="23"/>
  <c r="BZ9" i="23" s="1"/>
  <c r="BZ8" i="23" s="1"/>
  <c r="BY10" i="23"/>
  <c r="BX10" i="23"/>
  <c r="BX9" i="23" s="1"/>
  <c r="BX8" i="23" s="1"/>
  <c r="BW10" i="23"/>
  <c r="BW9" i="23" s="1"/>
  <c r="BW8" i="23" s="1"/>
  <c r="BW7" i="23" s="1"/>
  <c r="C36" i="23"/>
  <c r="D36" i="23"/>
  <c r="E3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AK36" i="23"/>
  <c r="AL36" i="23"/>
  <c r="AM36" i="23"/>
  <c r="AN36" i="23"/>
  <c r="AO36" i="23"/>
  <c r="AP36" i="23"/>
  <c r="AQ36" i="23"/>
  <c r="AR36" i="23"/>
  <c r="AS36" i="23"/>
  <c r="AT36" i="23"/>
  <c r="AU36" i="23"/>
  <c r="AV36" i="23"/>
  <c r="AW36" i="23"/>
  <c r="AX36" i="23"/>
  <c r="AY36" i="23"/>
  <c r="AZ36" i="23"/>
  <c r="BA36" i="23"/>
  <c r="BB36" i="23"/>
  <c r="BC36" i="23"/>
  <c r="BD36" i="23"/>
  <c r="BE36" i="23"/>
  <c r="BF36" i="23"/>
  <c r="BG36" i="23"/>
  <c r="BH36" i="23"/>
  <c r="BI36" i="23"/>
  <c r="BJ36" i="23"/>
  <c r="BK36" i="23"/>
  <c r="BL36" i="23"/>
  <c r="BM36" i="23"/>
  <c r="BN36" i="23"/>
  <c r="BO36" i="23"/>
  <c r="BP36" i="23"/>
  <c r="BQ36" i="23"/>
  <c r="BR36" i="23"/>
  <c r="BS36" i="23"/>
  <c r="BT36" i="23"/>
  <c r="B36" i="23"/>
  <c r="BU45" i="23"/>
  <c r="BT45" i="23"/>
  <c r="BS45" i="23"/>
  <c r="BR45" i="23"/>
  <c r="BQ45" i="23"/>
  <c r="BP45" i="23"/>
  <c r="BO45" i="23"/>
  <c r="BN45" i="23"/>
  <c r="BM45" i="23"/>
  <c r="BL45" i="23"/>
  <c r="BK45" i="23"/>
  <c r="BJ45" i="23"/>
  <c r="BI45" i="23"/>
  <c r="BH45" i="23"/>
  <c r="BG45" i="23"/>
  <c r="BF45" i="23"/>
  <c r="BE45" i="23"/>
  <c r="BD45" i="23"/>
  <c r="BC45" i="23"/>
  <c r="BB45" i="23"/>
  <c r="BA45" i="23"/>
  <c r="AZ45" i="23"/>
  <c r="AY45" i="23"/>
  <c r="AX45" i="23"/>
  <c r="AW45" i="23"/>
  <c r="AV45" i="23"/>
  <c r="AU45" i="23"/>
  <c r="AT45" i="23"/>
  <c r="AS45" i="23"/>
  <c r="AR45" i="23"/>
  <c r="AQ45" i="23"/>
  <c r="AP45" i="23"/>
  <c r="AO45" i="23"/>
  <c r="AN45" i="23"/>
  <c r="AM45" i="23"/>
  <c r="AL45" i="23"/>
  <c r="AK45" i="23"/>
  <c r="AJ45" i="23"/>
  <c r="AI45" i="23"/>
  <c r="AH45" i="23"/>
  <c r="AG45" i="23"/>
  <c r="AF45" i="23"/>
  <c r="AE45" i="23"/>
  <c r="AD45" i="23"/>
  <c r="AC45" i="23"/>
  <c r="AB45" i="23"/>
  <c r="AA45" i="23"/>
  <c r="Z45" i="23"/>
  <c r="Y45" i="23"/>
  <c r="X45" i="23"/>
  <c r="W45" i="23"/>
  <c r="V45" i="23"/>
  <c r="U45" i="23"/>
  <c r="T45" i="23"/>
  <c r="S45" i="23"/>
  <c r="R45" i="23"/>
  <c r="Q45" i="23"/>
  <c r="P45" i="23"/>
  <c r="O45" i="23"/>
  <c r="N45" i="23"/>
  <c r="M45" i="23"/>
  <c r="L45" i="23"/>
  <c r="K45" i="23"/>
  <c r="J45" i="23"/>
  <c r="I45" i="23"/>
  <c r="H45" i="23"/>
  <c r="G45" i="23"/>
  <c r="F45" i="23"/>
  <c r="E45" i="23"/>
  <c r="D45" i="23"/>
  <c r="C45" i="23"/>
  <c r="B45" i="23"/>
  <c r="B44" i="23" s="1"/>
  <c r="BU44" i="23"/>
  <c r="BT44" i="23"/>
  <c r="BS44" i="23"/>
  <c r="BR44" i="23"/>
  <c r="BQ44" i="23"/>
  <c r="BP44" i="23"/>
  <c r="BO44" i="23"/>
  <c r="BN44" i="23"/>
  <c r="BM44" i="23"/>
  <c r="BL44" i="23"/>
  <c r="BK44" i="23"/>
  <c r="BJ44" i="23"/>
  <c r="BI44" i="23"/>
  <c r="BH44" i="23"/>
  <c r="BG44" i="23"/>
  <c r="BF44" i="23"/>
  <c r="BE44" i="23"/>
  <c r="BD44" i="23"/>
  <c r="BC44" i="23"/>
  <c r="BB44" i="23"/>
  <c r="BA44" i="23"/>
  <c r="AZ44" i="23"/>
  <c r="AY44" i="23"/>
  <c r="AX44" i="23"/>
  <c r="AW44" i="23"/>
  <c r="AV44" i="23"/>
  <c r="AU44" i="23"/>
  <c r="AT44" i="23"/>
  <c r="AS44" i="23"/>
  <c r="AR44" i="23"/>
  <c r="AQ44" i="23"/>
  <c r="AP44" i="23"/>
  <c r="AO44" i="23"/>
  <c r="AN44" i="23"/>
  <c r="AM44" i="23"/>
  <c r="AL44" i="23"/>
  <c r="AK44" i="23"/>
  <c r="AJ44" i="23"/>
  <c r="AI44" i="23"/>
  <c r="AH44" i="23"/>
  <c r="AG44" i="23"/>
  <c r="AF44" i="23"/>
  <c r="AE44" i="23"/>
  <c r="AD44" i="23"/>
  <c r="AC44" i="23"/>
  <c r="AB44" i="23"/>
  <c r="AA44" i="23"/>
  <c r="Z44" i="23"/>
  <c r="Y44" i="23"/>
  <c r="X44" i="23"/>
  <c r="W44" i="23"/>
  <c r="V44" i="23"/>
  <c r="U44" i="23"/>
  <c r="T44" i="23"/>
  <c r="S44" i="23"/>
  <c r="R44" i="23"/>
  <c r="Q44" i="23"/>
  <c r="P44" i="23"/>
  <c r="O44" i="23"/>
  <c r="N44" i="23"/>
  <c r="M44" i="23"/>
  <c r="L44" i="23"/>
  <c r="K44" i="23"/>
  <c r="J44" i="23"/>
  <c r="I44" i="23"/>
  <c r="H44" i="23"/>
  <c r="G44" i="23"/>
  <c r="F44" i="23"/>
  <c r="E44" i="23"/>
  <c r="D44" i="23"/>
  <c r="C44" i="23"/>
  <c r="BU41" i="23"/>
  <c r="BT41" i="23"/>
  <c r="BS41" i="23"/>
  <c r="BR41" i="23"/>
  <c r="BQ41" i="23"/>
  <c r="BP41" i="23"/>
  <c r="BO41" i="23"/>
  <c r="BN41" i="23"/>
  <c r="BM41" i="23"/>
  <c r="BL41" i="23"/>
  <c r="BK41" i="23"/>
  <c r="BJ41" i="23"/>
  <c r="BI41" i="23"/>
  <c r="BH41" i="23"/>
  <c r="BG41" i="23"/>
  <c r="BF41" i="23"/>
  <c r="BE41" i="23"/>
  <c r="BD41" i="23"/>
  <c r="BC41" i="23"/>
  <c r="BB41" i="23"/>
  <c r="BA41" i="23"/>
  <c r="AZ41" i="23"/>
  <c r="AY41" i="23"/>
  <c r="AX41" i="23"/>
  <c r="AW41" i="23"/>
  <c r="AV41" i="23"/>
  <c r="AU41" i="23"/>
  <c r="AT41" i="23"/>
  <c r="AS41" i="23"/>
  <c r="AR41" i="23"/>
  <c r="AQ41" i="23"/>
  <c r="AP41" i="23"/>
  <c r="AO41" i="23"/>
  <c r="AN41" i="23"/>
  <c r="AM41" i="23"/>
  <c r="AL41" i="23"/>
  <c r="AK41" i="23"/>
  <c r="AJ41" i="23"/>
  <c r="AI41" i="23"/>
  <c r="AH41" i="23"/>
  <c r="AG41" i="23"/>
  <c r="AF41" i="23"/>
  <c r="AE41" i="23"/>
  <c r="AD41" i="23"/>
  <c r="AC41" i="23"/>
  <c r="AB41" i="23"/>
  <c r="AA41" i="23"/>
  <c r="Z41" i="23"/>
  <c r="Y41" i="23"/>
  <c r="X41" i="23"/>
  <c r="W41" i="23"/>
  <c r="V41" i="23"/>
  <c r="U41" i="23"/>
  <c r="T41" i="23"/>
  <c r="S41" i="23"/>
  <c r="R41" i="23"/>
  <c r="Q41" i="23"/>
  <c r="P41" i="23"/>
  <c r="O41" i="23"/>
  <c r="N41" i="23"/>
  <c r="M41" i="23"/>
  <c r="L41" i="23"/>
  <c r="K41" i="23"/>
  <c r="J41" i="23"/>
  <c r="I41" i="23"/>
  <c r="H41" i="23"/>
  <c r="G41" i="23"/>
  <c r="F41" i="23"/>
  <c r="E41" i="23"/>
  <c r="D41" i="23"/>
  <c r="C41" i="23"/>
  <c r="B41" i="23"/>
  <c r="BU39" i="23"/>
  <c r="BT39" i="23"/>
  <c r="BS39" i="23"/>
  <c r="BR39" i="23"/>
  <c r="BQ39" i="23"/>
  <c r="BP39" i="23"/>
  <c r="BO39" i="23"/>
  <c r="BN39" i="23"/>
  <c r="BM39" i="23"/>
  <c r="BL39" i="23"/>
  <c r="BK39" i="23"/>
  <c r="BJ39" i="23"/>
  <c r="CB39" i="23" s="1"/>
  <c r="BI39" i="23"/>
  <c r="BH39" i="23"/>
  <c r="BG39" i="23"/>
  <c r="BF39" i="23"/>
  <c r="BE39" i="23"/>
  <c r="BD39" i="23"/>
  <c r="BC39" i="23"/>
  <c r="BB39" i="23"/>
  <c r="BA39" i="23"/>
  <c r="AZ39" i="23"/>
  <c r="AY39" i="23"/>
  <c r="AX39" i="23"/>
  <c r="CA39" i="23" s="1"/>
  <c r="AW39" i="23"/>
  <c r="AV39" i="23"/>
  <c r="AU39" i="23"/>
  <c r="AT39" i="23"/>
  <c r="AS39" i="23"/>
  <c r="AR39" i="23"/>
  <c r="AQ39" i="23"/>
  <c r="AP39" i="23"/>
  <c r="AO39" i="23"/>
  <c r="AN39" i="23"/>
  <c r="AM39" i="23"/>
  <c r="AL39" i="23"/>
  <c r="BZ39" i="23" s="1"/>
  <c r="AK39" i="23"/>
  <c r="AJ39" i="23"/>
  <c r="AI39" i="23"/>
  <c r="AH39" i="23"/>
  <c r="AG39" i="23"/>
  <c r="AF39" i="23"/>
  <c r="AE39" i="23"/>
  <c r="AD39" i="23"/>
  <c r="AC39" i="23"/>
  <c r="AB39" i="23"/>
  <c r="AA39" i="23"/>
  <c r="Z39" i="23"/>
  <c r="BY39" i="23" s="1"/>
  <c r="Y39" i="23"/>
  <c r="X39" i="23"/>
  <c r="W39" i="23"/>
  <c r="V39" i="23"/>
  <c r="U39" i="23"/>
  <c r="T39" i="23"/>
  <c r="S39" i="23"/>
  <c r="R39" i="23"/>
  <c r="Q39" i="23"/>
  <c r="P39" i="23"/>
  <c r="O39" i="23"/>
  <c r="N39" i="23"/>
  <c r="BX39" i="23" s="1"/>
  <c r="M39" i="23"/>
  <c r="L39" i="23"/>
  <c r="K39" i="23"/>
  <c r="J39" i="23"/>
  <c r="I39" i="23"/>
  <c r="H39" i="23"/>
  <c r="G39" i="23"/>
  <c r="F39" i="23"/>
  <c r="E39" i="23"/>
  <c r="D39" i="23"/>
  <c r="C39" i="23"/>
  <c r="B39" i="23"/>
  <c r="BW39" i="23" s="1"/>
  <c r="CC39" i="23" s="1"/>
  <c r="BT37" i="23"/>
  <c r="BS37" i="23"/>
  <c r="BR37" i="23"/>
  <c r="BQ37" i="23"/>
  <c r="BP37" i="23"/>
  <c r="BO37" i="23"/>
  <c r="BN37" i="23"/>
  <c r="BM37" i="23"/>
  <c r="BL37" i="23"/>
  <c r="BK37" i="23"/>
  <c r="BJ37" i="23"/>
  <c r="CB37" i="23" s="1"/>
  <c r="BI37" i="23"/>
  <c r="BH37" i="23"/>
  <c r="BG37" i="23"/>
  <c r="BF37" i="23"/>
  <c r="BE37" i="23"/>
  <c r="BD37" i="23"/>
  <c r="BC37" i="23"/>
  <c r="BB37" i="23"/>
  <c r="BA37" i="23"/>
  <c r="AZ37" i="23"/>
  <c r="AY37" i="23"/>
  <c r="AX37" i="23"/>
  <c r="CA37" i="23" s="1"/>
  <c r="AW37" i="23"/>
  <c r="AV37" i="23"/>
  <c r="AU37" i="23"/>
  <c r="AT37" i="23"/>
  <c r="AS37" i="23"/>
  <c r="AR37" i="23"/>
  <c r="AQ37" i="23"/>
  <c r="AP37" i="23"/>
  <c r="AO37" i="23"/>
  <c r="AN37" i="23"/>
  <c r="AM37" i="23"/>
  <c r="AL37" i="23"/>
  <c r="BZ37" i="23" s="1"/>
  <c r="AK37" i="23"/>
  <c r="AJ37" i="23"/>
  <c r="AI37" i="23"/>
  <c r="AH37" i="23"/>
  <c r="AG37" i="23"/>
  <c r="AF37" i="23"/>
  <c r="AE37" i="23"/>
  <c r="AD37" i="23"/>
  <c r="AC37" i="23"/>
  <c r="AB37" i="23"/>
  <c r="AA37" i="23"/>
  <c r="Z37" i="23"/>
  <c r="BY37" i="23" s="1"/>
  <c r="Y37" i="23"/>
  <c r="X37" i="23"/>
  <c r="W37" i="23"/>
  <c r="V37" i="23"/>
  <c r="U37" i="23"/>
  <c r="T37" i="23"/>
  <c r="S37" i="23"/>
  <c r="R37" i="23"/>
  <c r="Q37" i="23"/>
  <c r="P37" i="23"/>
  <c r="O37" i="23"/>
  <c r="N37" i="23"/>
  <c r="BX37" i="23" s="1"/>
  <c r="M37" i="23"/>
  <c r="L37" i="23"/>
  <c r="K37" i="23"/>
  <c r="J37" i="23"/>
  <c r="I37" i="23"/>
  <c r="H37" i="23"/>
  <c r="G37" i="23"/>
  <c r="F37" i="23"/>
  <c r="E37" i="23"/>
  <c r="D37" i="23"/>
  <c r="C37" i="23"/>
  <c r="B37" i="23"/>
  <c r="BW37" i="23" s="1"/>
  <c r="CC37" i="23" s="1"/>
  <c r="AR31" i="23"/>
  <c r="BT35" i="23"/>
  <c r="BS35" i="23"/>
  <c r="BR35" i="23"/>
  <c r="BQ35" i="23"/>
  <c r="BP35" i="23"/>
  <c r="BO35" i="23"/>
  <c r="BN35" i="23"/>
  <c r="BM35" i="23"/>
  <c r="BL35" i="23"/>
  <c r="BK35" i="23"/>
  <c r="BJ35" i="23"/>
  <c r="BI35" i="23"/>
  <c r="BH35" i="23"/>
  <c r="BG35" i="23"/>
  <c r="BF35" i="23"/>
  <c r="BE35" i="23"/>
  <c r="BD35" i="23"/>
  <c r="BC35" i="23"/>
  <c r="BB35" i="23"/>
  <c r="BA35" i="23"/>
  <c r="AZ35" i="23"/>
  <c r="AY35" i="23"/>
  <c r="AX35" i="23"/>
  <c r="AW35" i="23"/>
  <c r="AV35" i="23"/>
  <c r="AU35" i="23"/>
  <c r="AT35" i="23"/>
  <c r="AS35" i="23"/>
  <c r="AR35" i="23"/>
  <c r="AQ35" i="23"/>
  <c r="AP35" i="23"/>
  <c r="AO35" i="23"/>
  <c r="AN35" i="23"/>
  <c r="AM35" i="23"/>
  <c r="AL35" i="23"/>
  <c r="AK35" i="23"/>
  <c r="AJ35" i="23"/>
  <c r="AI35" i="23"/>
  <c r="AH35" i="23"/>
  <c r="AG35" i="23"/>
  <c r="AF35" i="23"/>
  <c r="AE35" i="23"/>
  <c r="AD35" i="23"/>
  <c r="AC35" i="23"/>
  <c r="AB35" i="23"/>
  <c r="AA35" i="23"/>
  <c r="Z35" i="23"/>
  <c r="Y35" i="23"/>
  <c r="X35" i="23"/>
  <c r="W35" i="23"/>
  <c r="V35" i="23"/>
  <c r="U35" i="23"/>
  <c r="T35" i="23"/>
  <c r="S35" i="23"/>
  <c r="R35" i="23"/>
  <c r="Q35" i="23"/>
  <c r="P35" i="23"/>
  <c r="O35" i="23"/>
  <c r="N35" i="23"/>
  <c r="M35" i="23"/>
  <c r="L35" i="23"/>
  <c r="K35" i="23"/>
  <c r="J35" i="23"/>
  <c r="I35" i="23"/>
  <c r="H35" i="23"/>
  <c r="G35" i="23"/>
  <c r="F35" i="23"/>
  <c r="E35" i="23"/>
  <c r="D35" i="23"/>
  <c r="C35" i="23"/>
  <c r="B35" i="23"/>
  <c r="BU32" i="23"/>
  <c r="BT32" i="23"/>
  <c r="BS32" i="23"/>
  <c r="BR32" i="23"/>
  <c r="BQ32" i="23"/>
  <c r="BP32" i="23"/>
  <c r="BO32" i="23"/>
  <c r="BN32" i="23"/>
  <c r="BM32" i="23"/>
  <c r="BL32" i="23"/>
  <c r="BL31" i="23" s="1"/>
  <c r="BL6" i="23" s="1"/>
  <c r="BK32" i="23"/>
  <c r="BJ32" i="23"/>
  <c r="CB32" i="23" s="1"/>
  <c r="CB31" i="23" s="1"/>
  <c r="BI32" i="23"/>
  <c r="BH32" i="23"/>
  <c r="BG32" i="23"/>
  <c r="BF32" i="23"/>
  <c r="BE32" i="23"/>
  <c r="BD32" i="23"/>
  <c r="BC32" i="23"/>
  <c r="BB32" i="23"/>
  <c r="BA32" i="23"/>
  <c r="AZ32" i="23"/>
  <c r="AY32" i="23"/>
  <c r="AX32" i="23"/>
  <c r="CA32" i="23" s="1"/>
  <c r="AW32" i="23"/>
  <c r="AV32" i="23"/>
  <c r="AU32" i="23"/>
  <c r="AT32" i="23"/>
  <c r="AS32" i="23"/>
  <c r="AR32" i="23"/>
  <c r="AQ32" i="23"/>
  <c r="AP32" i="23"/>
  <c r="AO32" i="23"/>
  <c r="AN32" i="23"/>
  <c r="AM32" i="23"/>
  <c r="AL32" i="23"/>
  <c r="BZ32" i="23" s="1"/>
  <c r="AK32" i="23"/>
  <c r="AJ32" i="23"/>
  <c r="AJ31" i="23" s="1"/>
  <c r="AJ6" i="23" s="1"/>
  <c r="AI32" i="23"/>
  <c r="AH32" i="23"/>
  <c r="AG32" i="23"/>
  <c r="AF32" i="23"/>
  <c r="AE32" i="23"/>
  <c r="AD32" i="23"/>
  <c r="AC32" i="23"/>
  <c r="AB32" i="23"/>
  <c r="AA32" i="23"/>
  <c r="Z32" i="23"/>
  <c r="BY32" i="23" s="1"/>
  <c r="BY31" i="23" s="1"/>
  <c r="Y32" i="23"/>
  <c r="X32" i="23"/>
  <c r="W32" i="23"/>
  <c r="V32" i="23"/>
  <c r="U32" i="23"/>
  <c r="T32" i="23"/>
  <c r="T31" i="23" s="1"/>
  <c r="T6" i="23" s="1"/>
  <c r="S32" i="23"/>
  <c r="R32" i="23"/>
  <c r="Q32" i="23"/>
  <c r="P32" i="23"/>
  <c r="O32" i="23"/>
  <c r="N32" i="23"/>
  <c r="BX32" i="23" s="1"/>
  <c r="BX31" i="23" s="1"/>
  <c r="M32" i="23"/>
  <c r="L32" i="23"/>
  <c r="K32" i="23"/>
  <c r="J32" i="23"/>
  <c r="I32" i="23"/>
  <c r="H32" i="23"/>
  <c r="G32" i="23"/>
  <c r="F32" i="23"/>
  <c r="E32" i="23"/>
  <c r="D32" i="23"/>
  <c r="C32" i="23"/>
  <c r="B32" i="23"/>
  <c r="BW32" i="23" s="1"/>
  <c r="BT31" i="23"/>
  <c r="BS31" i="23"/>
  <c r="BK31" i="23"/>
  <c r="BG31" i="23"/>
  <c r="BG6" i="23" s="1"/>
  <c r="BD31" i="23"/>
  <c r="AY31" i="23"/>
  <c r="AV31" i="23"/>
  <c r="AU31" i="23"/>
  <c r="AU6" i="23" s="1"/>
  <c r="AN31" i="23"/>
  <c r="AM31" i="23"/>
  <c r="AI31" i="23"/>
  <c r="AA31" i="23"/>
  <c r="AA6" i="23" s="1"/>
  <c r="X31" i="23"/>
  <c r="W31" i="23"/>
  <c r="P31" i="23"/>
  <c r="O31" i="23"/>
  <c r="O6" i="23" s="1"/>
  <c r="K31" i="23"/>
  <c r="H31" i="23"/>
  <c r="G31" i="23"/>
  <c r="C31" i="23"/>
  <c r="C6" i="23" s="1"/>
  <c r="BU24" i="23"/>
  <c r="BT24" i="23"/>
  <c r="BS24" i="23"/>
  <c r="BR24" i="23"/>
  <c r="BR7" i="23" s="1"/>
  <c r="BQ24" i="23"/>
  <c r="BP24" i="23"/>
  <c r="BO24" i="23"/>
  <c r="BN24" i="23"/>
  <c r="BN7" i="23" s="1"/>
  <c r="BM24" i="23"/>
  <c r="BL24" i="23"/>
  <c r="BK24" i="23"/>
  <c r="BJ24" i="23"/>
  <c r="CB24" i="23" s="1"/>
  <c r="BI24" i="23"/>
  <c r="BH24" i="23"/>
  <c r="BG24" i="23"/>
  <c r="BF24" i="23"/>
  <c r="BF7" i="23" s="1"/>
  <c r="BE24" i="23"/>
  <c r="BD24" i="23"/>
  <c r="BC24" i="23"/>
  <c r="BB24" i="23"/>
  <c r="BB7" i="23" s="1"/>
  <c r="BA24" i="23"/>
  <c r="AZ24" i="23"/>
  <c r="AY24" i="23"/>
  <c r="AX24" i="23"/>
  <c r="AX7" i="23" s="1"/>
  <c r="AW24" i="23"/>
  <c r="AV24" i="23"/>
  <c r="AU24" i="23"/>
  <c r="AT24" i="23"/>
  <c r="AT7" i="23" s="1"/>
  <c r="AS24" i="23"/>
  <c r="AR24" i="23"/>
  <c r="AQ24" i="23"/>
  <c r="AP24" i="23"/>
  <c r="AP7" i="23" s="1"/>
  <c r="AO24" i="23"/>
  <c r="AN24" i="23"/>
  <c r="AM24" i="23"/>
  <c r="AL24" i="23"/>
  <c r="AL7" i="23" s="1"/>
  <c r="AK24" i="23"/>
  <c r="AJ24" i="23"/>
  <c r="AI24" i="23"/>
  <c r="AH24" i="23"/>
  <c r="AH7" i="23" s="1"/>
  <c r="AG24" i="23"/>
  <c r="AF24" i="23"/>
  <c r="AE24" i="23"/>
  <c r="AD24" i="23"/>
  <c r="AD7" i="23" s="1"/>
  <c r="AC24" i="23"/>
  <c r="AB24" i="23"/>
  <c r="AA24" i="23"/>
  <c r="Z24" i="23"/>
  <c r="BY24" i="23" s="1"/>
  <c r="Y24" i="23"/>
  <c r="X24" i="23"/>
  <c r="W24" i="23"/>
  <c r="V24" i="23"/>
  <c r="V7" i="23" s="1"/>
  <c r="U24" i="23"/>
  <c r="T24" i="23"/>
  <c r="S24" i="23"/>
  <c r="R24" i="23"/>
  <c r="R7" i="23" s="1"/>
  <c r="Q24" i="23"/>
  <c r="P24" i="23"/>
  <c r="O24" i="23"/>
  <c r="N24" i="23"/>
  <c r="BX24" i="23" s="1"/>
  <c r="M24" i="23"/>
  <c r="L24" i="23"/>
  <c r="K24" i="23"/>
  <c r="J24" i="23"/>
  <c r="J7" i="23" s="1"/>
  <c r="I24" i="23"/>
  <c r="H24" i="23"/>
  <c r="G24" i="23"/>
  <c r="F24" i="23"/>
  <c r="F7" i="23" s="1"/>
  <c r="E24" i="23"/>
  <c r="D24" i="23"/>
  <c r="C24" i="23"/>
  <c r="B24" i="23"/>
  <c r="BW24" i="23" s="1"/>
  <c r="BU17" i="23"/>
  <c r="BT17" i="23"/>
  <c r="BS17" i="23"/>
  <c r="BR17" i="23"/>
  <c r="BQ17" i="23"/>
  <c r="BP17" i="23"/>
  <c r="BO17" i="23"/>
  <c r="BN17" i="23"/>
  <c r="BM17" i="23"/>
  <c r="BL17" i="23"/>
  <c r="BK17" i="23"/>
  <c r="BJ17" i="23"/>
  <c r="CB17" i="23" s="1"/>
  <c r="BI17" i="23"/>
  <c r="BH17" i="23"/>
  <c r="BG17" i="23"/>
  <c r="BF17" i="23"/>
  <c r="BE17" i="23"/>
  <c r="BD17" i="23"/>
  <c r="BC17" i="23"/>
  <c r="BB17" i="23"/>
  <c r="BA17" i="23"/>
  <c r="AZ17" i="23"/>
  <c r="AY17" i="23"/>
  <c r="AX17" i="23"/>
  <c r="CA17" i="23" s="1"/>
  <c r="AW17" i="23"/>
  <c r="AV17" i="23"/>
  <c r="AU17" i="23"/>
  <c r="AT17" i="23"/>
  <c r="AS17" i="23"/>
  <c r="AR17" i="23"/>
  <c r="AQ17" i="23"/>
  <c r="AP17" i="23"/>
  <c r="AO17" i="23"/>
  <c r="AN17" i="23"/>
  <c r="AM17" i="23"/>
  <c r="AL17" i="23"/>
  <c r="BZ17" i="23" s="1"/>
  <c r="AK17" i="23"/>
  <c r="AJ17" i="23"/>
  <c r="AI17" i="23"/>
  <c r="AH17" i="23"/>
  <c r="AG17" i="23"/>
  <c r="AF17" i="23"/>
  <c r="AE17" i="23"/>
  <c r="AD17" i="23"/>
  <c r="AC17" i="23"/>
  <c r="AB17" i="23"/>
  <c r="AA17" i="23"/>
  <c r="Z17" i="23"/>
  <c r="BY17" i="23" s="1"/>
  <c r="BY14" i="23" s="1"/>
  <c r="Y17" i="23"/>
  <c r="X17" i="23"/>
  <c r="W17" i="23"/>
  <c r="V17" i="23"/>
  <c r="U17" i="23"/>
  <c r="T17" i="23"/>
  <c r="S17" i="23"/>
  <c r="R17" i="23"/>
  <c r="Q17" i="23"/>
  <c r="P17" i="23"/>
  <c r="O17" i="23"/>
  <c r="N17" i="23"/>
  <c r="BX17" i="23" s="1"/>
  <c r="M17" i="23"/>
  <c r="L17" i="23"/>
  <c r="K17" i="23"/>
  <c r="J17" i="23"/>
  <c r="I17" i="23"/>
  <c r="H17" i="23"/>
  <c r="G17" i="23"/>
  <c r="F17" i="23"/>
  <c r="E17" i="23"/>
  <c r="D17" i="23"/>
  <c r="C17" i="23"/>
  <c r="B17" i="23"/>
  <c r="BW17" i="23" s="1"/>
  <c r="CC17" i="23" s="1"/>
  <c r="BU14" i="23"/>
  <c r="BU7" i="23" s="1"/>
  <c r="BU9" i="23"/>
  <c r="BT9" i="23"/>
  <c r="BS9" i="23"/>
  <c r="BR9" i="23"/>
  <c r="BQ9" i="23"/>
  <c r="BP9" i="23"/>
  <c r="BO9" i="23"/>
  <c r="BN9" i="23"/>
  <c r="BM9" i="23"/>
  <c r="BL9" i="23"/>
  <c r="BK9" i="23"/>
  <c r="BJ9" i="23"/>
  <c r="BI9" i="23"/>
  <c r="BH9" i="23"/>
  <c r="BG9" i="23"/>
  <c r="BF9" i="23"/>
  <c r="BE9" i="23"/>
  <c r="BD9" i="23"/>
  <c r="BC9" i="23"/>
  <c r="BB9" i="23"/>
  <c r="BA9" i="23"/>
  <c r="AZ9" i="23"/>
  <c r="AY9" i="23"/>
  <c r="AX9" i="23"/>
  <c r="AW9" i="23"/>
  <c r="AV9" i="23"/>
  <c r="AU9" i="23"/>
  <c r="AT9" i="23"/>
  <c r="AS9" i="23"/>
  <c r="AR9" i="23"/>
  <c r="AQ9" i="23"/>
  <c r="AP9" i="23"/>
  <c r="AO9" i="23"/>
  <c r="AN9" i="23"/>
  <c r="AM9" i="23"/>
  <c r="AL9" i="23"/>
  <c r="AK9" i="23"/>
  <c r="AJ9" i="23"/>
  <c r="AI9" i="23"/>
  <c r="AH9" i="23"/>
  <c r="AG9" i="23"/>
  <c r="AF9" i="23"/>
  <c r="AE9" i="23"/>
  <c r="AD9" i="23"/>
  <c r="AC9" i="23"/>
  <c r="AB9" i="23"/>
  <c r="AA9" i="23"/>
  <c r="Z9" i="23"/>
  <c r="Y9" i="23"/>
  <c r="X9" i="23"/>
  <c r="W9" i="23"/>
  <c r="V9" i="23"/>
  <c r="U9" i="23"/>
  <c r="T9" i="23"/>
  <c r="S9" i="23"/>
  <c r="R9" i="23"/>
  <c r="Q9" i="23"/>
  <c r="P9" i="23"/>
  <c r="O9" i="23"/>
  <c r="N9" i="23"/>
  <c r="M9" i="23"/>
  <c r="L9" i="23"/>
  <c r="K9" i="23"/>
  <c r="J9" i="23"/>
  <c r="I9" i="23"/>
  <c r="H9" i="23"/>
  <c r="G9" i="23"/>
  <c r="F9" i="23"/>
  <c r="E9" i="23"/>
  <c r="D9" i="23"/>
  <c r="C9" i="23"/>
  <c r="B9" i="23"/>
  <c r="BU8" i="23"/>
  <c r="BT8" i="23"/>
  <c r="BS8" i="23"/>
  <c r="BR8" i="23"/>
  <c r="BQ8" i="23"/>
  <c r="BP8" i="23"/>
  <c r="BO8" i="23"/>
  <c r="BN8" i="23"/>
  <c r="BM8" i="23"/>
  <c r="BL8" i="23"/>
  <c r="BK8" i="23"/>
  <c r="BJ8" i="23"/>
  <c r="BI8" i="23"/>
  <c r="BH8" i="23"/>
  <c r="BG8" i="23"/>
  <c r="BF8" i="23"/>
  <c r="BE8" i="23"/>
  <c r="BD8" i="23"/>
  <c r="BC8" i="23"/>
  <c r="BB8" i="23"/>
  <c r="BA8" i="23"/>
  <c r="AZ8" i="23"/>
  <c r="AY8" i="23"/>
  <c r="AX8" i="23"/>
  <c r="AW8" i="23"/>
  <c r="AV8" i="23"/>
  <c r="AU8" i="23"/>
  <c r="AT8" i="23"/>
  <c r="AS8" i="23"/>
  <c r="AR8" i="23"/>
  <c r="AQ8" i="23"/>
  <c r="AP8" i="23"/>
  <c r="AO8" i="23"/>
  <c r="AN8" i="23"/>
  <c r="AM8" i="23"/>
  <c r="AL8" i="23"/>
  <c r="AK8" i="23"/>
  <c r="AJ8" i="23"/>
  <c r="AI8" i="23"/>
  <c r="AH8" i="23"/>
  <c r="AG8" i="23"/>
  <c r="AF8" i="23"/>
  <c r="AE8" i="23"/>
  <c r="AD8" i="23"/>
  <c r="AC8" i="23"/>
  <c r="AB8" i="23"/>
  <c r="AA8" i="23"/>
  <c r="Z8" i="23"/>
  <c r="Y8" i="23"/>
  <c r="X8" i="23"/>
  <c r="W8" i="23"/>
  <c r="V8" i="23"/>
  <c r="U8" i="23"/>
  <c r="T8" i="23"/>
  <c r="S8" i="23"/>
  <c r="R8" i="23"/>
  <c r="Q8" i="23"/>
  <c r="P8" i="23"/>
  <c r="O8" i="23"/>
  <c r="N8" i="23"/>
  <c r="M8" i="23"/>
  <c r="L8" i="23"/>
  <c r="K8" i="23"/>
  <c r="J8" i="23"/>
  <c r="I8" i="23"/>
  <c r="H8" i="23"/>
  <c r="G8" i="23"/>
  <c r="F8" i="23"/>
  <c r="E8" i="23"/>
  <c r="D8" i="23"/>
  <c r="C8" i="23"/>
  <c r="B8" i="23"/>
  <c r="BT7" i="23"/>
  <c r="BS7" i="23"/>
  <c r="BQ7" i="23"/>
  <c r="BP7" i="23"/>
  <c r="BO7" i="23"/>
  <c r="BM7" i="23"/>
  <c r="BL7" i="23"/>
  <c r="BK7" i="23"/>
  <c r="BI7" i="23"/>
  <c r="BH7" i="23"/>
  <c r="BG7" i="23"/>
  <c r="BE7" i="23"/>
  <c r="BD7" i="23"/>
  <c r="BC7" i="23"/>
  <c r="BA7" i="23"/>
  <c r="AZ7" i="23"/>
  <c r="AY7" i="23"/>
  <c r="AW7" i="23"/>
  <c r="AV7" i="23"/>
  <c r="AU7" i="23"/>
  <c r="AS7" i="23"/>
  <c r="AR7" i="23"/>
  <c r="AQ7" i="23"/>
  <c r="AO7" i="23"/>
  <c r="AN7" i="23"/>
  <c r="AM7" i="23"/>
  <c r="AK7" i="23"/>
  <c r="AJ7" i="23"/>
  <c r="AI7" i="23"/>
  <c r="AG7" i="23"/>
  <c r="AF7" i="23"/>
  <c r="AE7" i="23"/>
  <c r="AC7" i="23"/>
  <c r="AB7" i="23"/>
  <c r="AA7" i="23"/>
  <c r="Y7" i="23"/>
  <c r="X7" i="23"/>
  <c r="W7" i="23"/>
  <c r="U7" i="23"/>
  <c r="T7" i="23"/>
  <c r="S7" i="23"/>
  <c r="Q7" i="23"/>
  <c r="P7" i="23"/>
  <c r="O7" i="23"/>
  <c r="M7" i="23"/>
  <c r="L7" i="23"/>
  <c r="K7" i="23"/>
  <c r="I7" i="23"/>
  <c r="H7" i="23"/>
  <c r="G7" i="23"/>
  <c r="E7" i="23"/>
  <c r="D7" i="23"/>
  <c r="C7" i="23"/>
  <c r="BV10" i="23"/>
  <c r="BV11" i="23"/>
  <c r="BV12" i="23"/>
  <c r="BV13" i="23"/>
  <c r="BV15" i="23"/>
  <c r="BV16" i="23"/>
  <c r="BV18" i="23"/>
  <c r="BV19" i="23"/>
  <c r="BV20" i="23"/>
  <c r="BV21" i="23"/>
  <c r="BV22" i="23"/>
  <c r="BV23" i="23"/>
  <c r="BV25" i="23"/>
  <c r="BV26" i="23"/>
  <c r="BV27" i="23"/>
  <c r="BV28" i="23"/>
  <c r="BV29" i="23"/>
  <c r="BV30" i="23"/>
  <c r="BV33" i="23"/>
  <c r="BV34" i="23"/>
  <c r="BV36" i="23"/>
  <c r="BV38" i="23"/>
  <c r="BV40" i="23"/>
  <c r="BV42" i="23"/>
  <c r="BV43" i="23"/>
  <c r="BV46" i="23"/>
  <c r="BV47" i="23"/>
  <c r="BV48" i="23"/>
  <c r="BV49" i="23"/>
  <c r="BV50" i="23"/>
  <c r="C10" i="23"/>
  <c r="D10" i="23"/>
  <c r="E10" i="23"/>
  <c r="F10" i="23"/>
  <c r="G10" i="23"/>
  <c r="H10" i="23"/>
  <c r="I10" i="23"/>
  <c r="J10" i="23"/>
  <c r="K10" i="23"/>
  <c r="L10" i="23"/>
  <c r="M10" i="23"/>
  <c r="N10" i="23"/>
  <c r="O10" i="23"/>
  <c r="P10" i="23"/>
  <c r="Q10" i="23"/>
  <c r="R10" i="23"/>
  <c r="S10" i="23"/>
  <c r="T10" i="23"/>
  <c r="U10" i="23"/>
  <c r="V10" i="23"/>
  <c r="W10" i="23"/>
  <c r="X10" i="23"/>
  <c r="Y10" i="23"/>
  <c r="Z10" i="23"/>
  <c r="AA10" i="23"/>
  <c r="AB10" i="23"/>
  <c r="AC10" i="23"/>
  <c r="AD10" i="23"/>
  <c r="AE10" i="23"/>
  <c r="AF10" i="23"/>
  <c r="AG10" i="23"/>
  <c r="AH10" i="23"/>
  <c r="AI10" i="23"/>
  <c r="AJ10" i="23"/>
  <c r="AK10" i="23"/>
  <c r="AL10" i="23"/>
  <c r="AM10" i="23"/>
  <c r="AN10" i="23"/>
  <c r="AO10" i="23"/>
  <c r="AP10" i="23"/>
  <c r="AQ10" i="23"/>
  <c r="AR10" i="23"/>
  <c r="AS10" i="23"/>
  <c r="AT10" i="23"/>
  <c r="AU10" i="23"/>
  <c r="AV10" i="23"/>
  <c r="AW10" i="23"/>
  <c r="AX10" i="23"/>
  <c r="AY10" i="23"/>
  <c r="AZ10" i="23"/>
  <c r="BA10" i="23"/>
  <c r="BB10" i="23"/>
  <c r="BC10" i="23"/>
  <c r="BD10" i="23"/>
  <c r="BE10" i="23"/>
  <c r="BF10" i="23"/>
  <c r="BG10" i="23"/>
  <c r="BH10" i="23"/>
  <c r="BI10" i="23"/>
  <c r="BJ10" i="23"/>
  <c r="BK10" i="23"/>
  <c r="BL10" i="23"/>
  <c r="BM10" i="23"/>
  <c r="BN10" i="23"/>
  <c r="BO10" i="23"/>
  <c r="BP10" i="23"/>
  <c r="BQ10" i="23"/>
  <c r="BR10" i="23"/>
  <c r="BS10" i="23"/>
  <c r="BT10" i="23"/>
  <c r="BU10" i="23"/>
  <c r="C11" i="23"/>
  <c r="D11" i="23"/>
  <c r="E11" i="23"/>
  <c r="F11" i="23"/>
  <c r="G11" i="23"/>
  <c r="H11" i="23"/>
  <c r="I11" i="23"/>
  <c r="J11" i="23"/>
  <c r="K11" i="23"/>
  <c r="L11" i="23"/>
  <c r="M11" i="23"/>
  <c r="N11" i="23"/>
  <c r="O11" i="23"/>
  <c r="P11" i="23"/>
  <c r="Q11" i="23"/>
  <c r="R11" i="23"/>
  <c r="S11" i="23"/>
  <c r="T11" i="23"/>
  <c r="U11" i="23"/>
  <c r="V11" i="23"/>
  <c r="W11" i="23"/>
  <c r="X11" i="23"/>
  <c r="Y11" i="23"/>
  <c r="Z11" i="23"/>
  <c r="AA11" i="23"/>
  <c r="AB11" i="23"/>
  <c r="AC11" i="23"/>
  <c r="AD11" i="23"/>
  <c r="AE11" i="23"/>
  <c r="AF11" i="23"/>
  <c r="AG11" i="23"/>
  <c r="AH11" i="23"/>
  <c r="AI11" i="23"/>
  <c r="AJ11" i="23"/>
  <c r="AK11" i="23"/>
  <c r="AL11" i="23"/>
  <c r="AM11" i="23"/>
  <c r="AN11" i="23"/>
  <c r="AO11" i="23"/>
  <c r="AP11" i="23"/>
  <c r="AQ11" i="23"/>
  <c r="AR11" i="23"/>
  <c r="AS11" i="23"/>
  <c r="AT11" i="23"/>
  <c r="AU11" i="23"/>
  <c r="AV11" i="23"/>
  <c r="AW11" i="23"/>
  <c r="AX11" i="23"/>
  <c r="AY11" i="23"/>
  <c r="AZ11" i="23"/>
  <c r="BA11" i="23"/>
  <c r="BB11" i="23"/>
  <c r="BC11" i="23"/>
  <c r="BD11" i="23"/>
  <c r="BE11" i="23"/>
  <c r="BF11" i="23"/>
  <c r="BG11" i="23"/>
  <c r="BH11" i="23"/>
  <c r="BI11" i="23"/>
  <c r="BJ11" i="23"/>
  <c r="BK11" i="23"/>
  <c r="BL11" i="23"/>
  <c r="BM11" i="23"/>
  <c r="BN11" i="23"/>
  <c r="BO11" i="23"/>
  <c r="BP11" i="23"/>
  <c r="BQ11" i="23"/>
  <c r="BR11" i="23"/>
  <c r="BS11" i="23"/>
  <c r="BT11" i="23"/>
  <c r="BU11" i="23"/>
  <c r="C12" i="23"/>
  <c r="D12" i="23"/>
  <c r="E12" i="23"/>
  <c r="F12" i="23"/>
  <c r="G12" i="23"/>
  <c r="H12" i="23"/>
  <c r="I12" i="23"/>
  <c r="J12" i="23"/>
  <c r="K12" i="23"/>
  <c r="L12" i="23"/>
  <c r="M12" i="23"/>
  <c r="N12" i="23"/>
  <c r="O12" i="23"/>
  <c r="P12" i="23"/>
  <c r="Q12" i="23"/>
  <c r="R12" i="23"/>
  <c r="S12" i="23"/>
  <c r="T12" i="23"/>
  <c r="U12" i="23"/>
  <c r="V12" i="23"/>
  <c r="W12" i="23"/>
  <c r="X12" i="23"/>
  <c r="Y12" i="23"/>
  <c r="Z12" i="23"/>
  <c r="AA12" i="23"/>
  <c r="AB12" i="23"/>
  <c r="AC12" i="23"/>
  <c r="AD12" i="23"/>
  <c r="AE12" i="23"/>
  <c r="AF12" i="23"/>
  <c r="AG12" i="23"/>
  <c r="AH12" i="23"/>
  <c r="AI12" i="23"/>
  <c r="AJ12" i="23"/>
  <c r="AK12" i="23"/>
  <c r="AL12" i="23"/>
  <c r="AM12" i="23"/>
  <c r="AN12" i="23"/>
  <c r="AO12" i="23"/>
  <c r="AP12" i="23"/>
  <c r="AQ12" i="23"/>
  <c r="AR12" i="23"/>
  <c r="AS12" i="23"/>
  <c r="AT12" i="23"/>
  <c r="AU12" i="23"/>
  <c r="AV12" i="23"/>
  <c r="AW12" i="23"/>
  <c r="AX12" i="23"/>
  <c r="AY12" i="23"/>
  <c r="AZ12" i="23"/>
  <c r="BA12" i="23"/>
  <c r="BB12" i="23"/>
  <c r="BC12" i="23"/>
  <c r="BD12" i="23"/>
  <c r="BE12" i="23"/>
  <c r="BF12" i="23"/>
  <c r="BG12" i="23"/>
  <c r="BH12" i="23"/>
  <c r="BI12" i="23"/>
  <c r="BJ12" i="23"/>
  <c r="BK12" i="23"/>
  <c r="BL12" i="23"/>
  <c r="BM12" i="23"/>
  <c r="BN12" i="23"/>
  <c r="BO12" i="23"/>
  <c r="BP12" i="23"/>
  <c r="BQ12" i="23"/>
  <c r="BR12" i="23"/>
  <c r="BS12" i="23"/>
  <c r="BT12" i="23"/>
  <c r="BU12" i="23"/>
  <c r="C13" i="23"/>
  <c r="D13" i="23"/>
  <c r="E13" i="23"/>
  <c r="F13" i="23"/>
  <c r="G13" i="23"/>
  <c r="H13" i="23"/>
  <c r="I13" i="23"/>
  <c r="J13" i="23"/>
  <c r="K13" i="23"/>
  <c r="L13" i="23"/>
  <c r="M13" i="23"/>
  <c r="N13" i="23"/>
  <c r="O13" i="23"/>
  <c r="P13" i="23"/>
  <c r="Q13" i="23"/>
  <c r="R13" i="23"/>
  <c r="S13" i="23"/>
  <c r="T13" i="23"/>
  <c r="U13" i="23"/>
  <c r="V13" i="23"/>
  <c r="W13" i="23"/>
  <c r="X13" i="23"/>
  <c r="Y13" i="23"/>
  <c r="Z13" i="23"/>
  <c r="AA13" i="23"/>
  <c r="AB13" i="23"/>
  <c r="AC13" i="23"/>
  <c r="AD13" i="23"/>
  <c r="AE13" i="23"/>
  <c r="AF13" i="23"/>
  <c r="AG13" i="23"/>
  <c r="AH13" i="23"/>
  <c r="AI13" i="23"/>
  <c r="AJ13" i="23"/>
  <c r="AK13" i="23"/>
  <c r="AL13" i="23"/>
  <c r="AM13" i="23"/>
  <c r="AN13" i="23"/>
  <c r="AO13" i="23"/>
  <c r="AP13" i="23"/>
  <c r="AQ13" i="23"/>
  <c r="AR13" i="23"/>
  <c r="AS13" i="23"/>
  <c r="AT13" i="23"/>
  <c r="AU13" i="23"/>
  <c r="AV13" i="23"/>
  <c r="AW13" i="23"/>
  <c r="AX13" i="23"/>
  <c r="AY13" i="23"/>
  <c r="AZ13" i="23"/>
  <c r="BA13" i="23"/>
  <c r="BB13" i="23"/>
  <c r="BC13" i="23"/>
  <c r="BD13" i="23"/>
  <c r="BE13" i="23"/>
  <c r="BF13" i="23"/>
  <c r="BG13" i="23"/>
  <c r="BH13" i="23"/>
  <c r="BI13" i="23"/>
  <c r="BJ13" i="23"/>
  <c r="BK13" i="23"/>
  <c r="BL13" i="23"/>
  <c r="BM13" i="23"/>
  <c r="BN13" i="23"/>
  <c r="BO13" i="23"/>
  <c r="BP13" i="23"/>
  <c r="BQ13" i="23"/>
  <c r="BR13" i="23"/>
  <c r="BS13" i="23"/>
  <c r="BT13" i="23"/>
  <c r="BU13" i="23"/>
  <c r="C15" i="23"/>
  <c r="D15" i="23"/>
  <c r="E15" i="23"/>
  <c r="F15" i="23"/>
  <c r="G15" i="23"/>
  <c r="H15" i="23"/>
  <c r="I15" i="23"/>
  <c r="J15" i="23"/>
  <c r="K15" i="23"/>
  <c r="L15" i="23"/>
  <c r="M15" i="23"/>
  <c r="N15" i="23"/>
  <c r="O15" i="23"/>
  <c r="P15" i="23"/>
  <c r="Q15" i="23"/>
  <c r="R15" i="23"/>
  <c r="S15" i="23"/>
  <c r="T15" i="23"/>
  <c r="U15" i="23"/>
  <c r="V15" i="23"/>
  <c r="W15" i="23"/>
  <c r="X15" i="23"/>
  <c r="Y15" i="23"/>
  <c r="Z15" i="23"/>
  <c r="AA15" i="23"/>
  <c r="AB15" i="23"/>
  <c r="AC15" i="23"/>
  <c r="AD15" i="23"/>
  <c r="AE15" i="23"/>
  <c r="AF15" i="23"/>
  <c r="AG15" i="23"/>
  <c r="AH15" i="23"/>
  <c r="AI15" i="23"/>
  <c r="AJ15" i="23"/>
  <c r="AK15" i="23"/>
  <c r="AL15" i="23"/>
  <c r="AM15" i="23"/>
  <c r="AN15" i="23"/>
  <c r="AO15" i="23"/>
  <c r="AP15" i="23"/>
  <c r="AQ15" i="23"/>
  <c r="AR15" i="23"/>
  <c r="AS15" i="23"/>
  <c r="AT15" i="23"/>
  <c r="AU15" i="23"/>
  <c r="AV15" i="23"/>
  <c r="AW15" i="23"/>
  <c r="AX15" i="23"/>
  <c r="AY15" i="23"/>
  <c r="AZ15" i="23"/>
  <c r="BA15" i="23"/>
  <c r="BB15" i="23"/>
  <c r="BC15" i="23"/>
  <c r="BD15" i="23"/>
  <c r="BE15" i="23"/>
  <c r="BF15" i="23"/>
  <c r="BG15" i="23"/>
  <c r="BH15" i="23"/>
  <c r="BI15" i="23"/>
  <c r="BJ15" i="23"/>
  <c r="BK15" i="23"/>
  <c r="BL15" i="23"/>
  <c r="BM15" i="23"/>
  <c r="BN15" i="23"/>
  <c r="BO15" i="23"/>
  <c r="BP15" i="23"/>
  <c r="BQ15" i="23"/>
  <c r="BR15" i="23"/>
  <c r="BS15" i="23"/>
  <c r="BT15" i="23"/>
  <c r="BU15" i="23"/>
  <c r="C16" i="23"/>
  <c r="D16" i="23"/>
  <c r="E16" i="23"/>
  <c r="F16" i="23"/>
  <c r="G16" i="23"/>
  <c r="H16" i="23"/>
  <c r="I16" i="23"/>
  <c r="J16" i="23"/>
  <c r="K16" i="23"/>
  <c r="L16" i="23"/>
  <c r="M16" i="23"/>
  <c r="N16" i="23"/>
  <c r="O16" i="23"/>
  <c r="P16" i="23"/>
  <c r="Q16" i="23"/>
  <c r="R16" i="23"/>
  <c r="S16" i="23"/>
  <c r="T16" i="23"/>
  <c r="U16" i="23"/>
  <c r="V16" i="23"/>
  <c r="W16" i="23"/>
  <c r="X16" i="23"/>
  <c r="Y16" i="23"/>
  <c r="Z16" i="23"/>
  <c r="AA16" i="23"/>
  <c r="AB16" i="23"/>
  <c r="AC16" i="23"/>
  <c r="AD16" i="23"/>
  <c r="AE16" i="23"/>
  <c r="AF16" i="23"/>
  <c r="AG16" i="23"/>
  <c r="AH16" i="23"/>
  <c r="AI16" i="23"/>
  <c r="AJ16" i="23"/>
  <c r="AK16" i="23"/>
  <c r="AL16" i="23"/>
  <c r="AM16" i="23"/>
  <c r="AN16" i="23"/>
  <c r="AO16" i="23"/>
  <c r="AP16" i="23"/>
  <c r="AQ16" i="23"/>
  <c r="AR16" i="23"/>
  <c r="AS16" i="23"/>
  <c r="AT16" i="23"/>
  <c r="AU16" i="23"/>
  <c r="AV16" i="23"/>
  <c r="AW16" i="23"/>
  <c r="AX16" i="23"/>
  <c r="AY16" i="23"/>
  <c r="AZ16" i="23"/>
  <c r="BA16" i="23"/>
  <c r="BB16" i="23"/>
  <c r="BC16" i="23"/>
  <c r="BD16" i="23"/>
  <c r="BE16" i="23"/>
  <c r="BF16" i="23"/>
  <c r="BG16" i="23"/>
  <c r="BH16" i="23"/>
  <c r="BI16" i="23"/>
  <c r="BJ16" i="23"/>
  <c r="BK16" i="23"/>
  <c r="BL16" i="23"/>
  <c r="BM16" i="23"/>
  <c r="BN16" i="23"/>
  <c r="BO16" i="23"/>
  <c r="BP16" i="23"/>
  <c r="BQ16" i="23"/>
  <c r="BR16" i="23"/>
  <c r="BS16" i="23"/>
  <c r="BT16" i="23"/>
  <c r="BU16" i="23"/>
  <c r="C18" i="23"/>
  <c r="D18" i="23"/>
  <c r="E18" i="23"/>
  <c r="F18" i="23"/>
  <c r="G18" i="23"/>
  <c r="H18" i="23"/>
  <c r="I18" i="23"/>
  <c r="J18" i="23"/>
  <c r="K18" i="23"/>
  <c r="L18" i="23"/>
  <c r="M18" i="23"/>
  <c r="N18" i="23"/>
  <c r="O18" i="23"/>
  <c r="P18" i="23"/>
  <c r="Q18" i="23"/>
  <c r="R18" i="23"/>
  <c r="S18" i="23"/>
  <c r="T18" i="23"/>
  <c r="U18" i="23"/>
  <c r="V18" i="23"/>
  <c r="W18" i="23"/>
  <c r="X18" i="23"/>
  <c r="Y18" i="23"/>
  <c r="Z18" i="23"/>
  <c r="AA18" i="23"/>
  <c r="AB18" i="23"/>
  <c r="AC18" i="23"/>
  <c r="AD18" i="23"/>
  <c r="AE18" i="23"/>
  <c r="AF18" i="23"/>
  <c r="AG18" i="23"/>
  <c r="AH18" i="23"/>
  <c r="AI18" i="23"/>
  <c r="AJ18" i="23"/>
  <c r="AK18" i="23"/>
  <c r="AL18" i="23"/>
  <c r="AM18" i="23"/>
  <c r="AN18" i="23"/>
  <c r="AO18" i="23"/>
  <c r="AP18" i="23"/>
  <c r="AQ18" i="23"/>
  <c r="AR18" i="23"/>
  <c r="AS18" i="23"/>
  <c r="AT18" i="23"/>
  <c r="AU18" i="23"/>
  <c r="AV18" i="23"/>
  <c r="AW18" i="23"/>
  <c r="AX18" i="23"/>
  <c r="AY18" i="23"/>
  <c r="AZ18" i="23"/>
  <c r="BA18" i="23"/>
  <c r="BB18" i="23"/>
  <c r="BC18" i="23"/>
  <c r="BD18" i="23"/>
  <c r="BE18" i="23"/>
  <c r="BF18" i="23"/>
  <c r="BG18" i="23"/>
  <c r="BH18" i="23"/>
  <c r="BI18" i="23"/>
  <c r="BJ18" i="23"/>
  <c r="BK18" i="23"/>
  <c r="BL18" i="23"/>
  <c r="BM18" i="23"/>
  <c r="BN18" i="23"/>
  <c r="BO18" i="23"/>
  <c r="BP18" i="23"/>
  <c r="BQ18" i="23"/>
  <c r="BR18" i="23"/>
  <c r="BS18" i="23"/>
  <c r="BT18" i="23"/>
  <c r="BU18" i="23"/>
  <c r="C19" i="23"/>
  <c r="D19" i="23"/>
  <c r="E19" i="23"/>
  <c r="F19" i="23"/>
  <c r="G19" i="23"/>
  <c r="H19" i="23"/>
  <c r="I19" i="23"/>
  <c r="J19" i="23"/>
  <c r="K19" i="23"/>
  <c r="L19" i="23"/>
  <c r="M19" i="23"/>
  <c r="N19" i="23"/>
  <c r="O19" i="23"/>
  <c r="P19" i="23"/>
  <c r="Q19" i="23"/>
  <c r="R19" i="23"/>
  <c r="S19" i="23"/>
  <c r="T19" i="23"/>
  <c r="U19" i="23"/>
  <c r="V19" i="23"/>
  <c r="W19" i="23"/>
  <c r="X19" i="23"/>
  <c r="Y19" i="23"/>
  <c r="Z19" i="23"/>
  <c r="AA19" i="23"/>
  <c r="AB19" i="23"/>
  <c r="AC19" i="23"/>
  <c r="AD19" i="23"/>
  <c r="AE19" i="23"/>
  <c r="AF19" i="23"/>
  <c r="AG19" i="23"/>
  <c r="AH19" i="23"/>
  <c r="AI19" i="23"/>
  <c r="AJ19" i="23"/>
  <c r="AK19" i="23"/>
  <c r="AL19" i="23"/>
  <c r="AM19" i="23"/>
  <c r="AN19" i="23"/>
  <c r="AO19" i="23"/>
  <c r="AP19" i="23"/>
  <c r="AQ19" i="23"/>
  <c r="AR19" i="23"/>
  <c r="AS19" i="23"/>
  <c r="AT19" i="23"/>
  <c r="AU19" i="23"/>
  <c r="AV19" i="23"/>
  <c r="AW19" i="23"/>
  <c r="AX19" i="23"/>
  <c r="AY19" i="23"/>
  <c r="AZ19" i="23"/>
  <c r="BA19" i="23"/>
  <c r="BB19" i="23"/>
  <c r="BC19" i="23"/>
  <c r="BD19" i="23"/>
  <c r="BE19" i="23"/>
  <c r="BF19" i="23"/>
  <c r="BG19" i="23"/>
  <c r="BH19" i="23"/>
  <c r="BI19" i="23"/>
  <c r="BJ19" i="23"/>
  <c r="BK19" i="23"/>
  <c r="BL19" i="23"/>
  <c r="BM19" i="23"/>
  <c r="BN19" i="23"/>
  <c r="BO19" i="23"/>
  <c r="BP19" i="23"/>
  <c r="BQ19" i="23"/>
  <c r="BR19" i="23"/>
  <c r="BS19" i="23"/>
  <c r="BT19" i="23"/>
  <c r="BU19" i="23"/>
  <c r="C20" i="23"/>
  <c r="D20" i="23"/>
  <c r="E20" i="23"/>
  <c r="F20" i="23"/>
  <c r="G20" i="23"/>
  <c r="H20" i="23"/>
  <c r="I20" i="23"/>
  <c r="J20" i="23"/>
  <c r="K20" i="23"/>
  <c r="L20" i="23"/>
  <c r="M20" i="23"/>
  <c r="N20" i="23"/>
  <c r="O20" i="23"/>
  <c r="P20" i="23"/>
  <c r="Q20" i="23"/>
  <c r="R20" i="23"/>
  <c r="S20" i="23"/>
  <c r="T20" i="23"/>
  <c r="U20" i="23"/>
  <c r="V20" i="23"/>
  <c r="W20" i="23"/>
  <c r="X20" i="23"/>
  <c r="Y20" i="23"/>
  <c r="Z20" i="23"/>
  <c r="AA20" i="23"/>
  <c r="AB20" i="23"/>
  <c r="AC20" i="23"/>
  <c r="AD20" i="23"/>
  <c r="AE20" i="23"/>
  <c r="AF20" i="23"/>
  <c r="AG20" i="23"/>
  <c r="AH20" i="23"/>
  <c r="AI20" i="23"/>
  <c r="AJ20" i="23"/>
  <c r="AK20" i="23"/>
  <c r="AL20" i="23"/>
  <c r="AM20" i="23"/>
  <c r="AN20" i="23"/>
  <c r="AO20" i="23"/>
  <c r="AP20" i="23"/>
  <c r="AQ20" i="23"/>
  <c r="AR20" i="23"/>
  <c r="AS20" i="23"/>
  <c r="AT20" i="23"/>
  <c r="AU20" i="23"/>
  <c r="AV20" i="23"/>
  <c r="AW20" i="23"/>
  <c r="AX20" i="23"/>
  <c r="AY20" i="23"/>
  <c r="AZ20" i="23"/>
  <c r="BA20" i="23"/>
  <c r="BB20" i="23"/>
  <c r="BC20" i="23"/>
  <c r="BD20" i="23"/>
  <c r="BE20" i="23"/>
  <c r="BF20" i="23"/>
  <c r="BG20" i="23"/>
  <c r="BH20" i="23"/>
  <c r="BI20" i="23"/>
  <c r="BJ20" i="23"/>
  <c r="BK20" i="23"/>
  <c r="BL20" i="23"/>
  <c r="BM20" i="23"/>
  <c r="BN20" i="23"/>
  <c r="BO20" i="23"/>
  <c r="BP20" i="23"/>
  <c r="BQ20" i="23"/>
  <c r="BR20" i="23"/>
  <c r="BS20" i="23"/>
  <c r="BT20" i="23"/>
  <c r="BU20" i="23"/>
  <c r="C21" i="23"/>
  <c r="D21" i="23"/>
  <c r="E21" i="23"/>
  <c r="F21" i="23"/>
  <c r="G21" i="23"/>
  <c r="H21" i="23"/>
  <c r="I21" i="23"/>
  <c r="J21" i="23"/>
  <c r="K21" i="23"/>
  <c r="L21" i="23"/>
  <c r="M21" i="23"/>
  <c r="N21" i="23"/>
  <c r="O21" i="23"/>
  <c r="P21" i="23"/>
  <c r="Q21" i="23"/>
  <c r="R21" i="23"/>
  <c r="S21" i="23"/>
  <c r="T21" i="23"/>
  <c r="U21" i="23"/>
  <c r="V21" i="23"/>
  <c r="W21" i="23"/>
  <c r="X21" i="23"/>
  <c r="Y21" i="23"/>
  <c r="Z21" i="23"/>
  <c r="AA21" i="23"/>
  <c r="AB21" i="23"/>
  <c r="AC21" i="23"/>
  <c r="AD21" i="23"/>
  <c r="AE21" i="23"/>
  <c r="AF21" i="23"/>
  <c r="AG21" i="23"/>
  <c r="AH21" i="23"/>
  <c r="AI21" i="23"/>
  <c r="AJ21" i="23"/>
  <c r="AK21" i="23"/>
  <c r="AL21" i="23"/>
  <c r="AM21" i="23"/>
  <c r="AN21" i="23"/>
  <c r="AO21" i="23"/>
  <c r="AP21" i="23"/>
  <c r="AQ21" i="23"/>
  <c r="AR21" i="23"/>
  <c r="AS21" i="23"/>
  <c r="AT21" i="23"/>
  <c r="AU21" i="23"/>
  <c r="AV21" i="23"/>
  <c r="AW21" i="23"/>
  <c r="AX21" i="23"/>
  <c r="AY21" i="23"/>
  <c r="AZ21" i="23"/>
  <c r="BA21" i="23"/>
  <c r="BB21" i="23"/>
  <c r="BC21" i="23"/>
  <c r="BD21" i="23"/>
  <c r="BE21" i="23"/>
  <c r="BF21" i="23"/>
  <c r="BG21" i="23"/>
  <c r="BH21" i="23"/>
  <c r="BI21" i="23"/>
  <c r="BJ21" i="23"/>
  <c r="BK21" i="23"/>
  <c r="BL21" i="23"/>
  <c r="BM21" i="23"/>
  <c r="BN21" i="23"/>
  <c r="BO21" i="23"/>
  <c r="BP21" i="23"/>
  <c r="BQ21" i="23"/>
  <c r="BR21" i="23"/>
  <c r="BS21" i="23"/>
  <c r="BT21" i="23"/>
  <c r="BU21" i="23"/>
  <c r="C22" i="23"/>
  <c r="D22" i="23"/>
  <c r="E22" i="23"/>
  <c r="F22" i="23"/>
  <c r="G22" i="23"/>
  <c r="H22" i="23"/>
  <c r="I22" i="23"/>
  <c r="J22" i="23"/>
  <c r="K22" i="23"/>
  <c r="L22" i="23"/>
  <c r="M22" i="23"/>
  <c r="N22" i="23"/>
  <c r="O22" i="23"/>
  <c r="P22" i="23"/>
  <c r="Q22" i="23"/>
  <c r="R22" i="23"/>
  <c r="S22" i="23"/>
  <c r="T22" i="23"/>
  <c r="U22" i="23"/>
  <c r="V22" i="23"/>
  <c r="W22" i="23"/>
  <c r="X22" i="23"/>
  <c r="Y22" i="23"/>
  <c r="Z22" i="23"/>
  <c r="AA22" i="23"/>
  <c r="AB22" i="23"/>
  <c r="AC22" i="23"/>
  <c r="AD22" i="23"/>
  <c r="AE22" i="23"/>
  <c r="AF22" i="23"/>
  <c r="AG22" i="23"/>
  <c r="AH22" i="23"/>
  <c r="AI22" i="23"/>
  <c r="AJ22" i="23"/>
  <c r="AK22" i="23"/>
  <c r="AL22" i="23"/>
  <c r="AM22" i="23"/>
  <c r="AN22" i="23"/>
  <c r="AO22" i="23"/>
  <c r="AP22" i="23"/>
  <c r="AQ22" i="23"/>
  <c r="AR22" i="23"/>
  <c r="AS22" i="23"/>
  <c r="AT22" i="23"/>
  <c r="AU22" i="23"/>
  <c r="AV22" i="23"/>
  <c r="AW22" i="23"/>
  <c r="AX22" i="23"/>
  <c r="AY22" i="23"/>
  <c r="AZ22" i="23"/>
  <c r="BA22" i="23"/>
  <c r="BB22" i="23"/>
  <c r="BC22" i="23"/>
  <c r="BD22" i="23"/>
  <c r="BE22" i="23"/>
  <c r="BF22" i="23"/>
  <c r="BG22" i="23"/>
  <c r="BH22" i="23"/>
  <c r="BI22" i="23"/>
  <c r="BJ22" i="23"/>
  <c r="BK22" i="23"/>
  <c r="BL22" i="23"/>
  <c r="BM22" i="23"/>
  <c r="BN22" i="23"/>
  <c r="BO22" i="23"/>
  <c r="BP22" i="23"/>
  <c r="BQ22" i="23"/>
  <c r="BR22" i="23"/>
  <c r="BS22" i="23"/>
  <c r="BT22" i="23"/>
  <c r="BU22"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D23" i="23"/>
  <c r="AE23" i="23"/>
  <c r="AF23" i="23"/>
  <c r="AG23" i="23"/>
  <c r="AH23" i="23"/>
  <c r="AI23" i="23"/>
  <c r="AJ23" i="23"/>
  <c r="AK23" i="23"/>
  <c r="AL23" i="23"/>
  <c r="AM23" i="23"/>
  <c r="AN23" i="23"/>
  <c r="AO23" i="23"/>
  <c r="AP23" i="23"/>
  <c r="AQ23" i="23"/>
  <c r="AR23" i="23"/>
  <c r="AS23" i="23"/>
  <c r="AT23" i="23"/>
  <c r="AU23" i="23"/>
  <c r="AV23" i="23"/>
  <c r="AW23" i="23"/>
  <c r="AX23" i="23"/>
  <c r="AY23" i="23"/>
  <c r="AZ23" i="23"/>
  <c r="BA23" i="23"/>
  <c r="BB23" i="23"/>
  <c r="BC23" i="23"/>
  <c r="BD23" i="23"/>
  <c r="BE23" i="23"/>
  <c r="BF23" i="23"/>
  <c r="BG23" i="23"/>
  <c r="BH23" i="23"/>
  <c r="BI23" i="23"/>
  <c r="BJ23" i="23"/>
  <c r="BK23" i="23"/>
  <c r="BL23" i="23"/>
  <c r="BM23" i="23"/>
  <c r="BN23" i="23"/>
  <c r="BO23" i="23"/>
  <c r="BP23" i="23"/>
  <c r="BQ23" i="23"/>
  <c r="BR23" i="23"/>
  <c r="BS23" i="23"/>
  <c r="BT23" i="23"/>
  <c r="BU23" i="23"/>
  <c r="C25" i="23"/>
  <c r="D25" i="23"/>
  <c r="E25" i="23"/>
  <c r="F25" i="23"/>
  <c r="G25" i="23"/>
  <c r="H25" i="23"/>
  <c r="I25" i="23"/>
  <c r="J25" i="23"/>
  <c r="K25" i="23"/>
  <c r="L25" i="23"/>
  <c r="M25" i="23"/>
  <c r="N25" i="23"/>
  <c r="O25" i="23"/>
  <c r="P25" i="23"/>
  <c r="Q25" i="23"/>
  <c r="R25" i="23"/>
  <c r="S25" i="23"/>
  <c r="T25" i="23"/>
  <c r="U25" i="23"/>
  <c r="V25" i="23"/>
  <c r="W25" i="23"/>
  <c r="X25" i="23"/>
  <c r="Y25" i="23"/>
  <c r="Z25" i="23"/>
  <c r="AA25" i="23"/>
  <c r="AB25" i="23"/>
  <c r="AC25" i="23"/>
  <c r="AD25" i="23"/>
  <c r="AE25" i="23"/>
  <c r="AF25" i="23"/>
  <c r="AG25" i="23"/>
  <c r="AH25" i="23"/>
  <c r="AI25" i="23"/>
  <c r="AJ25" i="23"/>
  <c r="AK25" i="23"/>
  <c r="AL25" i="23"/>
  <c r="AM25" i="23"/>
  <c r="AN25" i="23"/>
  <c r="AO25" i="23"/>
  <c r="AP25" i="23"/>
  <c r="AQ25" i="23"/>
  <c r="AR25" i="23"/>
  <c r="AS25" i="23"/>
  <c r="AT25" i="23"/>
  <c r="AU25" i="23"/>
  <c r="AV25" i="23"/>
  <c r="AW25" i="23"/>
  <c r="AX25" i="23"/>
  <c r="AY25" i="23"/>
  <c r="AZ25" i="23"/>
  <c r="BA25" i="23"/>
  <c r="BB25" i="23"/>
  <c r="BC25" i="23"/>
  <c r="BD25" i="23"/>
  <c r="BE25" i="23"/>
  <c r="BF25" i="23"/>
  <c r="BG25" i="23"/>
  <c r="BH25" i="23"/>
  <c r="BI25" i="23"/>
  <c r="BJ25" i="23"/>
  <c r="BK25" i="23"/>
  <c r="BL25" i="23"/>
  <c r="BM25" i="23"/>
  <c r="BN25" i="23"/>
  <c r="BO25" i="23"/>
  <c r="BP25" i="23"/>
  <c r="BQ25" i="23"/>
  <c r="BR25" i="23"/>
  <c r="BS25" i="23"/>
  <c r="BT25" i="23"/>
  <c r="BU25" i="23"/>
  <c r="C26" i="23"/>
  <c r="D26" i="23"/>
  <c r="E26" i="23"/>
  <c r="F26" i="23"/>
  <c r="G26" i="23"/>
  <c r="H26" i="23"/>
  <c r="I26" i="23"/>
  <c r="J26" i="23"/>
  <c r="K26" i="23"/>
  <c r="L26" i="23"/>
  <c r="M26" i="23"/>
  <c r="N26" i="23"/>
  <c r="O26" i="23"/>
  <c r="P26" i="23"/>
  <c r="Q26" i="23"/>
  <c r="R26" i="23"/>
  <c r="S26" i="23"/>
  <c r="T26" i="23"/>
  <c r="U26" i="23"/>
  <c r="V26" i="23"/>
  <c r="W26" i="23"/>
  <c r="X26" i="23"/>
  <c r="Y26" i="23"/>
  <c r="Z26" i="23"/>
  <c r="AA26" i="23"/>
  <c r="AB26" i="23"/>
  <c r="AC26" i="23"/>
  <c r="AD26" i="23"/>
  <c r="AE26" i="23"/>
  <c r="AF26" i="23"/>
  <c r="AG26" i="23"/>
  <c r="AH26" i="23"/>
  <c r="AI26" i="23"/>
  <c r="AJ26" i="23"/>
  <c r="AK26" i="23"/>
  <c r="AL26" i="23"/>
  <c r="AM26" i="23"/>
  <c r="AN26" i="23"/>
  <c r="AO26" i="23"/>
  <c r="AP26" i="23"/>
  <c r="AQ26" i="23"/>
  <c r="AR26" i="23"/>
  <c r="AS26" i="23"/>
  <c r="AT26" i="23"/>
  <c r="AU26" i="23"/>
  <c r="AV26" i="23"/>
  <c r="AW26" i="23"/>
  <c r="AX26" i="23"/>
  <c r="AY26" i="23"/>
  <c r="AZ26" i="23"/>
  <c r="BA26" i="23"/>
  <c r="BB26" i="23"/>
  <c r="BC26" i="23"/>
  <c r="BD26" i="23"/>
  <c r="BE26" i="23"/>
  <c r="BF26" i="23"/>
  <c r="BG26" i="23"/>
  <c r="BH26" i="23"/>
  <c r="BI26" i="23"/>
  <c r="BJ26" i="23"/>
  <c r="BK26" i="23"/>
  <c r="BL26" i="23"/>
  <c r="BM26" i="23"/>
  <c r="BN26" i="23"/>
  <c r="BO26" i="23"/>
  <c r="BP26" i="23"/>
  <c r="BQ26" i="23"/>
  <c r="BR26" i="23"/>
  <c r="BS26" i="23"/>
  <c r="BT26" i="23"/>
  <c r="BU26" i="23"/>
  <c r="C27" i="23"/>
  <c r="D27" i="23"/>
  <c r="E27" i="23"/>
  <c r="F27" i="23"/>
  <c r="G27" i="23"/>
  <c r="H27" i="23"/>
  <c r="I27" i="23"/>
  <c r="J27" i="23"/>
  <c r="K27" i="23"/>
  <c r="L27" i="23"/>
  <c r="M27" i="23"/>
  <c r="N27" i="23"/>
  <c r="O27" i="23"/>
  <c r="P27" i="23"/>
  <c r="Q27" i="23"/>
  <c r="R27" i="23"/>
  <c r="S27" i="23"/>
  <c r="T27" i="23"/>
  <c r="U27" i="23"/>
  <c r="V27" i="23"/>
  <c r="W27" i="23"/>
  <c r="X27" i="23"/>
  <c r="Y27" i="23"/>
  <c r="Z27" i="23"/>
  <c r="AA27" i="23"/>
  <c r="AB27" i="23"/>
  <c r="AC27" i="23"/>
  <c r="AD27" i="23"/>
  <c r="AE27" i="23"/>
  <c r="AF27" i="23"/>
  <c r="AG27" i="23"/>
  <c r="AH27" i="23"/>
  <c r="AI27" i="23"/>
  <c r="AJ27" i="23"/>
  <c r="AK27" i="23"/>
  <c r="AL27" i="23"/>
  <c r="AM27" i="23"/>
  <c r="AN27" i="23"/>
  <c r="AO27" i="23"/>
  <c r="AP27" i="23"/>
  <c r="AQ27" i="23"/>
  <c r="AR27" i="23"/>
  <c r="AS27" i="23"/>
  <c r="AT27" i="23"/>
  <c r="AU27" i="23"/>
  <c r="AV27" i="23"/>
  <c r="AW27" i="23"/>
  <c r="AX27" i="23"/>
  <c r="AY27" i="23"/>
  <c r="AZ27" i="23"/>
  <c r="BA27" i="23"/>
  <c r="BB27" i="23"/>
  <c r="BC27" i="23"/>
  <c r="BD27" i="23"/>
  <c r="BE27" i="23"/>
  <c r="BF27" i="23"/>
  <c r="BG27" i="23"/>
  <c r="BH27" i="23"/>
  <c r="BI27" i="23"/>
  <c r="BJ27" i="23"/>
  <c r="BK27" i="23"/>
  <c r="BL27" i="23"/>
  <c r="BM27" i="23"/>
  <c r="BN27" i="23"/>
  <c r="BO27" i="23"/>
  <c r="BP27" i="23"/>
  <c r="BQ27" i="23"/>
  <c r="BR27" i="23"/>
  <c r="BS27" i="23"/>
  <c r="BT27" i="23"/>
  <c r="BU27" i="23"/>
  <c r="C28" i="23"/>
  <c r="D28" i="23"/>
  <c r="E28" i="23"/>
  <c r="F28" i="23"/>
  <c r="G28" i="23"/>
  <c r="H28" i="23"/>
  <c r="I28" i="23"/>
  <c r="J28" i="23"/>
  <c r="K28" i="23"/>
  <c r="L28" i="23"/>
  <c r="M28" i="23"/>
  <c r="N28" i="23"/>
  <c r="O28" i="23"/>
  <c r="P28" i="23"/>
  <c r="Q28" i="23"/>
  <c r="R28" i="23"/>
  <c r="S28" i="23"/>
  <c r="T28" i="23"/>
  <c r="U28" i="23"/>
  <c r="V28" i="23"/>
  <c r="W28" i="23"/>
  <c r="X28" i="23"/>
  <c r="Y28" i="23"/>
  <c r="Z28" i="23"/>
  <c r="AA28" i="23"/>
  <c r="AB28" i="23"/>
  <c r="AC28" i="23"/>
  <c r="AD28" i="23"/>
  <c r="AE28" i="23"/>
  <c r="AF28" i="23"/>
  <c r="AG28" i="23"/>
  <c r="AH28" i="23"/>
  <c r="AI28" i="23"/>
  <c r="AJ28" i="23"/>
  <c r="AK28" i="23"/>
  <c r="AL28" i="23"/>
  <c r="AM28" i="23"/>
  <c r="AN28" i="23"/>
  <c r="AO28" i="23"/>
  <c r="AP28" i="23"/>
  <c r="AQ28" i="23"/>
  <c r="AR28" i="23"/>
  <c r="AS28" i="23"/>
  <c r="AT28" i="23"/>
  <c r="AU28" i="23"/>
  <c r="AV28" i="23"/>
  <c r="AW28" i="23"/>
  <c r="AX28" i="23"/>
  <c r="AY28" i="23"/>
  <c r="AZ28" i="23"/>
  <c r="BA28" i="23"/>
  <c r="BB28" i="23"/>
  <c r="BC28" i="23"/>
  <c r="BD28" i="23"/>
  <c r="BE28" i="23"/>
  <c r="BF28" i="23"/>
  <c r="BG28" i="23"/>
  <c r="BH28" i="23"/>
  <c r="BI28" i="23"/>
  <c r="BJ28" i="23"/>
  <c r="BK28" i="23"/>
  <c r="BL28" i="23"/>
  <c r="BM28" i="23"/>
  <c r="BN28" i="23"/>
  <c r="BO28" i="23"/>
  <c r="BP28" i="23"/>
  <c r="BQ28" i="23"/>
  <c r="BR28" i="23"/>
  <c r="BS28" i="23"/>
  <c r="BT28" i="23"/>
  <c r="BU28" i="23"/>
  <c r="C29" i="23"/>
  <c r="D29" i="23"/>
  <c r="E29" i="23"/>
  <c r="F29" i="23"/>
  <c r="G29" i="23"/>
  <c r="H29" i="23"/>
  <c r="I29" i="23"/>
  <c r="J29" i="23"/>
  <c r="K29" i="23"/>
  <c r="L29" i="23"/>
  <c r="M29" i="23"/>
  <c r="N29" i="23"/>
  <c r="O29" i="23"/>
  <c r="P29" i="23"/>
  <c r="Q29" i="23"/>
  <c r="R29" i="23"/>
  <c r="S29" i="23"/>
  <c r="T29" i="23"/>
  <c r="U29" i="23"/>
  <c r="V29" i="23"/>
  <c r="W29" i="23"/>
  <c r="X29" i="23"/>
  <c r="Y29" i="23"/>
  <c r="Z29" i="23"/>
  <c r="AA29" i="23"/>
  <c r="AB29" i="23"/>
  <c r="AC29" i="23"/>
  <c r="AD29" i="23"/>
  <c r="AE29" i="23"/>
  <c r="AF29" i="23"/>
  <c r="AG29" i="23"/>
  <c r="AH29" i="23"/>
  <c r="AI29" i="23"/>
  <c r="AJ29" i="23"/>
  <c r="AK29" i="23"/>
  <c r="AL29" i="23"/>
  <c r="AM29" i="23"/>
  <c r="AN29" i="23"/>
  <c r="AO29" i="23"/>
  <c r="AP29" i="23"/>
  <c r="AQ29" i="23"/>
  <c r="AR29" i="23"/>
  <c r="AS29" i="23"/>
  <c r="AT29" i="23"/>
  <c r="AU29" i="23"/>
  <c r="AV29" i="23"/>
  <c r="AW29" i="23"/>
  <c r="AX29" i="23"/>
  <c r="AY29" i="23"/>
  <c r="AZ29" i="23"/>
  <c r="BA29" i="23"/>
  <c r="BB29" i="23"/>
  <c r="BC29" i="23"/>
  <c r="BD29" i="23"/>
  <c r="BE29" i="23"/>
  <c r="BF29" i="23"/>
  <c r="BG29" i="23"/>
  <c r="BH29" i="23"/>
  <c r="BI29" i="23"/>
  <c r="BJ29" i="23"/>
  <c r="BK29" i="23"/>
  <c r="BL29" i="23"/>
  <c r="BM29" i="23"/>
  <c r="BN29" i="23"/>
  <c r="BO29" i="23"/>
  <c r="BP29" i="23"/>
  <c r="BQ29" i="23"/>
  <c r="BR29" i="23"/>
  <c r="BS29" i="23"/>
  <c r="BT29" i="23"/>
  <c r="BU29" i="23"/>
  <c r="C30" i="23"/>
  <c r="D30" i="23"/>
  <c r="E30" i="23"/>
  <c r="F30" i="23"/>
  <c r="G30" i="23"/>
  <c r="H30" i="23"/>
  <c r="I30" i="23"/>
  <c r="J30" i="23"/>
  <c r="K30" i="23"/>
  <c r="L30" i="23"/>
  <c r="M30" i="23"/>
  <c r="N30" i="23"/>
  <c r="O30" i="23"/>
  <c r="P30" i="23"/>
  <c r="Q30" i="23"/>
  <c r="R30" i="23"/>
  <c r="S30" i="23"/>
  <c r="T30" i="23"/>
  <c r="U30" i="23"/>
  <c r="V30" i="23"/>
  <c r="W30" i="23"/>
  <c r="X30" i="23"/>
  <c r="Y30" i="23"/>
  <c r="Z30" i="23"/>
  <c r="AA30" i="23"/>
  <c r="AB30" i="23"/>
  <c r="AC30" i="23"/>
  <c r="AD30" i="23"/>
  <c r="AE30" i="23"/>
  <c r="AF30" i="23"/>
  <c r="AG30" i="23"/>
  <c r="AH30" i="23"/>
  <c r="AI30" i="23"/>
  <c r="AJ30" i="23"/>
  <c r="AK30" i="23"/>
  <c r="AL30" i="23"/>
  <c r="AM30" i="23"/>
  <c r="AN30" i="23"/>
  <c r="AO30" i="23"/>
  <c r="AP30" i="23"/>
  <c r="AQ30" i="23"/>
  <c r="AR30" i="23"/>
  <c r="AS30" i="23"/>
  <c r="AT30" i="23"/>
  <c r="AU30" i="23"/>
  <c r="AV30" i="23"/>
  <c r="AW30" i="23"/>
  <c r="AX30" i="23"/>
  <c r="AY30" i="23"/>
  <c r="AZ30" i="23"/>
  <c r="BA30" i="23"/>
  <c r="BB30" i="23"/>
  <c r="BC30" i="23"/>
  <c r="BD30" i="23"/>
  <c r="BE30" i="23"/>
  <c r="BF30" i="23"/>
  <c r="BG30" i="23"/>
  <c r="BH30" i="23"/>
  <c r="BI30" i="23"/>
  <c r="BJ30" i="23"/>
  <c r="BK30" i="23"/>
  <c r="BL30" i="23"/>
  <c r="BM30" i="23"/>
  <c r="BN30" i="23"/>
  <c r="BO30" i="23"/>
  <c r="BP30" i="23"/>
  <c r="BQ30" i="23"/>
  <c r="BR30" i="23"/>
  <c r="BS30" i="23"/>
  <c r="BT30" i="23"/>
  <c r="BU30" i="23"/>
  <c r="C33" i="23"/>
  <c r="D33" i="23"/>
  <c r="E33" i="23"/>
  <c r="F33" i="23"/>
  <c r="G33" i="23"/>
  <c r="H33" i="23"/>
  <c r="I33" i="23"/>
  <c r="J33" i="23"/>
  <c r="K33" i="23"/>
  <c r="L33" i="23"/>
  <c r="M33" i="23"/>
  <c r="N33" i="23"/>
  <c r="O33" i="23"/>
  <c r="P33" i="23"/>
  <c r="Q33" i="23"/>
  <c r="R33" i="23"/>
  <c r="S33" i="23"/>
  <c r="T33" i="23"/>
  <c r="U33" i="23"/>
  <c r="V33" i="23"/>
  <c r="W33" i="23"/>
  <c r="X33" i="23"/>
  <c r="Y33" i="23"/>
  <c r="Z33" i="23"/>
  <c r="AA33" i="23"/>
  <c r="AB33" i="23"/>
  <c r="AC33" i="23"/>
  <c r="AD33" i="23"/>
  <c r="AE33" i="23"/>
  <c r="AF33" i="23"/>
  <c r="AG33" i="23"/>
  <c r="AH33" i="23"/>
  <c r="AI33" i="23"/>
  <c r="AJ33" i="23"/>
  <c r="AK33" i="23"/>
  <c r="AL33" i="23"/>
  <c r="AM33" i="23"/>
  <c r="AN33" i="23"/>
  <c r="AO33" i="23"/>
  <c r="AP33" i="23"/>
  <c r="AQ33" i="23"/>
  <c r="AR33" i="23"/>
  <c r="AS33" i="23"/>
  <c r="AT33" i="23"/>
  <c r="AU33" i="23"/>
  <c r="AV33" i="23"/>
  <c r="AW33" i="23"/>
  <c r="AX33" i="23"/>
  <c r="AY33" i="23"/>
  <c r="AZ33" i="23"/>
  <c r="BA33" i="23"/>
  <c r="BB33" i="23"/>
  <c r="BC33" i="23"/>
  <c r="BD33" i="23"/>
  <c r="BE33" i="23"/>
  <c r="BF33" i="23"/>
  <c r="BG33" i="23"/>
  <c r="BH33" i="23"/>
  <c r="BI33" i="23"/>
  <c r="BJ33" i="23"/>
  <c r="BK33" i="23"/>
  <c r="BL33" i="23"/>
  <c r="BM33" i="23"/>
  <c r="BN33" i="23"/>
  <c r="BO33" i="23"/>
  <c r="BP33" i="23"/>
  <c r="BQ33" i="23"/>
  <c r="BR33" i="23"/>
  <c r="BS33" i="23"/>
  <c r="BT33" i="23"/>
  <c r="BU33" i="23"/>
  <c r="C34" i="23"/>
  <c r="D34" i="23"/>
  <c r="E34" i="23"/>
  <c r="F34" i="23"/>
  <c r="G34" i="23"/>
  <c r="H34" i="23"/>
  <c r="I34" i="23"/>
  <c r="J34" i="23"/>
  <c r="K34" i="23"/>
  <c r="L34" i="23"/>
  <c r="M34" i="23"/>
  <c r="N34" i="23"/>
  <c r="O34" i="23"/>
  <c r="P34" i="23"/>
  <c r="Q34" i="23"/>
  <c r="R34" i="23"/>
  <c r="S34" i="23"/>
  <c r="T34" i="23"/>
  <c r="U34" i="23"/>
  <c r="V34" i="23"/>
  <c r="W34" i="23"/>
  <c r="X34" i="23"/>
  <c r="Y34" i="23"/>
  <c r="Z34" i="23"/>
  <c r="AA34" i="23"/>
  <c r="AB34" i="23"/>
  <c r="AC34" i="23"/>
  <c r="AD34" i="23"/>
  <c r="AE34" i="23"/>
  <c r="AF34" i="23"/>
  <c r="AG34" i="23"/>
  <c r="AH34" i="23"/>
  <c r="AI34" i="23"/>
  <c r="AJ34" i="23"/>
  <c r="AK34" i="23"/>
  <c r="AL34" i="23"/>
  <c r="AM34" i="23"/>
  <c r="AN34" i="23"/>
  <c r="AO34" i="23"/>
  <c r="AP34" i="23"/>
  <c r="AQ34" i="23"/>
  <c r="AR34" i="23"/>
  <c r="AS34" i="23"/>
  <c r="AT34" i="23"/>
  <c r="AU34" i="23"/>
  <c r="AV34" i="23"/>
  <c r="AW34" i="23"/>
  <c r="AX34" i="23"/>
  <c r="AY34" i="23"/>
  <c r="AZ34" i="23"/>
  <c r="BA34" i="23"/>
  <c r="BB34" i="23"/>
  <c r="BC34" i="23"/>
  <c r="BD34" i="23"/>
  <c r="BE34" i="23"/>
  <c r="BF34" i="23"/>
  <c r="BG34" i="23"/>
  <c r="BH34" i="23"/>
  <c r="BI34" i="23"/>
  <c r="BJ34" i="23"/>
  <c r="BK34" i="23"/>
  <c r="BL34" i="23"/>
  <c r="BM34" i="23"/>
  <c r="BN34" i="23"/>
  <c r="BO34" i="23"/>
  <c r="BP34" i="23"/>
  <c r="BQ34" i="23"/>
  <c r="BR34" i="23"/>
  <c r="BS34" i="23"/>
  <c r="BT34" i="23"/>
  <c r="BU34" i="23"/>
  <c r="BU36" i="23"/>
  <c r="BU35" i="23" s="1"/>
  <c r="C38" i="23"/>
  <c r="D38" i="23"/>
  <c r="E38" i="23"/>
  <c r="F38" i="23"/>
  <c r="G38" i="23"/>
  <c r="H38" i="23"/>
  <c r="I38" i="23"/>
  <c r="J38" i="23"/>
  <c r="K38" i="23"/>
  <c r="L38" i="23"/>
  <c r="M38" i="23"/>
  <c r="N38" i="23"/>
  <c r="O38" i="23"/>
  <c r="P38" i="23"/>
  <c r="Q38" i="23"/>
  <c r="R38" i="23"/>
  <c r="S38" i="23"/>
  <c r="T38" i="23"/>
  <c r="U38" i="23"/>
  <c r="V38" i="23"/>
  <c r="W38" i="23"/>
  <c r="X38" i="23"/>
  <c r="Y38" i="23"/>
  <c r="Z38" i="23"/>
  <c r="AA38" i="23"/>
  <c r="AB38" i="23"/>
  <c r="AC38" i="23"/>
  <c r="AD38" i="23"/>
  <c r="AE38" i="23"/>
  <c r="AF38" i="23"/>
  <c r="AG38" i="23"/>
  <c r="AH38" i="23"/>
  <c r="AI38" i="23"/>
  <c r="AJ38" i="23"/>
  <c r="AK38" i="23"/>
  <c r="AL38" i="23"/>
  <c r="AM38" i="23"/>
  <c r="AN38" i="23"/>
  <c r="AO38" i="23"/>
  <c r="AP38" i="23"/>
  <c r="AQ38" i="23"/>
  <c r="AR38" i="23"/>
  <c r="AS38" i="23"/>
  <c r="AT38" i="23"/>
  <c r="AU38" i="23"/>
  <c r="AV38" i="23"/>
  <c r="AW38" i="23"/>
  <c r="AX38" i="23"/>
  <c r="AY38" i="23"/>
  <c r="AZ38" i="23"/>
  <c r="BA38" i="23"/>
  <c r="BB38" i="23"/>
  <c r="BC38" i="23"/>
  <c r="BD38" i="23"/>
  <c r="BE38" i="23"/>
  <c r="BF38" i="23"/>
  <c r="BG38" i="23"/>
  <c r="BH38" i="23"/>
  <c r="BI38" i="23"/>
  <c r="BJ38" i="23"/>
  <c r="BK38" i="23"/>
  <c r="BL38" i="23"/>
  <c r="BM38" i="23"/>
  <c r="BN38" i="23"/>
  <c r="BO38" i="23"/>
  <c r="BP38" i="23"/>
  <c r="BQ38" i="23"/>
  <c r="BR38" i="23"/>
  <c r="BS38" i="23"/>
  <c r="BT38" i="23"/>
  <c r="BU38" i="23"/>
  <c r="BU37" i="23" s="1"/>
  <c r="C40" i="23"/>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AD40" i="23"/>
  <c r="AE40" i="23"/>
  <c r="AF40" i="23"/>
  <c r="AG40" i="23"/>
  <c r="AH40" i="23"/>
  <c r="AI40" i="23"/>
  <c r="AJ40" i="23"/>
  <c r="AK40" i="23"/>
  <c r="AL40" i="23"/>
  <c r="AM40" i="23"/>
  <c r="AN40" i="23"/>
  <c r="AO40" i="23"/>
  <c r="AP40" i="23"/>
  <c r="AQ40" i="23"/>
  <c r="AR40" i="23"/>
  <c r="AS40" i="23"/>
  <c r="AT40" i="23"/>
  <c r="AU40" i="23"/>
  <c r="AV40" i="23"/>
  <c r="AW40" i="23"/>
  <c r="AX40" i="23"/>
  <c r="AY40" i="23"/>
  <c r="AZ40" i="23"/>
  <c r="BA40" i="23"/>
  <c r="BB40" i="23"/>
  <c r="BC40" i="23"/>
  <c r="BD40" i="23"/>
  <c r="BE40" i="23"/>
  <c r="BF40" i="23"/>
  <c r="BG40" i="23"/>
  <c r="BH40" i="23"/>
  <c r="BI40" i="23"/>
  <c r="BJ40" i="23"/>
  <c r="BK40" i="23"/>
  <c r="BL40" i="23"/>
  <c r="BM40" i="23"/>
  <c r="BN40" i="23"/>
  <c r="BO40" i="23"/>
  <c r="BP40" i="23"/>
  <c r="BQ40" i="23"/>
  <c r="BR40" i="23"/>
  <c r="BS40" i="23"/>
  <c r="BT40" i="23"/>
  <c r="BU40" i="23"/>
  <c r="C42" i="23"/>
  <c r="D42" i="23"/>
  <c r="E42" i="23"/>
  <c r="F42" i="23"/>
  <c r="G42" i="23"/>
  <c r="H42" i="23"/>
  <c r="I42" i="23"/>
  <c r="J42" i="23"/>
  <c r="K42" i="23"/>
  <c r="L42" i="23"/>
  <c r="M42" i="23"/>
  <c r="N42" i="23"/>
  <c r="O42" i="23"/>
  <c r="P42" i="23"/>
  <c r="Q42" i="23"/>
  <c r="R42" i="23"/>
  <c r="S42" i="23"/>
  <c r="T42" i="23"/>
  <c r="U42" i="23"/>
  <c r="V42" i="23"/>
  <c r="W42" i="23"/>
  <c r="X42" i="23"/>
  <c r="Y42" i="23"/>
  <c r="Z42" i="23"/>
  <c r="AA42" i="23"/>
  <c r="AB42" i="23"/>
  <c r="AC42" i="23"/>
  <c r="AD42" i="23"/>
  <c r="AE42" i="23"/>
  <c r="AF42" i="23"/>
  <c r="AG42" i="23"/>
  <c r="AH42" i="23"/>
  <c r="AI42" i="23"/>
  <c r="AJ42" i="23"/>
  <c r="AK42" i="23"/>
  <c r="AL42" i="23"/>
  <c r="AM42" i="23"/>
  <c r="AN42" i="23"/>
  <c r="AO42" i="23"/>
  <c r="AP42" i="23"/>
  <c r="AQ42" i="23"/>
  <c r="AR42" i="23"/>
  <c r="AS42" i="23"/>
  <c r="AT42" i="23"/>
  <c r="AU42" i="23"/>
  <c r="AV42" i="23"/>
  <c r="AW42" i="23"/>
  <c r="AX42" i="23"/>
  <c r="AY42" i="23"/>
  <c r="AZ42" i="23"/>
  <c r="BA42" i="23"/>
  <c r="BB42" i="23"/>
  <c r="BC42" i="23"/>
  <c r="BD42" i="23"/>
  <c r="BE42" i="23"/>
  <c r="BF42" i="23"/>
  <c r="BG42" i="23"/>
  <c r="BH42" i="23"/>
  <c r="BI42" i="23"/>
  <c r="BJ42" i="23"/>
  <c r="BK42" i="23"/>
  <c r="BL42" i="23"/>
  <c r="BM42" i="23"/>
  <c r="BN42" i="23"/>
  <c r="BO42" i="23"/>
  <c r="BP42" i="23"/>
  <c r="BQ42" i="23"/>
  <c r="BR42" i="23"/>
  <c r="BS42" i="23"/>
  <c r="BT42" i="23"/>
  <c r="BU42" i="23"/>
  <c r="C43" i="23"/>
  <c r="D43" i="23"/>
  <c r="E43" i="23"/>
  <c r="F43" i="23"/>
  <c r="G43" i="23"/>
  <c r="H43" i="23"/>
  <c r="I43" i="23"/>
  <c r="J43" i="23"/>
  <c r="K43" i="23"/>
  <c r="L43" i="23"/>
  <c r="M43" i="23"/>
  <c r="N43" i="23"/>
  <c r="O43" i="23"/>
  <c r="P43" i="23"/>
  <c r="Q43" i="23"/>
  <c r="R43" i="23"/>
  <c r="S43" i="23"/>
  <c r="T43" i="23"/>
  <c r="U43" i="23"/>
  <c r="V43" i="23"/>
  <c r="W43" i="23"/>
  <c r="X43" i="23"/>
  <c r="Y43" i="23"/>
  <c r="Z43" i="23"/>
  <c r="AA43" i="23"/>
  <c r="AB43" i="23"/>
  <c r="AC43" i="23"/>
  <c r="AD43" i="23"/>
  <c r="AE43" i="23"/>
  <c r="AF43" i="23"/>
  <c r="AG43" i="23"/>
  <c r="AH43" i="23"/>
  <c r="AI43" i="23"/>
  <c r="AJ43" i="23"/>
  <c r="AK43" i="23"/>
  <c r="AL43" i="23"/>
  <c r="AM43" i="23"/>
  <c r="AN43" i="23"/>
  <c r="AO43" i="23"/>
  <c r="AP43" i="23"/>
  <c r="AQ43" i="23"/>
  <c r="AR43" i="23"/>
  <c r="AS43" i="23"/>
  <c r="AT43" i="23"/>
  <c r="AU43" i="23"/>
  <c r="AV43" i="23"/>
  <c r="AW43" i="23"/>
  <c r="AX43" i="23"/>
  <c r="AY43" i="23"/>
  <c r="AZ43" i="23"/>
  <c r="BA43" i="23"/>
  <c r="BB43" i="23"/>
  <c r="BC43" i="23"/>
  <c r="BD43" i="23"/>
  <c r="BE43" i="23"/>
  <c r="BF43" i="23"/>
  <c r="BG43" i="23"/>
  <c r="BH43" i="23"/>
  <c r="BI43" i="23"/>
  <c r="BJ43" i="23"/>
  <c r="BK43" i="23"/>
  <c r="BL43" i="23"/>
  <c r="BM43" i="23"/>
  <c r="BN43" i="23"/>
  <c r="BO43" i="23"/>
  <c r="BP43" i="23"/>
  <c r="BQ43" i="23"/>
  <c r="BR43" i="23"/>
  <c r="BS43" i="23"/>
  <c r="BT43" i="23"/>
  <c r="BU43" i="23"/>
  <c r="C46" i="23"/>
  <c r="D46" i="23"/>
  <c r="E46" i="23"/>
  <c r="F46" i="23"/>
  <c r="G46" i="23"/>
  <c r="H46" i="23"/>
  <c r="I46" i="23"/>
  <c r="J46" i="23"/>
  <c r="K46" i="23"/>
  <c r="L46" i="23"/>
  <c r="M46" i="23"/>
  <c r="N46" i="23"/>
  <c r="O46" i="23"/>
  <c r="P46" i="23"/>
  <c r="Q46" i="23"/>
  <c r="R46" i="23"/>
  <c r="S46" i="23"/>
  <c r="T46" i="23"/>
  <c r="U46" i="23"/>
  <c r="V46" i="23"/>
  <c r="W46" i="23"/>
  <c r="X46" i="23"/>
  <c r="Y46" i="23"/>
  <c r="Z46" i="23"/>
  <c r="AA46" i="23"/>
  <c r="AB46" i="23"/>
  <c r="AC46" i="23"/>
  <c r="AD46" i="23"/>
  <c r="AE46" i="23"/>
  <c r="AF46" i="23"/>
  <c r="AG46" i="23"/>
  <c r="AH46" i="23"/>
  <c r="AI46" i="23"/>
  <c r="AJ46" i="23"/>
  <c r="AK46" i="23"/>
  <c r="AL46" i="23"/>
  <c r="AM46" i="23"/>
  <c r="AN46" i="23"/>
  <c r="AO46" i="23"/>
  <c r="AP46" i="23"/>
  <c r="AQ46" i="23"/>
  <c r="AR46" i="23"/>
  <c r="AS46" i="23"/>
  <c r="AT46" i="23"/>
  <c r="AU46" i="23"/>
  <c r="AV46" i="23"/>
  <c r="AW46" i="23"/>
  <c r="AX46" i="23"/>
  <c r="AY46" i="23"/>
  <c r="AZ46" i="23"/>
  <c r="BA46" i="23"/>
  <c r="BB46" i="23"/>
  <c r="BC46" i="23"/>
  <c r="BD46" i="23"/>
  <c r="BE46" i="23"/>
  <c r="BF46" i="23"/>
  <c r="BG46" i="23"/>
  <c r="BH46" i="23"/>
  <c r="BI46" i="23"/>
  <c r="BJ46" i="23"/>
  <c r="BK46" i="23"/>
  <c r="BL46" i="23"/>
  <c r="BM46" i="23"/>
  <c r="BN46" i="23"/>
  <c r="BO46" i="23"/>
  <c r="BP46" i="23"/>
  <c r="BQ46" i="23"/>
  <c r="BR46" i="23"/>
  <c r="BS46" i="23"/>
  <c r="BT46" i="23"/>
  <c r="BU46" i="23"/>
  <c r="C47" i="23"/>
  <c r="D47" i="23"/>
  <c r="E47" i="23"/>
  <c r="F47" i="23"/>
  <c r="G47" i="23"/>
  <c r="H47" i="23"/>
  <c r="I47" i="23"/>
  <c r="J47" i="23"/>
  <c r="K47" i="23"/>
  <c r="L47" i="23"/>
  <c r="M47" i="23"/>
  <c r="N47" i="23"/>
  <c r="O47" i="23"/>
  <c r="P47" i="23"/>
  <c r="Q47" i="23"/>
  <c r="R47" i="23"/>
  <c r="S47" i="23"/>
  <c r="T47" i="23"/>
  <c r="U47" i="23"/>
  <c r="V47" i="23"/>
  <c r="W47" i="23"/>
  <c r="X47" i="23"/>
  <c r="Y47" i="23"/>
  <c r="Z47" i="23"/>
  <c r="AA47" i="23"/>
  <c r="AB47" i="23"/>
  <c r="AC47" i="23"/>
  <c r="AD47" i="23"/>
  <c r="AE47" i="23"/>
  <c r="AF47" i="23"/>
  <c r="AG47" i="23"/>
  <c r="AH47" i="23"/>
  <c r="AI47" i="23"/>
  <c r="AJ47" i="23"/>
  <c r="AK47" i="23"/>
  <c r="AL47" i="23"/>
  <c r="AM47" i="23"/>
  <c r="AN47" i="23"/>
  <c r="AO47" i="23"/>
  <c r="AP47" i="23"/>
  <c r="AQ47" i="23"/>
  <c r="AR47" i="23"/>
  <c r="AS47" i="23"/>
  <c r="AT47" i="23"/>
  <c r="AU47" i="23"/>
  <c r="AV47" i="23"/>
  <c r="AW47" i="23"/>
  <c r="AX47" i="23"/>
  <c r="AY47" i="23"/>
  <c r="AZ47" i="23"/>
  <c r="BA47" i="23"/>
  <c r="BB47" i="23"/>
  <c r="BC47" i="23"/>
  <c r="BD47" i="23"/>
  <c r="BE47" i="23"/>
  <c r="BF47" i="23"/>
  <c r="BG47" i="23"/>
  <c r="BH47" i="23"/>
  <c r="BI47" i="23"/>
  <c r="BJ47" i="23"/>
  <c r="BK47" i="23"/>
  <c r="BL47" i="23"/>
  <c r="BM47" i="23"/>
  <c r="BN47" i="23"/>
  <c r="BO47" i="23"/>
  <c r="BP47" i="23"/>
  <c r="BQ47" i="23"/>
  <c r="BR47" i="23"/>
  <c r="BS47" i="23"/>
  <c r="BT47" i="23"/>
  <c r="BU47" i="23"/>
  <c r="C48" i="23"/>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AI48" i="23"/>
  <c r="AJ48" i="23"/>
  <c r="AK48" i="23"/>
  <c r="AL48" i="23"/>
  <c r="AM48" i="23"/>
  <c r="AN48" i="23"/>
  <c r="AO48" i="23"/>
  <c r="AP48" i="23"/>
  <c r="AQ48" i="23"/>
  <c r="AR48" i="23"/>
  <c r="AS48" i="23"/>
  <c r="AT48" i="23"/>
  <c r="AU48" i="23"/>
  <c r="AV48" i="23"/>
  <c r="AW48" i="23"/>
  <c r="AX48" i="23"/>
  <c r="AY48" i="23"/>
  <c r="AZ48" i="23"/>
  <c r="BA48" i="23"/>
  <c r="BB48" i="23"/>
  <c r="BC48" i="23"/>
  <c r="BD48" i="23"/>
  <c r="BE48" i="23"/>
  <c r="BF48" i="23"/>
  <c r="BG48" i="23"/>
  <c r="BH48" i="23"/>
  <c r="BI48" i="23"/>
  <c r="BJ48" i="23"/>
  <c r="BK48" i="23"/>
  <c r="BL48" i="23"/>
  <c r="BM48" i="23"/>
  <c r="BN48" i="23"/>
  <c r="BO48" i="23"/>
  <c r="BP48" i="23"/>
  <c r="BQ48" i="23"/>
  <c r="BR48" i="23"/>
  <c r="BS48" i="23"/>
  <c r="BT48" i="23"/>
  <c r="BU48" i="23"/>
  <c r="C49" i="23"/>
  <c r="D49" i="23"/>
  <c r="E49" i="23"/>
  <c r="F49" i="23"/>
  <c r="G49" i="23"/>
  <c r="H49" i="23"/>
  <c r="I49" i="23"/>
  <c r="J49" i="23"/>
  <c r="K49" i="23"/>
  <c r="L49" i="23"/>
  <c r="M49" i="23"/>
  <c r="N49" i="23"/>
  <c r="O49" i="23"/>
  <c r="P49" i="23"/>
  <c r="Q49" i="23"/>
  <c r="R49" i="23"/>
  <c r="S49" i="23"/>
  <c r="T49" i="23"/>
  <c r="U49" i="23"/>
  <c r="V49" i="23"/>
  <c r="W49" i="23"/>
  <c r="X49" i="23"/>
  <c r="Y49" i="23"/>
  <c r="Z49" i="23"/>
  <c r="AA49" i="23"/>
  <c r="AB49" i="23"/>
  <c r="AC49" i="23"/>
  <c r="AD49" i="23"/>
  <c r="AE49" i="23"/>
  <c r="AF49" i="23"/>
  <c r="AG49" i="23"/>
  <c r="AH49" i="23"/>
  <c r="AI49" i="23"/>
  <c r="AJ49" i="23"/>
  <c r="AK49" i="23"/>
  <c r="AL49" i="23"/>
  <c r="AM49" i="23"/>
  <c r="AN49" i="23"/>
  <c r="AO49" i="23"/>
  <c r="AP49" i="23"/>
  <c r="AQ49" i="23"/>
  <c r="AR49" i="23"/>
  <c r="AS49" i="23"/>
  <c r="AT49" i="23"/>
  <c r="AU49" i="23"/>
  <c r="AV49" i="23"/>
  <c r="AW49" i="23"/>
  <c r="AX49" i="23"/>
  <c r="AY49" i="23"/>
  <c r="AZ49" i="23"/>
  <c r="BA49" i="23"/>
  <c r="BB49" i="23"/>
  <c r="BC49" i="23"/>
  <c r="BD49" i="23"/>
  <c r="BE49" i="23"/>
  <c r="BF49" i="23"/>
  <c r="BG49" i="23"/>
  <c r="BH49" i="23"/>
  <c r="BI49" i="23"/>
  <c r="BJ49" i="23"/>
  <c r="BK49" i="23"/>
  <c r="BL49" i="23"/>
  <c r="BM49" i="23"/>
  <c r="BN49" i="23"/>
  <c r="BO49" i="23"/>
  <c r="BP49" i="23"/>
  <c r="BQ49" i="23"/>
  <c r="BR49" i="23"/>
  <c r="BS49" i="23"/>
  <c r="BT49" i="23"/>
  <c r="BU49" i="23"/>
  <c r="C50" i="23"/>
  <c r="D50" i="23"/>
  <c r="E50" i="23"/>
  <c r="F50" i="23"/>
  <c r="G50" i="23"/>
  <c r="H50" i="23"/>
  <c r="I50" i="23"/>
  <c r="J50" i="23"/>
  <c r="K50" i="23"/>
  <c r="L50" i="23"/>
  <c r="M50" i="23"/>
  <c r="N50" i="23"/>
  <c r="O50" i="23"/>
  <c r="P50" i="23"/>
  <c r="Q50" i="23"/>
  <c r="R50" i="23"/>
  <c r="S50" i="23"/>
  <c r="T50" i="23"/>
  <c r="U50" i="23"/>
  <c r="V50" i="23"/>
  <c r="W50" i="23"/>
  <c r="X50" i="23"/>
  <c r="Y50" i="23"/>
  <c r="Z50" i="23"/>
  <c r="AA50" i="23"/>
  <c r="AB50" i="23"/>
  <c r="AC50" i="23"/>
  <c r="AD50" i="23"/>
  <c r="AE50" i="23"/>
  <c r="AF50" i="23"/>
  <c r="AG50" i="23"/>
  <c r="AH50" i="23"/>
  <c r="AI50" i="23"/>
  <c r="AJ50" i="23"/>
  <c r="AK50" i="23"/>
  <c r="AL50" i="23"/>
  <c r="AM50" i="23"/>
  <c r="AN50" i="23"/>
  <c r="AO50" i="23"/>
  <c r="AP50" i="23"/>
  <c r="AQ50" i="23"/>
  <c r="AR50" i="23"/>
  <c r="AS50" i="23"/>
  <c r="AT50" i="23"/>
  <c r="AU50" i="23"/>
  <c r="AV50" i="23"/>
  <c r="AW50" i="23"/>
  <c r="AX50" i="23"/>
  <c r="AY50" i="23"/>
  <c r="AZ50" i="23"/>
  <c r="BA50" i="23"/>
  <c r="BB50" i="23"/>
  <c r="BC50" i="23"/>
  <c r="BD50" i="23"/>
  <c r="BE50" i="23"/>
  <c r="BF50" i="23"/>
  <c r="BG50" i="23"/>
  <c r="BH50" i="23"/>
  <c r="BI50" i="23"/>
  <c r="BJ50" i="23"/>
  <c r="BK50" i="23"/>
  <c r="BL50" i="23"/>
  <c r="BM50" i="23"/>
  <c r="BN50" i="23"/>
  <c r="BO50" i="23"/>
  <c r="BP50" i="23"/>
  <c r="BQ50" i="23"/>
  <c r="BR50" i="23"/>
  <c r="BS50" i="23"/>
  <c r="BT50" i="23"/>
  <c r="BU50" i="23"/>
  <c r="B10" i="23"/>
  <c r="B11" i="23"/>
  <c r="B12" i="23"/>
  <c r="B13" i="23"/>
  <c r="B15" i="23"/>
  <c r="B16" i="23"/>
  <c r="B18" i="23"/>
  <c r="B19" i="23"/>
  <c r="B20" i="23"/>
  <c r="B21" i="23"/>
  <c r="B22" i="23"/>
  <c r="B23" i="23"/>
  <c r="B25" i="23"/>
  <c r="B26" i="23"/>
  <c r="B27" i="23"/>
  <c r="B28" i="23"/>
  <c r="B29" i="23"/>
  <c r="B30" i="23"/>
  <c r="B33" i="23"/>
  <c r="B34" i="23"/>
  <c r="B38" i="23"/>
  <c r="B40" i="23"/>
  <c r="B42" i="23"/>
  <c r="B43" i="23"/>
  <c r="B46" i="23"/>
  <c r="B47" i="23"/>
  <c r="B48" i="23"/>
  <c r="B49" i="23"/>
  <c r="B50" i="23"/>
  <c r="CB40" i="24"/>
  <c r="CA40" i="24"/>
  <c r="BZ40" i="24"/>
  <c r="BY40" i="24"/>
  <c r="BX40" i="24"/>
  <c r="BW40" i="24"/>
  <c r="CC40" i="24" s="1"/>
  <c r="CB39" i="24"/>
  <c r="CA39" i="24"/>
  <c r="BZ39" i="24"/>
  <c r="BY39" i="24"/>
  <c r="CC39" i="24" s="1"/>
  <c r="BX39" i="24"/>
  <c r="BW39" i="24"/>
  <c r="B39" i="24"/>
  <c r="C39" i="24"/>
  <c r="D39" i="24"/>
  <c r="E39" i="24"/>
  <c r="F39" i="24"/>
  <c r="G39" i="24"/>
  <c r="H39" i="24"/>
  <c r="I39" i="24"/>
  <c r="J39" i="24"/>
  <c r="K39" i="24"/>
  <c r="L39" i="24"/>
  <c r="M39" i="24"/>
  <c r="N39" i="24"/>
  <c r="O39" i="24"/>
  <c r="P39" i="24"/>
  <c r="Q39" i="24"/>
  <c r="R39" i="24"/>
  <c r="S39" i="24"/>
  <c r="T39" i="24"/>
  <c r="U39" i="24"/>
  <c r="V39" i="24"/>
  <c r="W39" i="24"/>
  <c r="X39" i="24"/>
  <c r="Y39" i="24"/>
  <c r="Z39" i="24"/>
  <c r="AA39" i="24"/>
  <c r="AB39" i="24"/>
  <c r="AC39" i="24"/>
  <c r="AD39" i="24"/>
  <c r="AE39" i="24"/>
  <c r="AF39" i="24"/>
  <c r="AG39" i="24"/>
  <c r="AH39" i="24"/>
  <c r="AI39" i="24"/>
  <c r="AJ39" i="24"/>
  <c r="AK39" i="24"/>
  <c r="AL39" i="24"/>
  <c r="AM39" i="24"/>
  <c r="AN39" i="24"/>
  <c r="AO39" i="24"/>
  <c r="AP39" i="24"/>
  <c r="AQ39" i="24"/>
  <c r="AR39" i="24"/>
  <c r="AS39" i="24"/>
  <c r="AT39" i="24"/>
  <c r="AU39" i="24"/>
  <c r="AV39" i="24"/>
  <c r="AW39" i="24"/>
  <c r="AX39" i="24"/>
  <c r="AY39" i="24"/>
  <c r="AZ39" i="24"/>
  <c r="BA39" i="24"/>
  <c r="BB39" i="24"/>
  <c r="BC39" i="24"/>
  <c r="BD39" i="24"/>
  <c r="BE39" i="24"/>
  <c r="BF39" i="24"/>
  <c r="BG39" i="24"/>
  <c r="BH39" i="24"/>
  <c r="BI39" i="24"/>
  <c r="BJ39" i="24"/>
  <c r="BK39" i="24"/>
  <c r="BL39" i="24"/>
  <c r="BM39" i="24"/>
  <c r="BN39" i="24"/>
  <c r="BO39" i="24"/>
  <c r="BP39" i="24"/>
  <c r="BQ39" i="24"/>
  <c r="BR39" i="24"/>
  <c r="BS39" i="24"/>
  <c r="BT39" i="24"/>
  <c r="BU39" i="24"/>
  <c r="CD7" i="24"/>
  <c r="CC52" i="24"/>
  <c r="C45" i="24"/>
  <c r="D45" i="24"/>
  <c r="E45" i="24"/>
  <c r="F45" i="24"/>
  <c r="G45" i="24"/>
  <c r="H45" i="24"/>
  <c r="I45" i="24"/>
  <c r="J45" i="24"/>
  <c r="K45" i="24"/>
  <c r="L45" i="24"/>
  <c r="M45" i="24"/>
  <c r="N45" i="24"/>
  <c r="O45" i="24"/>
  <c r="P45" i="24"/>
  <c r="Q45" i="24"/>
  <c r="R45" i="24"/>
  <c r="S45" i="24"/>
  <c r="T45" i="24"/>
  <c r="U45" i="24"/>
  <c r="V45" i="24"/>
  <c r="W45" i="24"/>
  <c r="X45" i="24"/>
  <c r="Y45" i="24"/>
  <c r="Z45" i="24"/>
  <c r="AA45" i="24"/>
  <c r="AB45" i="24"/>
  <c r="AC45" i="24"/>
  <c r="AD45" i="24"/>
  <c r="AE45" i="24"/>
  <c r="AF45" i="24"/>
  <c r="AG45" i="24"/>
  <c r="AH45" i="24"/>
  <c r="AI45" i="24"/>
  <c r="AJ45" i="24"/>
  <c r="AK45" i="24"/>
  <c r="AL45" i="24"/>
  <c r="AM45" i="24"/>
  <c r="AN45" i="24"/>
  <c r="AO45" i="24"/>
  <c r="AP45" i="24"/>
  <c r="AQ45" i="24"/>
  <c r="AR45" i="24"/>
  <c r="AS45" i="24"/>
  <c r="AT45" i="24"/>
  <c r="AU45" i="24"/>
  <c r="AV45" i="24"/>
  <c r="AW45" i="24"/>
  <c r="AX45" i="24"/>
  <c r="AY45" i="24"/>
  <c r="AZ45" i="24"/>
  <c r="BA45" i="24"/>
  <c r="BB45" i="24"/>
  <c r="BC45" i="24"/>
  <c r="BD45" i="24"/>
  <c r="BE45" i="24"/>
  <c r="BF45" i="24"/>
  <c r="BG45" i="24"/>
  <c r="BH45" i="24"/>
  <c r="BI45" i="24"/>
  <c r="BJ45" i="24"/>
  <c r="BK45" i="24"/>
  <c r="BL45" i="24"/>
  <c r="BM45" i="24"/>
  <c r="BN45" i="24"/>
  <c r="BO45" i="24"/>
  <c r="BP45" i="24"/>
  <c r="BQ45" i="24"/>
  <c r="BR45" i="24"/>
  <c r="BS45" i="24"/>
  <c r="BT45" i="24"/>
  <c r="BU45" i="24"/>
  <c r="BU44" i="24" s="1"/>
  <c r="BW45" i="24"/>
  <c r="BX45" i="24"/>
  <c r="BY45" i="24"/>
  <c r="BZ45" i="24"/>
  <c r="CA45" i="24"/>
  <c r="CB45" i="24"/>
  <c r="CC45" i="24"/>
  <c r="B45" i="24"/>
  <c r="C40" i="24"/>
  <c r="D40" i="24"/>
  <c r="E40" i="24"/>
  <c r="F40" i="24"/>
  <c r="G40" i="24"/>
  <c r="H40" i="24"/>
  <c r="I40" i="24"/>
  <c r="J40" i="24"/>
  <c r="K40" i="24"/>
  <c r="L40" i="24"/>
  <c r="M40" i="24"/>
  <c r="N40" i="24"/>
  <c r="O40" i="24"/>
  <c r="P40" i="24"/>
  <c r="Q40" i="24"/>
  <c r="R40" i="24"/>
  <c r="S40" i="24"/>
  <c r="T40" i="24"/>
  <c r="U40" i="24"/>
  <c r="V40" i="24"/>
  <c r="W40" i="24"/>
  <c r="X40" i="24"/>
  <c r="Y40" i="24"/>
  <c r="Z40" i="24"/>
  <c r="AA40" i="24"/>
  <c r="AB40" i="24"/>
  <c r="AC40" i="24"/>
  <c r="AD40" i="24"/>
  <c r="AE40" i="24"/>
  <c r="AF40" i="24"/>
  <c r="AG40" i="24"/>
  <c r="AH40" i="24"/>
  <c r="AI40" i="24"/>
  <c r="AJ40" i="24"/>
  <c r="AK40" i="24"/>
  <c r="AL40" i="24"/>
  <c r="AM40" i="24"/>
  <c r="AN40" i="24"/>
  <c r="AO40" i="24"/>
  <c r="AP40" i="24"/>
  <c r="AQ40" i="24"/>
  <c r="AR40" i="24"/>
  <c r="AS40" i="24"/>
  <c r="AT40" i="24"/>
  <c r="AU40" i="24"/>
  <c r="AV40" i="24"/>
  <c r="AW40" i="24"/>
  <c r="AX40" i="24"/>
  <c r="AY40" i="24"/>
  <c r="AZ40" i="24"/>
  <c r="BA40" i="24"/>
  <c r="BB40" i="24"/>
  <c r="BC40" i="24"/>
  <c r="BD40" i="24"/>
  <c r="BE40" i="24"/>
  <c r="BF40" i="24"/>
  <c r="BG40" i="24"/>
  <c r="BH40" i="24"/>
  <c r="BI40" i="24"/>
  <c r="BJ40" i="24"/>
  <c r="BK40" i="24"/>
  <c r="BL40" i="24"/>
  <c r="BM40" i="24"/>
  <c r="BN40" i="24"/>
  <c r="BO40" i="24"/>
  <c r="BP40" i="24"/>
  <c r="BQ40" i="24"/>
  <c r="BR40" i="24"/>
  <c r="BS40" i="24"/>
  <c r="BT40" i="24"/>
  <c r="B40" i="24"/>
  <c r="BU32" i="24"/>
  <c r="BU24" i="24"/>
  <c r="BU17" i="24"/>
  <c r="BU14" i="24"/>
  <c r="BU9" i="24"/>
  <c r="BU8" i="24" s="1"/>
  <c r="BU35" i="24"/>
  <c r="BU37" i="24"/>
  <c r="BU41" i="24"/>
  <c r="BU40" i="24" s="1"/>
  <c r="BU42" i="24"/>
  <c r="BU43" i="24"/>
  <c r="BU46" i="24"/>
  <c r="BU47" i="24"/>
  <c r="BU48" i="24"/>
  <c r="BU49" i="24"/>
  <c r="BU50" i="24"/>
  <c r="BU34" i="24"/>
  <c r="BU33" i="24"/>
  <c r="BU30" i="24"/>
  <c r="BU29" i="24"/>
  <c r="BU28" i="24"/>
  <c r="BU27" i="24"/>
  <c r="BU26" i="24"/>
  <c r="BU25" i="24"/>
  <c r="BU23" i="24"/>
  <c r="BU22" i="24"/>
  <c r="BU21" i="24"/>
  <c r="BU20" i="24"/>
  <c r="BU19" i="24"/>
  <c r="BU18" i="24"/>
  <c r="BU16" i="24"/>
  <c r="BU15" i="24"/>
  <c r="C31" i="25"/>
  <c r="D31" i="25"/>
  <c r="E31" i="25"/>
  <c r="F31" i="25"/>
  <c r="G31" i="25"/>
  <c r="H31" i="25"/>
  <c r="I31" i="25"/>
  <c r="J31" i="25"/>
  <c r="K31" i="25"/>
  <c r="L31" i="25"/>
  <c r="M31" i="25"/>
  <c r="N31" i="25"/>
  <c r="O31" i="25"/>
  <c r="P31" i="25"/>
  <c r="Q31" i="25"/>
  <c r="R31" i="25"/>
  <c r="S31" i="25"/>
  <c r="T31" i="25"/>
  <c r="U31" i="25"/>
  <c r="V31" i="25"/>
  <c r="W31" i="25"/>
  <c r="X31" i="25"/>
  <c r="Y31" i="25"/>
  <c r="Z31" i="25"/>
  <c r="AA31" i="25"/>
  <c r="AB31" i="25"/>
  <c r="AC31" i="25"/>
  <c r="AD31" i="25"/>
  <c r="AE31" i="25"/>
  <c r="AF31" i="25"/>
  <c r="AG31" i="25"/>
  <c r="AH31" i="25"/>
  <c r="AI31" i="25"/>
  <c r="AJ31" i="25"/>
  <c r="AK31" i="25"/>
  <c r="AL31" i="25"/>
  <c r="AM31" i="25"/>
  <c r="AN31" i="25"/>
  <c r="AO31" i="25"/>
  <c r="AP31" i="25"/>
  <c r="AQ31" i="25"/>
  <c r="AR31" i="25"/>
  <c r="AS31" i="25"/>
  <c r="AT31" i="25"/>
  <c r="AU31" i="25"/>
  <c r="AV31" i="25"/>
  <c r="AW31" i="25"/>
  <c r="AX31" i="25"/>
  <c r="AY31" i="25"/>
  <c r="AZ31" i="25"/>
  <c r="BA31" i="25"/>
  <c r="BB31" i="25"/>
  <c r="BC31" i="25"/>
  <c r="BD31" i="25"/>
  <c r="BE31" i="25"/>
  <c r="BF31" i="25"/>
  <c r="BG31" i="25"/>
  <c r="BH31" i="25"/>
  <c r="BI31" i="25"/>
  <c r="BJ31" i="25"/>
  <c r="BK31" i="25"/>
  <c r="BL31" i="25"/>
  <c r="BM31" i="25"/>
  <c r="BN31" i="25"/>
  <c r="BO31" i="25"/>
  <c r="BP31" i="25"/>
  <c r="BQ31" i="25"/>
  <c r="BR31" i="25"/>
  <c r="BS31" i="25"/>
  <c r="BT31" i="25"/>
  <c r="BU31" i="25"/>
  <c r="BW31" i="25"/>
  <c r="BX31" i="25"/>
  <c r="BY31" i="25"/>
  <c r="BZ31" i="25"/>
  <c r="CA31" i="25"/>
  <c r="CB31" i="25"/>
  <c r="CC31" i="25"/>
  <c r="B31" i="25"/>
  <c r="C41" i="25"/>
  <c r="D41" i="25"/>
  <c r="E41" i="25"/>
  <c r="F41" i="25"/>
  <c r="G41" i="25"/>
  <c r="H41" i="25"/>
  <c r="I41" i="25"/>
  <c r="J41" i="25"/>
  <c r="K41" i="25"/>
  <c r="L41" i="25"/>
  <c r="M41" i="25"/>
  <c r="N41" i="25"/>
  <c r="O41" i="25"/>
  <c r="P41" i="25"/>
  <c r="Q41" i="25"/>
  <c r="R41" i="25"/>
  <c r="S41" i="25"/>
  <c r="T41" i="25"/>
  <c r="U41" i="25"/>
  <c r="V41" i="25"/>
  <c r="W41" i="25"/>
  <c r="X41" i="25"/>
  <c r="Y41" i="25"/>
  <c r="Z41" i="25"/>
  <c r="AA41" i="25"/>
  <c r="AB41" i="25"/>
  <c r="AC41" i="25"/>
  <c r="AD41" i="25"/>
  <c r="AE41" i="25"/>
  <c r="AF41" i="25"/>
  <c r="AG41" i="25"/>
  <c r="AH41" i="25"/>
  <c r="AI41" i="25"/>
  <c r="AJ41" i="25"/>
  <c r="AK41" i="25"/>
  <c r="AL41" i="25"/>
  <c r="AM41" i="25"/>
  <c r="AN41" i="25"/>
  <c r="AO41" i="25"/>
  <c r="AP41" i="25"/>
  <c r="AQ41" i="25"/>
  <c r="AR41" i="25"/>
  <c r="AS41" i="25"/>
  <c r="AT41" i="25"/>
  <c r="AU41" i="25"/>
  <c r="AV41" i="25"/>
  <c r="AW41" i="25"/>
  <c r="AX41" i="25"/>
  <c r="AY41" i="25"/>
  <c r="AZ41" i="25"/>
  <c r="BA41" i="25"/>
  <c r="BB41" i="25"/>
  <c r="BC41" i="25"/>
  <c r="BD41" i="25"/>
  <c r="BE41" i="25"/>
  <c r="BF41" i="25"/>
  <c r="BG41" i="25"/>
  <c r="BH41" i="25"/>
  <c r="BI41" i="25"/>
  <c r="BJ41" i="25"/>
  <c r="BK41" i="25"/>
  <c r="BL41" i="25"/>
  <c r="BM41" i="25"/>
  <c r="BN41" i="25"/>
  <c r="BO41" i="25"/>
  <c r="BP41" i="25"/>
  <c r="BQ41" i="25"/>
  <c r="BR41" i="25"/>
  <c r="BS41" i="25"/>
  <c r="BT41" i="25"/>
  <c r="BU41" i="25"/>
  <c r="BW41" i="25"/>
  <c r="BX41" i="25"/>
  <c r="BY41" i="25"/>
  <c r="BZ41" i="25"/>
  <c r="CA41" i="25"/>
  <c r="CB41" i="25"/>
  <c r="CC41" i="25"/>
  <c r="B41" i="25"/>
  <c r="C45" i="25"/>
  <c r="D45" i="25"/>
  <c r="E45" i="25"/>
  <c r="F45" i="25"/>
  <c r="G45" i="25"/>
  <c r="H45" i="25"/>
  <c r="I45" i="25"/>
  <c r="J45" i="25"/>
  <c r="K45" i="25"/>
  <c r="L45" i="25"/>
  <c r="M45" i="25"/>
  <c r="N45" i="25"/>
  <c r="O45" i="25"/>
  <c r="P45" i="25"/>
  <c r="Q45" i="25"/>
  <c r="R45" i="25"/>
  <c r="S45" i="25"/>
  <c r="T45" i="25"/>
  <c r="U45" i="25"/>
  <c r="V45" i="25"/>
  <c r="W45" i="25"/>
  <c r="X45" i="25"/>
  <c r="Y45" i="25"/>
  <c r="Z45" i="25"/>
  <c r="AA45" i="25"/>
  <c r="AB45" i="25"/>
  <c r="AC45" i="25"/>
  <c r="AD45" i="25"/>
  <c r="AE45" i="25"/>
  <c r="AF45" i="25"/>
  <c r="AG45" i="25"/>
  <c r="AH45" i="25"/>
  <c r="AI45" i="25"/>
  <c r="AJ45" i="25"/>
  <c r="AK45" i="25"/>
  <c r="AL45" i="25"/>
  <c r="AM45" i="25"/>
  <c r="AN45" i="25"/>
  <c r="AO45" i="25"/>
  <c r="AP45" i="25"/>
  <c r="AQ45" i="25"/>
  <c r="AR45" i="25"/>
  <c r="AS45" i="25"/>
  <c r="AT45" i="25"/>
  <c r="AU45" i="25"/>
  <c r="AV45" i="25"/>
  <c r="AW45" i="25"/>
  <c r="AX45" i="25"/>
  <c r="AY45" i="25"/>
  <c r="AZ45" i="25"/>
  <c r="BA45" i="25"/>
  <c r="BB45" i="25"/>
  <c r="BC45" i="25"/>
  <c r="BD45" i="25"/>
  <c r="BE45" i="25"/>
  <c r="BF45" i="25"/>
  <c r="BG45" i="25"/>
  <c r="BH45" i="25"/>
  <c r="BI45" i="25"/>
  <c r="BJ45" i="25"/>
  <c r="BK45" i="25"/>
  <c r="BL45" i="25"/>
  <c r="BM45" i="25"/>
  <c r="BN45" i="25"/>
  <c r="BO45" i="25"/>
  <c r="BP45" i="25"/>
  <c r="BQ45" i="25"/>
  <c r="BR45" i="25"/>
  <c r="BS45" i="25"/>
  <c r="BT45" i="25"/>
  <c r="B45" i="25"/>
  <c r="BZ31" i="23" l="1"/>
  <c r="CA31" i="23"/>
  <c r="CB14" i="23"/>
  <c r="CC32" i="23"/>
  <c r="CB7" i="23"/>
  <c r="BX14" i="23"/>
  <c r="BX7" i="23" s="1"/>
  <c r="BZ7" i="23"/>
  <c r="BZ6" i="23" s="1"/>
  <c r="BZ14" i="23"/>
  <c r="AR6" i="23"/>
  <c r="BY7" i="23"/>
  <c r="G6" i="23"/>
  <c r="P6" i="23"/>
  <c r="AI6" i="23"/>
  <c r="AV6" i="23"/>
  <c r="BK6" i="23"/>
  <c r="CC11" i="23"/>
  <c r="CD11" i="23" s="1"/>
  <c r="CC13" i="23"/>
  <c r="CC16" i="23"/>
  <c r="CD16" i="23" s="1"/>
  <c r="CC18" i="23"/>
  <c r="CD18" i="23" s="1"/>
  <c r="CC20" i="23"/>
  <c r="CD20" i="23" s="1"/>
  <c r="CC22" i="23"/>
  <c r="CD22" i="23" s="1"/>
  <c r="CA24" i="23"/>
  <c r="CA7" i="23" s="1"/>
  <c r="CC26" i="23"/>
  <c r="CD26" i="23" s="1"/>
  <c r="CC28" i="23"/>
  <c r="CD28" i="23" s="1"/>
  <c r="CC30" i="23"/>
  <c r="CD30" i="23" s="1"/>
  <c r="CC33" i="23"/>
  <c r="CC36" i="23"/>
  <c r="CC38" i="23"/>
  <c r="CD38" i="23" s="1"/>
  <c r="CC40" i="23"/>
  <c r="CD40" i="23" s="1"/>
  <c r="CC42" i="23"/>
  <c r="CC41" i="23" s="1"/>
  <c r="CC46" i="23"/>
  <c r="CC45" i="23" s="1"/>
  <c r="CC48" i="23"/>
  <c r="CD48" i="23" s="1"/>
  <c r="CC50" i="23"/>
  <c r="CD50" i="23" s="1"/>
  <c r="BZ24" i="23"/>
  <c r="CC24" i="23" s="1"/>
  <c r="N7" i="23"/>
  <c r="Z7" i="23"/>
  <c r="BJ7" i="23"/>
  <c r="B14" i="23"/>
  <c r="B7" i="23" s="1"/>
  <c r="H6" i="23"/>
  <c r="W6" i="23"/>
  <c r="AM6" i="23"/>
  <c r="AY6" i="23"/>
  <c r="BS6" i="23"/>
  <c r="D31" i="23"/>
  <c r="L31" i="23"/>
  <c r="L51" i="23" s="1"/>
  <c r="AB31" i="23"/>
  <c r="AF31" i="23"/>
  <c r="AF6" i="23" s="1"/>
  <c r="AZ31" i="23"/>
  <c r="AZ51" i="23" s="1"/>
  <c r="BH31" i="23"/>
  <c r="BP31" i="23"/>
  <c r="BW35" i="23"/>
  <c r="BW31" i="23" s="1"/>
  <c r="K6" i="23"/>
  <c r="X51" i="23"/>
  <c r="AN6" i="23"/>
  <c r="BD6" i="23"/>
  <c r="BT6" i="23"/>
  <c r="CC10" i="23"/>
  <c r="CC12" i="23"/>
  <c r="CD12" i="23" s="1"/>
  <c r="CC15" i="23"/>
  <c r="CC19" i="23"/>
  <c r="CD19" i="23" s="1"/>
  <c r="CC21" i="23"/>
  <c r="CC23" i="23"/>
  <c r="CD23" i="23" s="1"/>
  <c r="CC25" i="23"/>
  <c r="CD25" i="23" s="1"/>
  <c r="CC27" i="23"/>
  <c r="CD27" i="23" s="1"/>
  <c r="CC29" i="23"/>
  <c r="CC34" i="23"/>
  <c r="CD34" i="23" s="1"/>
  <c r="BW41" i="23"/>
  <c r="CC43" i="23"/>
  <c r="CD43" i="23" s="1"/>
  <c r="BW45" i="23"/>
  <c r="BW44" i="23" s="1"/>
  <c r="CC47" i="23"/>
  <c r="CD47" i="23" s="1"/>
  <c r="CC49" i="23"/>
  <c r="CD49" i="23" s="1"/>
  <c r="BV7" i="23"/>
  <c r="BV6" i="23" s="1"/>
  <c r="CB6" i="23"/>
  <c r="BY51" i="23"/>
  <c r="BY6" i="23"/>
  <c r="CB51" i="23"/>
  <c r="CD37" i="23"/>
  <c r="CD39" i="23"/>
  <c r="D6" i="23"/>
  <c r="D51" i="23"/>
  <c r="AB6" i="23"/>
  <c r="AB51" i="23"/>
  <c r="BH6" i="23"/>
  <c r="BH51" i="23"/>
  <c r="BP6" i="23"/>
  <c r="BP51" i="23"/>
  <c r="C51" i="23"/>
  <c r="G51" i="23"/>
  <c r="K51" i="23"/>
  <c r="O51" i="23"/>
  <c r="W51" i="23"/>
  <c r="AA51" i="23"/>
  <c r="AI51" i="23"/>
  <c r="AM51" i="23"/>
  <c r="AU51" i="23"/>
  <c r="AY51" i="23"/>
  <c r="BG51" i="23"/>
  <c r="BK51" i="23"/>
  <c r="BS51" i="23"/>
  <c r="S31" i="23"/>
  <c r="AE31" i="23"/>
  <c r="AQ31" i="23"/>
  <c r="BC31" i="23"/>
  <c r="BO31" i="23"/>
  <c r="H51" i="23"/>
  <c r="P51" i="23"/>
  <c r="T51" i="23"/>
  <c r="AJ51" i="23"/>
  <c r="AN51" i="23"/>
  <c r="AR51" i="23"/>
  <c r="AV51" i="23"/>
  <c r="BD51" i="23"/>
  <c r="BL51" i="23"/>
  <c r="BT51" i="23"/>
  <c r="X6" i="23"/>
  <c r="L6" i="23"/>
  <c r="AZ6" i="23"/>
  <c r="E31" i="23"/>
  <c r="E51" i="23" s="1"/>
  <c r="I31" i="23"/>
  <c r="M31" i="23"/>
  <c r="Q31" i="23"/>
  <c r="Q51" i="23" s="1"/>
  <c r="U31" i="23"/>
  <c r="U51" i="23" s="1"/>
  <c r="Y31" i="23"/>
  <c r="Y51" i="23" s="1"/>
  <c r="AC31" i="23"/>
  <c r="AG31" i="23"/>
  <c r="AG51" i="23" s="1"/>
  <c r="AK31" i="23"/>
  <c r="AK51" i="23" s="1"/>
  <c r="AO31" i="23"/>
  <c r="AS31" i="23"/>
  <c r="AW31" i="23"/>
  <c r="AW51" i="23" s="1"/>
  <c r="BA31" i="23"/>
  <c r="BA51" i="23" s="1"/>
  <c r="BE31" i="23"/>
  <c r="BI31" i="23"/>
  <c r="BM31" i="23"/>
  <c r="BM51" i="23" s="1"/>
  <c r="BQ31" i="23"/>
  <c r="BQ51" i="23" s="1"/>
  <c r="B31" i="23"/>
  <c r="F31" i="23"/>
  <c r="J31" i="23"/>
  <c r="N31" i="23"/>
  <c r="R31" i="23"/>
  <c r="V31" i="23"/>
  <c r="Z31" i="23"/>
  <c r="AD31" i="23"/>
  <c r="AH31" i="23"/>
  <c r="AH51" i="23" s="1"/>
  <c r="AL31" i="23"/>
  <c r="AP31" i="23"/>
  <c r="AT31" i="23"/>
  <c r="AX31" i="23"/>
  <c r="AX51" i="23" s="1"/>
  <c r="BB31" i="23"/>
  <c r="BF31" i="23"/>
  <c r="BJ31" i="23"/>
  <c r="BN31" i="23"/>
  <c r="BU31" i="23"/>
  <c r="BR31" i="23"/>
  <c r="E6" i="23"/>
  <c r="Q6" i="23"/>
  <c r="U6" i="23"/>
  <c r="AG6" i="23"/>
  <c r="AK6" i="23"/>
  <c r="BA6" i="23"/>
  <c r="BQ6" i="23"/>
  <c r="CD33" i="23"/>
  <c r="CD29" i="23"/>
  <c r="CD21" i="23"/>
  <c r="CD13" i="23"/>
  <c r="CD42" i="23"/>
  <c r="BU7" i="24"/>
  <c r="N51" i="1"/>
  <c r="N73" i="1"/>
  <c r="M73" i="1"/>
  <c r="N65" i="1"/>
  <c r="BW6" i="23" l="1"/>
  <c r="BW51" i="23"/>
  <c r="CA6" i="23"/>
  <c r="CA51" i="23"/>
  <c r="BX6" i="23"/>
  <c r="BX51" i="23"/>
  <c r="CC44" i="23"/>
  <c r="CD44" i="23" s="1"/>
  <c r="CD36" i="23"/>
  <c r="CC35" i="23"/>
  <c r="CD35" i="23" s="1"/>
  <c r="CC31" i="23"/>
  <c r="BM6" i="23"/>
  <c r="AF51" i="23"/>
  <c r="BZ51" i="23"/>
  <c r="Y6" i="23"/>
  <c r="CD32" i="23"/>
  <c r="CD10" i="23"/>
  <c r="CC9" i="23"/>
  <c r="CD15" i="23"/>
  <c r="CC14" i="23"/>
  <c r="CD14" i="23" s="1"/>
  <c r="CD46" i="23"/>
  <c r="AX6" i="23"/>
  <c r="AW6" i="23"/>
  <c r="CD31" i="23"/>
  <c r="CD45" i="23"/>
  <c r="BU51" i="23"/>
  <c r="BE6" i="23"/>
  <c r="BE51" i="23"/>
  <c r="AD6" i="23"/>
  <c r="AD51" i="23"/>
  <c r="N6" i="23"/>
  <c r="N51" i="23"/>
  <c r="BC6" i="23"/>
  <c r="BC51" i="23"/>
  <c r="BN6" i="23"/>
  <c r="BN51" i="23"/>
  <c r="R6" i="23"/>
  <c r="R51" i="23"/>
  <c r="BO6" i="23"/>
  <c r="BO51" i="23"/>
  <c r="AT6" i="23"/>
  <c r="AT51" i="23"/>
  <c r="BF6" i="23"/>
  <c r="BF51" i="23"/>
  <c r="AP6" i="23"/>
  <c r="AP51" i="23"/>
  <c r="Z6" i="23"/>
  <c r="Z51" i="23"/>
  <c r="J6" i="23"/>
  <c r="J51" i="23"/>
  <c r="AQ6" i="23"/>
  <c r="AQ51" i="23"/>
  <c r="BR6" i="23"/>
  <c r="BR51" i="23"/>
  <c r="AO6" i="23"/>
  <c r="AO51" i="23"/>
  <c r="I6" i="23"/>
  <c r="I51" i="23"/>
  <c r="S6" i="23"/>
  <c r="S51" i="23"/>
  <c r="AH6" i="23"/>
  <c r="BJ6" i="23"/>
  <c r="BJ51" i="23"/>
  <c r="BB6" i="23"/>
  <c r="BB51" i="23"/>
  <c r="AL6" i="23"/>
  <c r="AL51" i="23"/>
  <c r="V6" i="23"/>
  <c r="V51" i="23"/>
  <c r="F6" i="23"/>
  <c r="F51" i="23"/>
  <c r="BI6" i="23"/>
  <c r="BI51" i="23"/>
  <c r="AS6" i="23"/>
  <c r="AS51" i="23"/>
  <c r="AC6" i="23"/>
  <c r="AC51" i="23"/>
  <c r="M6" i="23"/>
  <c r="M51" i="23"/>
  <c r="AE6" i="23"/>
  <c r="AE51" i="23"/>
  <c r="B6" i="23"/>
  <c r="B51" i="23"/>
  <c r="BU6" i="23"/>
  <c r="BW43" i="24"/>
  <c r="CB43" i="24"/>
  <c r="CA43" i="24"/>
  <c r="BZ43" i="24"/>
  <c r="BY43" i="24"/>
  <c r="BX43" i="24"/>
  <c r="B24" i="24"/>
  <c r="C24" i="24"/>
  <c r="D24" i="24"/>
  <c r="E24" i="24"/>
  <c r="F24" i="24"/>
  <c r="G24" i="24"/>
  <c r="H24" i="24"/>
  <c r="I24" i="24"/>
  <c r="J24" i="24"/>
  <c r="K24" i="24"/>
  <c r="L24" i="24"/>
  <c r="M24" i="24"/>
  <c r="N24" i="24"/>
  <c r="O24" i="24"/>
  <c r="P24" i="24"/>
  <c r="Q24" i="24"/>
  <c r="R24" i="24"/>
  <c r="S24" i="24"/>
  <c r="T24" i="24"/>
  <c r="U24" i="24"/>
  <c r="V24" i="24"/>
  <c r="W24" i="24"/>
  <c r="X24" i="24"/>
  <c r="Y24" i="24"/>
  <c r="Z24" i="24"/>
  <c r="AA24" i="24"/>
  <c r="AB24" i="24"/>
  <c r="AC24" i="24"/>
  <c r="AD24" i="24"/>
  <c r="AE24" i="24"/>
  <c r="AF24" i="24"/>
  <c r="AG24" i="24"/>
  <c r="AH24" i="24"/>
  <c r="AI24" i="24"/>
  <c r="AJ24" i="24"/>
  <c r="AK24" i="24"/>
  <c r="AL24" i="24"/>
  <c r="AM24" i="24"/>
  <c r="AN24" i="24"/>
  <c r="AO24" i="24"/>
  <c r="AP24" i="24"/>
  <c r="AQ24" i="24"/>
  <c r="AR24" i="24"/>
  <c r="AS24" i="24"/>
  <c r="AT24" i="24"/>
  <c r="AU24" i="24"/>
  <c r="AV24" i="24"/>
  <c r="AW24" i="24"/>
  <c r="AX24" i="24"/>
  <c r="AY24" i="24"/>
  <c r="AZ24" i="24"/>
  <c r="BA24" i="24"/>
  <c r="BB24" i="24"/>
  <c r="BC24" i="24"/>
  <c r="BD24" i="24"/>
  <c r="BE24" i="24"/>
  <c r="BF24" i="24"/>
  <c r="BG24" i="24"/>
  <c r="BH24" i="24"/>
  <c r="BI24" i="24"/>
  <c r="BJ24" i="24"/>
  <c r="BK24" i="24"/>
  <c r="BL24" i="24"/>
  <c r="BM24" i="24"/>
  <c r="BN24" i="24"/>
  <c r="BO24" i="24"/>
  <c r="BP24" i="24"/>
  <c r="BQ24" i="24"/>
  <c r="BR24" i="24"/>
  <c r="BS24" i="24"/>
  <c r="BT24" i="24"/>
  <c r="B44" i="24"/>
  <c r="C44" i="24"/>
  <c r="D44" i="24"/>
  <c r="E44" i="24"/>
  <c r="F44" i="24"/>
  <c r="G44" i="24"/>
  <c r="H44" i="24"/>
  <c r="I44" i="24"/>
  <c r="J44" i="24"/>
  <c r="K44" i="24"/>
  <c r="L44" i="24"/>
  <c r="M44" i="24"/>
  <c r="N44" i="24"/>
  <c r="O44" i="24"/>
  <c r="P44" i="24"/>
  <c r="Q44" i="24"/>
  <c r="R44" i="24"/>
  <c r="S44" i="24"/>
  <c r="T44" i="24"/>
  <c r="U44" i="24"/>
  <c r="V44" i="24"/>
  <c r="W44" i="24"/>
  <c r="X44" i="24"/>
  <c r="Y44" i="24"/>
  <c r="Z44" i="24"/>
  <c r="AA44" i="24"/>
  <c r="AB44" i="24"/>
  <c r="AC44" i="24"/>
  <c r="AD44" i="24"/>
  <c r="AE44" i="24"/>
  <c r="AF44" i="24"/>
  <c r="AG44" i="24"/>
  <c r="AH44" i="24"/>
  <c r="AI44" i="24"/>
  <c r="AJ44" i="24"/>
  <c r="AK44" i="24"/>
  <c r="AL44" i="24"/>
  <c r="AM44" i="24"/>
  <c r="AN44" i="24"/>
  <c r="AO44" i="24"/>
  <c r="AP44" i="24"/>
  <c r="AQ44" i="24"/>
  <c r="AR44" i="24"/>
  <c r="AS44" i="24"/>
  <c r="AT44" i="24"/>
  <c r="AU44" i="24"/>
  <c r="AV44" i="24"/>
  <c r="AW44" i="24"/>
  <c r="AX44" i="24"/>
  <c r="AY44" i="24"/>
  <c r="AZ44" i="24"/>
  <c r="BA44" i="24"/>
  <c r="BB44" i="24"/>
  <c r="BC44" i="24"/>
  <c r="BD44" i="24"/>
  <c r="BE44" i="24"/>
  <c r="BF44" i="24"/>
  <c r="BG44" i="24"/>
  <c r="BH44" i="24"/>
  <c r="BI44" i="24"/>
  <c r="BJ44" i="24"/>
  <c r="BK44" i="24"/>
  <c r="BL44" i="24"/>
  <c r="BM44" i="24"/>
  <c r="BN44" i="24"/>
  <c r="BO44" i="24"/>
  <c r="BP44" i="24"/>
  <c r="BQ44" i="24"/>
  <c r="BR44" i="24"/>
  <c r="BS44" i="24"/>
  <c r="BT44" i="24"/>
  <c r="B31" i="24"/>
  <c r="B37" i="24"/>
  <c r="C37" i="24"/>
  <c r="D37" i="24"/>
  <c r="E37" i="24"/>
  <c r="F37" i="24"/>
  <c r="G37" i="24"/>
  <c r="H37" i="24"/>
  <c r="I37" i="24"/>
  <c r="J37" i="24"/>
  <c r="K37" i="24"/>
  <c r="L37" i="24"/>
  <c r="M37" i="24"/>
  <c r="N37" i="24"/>
  <c r="O37" i="24"/>
  <c r="P37" i="24"/>
  <c r="Q37" i="24"/>
  <c r="R37" i="24"/>
  <c r="S37" i="24"/>
  <c r="T37" i="24"/>
  <c r="U37" i="24"/>
  <c r="V37" i="24"/>
  <c r="W37" i="24"/>
  <c r="X37" i="24"/>
  <c r="Y37" i="24"/>
  <c r="Z37" i="24"/>
  <c r="AA37" i="24"/>
  <c r="AB37" i="24"/>
  <c r="AC37" i="24"/>
  <c r="AD37" i="24"/>
  <c r="AE37" i="24"/>
  <c r="AF37" i="24"/>
  <c r="AG37" i="24"/>
  <c r="AH37" i="24"/>
  <c r="AI37" i="24"/>
  <c r="AJ37" i="24"/>
  <c r="AK37" i="24"/>
  <c r="AL37" i="24"/>
  <c r="AM37" i="24"/>
  <c r="AN37" i="24"/>
  <c r="AO37" i="24"/>
  <c r="AP37" i="24"/>
  <c r="AQ37" i="24"/>
  <c r="AR37" i="24"/>
  <c r="AS37" i="24"/>
  <c r="AT37" i="24"/>
  <c r="AU37" i="24"/>
  <c r="AV37" i="24"/>
  <c r="AW37" i="24"/>
  <c r="AX37" i="24"/>
  <c r="AY37" i="24"/>
  <c r="AZ37" i="24"/>
  <c r="BA37" i="24"/>
  <c r="BB37" i="24"/>
  <c r="BC37" i="24"/>
  <c r="BD37" i="24"/>
  <c r="BE37" i="24"/>
  <c r="BF37" i="24"/>
  <c r="BG37" i="24"/>
  <c r="BH37" i="24"/>
  <c r="BI37" i="24"/>
  <c r="BJ37" i="24"/>
  <c r="BK37" i="24"/>
  <c r="BL37" i="24"/>
  <c r="BM37" i="24"/>
  <c r="BN37" i="24"/>
  <c r="BO37" i="24"/>
  <c r="BP37" i="24"/>
  <c r="BQ37" i="24"/>
  <c r="BR37" i="24"/>
  <c r="BS37" i="24"/>
  <c r="BT37" i="24"/>
  <c r="B35" i="24"/>
  <c r="C35" i="24"/>
  <c r="D35" i="24"/>
  <c r="E35" i="24"/>
  <c r="F35" i="24"/>
  <c r="G35" i="24"/>
  <c r="H35" i="24"/>
  <c r="I35" i="24"/>
  <c r="J35" i="24"/>
  <c r="K35" i="24"/>
  <c r="L35" i="24"/>
  <c r="M35" i="24"/>
  <c r="N35" i="24"/>
  <c r="O35" i="24"/>
  <c r="P35" i="24"/>
  <c r="Q35" i="24"/>
  <c r="R35" i="24"/>
  <c r="S35" i="24"/>
  <c r="T35" i="24"/>
  <c r="U35" i="24"/>
  <c r="V35" i="24"/>
  <c r="W35" i="24"/>
  <c r="X35" i="24"/>
  <c r="Y35" i="24"/>
  <c r="Z35" i="24"/>
  <c r="AA35" i="24"/>
  <c r="AB35" i="24"/>
  <c r="AC35" i="24"/>
  <c r="AD35" i="24"/>
  <c r="AE35" i="24"/>
  <c r="AF35" i="24"/>
  <c r="AG35" i="24"/>
  <c r="AH35" i="24"/>
  <c r="AI35" i="24"/>
  <c r="AJ35" i="24"/>
  <c r="AK35" i="24"/>
  <c r="AL35" i="24"/>
  <c r="AM35" i="24"/>
  <c r="AN35" i="24"/>
  <c r="AO35" i="24"/>
  <c r="AP35" i="24"/>
  <c r="AQ35" i="24"/>
  <c r="AR35" i="24"/>
  <c r="AS35" i="24"/>
  <c r="AT35" i="24"/>
  <c r="AU35" i="24"/>
  <c r="AV35" i="24"/>
  <c r="AW35" i="24"/>
  <c r="AX35" i="24"/>
  <c r="AY35" i="24"/>
  <c r="AZ35" i="24"/>
  <c r="BA35" i="24"/>
  <c r="BB35" i="24"/>
  <c r="BC35" i="24"/>
  <c r="BD35" i="24"/>
  <c r="BE35" i="24"/>
  <c r="BF35" i="24"/>
  <c r="BG35" i="24"/>
  <c r="BH35" i="24"/>
  <c r="BI35" i="24"/>
  <c r="BJ35" i="24"/>
  <c r="BK35" i="24"/>
  <c r="BL35" i="24"/>
  <c r="BM35" i="24"/>
  <c r="BN35" i="24"/>
  <c r="BO35" i="24"/>
  <c r="BP35" i="24"/>
  <c r="BQ35" i="24"/>
  <c r="BR35" i="24"/>
  <c r="BS35" i="24"/>
  <c r="BT35" i="24"/>
  <c r="B32" i="24"/>
  <c r="C32" i="24"/>
  <c r="D32" i="24"/>
  <c r="E32" i="24"/>
  <c r="F32" i="24"/>
  <c r="F31" i="24" s="1"/>
  <c r="F51" i="24" s="1"/>
  <c r="G32" i="24"/>
  <c r="H32" i="24"/>
  <c r="I32" i="24"/>
  <c r="J32" i="24"/>
  <c r="J31" i="24" s="1"/>
  <c r="J51" i="24" s="1"/>
  <c r="K32" i="24"/>
  <c r="L32" i="24"/>
  <c r="M32" i="24"/>
  <c r="N32" i="24"/>
  <c r="N31" i="24" s="1"/>
  <c r="O32" i="24"/>
  <c r="P32" i="24"/>
  <c r="Q32" i="24"/>
  <c r="R32" i="24"/>
  <c r="R31" i="24" s="1"/>
  <c r="R51" i="24" s="1"/>
  <c r="S32" i="24"/>
  <c r="T32" i="24"/>
  <c r="U32" i="24"/>
  <c r="V32" i="24"/>
  <c r="V31" i="24" s="1"/>
  <c r="V51" i="24" s="1"/>
  <c r="W32" i="24"/>
  <c r="X32" i="24"/>
  <c r="Y32" i="24"/>
  <c r="Z32" i="24"/>
  <c r="Z31" i="24" s="1"/>
  <c r="Z51" i="24" s="1"/>
  <c r="AA32" i="24"/>
  <c r="AB32" i="24"/>
  <c r="AC32" i="24"/>
  <c r="AD32" i="24"/>
  <c r="AD31" i="24" s="1"/>
  <c r="AD51" i="24" s="1"/>
  <c r="AE32" i="24"/>
  <c r="AF32" i="24"/>
  <c r="AG32" i="24"/>
  <c r="AH32" i="24"/>
  <c r="AH31" i="24" s="1"/>
  <c r="AH51" i="24" s="1"/>
  <c r="AI32" i="24"/>
  <c r="AJ32" i="24"/>
  <c r="AK32" i="24"/>
  <c r="AL32" i="24"/>
  <c r="AL31" i="24" s="1"/>
  <c r="AL51" i="24" s="1"/>
  <c r="AM32" i="24"/>
  <c r="AN32" i="24"/>
  <c r="AO32" i="24"/>
  <c r="AP32" i="24"/>
  <c r="AP31" i="24" s="1"/>
  <c r="AP51" i="24" s="1"/>
  <c r="AQ32" i="24"/>
  <c r="AR32" i="24"/>
  <c r="AS32" i="24"/>
  <c r="AT32" i="24"/>
  <c r="AT31" i="24" s="1"/>
  <c r="AT51" i="24" s="1"/>
  <c r="AU32" i="24"/>
  <c r="AV32" i="24"/>
  <c r="AW32" i="24"/>
  <c r="AX32" i="24"/>
  <c r="AX31" i="24" s="1"/>
  <c r="AX51" i="24" s="1"/>
  <c r="AY32" i="24"/>
  <c r="AZ32" i="24"/>
  <c r="BA32" i="24"/>
  <c r="BB32" i="24"/>
  <c r="BB31" i="24" s="1"/>
  <c r="BB51" i="24" s="1"/>
  <c r="BC32" i="24"/>
  <c r="BD32" i="24"/>
  <c r="BE32" i="24"/>
  <c r="BF32" i="24"/>
  <c r="BF31" i="24" s="1"/>
  <c r="BF51" i="24" s="1"/>
  <c r="BG32" i="24"/>
  <c r="BH32" i="24"/>
  <c r="BI32" i="24"/>
  <c r="BJ32" i="24"/>
  <c r="BJ31" i="24" s="1"/>
  <c r="BJ51" i="24" s="1"/>
  <c r="BK32" i="24"/>
  <c r="BL32" i="24"/>
  <c r="BM32" i="24"/>
  <c r="BN32" i="24"/>
  <c r="BN31" i="24" s="1"/>
  <c r="BN51" i="24" s="1"/>
  <c r="BO32" i="24"/>
  <c r="BP32" i="24"/>
  <c r="BQ32" i="24"/>
  <c r="BR32" i="24"/>
  <c r="BR31" i="24" s="1"/>
  <c r="BR51" i="24" s="1"/>
  <c r="BS32" i="24"/>
  <c r="BT32" i="24"/>
  <c r="B17" i="24"/>
  <c r="B14" i="24" s="1"/>
  <c r="C17" i="24"/>
  <c r="C14" i="24" s="1"/>
  <c r="D17" i="24"/>
  <c r="D14" i="24" s="1"/>
  <c r="E17" i="24"/>
  <c r="E14" i="24" s="1"/>
  <c r="F17" i="24"/>
  <c r="G17" i="24"/>
  <c r="G14" i="24" s="1"/>
  <c r="H17" i="24"/>
  <c r="H14" i="24" s="1"/>
  <c r="I17" i="24"/>
  <c r="I14" i="24" s="1"/>
  <c r="J17" i="24"/>
  <c r="K17" i="24"/>
  <c r="K14" i="24" s="1"/>
  <c r="L17" i="24"/>
  <c r="L14" i="24" s="1"/>
  <c r="M17" i="24"/>
  <c r="M14" i="24" s="1"/>
  <c r="N17" i="24"/>
  <c r="O17" i="24"/>
  <c r="O14" i="24" s="1"/>
  <c r="P17" i="24"/>
  <c r="Q17" i="24"/>
  <c r="Q14" i="24" s="1"/>
  <c r="R17" i="24"/>
  <c r="R14" i="24" s="1"/>
  <c r="S17" i="24"/>
  <c r="S14" i="24" s="1"/>
  <c r="T17" i="24"/>
  <c r="T14" i="24" s="1"/>
  <c r="U17" i="24"/>
  <c r="U14" i="24" s="1"/>
  <c r="V17" i="24"/>
  <c r="W17" i="24"/>
  <c r="W14" i="24" s="1"/>
  <c r="X17" i="24"/>
  <c r="X14" i="24" s="1"/>
  <c r="Y17" i="24"/>
  <c r="Y14" i="24" s="1"/>
  <c r="Z17" i="24"/>
  <c r="AA17" i="24"/>
  <c r="AA14" i="24" s="1"/>
  <c r="AB17" i="24"/>
  <c r="AB14" i="24" s="1"/>
  <c r="AC17" i="24"/>
  <c r="AC14" i="24" s="1"/>
  <c r="AD17" i="24"/>
  <c r="AE17" i="24"/>
  <c r="AE14" i="24" s="1"/>
  <c r="AF17" i="24"/>
  <c r="AF14" i="24" s="1"/>
  <c r="AG17" i="24"/>
  <c r="AG14" i="24" s="1"/>
  <c r="AH17" i="24"/>
  <c r="AH14" i="24" s="1"/>
  <c r="AI17" i="24"/>
  <c r="AI14" i="24" s="1"/>
  <c r="AJ17" i="24"/>
  <c r="AK17" i="24"/>
  <c r="AK14" i="24" s="1"/>
  <c r="AL17" i="24"/>
  <c r="AM17" i="24"/>
  <c r="AM14" i="24" s="1"/>
  <c r="AN17" i="24"/>
  <c r="AN14" i="24" s="1"/>
  <c r="AO17" i="24"/>
  <c r="AO14" i="24" s="1"/>
  <c r="AP17" i="24"/>
  <c r="AQ17" i="24"/>
  <c r="AQ14" i="24" s="1"/>
  <c r="AR17" i="24"/>
  <c r="AR14" i="24" s="1"/>
  <c r="AS17" i="24"/>
  <c r="AS14" i="24" s="1"/>
  <c r="AT17" i="24"/>
  <c r="AU17" i="24"/>
  <c r="AU14" i="24" s="1"/>
  <c r="AV17" i="24"/>
  <c r="AV14" i="24" s="1"/>
  <c r="AW17" i="24"/>
  <c r="AW14" i="24" s="1"/>
  <c r="AX17" i="24"/>
  <c r="AX14" i="24" s="1"/>
  <c r="AY17" i="24"/>
  <c r="AY14" i="24" s="1"/>
  <c r="AZ17" i="24"/>
  <c r="AZ14" i="24" s="1"/>
  <c r="BA17" i="24"/>
  <c r="BA14" i="24" s="1"/>
  <c r="BB17" i="24"/>
  <c r="BC17" i="24"/>
  <c r="BC14" i="24" s="1"/>
  <c r="BD17" i="24"/>
  <c r="BD14" i="24" s="1"/>
  <c r="BE17" i="24"/>
  <c r="BE14" i="24" s="1"/>
  <c r="BF17" i="24"/>
  <c r="BG17" i="24"/>
  <c r="BG14" i="24" s="1"/>
  <c r="BH17" i="24"/>
  <c r="BH14" i="24" s="1"/>
  <c r="BI17" i="24"/>
  <c r="BI14" i="24" s="1"/>
  <c r="BJ17" i="24"/>
  <c r="BK17" i="24"/>
  <c r="BK14" i="24" s="1"/>
  <c r="BL17" i="24"/>
  <c r="BM17" i="24"/>
  <c r="BM14" i="24" s="1"/>
  <c r="BN17" i="24"/>
  <c r="BN14" i="24" s="1"/>
  <c r="BO17" i="24"/>
  <c r="BO14" i="24" s="1"/>
  <c r="BP17" i="24"/>
  <c r="BP14" i="24" s="1"/>
  <c r="BQ17" i="24"/>
  <c r="BQ14" i="24" s="1"/>
  <c r="BR17" i="24"/>
  <c r="BS17" i="24"/>
  <c r="BS14" i="24" s="1"/>
  <c r="BT17" i="24"/>
  <c r="F14" i="24"/>
  <c r="J14" i="24"/>
  <c r="N14" i="24"/>
  <c r="P14" i="24"/>
  <c r="V14" i="24"/>
  <c r="Z14" i="24"/>
  <c r="AD14" i="24"/>
  <c r="AJ14" i="24"/>
  <c r="AL14" i="24"/>
  <c r="AP14" i="24"/>
  <c r="AT14" i="24"/>
  <c r="BB14" i="24"/>
  <c r="BF14" i="24"/>
  <c r="BJ14" i="24"/>
  <c r="BL14" i="24"/>
  <c r="BR14" i="24"/>
  <c r="BT14" i="24"/>
  <c r="V8" i="24"/>
  <c r="BJ8" i="24"/>
  <c r="B9" i="24"/>
  <c r="B8" i="24" s="1"/>
  <c r="B7" i="24" s="1"/>
  <c r="C9" i="24"/>
  <c r="C8" i="24" s="1"/>
  <c r="D9" i="24"/>
  <c r="D8" i="24" s="1"/>
  <c r="E9" i="24"/>
  <c r="E8" i="24" s="1"/>
  <c r="F9" i="24"/>
  <c r="F8" i="24" s="1"/>
  <c r="G9" i="24"/>
  <c r="G8" i="24" s="1"/>
  <c r="H9" i="24"/>
  <c r="H8" i="24" s="1"/>
  <c r="I9" i="24"/>
  <c r="I8" i="24" s="1"/>
  <c r="J9" i="24"/>
  <c r="J8" i="24" s="1"/>
  <c r="K9" i="24"/>
  <c r="K8" i="24" s="1"/>
  <c r="L9" i="24"/>
  <c r="L8" i="24" s="1"/>
  <c r="M9" i="24"/>
  <c r="M8" i="24" s="1"/>
  <c r="N9" i="24"/>
  <c r="N8" i="24" s="1"/>
  <c r="O9" i="24"/>
  <c r="O8" i="24" s="1"/>
  <c r="P9" i="24"/>
  <c r="P8" i="24" s="1"/>
  <c r="Q9" i="24"/>
  <c r="Q8" i="24" s="1"/>
  <c r="R9" i="24"/>
  <c r="R8" i="24" s="1"/>
  <c r="R7" i="24" s="1"/>
  <c r="S9" i="24"/>
  <c r="S8" i="24" s="1"/>
  <c r="T9" i="24"/>
  <c r="T8" i="24" s="1"/>
  <c r="U9" i="24"/>
  <c r="U8" i="24" s="1"/>
  <c r="V9" i="24"/>
  <c r="W9" i="24"/>
  <c r="W8" i="24" s="1"/>
  <c r="X9" i="24"/>
  <c r="X8" i="24" s="1"/>
  <c r="Y9" i="24"/>
  <c r="Y8" i="24" s="1"/>
  <c r="Z9" i="24"/>
  <c r="Z8" i="24" s="1"/>
  <c r="AA9" i="24"/>
  <c r="AA8" i="24" s="1"/>
  <c r="AB9" i="24"/>
  <c r="AB8" i="24" s="1"/>
  <c r="AC9" i="24"/>
  <c r="AC8" i="24" s="1"/>
  <c r="AD9" i="24"/>
  <c r="AD8" i="24" s="1"/>
  <c r="AE9" i="24"/>
  <c r="AE8" i="24" s="1"/>
  <c r="AF9" i="24"/>
  <c r="AF8" i="24" s="1"/>
  <c r="AG9" i="24"/>
  <c r="AG8" i="24" s="1"/>
  <c r="AH9" i="24"/>
  <c r="AH8" i="24" s="1"/>
  <c r="AH7" i="24" s="1"/>
  <c r="AI9" i="24"/>
  <c r="AI8" i="24" s="1"/>
  <c r="AJ9" i="24"/>
  <c r="AJ8" i="24" s="1"/>
  <c r="AK9" i="24"/>
  <c r="AK8" i="24" s="1"/>
  <c r="AL9" i="24"/>
  <c r="AL8" i="24" s="1"/>
  <c r="AM9" i="24"/>
  <c r="AM8" i="24" s="1"/>
  <c r="AN9" i="24"/>
  <c r="AN8" i="24" s="1"/>
  <c r="AO9" i="24"/>
  <c r="AO8" i="24" s="1"/>
  <c r="AP9" i="24"/>
  <c r="AP8" i="24" s="1"/>
  <c r="AQ9" i="24"/>
  <c r="AQ8" i="24" s="1"/>
  <c r="AR9" i="24"/>
  <c r="AR8" i="24" s="1"/>
  <c r="AS9" i="24"/>
  <c r="AS8" i="24" s="1"/>
  <c r="AT9" i="24"/>
  <c r="AT8" i="24" s="1"/>
  <c r="AU9" i="24"/>
  <c r="AU8" i="24" s="1"/>
  <c r="AV9" i="24"/>
  <c r="AV8" i="24" s="1"/>
  <c r="AW9" i="24"/>
  <c r="AW8" i="24" s="1"/>
  <c r="AX9" i="24"/>
  <c r="AX8" i="24" s="1"/>
  <c r="AX7" i="24" s="1"/>
  <c r="AY9" i="24"/>
  <c r="AY8" i="24" s="1"/>
  <c r="AZ9" i="24"/>
  <c r="AZ8" i="24" s="1"/>
  <c r="BA9" i="24"/>
  <c r="BA8" i="24" s="1"/>
  <c r="BB9" i="24"/>
  <c r="BB8" i="24" s="1"/>
  <c r="BC9" i="24"/>
  <c r="BC8" i="24" s="1"/>
  <c r="BD9" i="24"/>
  <c r="BD8" i="24" s="1"/>
  <c r="BE9" i="24"/>
  <c r="BE8" i="24" s="1"/>
  <c r="BF9" i="24"/>
  <c r="BF8" i="24" s="1"/>
  <c r="BG9" i="24"/>
  <c r="BG8" i="24" s="1"/>
  <c r="BH9" i="24"/>
  <c r="BH8" i="24" s="1"/>
  <c r="BI9" i="24"/>
  <c r="BI8" i="24" s="1"/>
  <c r="BJ9" i="24"/>
  <c r="BK9" i="24"/>
  <c r="BK8" i="24" s="1"/>
  <c r="BL9" i="24"/>
  <c r="BL8" i="24" s="1"/>
  <c r="BM9" i="24"/>
  <c r="BM8" i="24" s="1"/>
  <c r="BN9" i="24"/>
  <c r="BN8" i="24" s="1"/>
  <c r="BN7" i="24" s="1"/>
  <c r="BO9" i="24"/>
  <c r="BO8" i="24" s="1"/>
  <c r="BP9" i="24"/>
  <c r="BP8" i="24" s="1"/>
  <c r="BQ9" i="24"/>
  <c r="BQ8" i="24" s="1"/>
  <c r="BR9" i="24"/>
  <c r="BR8" i="24" s="1"/>
  <c r="BS9" i="24"/>
  <c r="BS8" i="24" s="1"/>
  <c r="BT9" i="24"/>
  <c r="BT8" i="24" s="1"/>
  <c r="BU11" i="24"/>
  <c r="BU12" i="24"/>
  <c r="BU13" i="24"/>
  <c r="BU10" i="24"/>
  <c r="BW11" i="25"/>
  <c r="BX11" i="25"/>
  <c r="BY11" i="25"/>
  <c r="BZ11" i="25"/>
  <c r="CA11" i="25"/>
  <c r="CB11" i="25"/>
  <c r="BW12" i="25"/>
  <c r="BX12" i="25"/>
  <c r="BY12" i="25"/>
  <c r="BZ12" i="25"/>
  <c r="CA12" i="25"/>
  <c r="CB12" i="25"/>
  <c r="BW13" i="25"/>
  <c r="BX13" i="25"/>
  <c r="BY13" i="25"/>
  <c r="BZ13" i="25"/>
  <c r="CA13" i="25"/>
  <c r="CB13" i="25"/>
  <c r="BW15" i="25"/>
  <c r="BX15" i="25"/>
  <c r="BY15" i="25"/>
  <c r="BZ15" i="25"/>
  <c r="CA15" i="25"/>
  <c r="CB15" i="25"/>
  <c r="BW16" i="25"/>
  <c r="BX16" i="25"/>
  <c r="BY16" i="25"/>
  <c r="BZ16" i="25"/>
  <c r="CA16" i="25"/>
  <c r="CB16" i="25"/>
  <c r="BW18" i="25"/>
  <c r="BX18" i="25"/>
  <c r="BY18" i="25"/>
  <c r="BZ18" i="25"/>
  <c r="CA18" i="25"/>
  <c r="CB18" i="25"/>
  <c r="BW19" i="25"/>
  <c r="BX19" i="25"/>
  <c r="BY19" i="25"/>
  <c r="BZ19" i="25"/>
  <c r="CA19" i="25"/>
  <c r="CB19" i="25"/>
  <c r="BW20" i="25"/>
  <c r="BX20" i="25"/>
  <c r="BY20" i="25"/>
  <c r="BZ20" i="25"/>
  <c r="CA20" i="25"/>
  <c r="CB20" i="25"/>
  <c r="BW21" i="25"/>
  <c r="BX21" i="25"/>
  <c r="BY21" i="25"/>
  <c r="BZ21" i="25"/>
  <c r="CA21" i="25"/>
  <c r="CB21" i="25"/>
  <c r="BW22" i="25"/>
  <c r="BX22" i="25"/>
  <c r="BY22" i="25"/>
  <c r="BZ22" i="25"/>
  <c r="CA22" i="25"/>
  <c r="CB22" i="25"/>
  <c r="BW23" i="25"/>
  <c r="BX23" i="25"/>
  <c r="BY23" i="25"/>
  <c r="BZ23" i="25"/>
  <c r="CA23" i="25"/>
  <c r="CB23" i="25"/>
  <c r="BW25" i="25"/>
  <c r="BX25" i="25"/>
  <c r="BY25" i="25"/>
  <c r="BZ25" i="25"/>
  <c r="CA25" i="25"/>
  <c r="CB25" i="25"/>
  <c r="BW26" i="25"/>
  <c r="BX26" i="25"/>
  <c r="BY26" i="25"/>
  <c r="BZ26" i="25"/>
  <c r="CA26" i="25"/>
  <c r="CB26" i="25"/>
  <c r="BW27" i="25"/>
  <c r="BX27" i="25"/>
  <c r="BY27" i="25"/>
  <c r="BZ27" i="25"/>
  <c r="CA27" i="25"/>
  <c r="CB27" i="25"/>
  <c r="BW28" i="25"/>
  <c r="BX28" i="25"/>
  <c r="BY28" i="25"/>
  <c r="BZ28" i="25"/>
  <c r="CA28" i="25"/>
  <c r="CB28" i="25"/>
  <c r="BW29" i="25"/>
  <c r="BX29" i="25"/>
  <c r="BY29" i="25"/>
  <c r="BZ29" i="25"/>
  <c r="CA29" i="25"/>
  <c r="CB29" i="25"/>
  <c r="BW30" i="25"/>
  <c r="BX30" i="25"/>
  <c r="BY30" i="25"/>
  <c r="BZ30" i="25"/>
  <c r="CA30" i="25"/>
  <c r="CB30" i="25"/>
  <c r="BW33" i="25"/>
  <c r="BX33" i="25"/>
  <c r="BY33" i="25"/>
  <c r="BZ33" i="25"/>
  <c r="CA33" i="25"/>
  <c r="CB33" i="25"/>
  <c r="BW34" i="25"/>
  <c r="BX34" i="25"/>
  <c r="BY34" i="25"/>
  <c r="BZ34" i="25"/>
  <c r="CA34" i="25"/>
  <c r="CB34" i="25"/>
  <c r="BW36" i="25"/>
  <c r="BW35" i="25" s="1"/>
  <c r="BX36" i="25"/>
  <c r="BY36" i="25"/>
  <c r="BZ36" i="25"/>
  <c r="CA36" i="25"/>
  <c r="CB36" i="25"/>
  <c r="BW38" i="25"/>
  <c r="BX38" i="25"/>
  <c r="BY38" i="25"/>
  <c r="BZ38" i="25"/>
  <c r="CA38" i="25"/>
  <c r="CB38" i="25"/>
  <c r="BW40" i="25"/>
  <c r="BW39" i="25" s="1"/>
  <c r="BX40" i="25"/>
  <c r="BY40" i="25"/>
  <c r="BZ40" i="25"/>
  <c r="CA40" i="25"/>
  <c r="CB40" i="25"/>
  <c r="BW43" i="25"/>
  <c r="BX43" i="25"/>
  <c r="BY43" i="25"/>
  <c r="BZ43" i="25"/>
  <c r="CA43" i="25"/>
  <c r="CB43" i="25"/>
  <c r="BW46" i="25"/>
  <c r="BW45" i="25" s="1"/>
  <c r="BX46" i="25"/>
  <c r="BY46" i="25"/>
  <c r="BZ46" i="25"/>
  <c r="CA46" i="25"/>
  <c r="CB46" i="25"/>
  <c r="BW42" i="25"/>
  <c r="BX42" i="25"/>
  <c r="BY42" i="25"/>
  <c r="BZ42" i="25"/>
  <c r="CA42" i="25"/>
  <c r="CB42" i="25"/>
  <c r="BW47" i="25"/>
  <c r="BX47" i="25"/>
  <c r="BY47" i="25"/>
  <c r="BZ47" i="25"/>
  <c r="CA47" i="25"/>
  <c r="CB47" i="25"/>
  <c r="BW48" i="25"/>
  <c r="BX48" i="25"/>
  <c r="BY48" i="25"/>
  <c r="BZ48" i="25"/>
  <c r="CA48" i="25"/>
  <c r="CB48" i="25"/>
  <c r="BW49" i="25"/>
  <c r="BX49" i="25"/>
  <c r="BY49" i="25"/>
  <c r="BZ49" i="25"/>
  <c r="CA49" i="25"/>
  <c r="CB49" i="25"/>
  <c r="BW50" i="25"/>
  <c r="BX50" i="25"/>
  <c r="BY50" i="25"/>
  <c r="BZ50" i="25"/>
  <c r="CA50" i="25"/>
  <c r="CB50" i="25"/>
  <c r="BW10" i="25"/>
  <c r="BU47" i="25"/>
  <c r="E44" i="25"/>
  <c r="I44" i="25"/>
  <c r="Q44" i="25"/>
  <c r="U44" i="25"/>
  <c r="Y44" i="25"/>
  <c r="AG44" i="25"/>
  <c r="AK44" i="25"/>
  <c r="AO44" i="25"/>
  <c r="AW44" i="25"/>
  <c r="BA44" i="25"/>
  <c r="BE44" i="25"/>
  <c r="BM44" i="25"/>
  <c r="BQ44" i="25"/>
  <c r="B44" i="25"/>
  <c r="C39" i="25"/>
  <c r="D39" i="25"/>
  <c r="E39" i="25"/>
  <c r="F39" i="25"/>
  <c r="G39" i="25"/>
  <c r="H39" i="25"/>
  <c r="I39" i="25"/>
  <c r="J39" i="25"/>
  <c r="K39" i="25"/>
  <c r="L39" i="25"/>
  <c r="M39" i="25"/>
  <c r="N39" i="25"/>
  <c r="O39" i="25"/>
  <c r="P39" i="25"/>
  <c r="Q39" i="25"/>
  <c r="R39" i="25"/>
  <c r="S39" i="25"/>
  <c r="T39" i="25"/>
  <c r="U39" i="25"/>
  <c r="V39" i="25"/>
  <c r="W39" i="25"/>
  <c r="X39" i="25"/>
  <c r="Y39" i="25"/>
  <c r="Z39" i="25"/>
  <c r="AA39" i="25"/>
  <c r="AB39" i="25"/>
  <c r="AC39" i="25"/>
  <c r="AD39" i="25"/>
  <c r="AE39" i="25"/>
  <c r="AF39" i="25"/>
  <c r="AG39" i="25"/>
  <c r="AH39" i="25"/>
  <c r="AI39" i="25"/>
  <c r="AJ39" i="25"/>
  <c r="AK39" i="25"/>
  <c r="AL39" i="25"/>
  <c r="AM39" i="25"/>
  <c r="AN39" i="25"/>
  <c r="AO39" i="25"/>
  <c r="AP39" i="25"/>
  <c r="AQ39" i="25"/>
  <c r="AR39" i="25"/>
  <c r="AS39" i="25"/>
  <c r="AT39" i="25"/>
  <c r="AU39" i="25"/>
  <c r="AV39" i="25"/>
  <c r="AW39" i="25"/>
  <c r="AX39" i="25"/>
  <c r="AY39" i="25"/>
  <c r="AZ39" i="25"/>
  <c r="BA39" i="25"/>
  <c r="BB39" i="25"/>
  <c r="BC39" i="25"/>
  <c r="BD39" i="25"/>
  <c r="BE39" i="25"/>
  <c r="BF39" i="25"/>
  <c r="BG39" i="25"/>
  <c r="BH39" i="25"/>
  <c r="BI39" i="25"/>
  <c r="BJ39" i="25"/>
  <c r="BK39" i="25"/>
  <c r="BL39" i="25"/>
  <c r="BM39" i="25"/>
  <c r="BN39" i="25"/>
  <c r="BO39" i="25"/>
  <c r="BP39" i="25"/>
  <c r="BQ39" i="25"/>
  <c r="BR39" i="25"/>
  <c r="BS39" i="25"/>
  <c r="BT39" i="25"/>
  <c r="C35" i="25"/>
  <c r="D35" i="25"/>
  <c r="E35" i="25"/>
  <c r="F35" i="25"/>
  <c r="G35" i="25"/>
  <c r="H35" i="25"/>
  <c r="I35" i="25"/>
  <c r="J35" i="25"/>
  <c r="K35" i="25"/>
  <c r="L35" i="25"/>
  <c r="M35" i="25"/>
  <c r="N35" i="25"/>
  <c r="O35" i="25"/>
  <c r="P35" i="25"/>
  <c r="Q35" i="25"/>
  <c r="R35" i="25"/>
  <c r="S35" i="25"/>
  <c r="T35" i="25"/>
  <c r="U35" i="25"/>
  <c r="V35" i="25"/>
  <c r="W35" i="25"/>
  <c r="X35" i="25"/>
  <c r="Y35" i="25"/>
  <c r="Z35" i="25"/>
  <c r="AA35" i="25"/>
  <c r="AB35" i="25"/>
  <c r="AC35" i="25"/>
  <c r="AD35" i="25"/>
  <c r="AE35" i="25"/>
  <c r="AF35" i="25"/>
  <c r="AG35" i="25"/>
  <c r="AH35" i="25"/>
  <c r="AI35" i="25"/>
  <c r="AJ35" i="25"/>
  <c r="AK35" i="25"/>
  <c r="AL35" i="25"/>
  <c r="AM35" i="25"/>
  <c r="AN35" i="25"/>
  <c r="AO35" i="25"/>
  <c r="AP35" i="25"/>
  <c r="AQ35" i="25"/>
  <c r="AR35" i="25"/>
  <c r="AS35" i="25"/>
  <c r="AT35" i="25"/>
  <c r="AU35" i="25"/>
  <c r="AV35" i="25"/>
  <c r="AW35" i="25"/>
  <c r="AX35" i="25"/>
  <c r="AY35" i="25"/>
  <c r="AZ35" i="25"/>
  <c r="BA35" i="25"/>
  <c r="BB35" i="25"/>
  <c r="BC35" i="25"/>
  <c r="BD35" i="25"/>
  <c r="BE35" i="25"/>
  <c r="BF35" i="25"/>
  <c r="BG35" i="25"/>
  <c r="BH35" i="25"/>
  <c r="BI35" i="25"/>
  <c r="BJ35" i="25"/>
  <c r="BK35" i="25"/>
  <c r="BL35" i="25"/>
  <c r="BM35" i="25"/>
  <c r="BN35" i="25"/>
  <c r="BO35" i="25"/>
  <c r="BP35" i="25"/>
  <c r="BQ35" i="25"/>
  <c r="BR35" i="25"/>
  <c r="BS35" i="25"/>
  <c r="BT35" i="25"/>
  <c r="B35" i="25"/>
  <c r="C37" i="25"/>
  <c r="D37" i="25"/>
  <c r="E37" i="25"/>
  <c r="F37" i="25"/>
  <c r="G37" i="25"/>
  <c r="H37" i="25"/>
  <c r="I37" i="25"/>
  <c r="J37" i="25"/>
  <c r="K37" i="25"/>
  <c r="L37" i="25"/>
  <c r="M37" i="25"/>
  <c r="N37" i="25"/>
  <c r="O37" i="25"/>
  <c r="P37" i="25"/>
  <c r="Q37" i="25"/>
  <c r="R37" i="25"/>
  <c r="S37" i="25"/>
  <c r="T37" i="25"/>
  <c r="U37" i="25"/>
  <c r="V37" i="25"/>
  <c r="W37" i="25"/>
  <c r="X37" i="25"/>
  <c r="Y37" i="25"/>
  <c r="Z37" i="25"/>
  <c r="AA37" i="25"/>
  <c r="AB37" i="25"/>
  <c r="AC37" i="25"/>
  <c r="AD37" i="25"/>
  <c r="AE37" i="25"/>
  <c r="AF37" i="25"/>
  <c r="AG37" i="25"/>
  <c r="AH37" i="25"/>
  <c r="AI37" i="25"/>
  <c r="AJ37" i="25"/>
  <c r="AK37" i="25"/>
  <c r="AL37" i="25"/>
  <c r="AM37" i="25"/>
  <c r="AN37" i="25"/>
  <c r="AO37" i="25"/>
  <c r="AP37" i="25"/>
  <c r="AQ37" i="25"/>
  <c r="AR37" i="25"/>
  <c r="AS37" i="25"/>
  <c r="AT37" i="25"/>
  <c r="AU37" i="25"/>
  <c r="AV37" i="25"/>
  <c r="AW37" i="25"/>
  <c r="AX37" i="25"/>
  <c r="AY37" i="25"/>
  <c r="AZ37" i="25"/>
  <c r="BA37" i="25"/>
  <c r="BB37" i="25"/>
  <c r="BC37" i="25"/>
  <c r="BD37" i="25"/>
  <c r="BE37" i="25"/>
  <c r="BF37" i="25"/>
  <c r="BG37" i="25"/>
  <c r="BH37" i="25"/>
  <c r="BI37" i="25"/>
  <c r="BJ37" i="25"/>
  <c r="BK37" i="25"/>
  <c r="BL37" i="25"/>
  <c r="BM37" i="25"/>
  <c r="BN37" i="25"/>
  <c r="BO37" i="25"/>
  <c r="BP37" i="25"/>
  <c r="BQ37" i="25"/>
  <c r="BR37" i="25"/>
  <c r="BS37" i="25"/>
  <c r="BT37" i="25"/>
  <c r="C32" i="25"/>
  <c r="D32" i="25"/>
  <c r="E32" i="25"/>
  <c r="F32" i="25"/>
  <c r="G32" i="25"/>
  <c r="H32" i="25"/>
  <c r="I32" i="25"/>
  <c r="J32" i="25"/>
  <c r="K32" i="25"/>
  <c r="L32" i="25"/>
  <c r="M32" i="25"/>
  <c r="N32" i="25"/>
  <c r="O32" i="25"/>
  <c r="P32" i="25"/>
  <c r="Q32" i="25"/>
  <c r="R32" i="25"/>
  <c r="S32" i="25"/>
  <c r="T32" i="25"/>
  <c r="U32" i="25"/>
  <c r="V32" i="25"/>
  <c r="W32" i="25"/>
  <c r="X32" i="25"/>
  <c r="Y32" i="25"/>
  <c r="Z32" i="25"/>
  <c r="AA32" i="25"/>
  <c r="AB32" i="25"/>
  <c r="AC32" i="25"/>
  <c r="AD32" i="25"/>
  <c r="AE32" i="25"/>
  <c r="AF32" i="25"/>
  <c r="AG32" i="25"/>
  <c r="AH32" i="25"/>
  <c r="AI32" i="25"/>
  <c r="AJ32" i="25"/>
  <c r="AK32" i="25"/>
  <c r="AL32" i="25"/>
  <c r="AM32" i="25"/>
  <c r="AN32" i="25"/>
  <c r="AO32" i="25"/>
  <c r="AP32" i="25"/>
  <c r="AQ32" i="25"/>
  <c r="AR32" i="25"/>
  <c r="AS32" i="25"/>
  <c r="AT32" i="25"/>
  <c r="AU32" i="25"/>
  <c r="AV32" i="25"/>
  <c r="AW32" i="25"/>
  <c r="AX32" i="25"/>
  <c r="AY32" i="25"/>
  <c r="AZ32" i="25"/>
  <c r="BA32" i="25"/>
  <c r="BB32" i="25"/>
  <c r="BC32" i="25"/>
  <c r="BD32" i="25"/>
  <c r="BE32" i="25"/>
  <c r="BF32" i="25"/>
  <c r="BG32" i="25"/>
  <c r="BH32" i="25"/>
  <c r="BI32" i="25"/>
  <c r="BJ32" i="25"/>
  <c r="BK32" i="25"/>
  <c r="BL32" i="25"/>
  <c r="BM32" i="25"/>
  <c r="BN32" i="25"/>
  <c r="BO32" i="25"/>
  <c r="BP32" i="25"/>
  <c r="BQ32" i="25"/>
  <c r="BR32" i="25"/>
  <c r="BS32" i="25"/>
  <c r="BT32" i="25"/>
  <c r="B39" i="25"/>
  <c r="B32" i="25"/>
  <c r="C24" i="25"/>
  <c r="D24" i="25"/>
  <c r="E24" i="25"/>
  <c r="F24" i="25"/>
  <c r="G24" i="25"/>
  <c r="H24" i="25"/>
  <c r="I24" i="25"/>
  <c r="J24" i="25"/>
  <c r="K24" i="25"/>
  <c r="L24" i="25"/>
  <c r="M24" i="25"/>
  <c r="N24" i="25"/>
  <c r="O24" i="25"/>
  <c r="P24" i="25"/>
  <c r="Q24" i="25"/>
  <c r="R24" i="25"/>
  <c r="S24" i="25"/>
  <c r="T24" i="25"/>
  <c r="U24" i="25"/>
  <c r="V24" i="25"/>
  <c r="W24" i="25"/>
  <c r="X24" i="25"/>
  <c r="Y24" i="25"/>
  <c r="Z24" i="25"/>
  <c r="AA24" i="25"/>
  <c r="AB24" i="25"/>
  <c r="AC24" i="25"/>
  <c r="AD24" i="25"/>
  <c r="AE24" i="25"/>
  <c r="AF24" i="25"/>
  <c r="AG24" i="25"/>
  <c r="AH24" i="25"/>
  <c r="AI24" i="25"/>
  <c r="AJ24" i="25"/>
  <c r="AK24" i="25"/>
  <c r="AL24" i="25"/>
  <c r="AM24" i="25"/>
  <c r="AN24" i="25"/>
  <c r="AO24" i="25"/>
  <c r="AP24" i="25"/>
  <c r="AQ24" i="25"/>
  <c r="AR24" i="25"/>
  <c r="AS24" i="25"/>
  <c r="AT24" i="25"/>
  <c r="AU24" i="25"/>
  <c r="AV24" i="25"/>
  <c r="AW24" i="25"/>
  <c r="AX24" i="25"/>
  <c r="AY24" i="25"/>
  <c r="AZ24" i="25"/>
  <c r="BA24" i="25"/>
  <c r="BB24" i="25"/>
  <c r="BC24" i="25"/>
  <c r="BD24" i="25"/>
  <c r="BE24" i="25"/>
  <c r="BF24" i="25"/>
  <c r="BG24" i="25"/>
  <c r="BH24" i="25"/>
  <c r="BI24" i="25"/>
  <c r="BJ24" i="25"/>
  <c r="BK24" i="25"/>
  <c r="BL24" i="25"/>
  <c r="BM24" i="25"/>
  <c r="BN24" i="25"/>
  <c r="BO24" i="25"/>
  <c r="BP24" i="25"/>
  <c r="BQ24" i="25"/>
  <c r="BR24" i="25"/>
  <c r="BS24" i="25"/>
  <c r="BT24" i="25"/>
  <c r="B24" i="25"/>
  <c r="C17" i="25"/>
  <c r="D17" i="25"/>
  <c r="E17" i="25"/>
  <c r="F17" i="25"/>
  <c r="G17" i="25"/>
  <c r="H17" i="25"/>
  <c r="I17" i="25"/>
  <c r="J17" i="25"/>
  <c r="K17" i="25"/>
  <c r="L17" i="25"/>
  <c r="M17" i="25"/>
  <c r="N17" i="25"/>
  <c r="O17" i="25"/>
  <c r="P17" i="25"/>
  <c r="Q17" i="25"/>
  <c r="R17" i="25"/>
  <c r="S17" i="25"/>
  <c r="T17" i="25"/>
  <c r="U17" i="25"/>
  <c r="V17" i="25"/>
  <c r="W17" i="25"/>
  <c r="X17" i="25"/>
  <c r="Y17" i="25"/>
  <c r="Z17" i="25"/>
  <c r="AA17" i="25"/>
  <c r="AB17" i="25"/>
  <c r="AC17" i="25"/>
  <c r="AD17" i="25"/>
  <c r="AE17" i="25"/>
  <c r="AF17" i="25"/>
  <c r="AG17" i="25"/>
  <c r="AH17" i="25"/>
  <c r="AI17" i="25"/>
  <c r="AJ17" i="25"/>
  <c r="AK17" i="25"/>
  <c r="AL17" i="25"/>
  <c r="AM17" i="25"/>
  <c r="AN17" i="25"/>
  <c r="AO17" i="25"/>
  <c r="AP17" i="25"/>
  <c r="AQ17" i="25"/>
  <c r="AR17" i="25"/>
  <c r="AS17" i="25"/>
  <c r="AT17" i="25"/>
  <c r="AU17" i="25"/>
  <c r="AV17" i="25"/>
  <c r="AW17" i="25"/>
  <c r="AX17" i="25"/>
  <c r="AY17" i="25"/>
  <c r="AZ17" i="25"/>
  <c r="BA17" i="25"/>
  <c r="BB17" i="25"/>
  <c r="BC17" i="25"/>
  <c r="BD17" i="25"/>
  <c r="BE17" i="25"/>
  <c r="BF17" i="25"/>
  <c r="BG17" i="25"/>
  <c r="BH17" i="25"/>
  <c r="BI17" i="25"/>
  <c r="BJ17" i="25"/>
  <c r="BK17" i="25"/>
  <c r="BL17" i="25"/>
  <c r="BM17" i="25"/>
  <c r="BN17" i="25"/>
  <c r="BO17" i="25"/>
  <c r="BP17" i="25"/>
  <c r="BQ17" i="25"/>
  <c r="BR17" i="25"/>
  <c r="BS17" i="25"/>
  <c r="BT17" i="25"/>
  <c r="B17" i="25"/>
  <c r="B14" i="25" s="1"/>
  <c r="BU26" i="25"/>
  <c r="BU27" i="25"/>
  <c r="BU28" i="25"/>
  <c r="BU29" i="25"/>
  <c r="BU30" i="25"/>
  <c r="BU33" i="25"/>
  <c r="BU34" i="25"/>
  <c r="BU40" i="25"/>
  <c r="BU43" i="25"/>
  <c r="BU46" i="25"/>
  <c r="BU42" i="25"/>
  <c r="BU48" i="25"/>
  <c r="BU49" i="25"/>
  <c r="BU50" i="25"/>
  <c r="BU25" i="25"/>
  <c r="BU23" i="25"/>
  <c r="BU22" i="25"/>
  <c r="BU21" i="25"/>
  <c r="BU20" i="25"/>
  <c r="BU19" i="25"/>
  <c r="BU18" i="25"/>
  <c r="BU16" i="25"/>
  <c r="BU15" i="25"/>
  <c r="BU13" i="25"/>
  <c r="BU12" i="25"/>
  <c r="BU11" i="25"/>
  <c r="BU10" i="25"/>
  <c r="B9" i="25"/>
  <c r="B8" i="25" s="1"/>
  <c r="C9" i="25"/>
  <c r="D9" i="25"/>
  <c r="E9" i="25"/>
  <c r="F9" i="25"/>
  <c r="G9" i="25"/>
  <c r="H9" i="25"/>
  <c r="I9" i="25"/>
  <c r="J9" i="25"/>
  <c r="K9" i="25"/>
  <c r="L9" i="25"/>
  <c r="M9" i="25"/>
  <c r="N9" i="25"/>
  <c r="O9" i="25"/>
  <c r="P9" i="25"/>
  <c r="Q9" i="25"/>
  <c r="R9" i="25"/>
  <c r="S9" i="25"/>
  <c r="T9" i="25"/>
  <c r="U9" i="25"/>
  <c r="V9" i="25"/>
  <c r="W9" i="25"/>
  <c r="X9" i="25"/>
  <c r="Y9" i="25"/>
  <c r="Z9" i="25"/>
  <c r="AA9" i="25"/>
  <c r="AB9" i="25"/>
  <c r="AC9" i="25"/>
  <c r="AD9" i="25"/>
  <c r="AE9" i="25"/>
  <c r="AF9" i="25"/>
  <c r="AG9" i="25"/>
  <c r="AH9" i="25"/>
  <c r="AI9" i="25"/>
  <c r="AJ9" i="25"/>
  <c r="AK9" i="25"/>
  <c r="AL9" i="25"/>
  <c r="AM9" i="25"/>
  <c r="AN9" i="25"/>
  <c r="AO9" i="25"/>
  <c r="AP9" i="25"/>
  <c r="AQ9" i="25"/>
  <c r="AR9" i="25"/>
  <c r="AS9" i="25"/>
  <c r="AT9" i="25"/>
  <c r="AU9" i="25"/>
  <c r="AV9" i="25"/>
  <c r="AW9" i="25"/>
  <c r="AX9" i="25"/>
  <c r="AY9" i="25"/>
  <c r="AZ9" i="25"/>
  <c r="BA9" i="25"/>
  <c r="BB9" i="25"/>
  <c r="BC9" i="25"/>
  <c r="BD9" i="25"/>
  <c r="BE9" i="25"/>
  <c r="BF9" i="25"/>
  <c r="BG9" i="25"/>
  <c r="BH9" i="25"/>
  <c r="BI9" i="25"/>
  <c r="BJ9" i="25"/>
  <c r="BJ8" i="25" s="1"/>
  <c r="BK9" i="25"/>
  <c r="BL9" i="25"/>
  <c r="BM9" i="25"/>
  <c r="BN9" i="25"/>
  <c r="BO9" i="25"/>
  <c r="BP9" i="25"/>
  <c r="BQ9" i="25"/>
  <c r="BR9" i="25"/>
  <c r="BS9" i="25"/>
  <c r="BT9" i="25"/>
  <c r="CC8" i="23" l="1"/>
  <c r="CD9" i="23"/>
  <c r="N51" i="24"/>
  <c r="BU31" i="24"/>
  <c r="AP7" i="24"/>
  <c r="Z7" i="24"/>
  <c r="J7" i="24"/>
  <c r="BQ31" i="24"/>
  <c r="BQ51" i="24" s="1"/>
  <c r="BM31" i="24"/>
  <c r="BM51" i="24" s="1"/>
  <c r="BI31" i="24"/>
  <c r="BI51" i="24" s="1"/>
  <c r="BE31" i="24"/>
  <c r="BE51" i="24" s="1"/>
  <c r="BA31" i="24"/>
  <c r="BA51" i="24" s="1"/>
  <c r="AW31" i="24"/>
  <c r="AW51" i="24" s="1"/>
  <c r="AS31" i="24"/>
  <c r="AS51" i="24" s="1"/>
  <c r="AO31" i="24"/>
  <c r="AO51" i="24" s="1"/>
  <c r="AK31" i="24"/>
  <c r="AK51" i="24" s="1"/>
  <c r="AG31" i="24"/>
  <c r="AG51" i="24" s="1"/>
  <c r="AC31" i="24"/>
  <c r="AC51" i="24" s="1"/>
  <c r="Y31" i="24"/>
  <c r="Y51" i="24" s="1"/>
  <c r="U31" i="24"/>
  <c r="Q31" i="24"/>
  <c r="Q51" i="24" s="1"/>
  <c r="M31" i="24"/>
  <c r="M51" i="24" s="1"/>
  <c r="I31" i="24"/>
  <c r="I51" i="24" s="1"/>
  <c r="E31" i="24"/>
  <c r="E51" i="24" s="1"/>
  <c r="BT31" i="24"/>
  <c r="BT51" i="24" s="1"/>
  <c r="BP31" i="24"/>
  <c r="BL31" i="24"/>
  <c r="BL51" i="24" s="1"/>
  <c r="BH31" i="24"/>
  <c r="BH51" i="24" s="1"/>
  <c r="BD31" i="24"/>
  <c r="BD51" i="24" s="1"/>
  <c r="AZ31" i="24"/>
  <c r="AV31" i="24"/>
  <c r="AV51" i="24" s="1"/>
  <c r="AR31" i="24"/>
  <c r="AR51" i="24" s="1"/>
  <c r="AN31" i="24"/>
  <c r="AN51" i="24" s="1"/>
  <c r="AJ31" i="24"/>
  <c r="AF31" i="24"/>
  <c r="AF51" i="24" s="1"/>
  <c r="AB31" i="24"/>
  <c r="AB51" i="24" s="1"/>
  <c r="X31" i="24"/>
  <c r="T31" i="24"/>
  <c r="P31" i="24"/>
  <c r="P51" i="24" s="1"/>
  <c r="L31" i="24"/>
  <c r="L51" i="24" s="1"/>
  <c r="H31" i="24"/>
  <c r="H51" i="24" s="1"/>
  <c r="D31" i="24"/>
  <c r="BS31" i="24"/>
  <c r="BS51" i="24" s="1"/>
  <c r="BO31" i="24"/>
  <c r="BO51" i="24" s="1"/>
  <c r="BK31" i="24"/>
  <c r="BK51" i="24" s="1"/>
  <c r="BG31" i="24"/>
  <c r="BG51" i="24" s="1"/>
  <c r="BC31" i="24"/>
  <c r="BC51" i="24" s="1"/>
  <c r="AY31" i="24"/>
  <c r="AY51" i="24" s="1"/>
  <c r="AU31" i="24"/>
  <c r="AU51" i="24" s="1"/>
  <c r="AQ31" i="24"/>
  <c r="AQ51" i="24" s="1"/>
  <c r="AM31" i="24"/>
  <c r="AM51" i="24" s="1"/>
  <c r="AI31" i="24"/>
  <c r="AI51" i="24" s="1"/>
  <c r="AE31" i="24"/>
  <c r="AE51" i="24" s="1"/>
  <c r="AA31" i="24"/>
  <c r="AA51" i="24" s="1"/>
  <c r="W31" i="24"/>
  <c r="W51" i="24" s="1"/>
  <c r="S31" i="24"/>
  <c r="S51" i="24" s="1"/>
  <c r="O31" i="24"/>
  <c r="O51" i="24" s="1"/>
  <c r="K31" i="24"/>
  <c r="K51" i="24" s="1"/>
  <c r="G31" i="24"/>
  <c r="G51" i="24" s="1"/>
  <c r="C31" i="24"/>
  <c r="C51" i="24" s="1"/>
  <c r="BS7" i="24"/>
  <c r="BK7" i="24"/>
  <c r="BC7" i="24"/>
  <c r="AM7" i="24"/>
  <c r="AI7" i="24"/>
  <c r="AE7" i="24"/>
  <c r="AA7" i="24"/>
  <c r="W7" i="24"/>
  <c r="G7" i="24"/>
  <c r="C7" i="24"/>
  <c r="BO7" i="24"/>
  <c r="BG7" i="24"/>
  <c r="AY7" i="24"/>
  <c r="AU7" i="24"/>
  <c r="AQ7" i="24"/>
  <c r="S7" i="24"/>
  <c r="O7" i="24"/>
  <c r="K7" i="24"/>
  <c r="BF7" i="24"/>
  <c r="BT7" i="24"/>
  <c r="BP7" i="24"/>
  <c r="BL7" i="24"/>
  <c r="BH7" i="24"/>
  <c r="BD7" i="24"/>
  <c r="AZ7" i="24"/>
  <c r="AV7" i="24"/>
  <c r="AR7" i="24"/>
  <c r="AN7" i="24"/>
  <c r="AJ7" i="24"/>
  <c r="AF7" i="24"/>
  <c r="AB7" i="24"/>
  <c r="X7" i="24"/>
  <c r="T7" i="24"/>
  <c r="P7" i="24"/>
  <c r="L7" i="24"/>
  <c r="H7" i="24"/>
  <c r="D7" i="24"/>
  <c r="CC43" i="24"/>
  <c r="BY45" i="25"/>
  <c r="CB45" i="25"/>
  <c r="BX45" i="25"/>
  <c r="BU45" i="25"/>
  <c r="BZ45" i="25"/>
  <c r="CA45" i="25"/>
  <c r="BZ39" i="25"/>
  <c r="BM8" i="25"/>
  <c r="AW8" i="25"/>
  <c r="AG8" i="25"/>
  <c r="Q8" i="25"/>
  <c r="BQ8" i="25"/>
  <c r="AK8" i="25"/>
  <c r="U8" i="25"/>
  <c r="U7" i="25" s="1"/>
  <c r="E8" i="25"/>
  <c r="BI8" i="25"/>
  <c r="AS8" i="25"/>
  <c r="AS7" i="25" s="1"/>
  <c r="AC8" i="25"/>
  <c r="M8" i="25"/>
  <c r="BA8" i="25"/>
  <c r="BA7" i="25" s="1"/>
  <c r="B7" i="25"/>
  <c r="BE8" i="25"/>
  <c r="AO8" i="25"/>
  <c r="Y8" i="25"/>
  <c r="I8" i="25"/>
  <c r="CA35" i="25"/>
  <c r="BP8" i="25"/>
  <c r="AZ8" i="25"/>
  <c r="AN8" i="25"/>
  <c r="AB8" i="25"/>
  <c r="P8" i="25"/>
  <c r="D8" i="25"/>
  <c r="BI7" i="25"/>
  <c r="AC7" i="25"/>
  <c r="M7" i="25"/>
  <c r="E7" i="25"/>
  <c r="BT44" i="25"/>
  <c r="BH44" i="25"/>
  <c r="AZ44" i="25"/>
  <c r="AN44" i="25"/>
  <c r="AB44" i="25"/>
  <c r="T44" i="25"/>
  <c r="L44" i="25"/>
  <c r="D44" i="25"/>
  <c r="BO8" i="25"/>
  <c r="BG8" i="25"/>
  <c r="AY8" i="25"/>
  <c r="AQ8" i="25"/>
  <c r="AI8" i="25"/>
  <c r="AA8" i="25"/>
  <c r="S8" i="25"/>
  <c r="K8" i="25"/>
  <c r="C8" i="25"/>
  <c r="BS44" i="25"/>
  <c r="BO44" i="25"/>
  <c r="BK44" i="25"/>
  <c r="BG44" i="25"/>
  <c r="BC44" i="25"/>
  <c r="AY44" i="25"/>
  <c r="AU44" i="25"/>
  <c r="AQ44" i="25"/>
  <c r="AM44" i="25"/>
  <c r="AI44" i="25"/>
  <c r="AE44" i="25"/>
  <c r="AA44" i="25"/>
  <c r="W44" i="25"/>
  <c r="S44" i="25"/>
  <c r="O44" i="25"/>
  <c r="K44" i="25"/>
  <c r="G44" i="25"/>
  <c r="C44" i="25"/>
  <c r="CB17" i="25"/>
  <c r="BT8" i="25"/>
  <c r="BH8" i="25"/>
  <c r="AV8" i="25"/>
  <c r="AJ8" i="25"/>
  <c r="X8" i="25"/>
  <c r="L8" i="25"/>
  <c r="BP44" i="25"/>
  <c r="AV44" i="25"/>
  <c r="AF44" i="25"/>
  <c r="P44" i="25"/>
  <c r="BB8" i="25"/>
  <c r="AX8" i="25"/>
  <c r="AP8" i="25"/>
  <c r="AH8" i="25"/>
  <c r="Z8" i="25"/>
  <c r="R8" i="25"/>
  <c r="J8" i="25"/>
  <c r="F8" i="25"/>
  <c r="BR44" i="25"/>
  <c r="BN44" i="25"/>
  <c r="BJ44" i="25"/>
  <c r="BF44" i="25"/>
  <c r="BB44" i="25"/>
  <c r="AX44" i="25"/>
  <c r="AT44" i="25"/>
  <c r="AP44" i="25"/>
  <c r="AL44" i="25"/>
  <c r="AH44" i="25"/>
  <c r="AD44" i="25"/>
  <c r="Z44" i="25"/>
  <c r="V44" i="25"/>
  <c r="R44" i="25"/>
  <c r="N44" i="25"/>
  <c r="J44" i="25"/>
  <c r="F44" i="25"/>
  <c r="CB32" i="25"/>
  <c r="CC30" i="25"/>
  <c r="BY24" i="25"/>
  <c r="BX17" i="25"/>
  <c r="BX14" i="25" s="1"/>
  <c r="BY37" i="25"/>
  <c r="BL8" i="25"/>
  <c r="BD8" i="25"/>
  <c r="AR8" i="25"/>
  <c r="AF8" i="25"/>
  <c r="T8" i="25"/>
  <c r="H8" i="25"/>
  <c r="BQ7" i="25"/>
  <c r="AK7" i="25"/>
  <c r="BL44" i="25"/>
  <c r="BD44" i="25"/>
  <c r="AR44" i="25"/>
  <c r="AJ44" i="25"/>
  <c r="X44" i="25"/>
  <c r="H44" i="25"/>
  <c r="BR8" i="25"/>
  <c r="BN8" i="25"/>
  <c r="BF8" i="25"/>
  <c r="AT8" i="25"/>
  <c r="AL8" i="25"/>
  <c r="AD8" i="25"/>
  <c r="V8" i="25"/>
  <c r="N8" i="25"/>
  <c r="BS8" i="25"/>
  <c r="BK8" i="25"/>
  <c r="BC8" i="25"/>
  <c r="AU8" i="25"/>
  <c r="AM8" i="25"/>
  <c r="AE8" i="25"/>
  <c r="W8" i="25"/>
  <c r="O8" i="25"/>
  <c r="G8" i="25"/>
  <c r="BI44" i="25"/>
  <c r="AS44" i="25"/>
  <c r="AC44" i="25"/>
  <c r="M44" i="25"/>
  <c r="BY44" i="25"/>
  <c r="BZ24" i="25"/>
  <c r="CA39" i="25"/>
  <c r="BX32" i="25"/>
  <c r="CC15" i="25"/>
  <c r="CA17" i="25"/>
  <c r="BW17" i="25"/>
  <c r="CA32" i="25"/>
  <c r="BW32" i="25"/>
  <c r="BZ35" i="25"/>
  <c r="CB37" i="25"/>
  <c r="BX37" i="25"/>
  <c r="CC49" i="25"/>
  <c r="CC29" i="25"/>
  <c r="CC20" i="25"/>
  <c r="CC12" i="25"/>
  <c r="CC27" i="25"/>
  <c r="BU39" i="25"/>
  <c r="CC50" i="25"/>
  <c r="CC47" i="25"/>
  <c r="CC42" i="25"/>
  <c r="CC40" i="25"/>
  <c r="CC39" i="25" s="1"/>
  <c r="CC28" i="25"/>
  <c r="CC22" i="25"/>
  <c r="CC21" i="25"/>
  <c r="CC18" i="25"/>
  <c r="CC16" i="25"/>
  <c r="CC13" i="25"/>
  <c r="BZ17" i="25"/>
  <c r="CB24" i="25"/>
  <c r="BX24" i="25"/>
  <c r="BZ32" i="25"/>
  <c r="BY35" i="25"/>
  <c r="CA37" i="25"/>
  <c r="BW37" i="25"/>
  <c r="BY39" i="25"/>
  <c r="BU32" i="25"/>
  <c r="CC46" i="25"/>
  <c r="CC45" i="25" s="1"/>
  <c r="CC43" i="25"/>
  <c r="CD43" i="25" s="1"/>
  <c r="CC26" i="25"/>
  <c r="CC25" i="25"/>
  <c r="BW9" i="25"/>
  <c r="BU17" i="25"/>
  <c r="BU24" i="25"/>
  <c r="CC48" i="25"/>
  <c r="CC38" i="25"/>
  <c r="CC36" i="25"/>
  <c r="CC34" i="25"/>
  <c r="CC33" i="25"/>
  <c r="CC23" i="25"/>
  <c r="CC19" i="25"/>
  <c r="CC11" i="25"/>
  <c r="BY17" i="25"/>
  <c r="CA24" i="25"/>
  <c r="BW24" i="25"/>
  <c r="BY32" i="25"/>
  <c r="CB35" i="25"/>
  <c r="BX35" i="25"/>
  <c r="BZ37" i="25"/>
  <c r="CB39" i="25"/>
  <c r="BX39" i="25"/>
  <c r="BQ7" i="24"/>
  <c r="BM7" i="24"/>
  <c r="BI7" i="24"/>
  <c r="BE7" i="24"/>
  <c r="BA7" i="24"/>
  <c r="AW7" i="24"/>
  <c r="AS7" i="24"/>
  <c r="AO7" i="24"/>
  <c r="AK7" i="24"/>
  <c r="AG7" i="24"/>
  <c r="AC7" i="24"/>
  <c r="Y7" i="24"/>
  <c r="U7" i="24"/>
  <c r="Q7" i="24"/>
  <c r="M7" i="24"/>
  <c r="I7" i="24"/>
  <c r="E7" i="24"/>
  <c r="BR7" i="24"/>
  <c r="BJ7" i="24"/>
  <c r="BB7" i="24"/>
  <c r="AT7" i="24"/>
  <c r="AL7" i="24"/>
  <c r="AD7" i="24"/>
  <c r="V7" i="24"/>
  <c r="N7" i="24"/>
  <c r="F7" i="24"/>
  <c r="CD25" i="25"/>
  <c r="M6" i="25"/>
  <c r="BU38" i="25"/>
  <c r="B37" i="25"/>
  <c r="BR7" i="25"/>
  <c r="BN7" i="25"/>
  <c r="BJ7" i="25"/>
  <c r="BF7" i="25"/>
  <c r="BB7" i="25"/>
  <c r="AT7" i="25"/>
  <c r="AP7" i="25"/>
  <c r="AL7" i="25"/>
  <c r="AD7" i="25"/>
  <c r="Z7" i="25"/>
  <c r="V7" i="25"/>
  <c r="N7" i="25"/>
  <c r="J7" i="25"/>
  <c r="F7" i="25"/>
  <c r="BM7" i="25"/>
  <c r="BE7" i="25"/>
  <c r="AW7" i="25"/>
  <c r="AO7" i="25"/>
  <c r="AG7" i="25"/>
  <c r="Q7" i="25"/>
  <c r="E58" i="9"/>
  <c r="CC7" i="23" l="1"/>
  <c r="CD8" i="23"/>
  <c r="T51" i="24"/>
  <c r="BP51" i="24"/>
  <c r="BU6" i="24"/>
  <c r="BU51" i="24"/>
  <c r="D51" i="24"/>
  <c r="AJ51" i="24"/>
  <c r="AZ51" i="24"/>
  <c r="U51" i="24"/>
  <c r="X51" i="24"/>
  <c r="BW14" i="25"/>
  <c r="AK6" i="25"/>
  <c r="BX44" i="25"/>
  <c r="CB14" i="25"/>
  <c r="Y7" i="25"/>
  <c r="Y6" i="25" s="1"/>
  <c r="AS6" i="25"/>
  <c r="BA6" i="25"/>
  <c r="I7" i="25"/>
  <c r="E6" i="25"/>
  <c r="AC6" i="25"/>
  <c r="BI6" i="25"/>
  <c r="BZ44" i="25"/>
  <c r="CB44" i="25"/>
  <c r="CA44" i="25"/>
  <c r="CD30" i="25"/>
  <c r="AE7" i="25"/>
  <c r="T7" i="25"/>
  <c r="BL7" i="25"/>
  <c r="L7" i="25"/>
  <c r="AJ7" i="25"/>
  <c r="BH7" i="25"/>
  <c r="C7" i="25"/>
  <c r="AI7" i="25"/>
  <c r="BO7" i="25"/>
  <c r="Q6" i="25"/>
  <c r="AW6" i="25"/>
  <c r="Z6" i="25"/>
  <c r="CD47" i="25"/>
  <c r="CD22" i="25"/>
  <c r="G7" i="25"/>
  <c r="AM7" i="25"/>
  <c r="BS7" i="25"/>
  <c r="K7" i="25"/>
  <c r="AQ7" i="25"/>
  <c r="D7" i="25"/>
  <c r="AB7" i="25"/>
  <c r="AZ7" i="25"/>
  <c r="I6" i="25"/>
  <c r="BL6" i="25"/>
  <c r="CD45" i="25"/>
  <c r="BW44" i="25"/>
  <c r="O7" i="25"/>
  <c r="AU7" i="25"/>
  <c r="H7" i="25"/>
  <c r="AF7" i="25"/>
  <c r="BD7" i="25"/>
  <c r="X7" i="25"/>
  <c r="AV7" i="25"/>
  <c r="BT7" i="25"/>
  <c r="S7" i="25"/>
  <c r="AY7" i="25"/>
  <c r="AE6" i="25"/>
  <c r="BK7" i="25"/>
  <c r="AR7" i="25"/>
  <c r="BE6" i="25"/>
  <c r="BQ6" i="25"/>
  <c r="AU6" i="25"/>
  <c r="K6" i="25"/>
  <c r="R7" i="25"/>
  <c r="AH7" i="25"/>
  <c r="AX7" i="25"/>
  <c r="U6" i="25"/>
  <c r="W7" i="25"/>
  <c r="BC7" i="25"/>
  <c r="AA7" i="25"/>
  <c r="BG7" i="25"/>
  <c r="P7" i="25"/>
  <c r="AN7" i="25"/>
  <c r="BP7" i="25"/>
  <c r="BU44" i="25"/>
  <c r="BW8" i="25"/>
  <c r="CD16" i="25"/>
  <c r="CD28" i="25"/>
  <c r="CD26" i="25"/>
  <c r="CD49" i="25"/>
  <c r="CD15" i="25"/>
  <c r="CD11" i="25"/>
  <c r="CD23" i="25"/>
  <c r="CD34" i="25"/>
  <c r="CA14" i="25"/>
  <c r="BU37" i="25"/>
  <c r="CD38" i="25"/>
  <c r="CD20" i="25"/>
  <c r="CD33" i="25"/>
  <c r="CC35" i="25"/>
  <c r="CD48" i="25"/>
  <c r="CC24" i="25"/>
  <c r="BZ14" i="25"/>
  <c r="CD13" i="25"/>
  <c r="CC17" i="25"/>
  <c r="CD40" i="25"/>
  <c r="CD12" i="25"/>
  <c r="CD29" i="25"/>
  <c r="CD18" i="25"/>
  <c r="CD21" i="25"/>
  <c r="CD42" i="25"/>
  <c r="CD39" i="25"/>
  <c r="CC32" i="25"/>
  <c r="CD19" i="25"/>
  <c r="CC37" i="25"/>
  <c r="CD46" i="25"/>
  <c r="BY14" i="25"/>
  <c r="CD50" i="25"/>
  <c r="CD27" i="25"/>
  <c r="BB6" i="25"/>
  <c r="AO6" i="25"/>
  <c r="V6" i="25"/>
  <c r="AL6" i="25"/>
  <c r="AD6" i="25"/>
  <c r="AG6" i="25"/>
  <c r="BM6" i="25"/>
  <c r="BJ6" i="25"/>
  <c r="R6" i="25"/>
  <c r="N6" i="25"/>
  <c r="AT6" i="25"/>
  <c r="BN6" i="25"/>
  <c r="F6" i="25"/>
  <c r="BR6" i="25"/>
  <c r="J6" i="25"/>
  <c r="AP6" i="25"/>
  <c r="BF6" i="25"/>
  <c r="B1" i="22"/>
  <c r="A1" i="28"/>
  <c r="A1" i="23"/>
  <c r="A1" i="24"/>
  <c r="A1" i="25"/>
  <c r="CC6" i="23" l="1"/>
  <c r="CD6" i="23" s="1"/>
  <c r="CC51" i="23"/>
  <c r="CD7" i="23"/>
  <c r="CC44" i="25"/>
  <c r="T6" i="25"/>
  <c r="AY6" i="25"/>
  <c r="D6" i="25"/>
  <c r="AZ6" i="25"/>
  <c r="AJ6" i="25"/>
  <c r="S6" i="25"/>
  <c r="AF6" i="25"/>
  <c r="BG6" i="25"/>
  <c r="O6" i="25"/>
  <c r="BS6" i="25"/>
  <c r="AX6" i="25"/>
  <c r="G6" i="25"/>
  <c r="BC6" i="25"/>
  <c r="X6" i="25"/>
  <c r="P6" i="25"/>
  <c r="C6" i="25"/>
  <c r="AM6" i="25"/>
  <c r="BT6" i="25"/>
  <c r="AB6" i="25"/>
  <c r="AN6" i="25"/>
  <c r="AR6" i="25"/>
  <c r="BD6" i="25"/>
  <c r="AH6" i="25"/>
  <c r="CD32" i="25"/>
  <c r="AA6" i="25"/>
  <c r="BP6" i="25"/>
  <c r="W6" i="25"/>
  <c r="AV6" i="25"/>
  <c r="BK6" i="25"/>
  <c r="AQ6" i="25"/>
  <c r="BO6" i="25"/>
  <c r="AI6" i="25"/>
  <c r="BH6" i="25"/>
  <c r="L6" i="25"/>
  <c r="H6" i="25"/>
  <c r="CD37" i="25"/>
  <c r="BW7" i="25"/>
  <c r="CD24" i="25"/>
  <c r="CC14" i="25"/>
  <c r="CD17" i="25"/>
  <c r="CD44" i="25"/>
  <c r="BU36" i="25"/>
  <c r="CB14" i="24"/>
  <c r="CB50" i="24"/>
  <c r="CA50" i="24"/>
  <c r="BZ50" i="24"/>
  <c r="BY50" i="24"/>
  <c r="BX50" i="24"/>
  <c r="BW50" i="24"/>
  <c r="CB49" i="24"/>
  <c r="CA49" i="24"/>
  <c r="BZ49" i="24"/>
  <c r="BY49" i="24"/>
  <c r="BX49" i="24"/>
  <c r="BW49" i="24"/>
  <c r="CB48" i="24"/>
  <c r="CA48" i="24"/>
  <c r="BZ48" i="24"/>
  <c r="BY48" i="24"/>
  <c r="BX48" i="24"/>
  <c r="BW48" i="24"/>
  <c r="CB47" i="24"/>
  <c r="CA47" i="24"/>
  <c r="BZ47" i="24"/>
  <c r="BY47" i="24"/>
  <c r="BX47" i="24"/>
  <c r="BW47" i="24"/>
  <c r="CB42" i="24"/>
  <c r="CA42" i="24"/>
  <c r="BZ42" i="24"/>
  <c r="BY42" i="24"/>
  <c r="BX42" i="24"/>
  <c r="BW42" i="24"/>
  <c r="CB46" i="24"/>
  <c r="CA46" i="24"/>
  <c r="BZ46" i="24"/>
  <c r="BY46" i="24"/>
  <c r="BX46" i="24"/>
  <c r="BW46" i="24"/>
  <c r="CB38" i="24"/>
  <c r="CA38" i="24"/>
  <c r="BZ38" i="24"/>
  <c r="BY38" i="24"/>
  <c r="BX38" i="24"/>
  <c r="BW38" i="24"/>
  <c r="CB37" i="24"/>
  <c r="CA37" i="24"/>
  <c r="BZ37" i="24"/>
  <c r="BY37" i="24"/>
  <c r="BX37" i="24"/>
  <c r="BW37" i="24"/>
  <c r="CB36" i="24"/>
  <c r="CA36" i="24"/>
  <c r="BZ36" i="24"/>
  <c r="BY36" i="24"/>
  <c r="BX36" i="24"/>
  <c r="BW36" i="24"/>
  <c r="CB35" i="24"/>
  <c r="CA35" i="24"/>
  <c r="BZ35" i="24"/>
  <c r="BY35" i="24"/>
  <c r="BX35" i="24"/>
  <c r="BW35" i="24"/>
  <c r="CB34" i="24"/>
  <c r="CA34" i="24"/>
  <c r="BZ34" i="24"/>
  <c r="BY34" i="24"/>
  <c r="BX34" i="24"/>
  <c r="BW34" i="24"/>
  <c r="CB33" i="24"/>
  <c r="CA33" i="24"/>
  <c r="BZ33" i="24"/>
  <c r="BY33" i="24"/>
  <c r="BX33" i="24"/>
  <c r="BW33" i="24"/>
  <c r="CB32" i="24"/>
  <c r="CA32" i="24"/>
  <c r="BZ32" i="24"/>
  <c r="BY32" i="24"/>
  <c r="BX32" i="24"/>
  <c r="BW32" i="24"/>
  <c r="CB30" i="24"/>
  <c r="CA30" i="24"/>
  <c r="BZ30" i="24"/>
  <c r="BY30" i="24"/>
  <c r="BX30" i="24"/>
  <c r="BW30" i="24"/>
  <c r="CB29" i="24"/>
  <c r="CA29" i="24"/>
  <c r="BZ29" i="24"/>
  <c r="BY29" i="24"/>
  <c r="BX29" i="24"/>
  <c r="BW29" i="24"/>
  <c r="CB28" i="24"/>
  <c r="CA28" i="24"/>
  <c r="BZ28" i="24"/>
  <c r="BY28" i="24"/>
  <c r="BX28" i="24"/>
  <c r="BW28" i="24"/>
  <c r="CB27" i="24"/>
  <c r="CA27" i="24"/>
  <c r="BZ27" i="24"/>
  <c r="BY27" i="24"/>
  <c r="BX27" i="24"/>
  <c r="BW27" i="24"/>
  <c r="CB26" i="24"/>
  <c r="CA26" i="24"/>
  <c r="BZ26" i="24"/>
  <c r="BY26" i="24"/>
  <c r="BX26" i="24"/>
  <c r="BW26" i="24"/>
  <c r="CB25" i="24"/>
  <c r="CA25" i="24"/>
  <c r="BZ25" i="24"/>
  <c r="BY25" i="24"/>
  <c r="BX25" i="24"/>
  <c r="BW25" i="24"/>
  <c r="CB24" i="24"/>
  <c r="CA24" i="24"/>
  <c r="BZ24" i="24"/>
  <c r="BY24" i="24"/>
  <c r="BX24" i="24"/>
  <c r="BW24" i="24"/>
  <c r="CB23" i="24"/>
  <c r="CA23" i="24"/>
  <c r="BZ23" i="24"/>
  <c r="BY23" i="24"/>
  <c r="BX23" i="24"/>
  <c r="BW23" i="24"/>
  <c r="CB22" i="24"/>
  <c r="CA22" i="24"/>
  <c r="BZ22" i="24"/>
  <c r="BY22" i="24"/>
  <c r="BX22" i="24"/>
  <c r="BW22" i="24"/>
  <c r="CB21" i="24"/>
  <c r="CA21" i="24"/>
  <c r="BZ21" i="24"/>
  <c r="BY21" i="24"/>
  <c r="BX21" i="24"/>
  <c r="BW21" i="24"/>
  <c r="CB20" i="24"/>
  <c r="CA20" i="24"/>
  <c r="BZ20" i="24"/>
  <c r="BY20" i="24"/>
  <c r="BX20" i="24"/>
  <c r="BW20" i="24"/>
  <c r="CB19" i="24"/>
  <c r="CA19" i="24"/>
  <c r="BZ19" i="24"/>
  <c r="BY19" i="24"/>
  <c r="BX19" i="24"/>
  <c r="BW19" i="24"/>
  <c r="CB18" i="24"/>
  <c r="CA18" i="24"/>
  <c r="BZ18" i="24"/>
  <c r="BY18" i="24"/>
  <c r="BX18" i="24"/>
  <c r="BW18" i="24"/>
  <c r="CB17" i="24"/>
  <c r="CA17" i="24"/>
  <c r="BZ17" i="24"/>
  <c r="BY17" i="24"/>
  <c r="BX17" i="24"/>
  <c r="BW17" i="24"/>
  <c r="CB16" i="24"/>
  <c r="CA16" i="24"/>
  <c r="BZ16" i="24"/>
  <c r="BY16" i="24"/>
  <c r="BX16" i="24"/>
  <c r="BW16" i="24"/>
  <c r="CB15" i="24"/>
  <c r="CA15" i="24"/>
  <c r="BZ15" i="24"/>
  <c r="BY15" i="24"/>
  <c r="BX15" i="24"/>
  <c r="BW15" i="24"/>
  <c r="BX14" i="24"/>
  <c r="CB13" i="24"/>
  <c r="CA13" i="24"/>
  <c r="BZ13" i="24"/>
  <c r="BY13" i="24"/>
  <c r="BX13" i="24"/>
  <c r="BW13" i="24"/>
  <c r="CB12" i="24"/>
  <c r="CA12" i="24"/>
  <c r="BZ12" i="24"/>
  <c r="BY12" i="24"/>
  <c r="BX12" i="24"/>
  <c r="BW12" i="24"/>
  <c r="CB11" i="24"/>
  <c r="CA11" i="24"/>
  <c r="BZ11" i="24"/>
  <c r="BY11" i="24"/>
  <c r="BX11" i="24"/>
  <c r="BW11" i="24"/>
  <c r="CB10" i="24"/>
  <c r="CA10" i="24"/>
  <c r="BZ10" i="24"/>
  <c r="BY10" i="24"/>
  <c r="BX10" i="24"/>
  <c r="BW10" i="24"/>
  <c r="CB9" i="24"/>
  <c r="CA9" i="24"/>
  <c r="BZ9" i="24"/>
  <c r="BY9" i="24"/>
  <c r="BX9" i="24"/>
  <c r="BW9" i="24"/>
  <c r="CB8" i="24"/>
  <c r="CA8" i="24"/>
  <c r="BZ8" i="24"/>
  <c r="BY8" i="24"/>
  <c r="BX8" i="24"/>
  <c r="BW8" i="24"/>
  <c r="BU52" i="23" l="1"/>
  <c r="CD51" i="23"/>
  <c r="BW41" i="24"/>
  <c r="BW31" i="24" s="1"/>
  <c r="CA41" i="24"/>
  <c r="CA31" i="24" s="1"/>
  <c r="BX31" i="24"/>
  <c r="BX41" i="24"/>
  <c r="CB41" i="24"/>
  <c r="CB31" i="24" s="1"/>
  <c r="BZ41" i="24"/>
  <c r="BZ31" i="24" s="1"/>
  <c r="BY41" i="24"/>
  <c r="BY31" i="24" s="1"/>
  <c r="BW51" i="25"/>
  <c r="BW6" i="25"/>
  <c r="BU35" i="25"/>
  <c r="CD36" i="25"/>
  <c r="CC8" i="24"/>
  <c r="CC12" i="24"/>
  <c r="CC15" i="24"/>
  <c r="CC19" i="24"/>
  <c r="CC23" i="24"/>
  <c r="CC27" i="24"/>
  <c r="CC30" i="24"/>
  <c r="CC32" i="24"/>
  <c r="CC33" i="24"/>
  <c r="CC36" i="24"/>
  <c r="CC38" i="24"/>
  <c r="CC48" i="24"/>
  <c r="CC11" i="24"/>
  <c r="CC22" i="24"/>
  <c r="CC26" i="24"/>
  <c r="CC34" i="24"/>
  <c r="CC46" i="24"/>
  <c r="CC42" i="24"/>
  <c r="CC47" i="24"/>
  <c r="CC49" i="24"/>
  <c r="CC50" i="24"/>
  <c r="CC18" i="24"/>
  <c r="CC21" i="24"/>
  <c r="CC25" i="24"/>
  <c r="CC28" i="24"/>
  <c r="CC29" i="24"/>
  <c r="CC35" i="24"/>
  <c r="CC9" i="24"/>
  <c r="CC10" i="24"/>
  <c r="CC13" i="24"/>
  <c r="CC16" i="24"/>
  <c r="CC20" i="24"/>
  <c r="CC24" i="24"/>
  <c r="CC37" i="24"/>
  <c r="BM6" i="24"/>
  <c r="AW6" i="24"/>
  <c r="AK6" i="24"/>
  <c r="BP6" i="24"/>
  <c r="BH6" i="24"/>
  <c r="AZ6" i="24"/>
  <c r="AR6" i="24"/>
  <c r="AJ6" i="24"/>
  <c r="X6" i="24"/>
  <c r="H6" i="24"/>
  <c r="BG6" i="24"/>
  <c r="AQ6" i="24"/>
  <c r="AA6" i="24"/>
  <c r="K6" i="24"/>
  <c r="AD6" i="24"/>
  <c r="V6" i="24"/>
  <c r="R6" i="24"/>
  <c r="J6" i="24"/>
  <c r="BI6" i="24"/>
  <c r="AS6" i="24"/>
  <c r="AG6" i="24"/>
  <c r="AB6" i="24"/>
  <c r="L6" i="24"/>
  <c r="BS6" i="24"/>
  <c r="BC6" i="24"/>
  <c r="AM6" i="24"/>
  <c r="W6" i="24"/>
  <c r="G6" i="24"/>
  <c r="BE6" i="24"/>
  <c r="BT6" i="24"/>
  <c r="BL6" i="24"/>
  <c r="BD6" i="24"/>
  <c r="AV6" i="24"/>
  <c r="AN6" i="24"/>
  <c r="AF6" i="24"/>
  <c r="P6" i="24"/>
  <c r="BO6" i="24"/>
  <c r="AY6" i="24"/>
  <c r="AI6" i="24"/>
  <c r="S6" i="24"/>
  <c r="C6" i="24"/>
  <c r="BQ6" i="24"/>
  <c r="BA6" i="24"/>
  <c r="AO6" i="24"/>
  <c r="AC6" i="24"/>
  <c r="Y6" i="24"/>
  <c r="U6" i="24"/>
  <c r="Q6" i="24"/>
  <c r="M6" i="24"/>
  <c r="I6" i="24"/>
  <c r="E6" i="24"/>
  <c r="T6" i="24"/>
  <c r="D6" i="24"/>
  <c r="BK6" i="24"/>
  <c r="AU6" i="24"/>
  <c r="AE6" i="24"/>
  <c r="O6" i="24"/>
  <c r="CA14" i="24"/>
  <c r="BZ14" i="24"/>
  <c r="BY14" i="24"/>
  <c r="BX7" i="24"/>
  <c r="BW14" i="24"/>
  <c r="CC17" i="24"/>
  <c r="BR6" i="24"/>
  <c r="BN6" i="24"/>
  <c r="BJ6" i="24"/>
  <c r="BF6" i="24"/>
  <c r="BB6" i="24"/>
  <c r="AX6" i="24"/>
  <c r="AT6" i="24"/>
  <c r="AP6" i="24"/>
  <c r="AL6" i="24"/>
  <c r="AH6" i="24"/>
  <c r="Z6" i="24"/>
  <c r="F6" i="24"/>
  <c r="N6" i="24"/>
  <c r="CB7" i="24"/>
  <c r="B51" i="24"/>
  <c r="B6" i="24"/>
  <c r="M78" i="1"/>
  <c r="N78" i="1" s="1"/>
  <c r="N77" i="1" s="1"/>
  <c r="M76" i="1"/>
  <c r="M75" i="1"/>
  <c r="O73" i="1"/>
  <c r="M63" i="1"/>
  <c r="M62" i="1" s="1"/>
  <c r="M72" i="1"/>
  <c r="N72" i="1" s="1"/>
  <c r="O72" i="1" s="1"/>
  <c r="G68" i="9" s="1"/>
  <c r="C36" i="10" s="1"/>
  <c r="D36" i="10" s="1"/>
  <c r="M71" i="1"/>
  <c r="N71" i="1" s="1"/>
  <c r="M70" i="1"/>
  <c r="M69" i="1"/>
  <c r="N69" i="1" s="1"/>
  <c r="M68" i="1"/>
  <c r="N68" i="1" s="1"/>
  <c r="M65" i="1"/>
  <c r="M61" i="1"/>
  <c r="N61" i="1" s="1"/>
  <c r="O61" i="1" s="1"/>
  <c r="M59" i="1"/>
  <c r="M57" i="1"/>
  <c r="N57" i="1" s="1"/>
  <c r="O57" i="1" s="1"/>
  <c r="M55" i="1"/>
  <c r="M54" i="1"/>
  <c r="N54" i="1" s="1"/>
  <c r="M51" i="1"/>
  <c r="N50" i="1"/>
  <c r="M49" i="1"/>
  <c r="N49" i="1" s="1"/>
  <c r="N48" i="1" s="1"/>
  <c r="M47" i="1"/>
  <c r="M45" i="1"/>
  <c r="N45" i="1" s="1"/>
  <c r="N44" i="1" s="1"/>
  <c r="M43" i="1"/>
  <c r="M41" i="1"/>
  <c r="N41" i="1" s="1"/>
  <c r="N40" i="1" s="1"/>
  <c r="M39" i="1"/>
  <c r="M37" i="1"/>
  <c r="N37" i="1" s="1"/>
  <c r="N36" i="1" s="1"/>
  <c r="L35" i="1"/>
  <c r="M35" i="1" s="1"/>
  <c r="M34" i="1" s="1"/>
  <c r="M33" i="1"/>
  <c r="M32" i="1" s="1"/>
  <c r="M31" i="1"/>
  <c r="N31" i="1" s="1"/>
  <c r="N29" i="1"/>
  <c r="N28" i="1" s="1"/>
  <c r="M29" i="1"/>
  <c r="M28" i="1"/>
  <c r="L26" i="1"/>
  <c r="M26" i="1" s="1"/>
  <c r="M25" i="1" s="1"/>
  <c r="L24" i="1"/>
  <c r="M24" i="1" s="1"/>
  <c r="M22" i="1"/>
  <c r="N22" i="1" s="1"/>
  <c r="N21" i="1" s="1"/>
  <c r="M20" i="1"/>
  <c r="M19" i="1"/>
  <c r="M18" i="1"/>
  <c r="N18" i="1" s="1"/>
  <c r="O18" i="1" s="1"/>
  <c r="O43" i="9" s="1"/>
  <c r="M17" i="1"/>
  <c r="N17" i="1" s="1"/>
  <c r="O17" i="1" s="1"/>
  <c r="O42" i="9" s="1"/>
  <c r="M16" i="1"/>
  <c r="M14" i="1"/>
  <c r="N14" i="1" s="1"/>
  <c r="M13" i="1"/>
  <c r="N13" i="1" s="1"/>
  <c r="M12" i="1"/>
  <c r="M11" i="1"/>
  <c r="N11" i="1" s="1"/>
  <c r="M10" i="1"/>
  <c r="N10" i="1" s="1"/>
  <c r="M8" i="1"/>
  <c r="A1" i="1"/>
  <c r="G4" i="1" s="1"/>
  <c r="B48" i="10"/>
  <c r="B47" i="10"/>
  <c r="B46" i="10"/>
  <c r="D42" i="10"/>
  <c r="C42" i="10"/>
  <c r="D41" i="10"/>
  <c r="C41" i="10"/>
  <c r="D38" i="10"/>
  <c r="C38" i="10"/>
  <c r="B30" i="10"/>
  <c r="D21" i="10"/>
  <c r="D20" i="10"/>
  <c r="C20" i="10"/>
  <c r="B19" i="10"/>
  <c r="B16" i="10"/>
  <c r="B1" i="10"/>
  <c r="G94" i="9"/>
  <c r="G92" i="9"/>
  <c r="G89" i="9"/>
  <c r="G83" i="9"/>
  <c r="G77" i="9"/>
  <c r="E69" i="9"/>
  <c r="D69" i="9"/>
  <c r="C69" i="9"/>
  <c r="B37" i="10" s="1"/>
  <c r="J68" i="9"/>
  <c r="D68" i="9"/>
  <c r="C68" i="9"/>
  <c r="B36" i="10" s="1"/>
  <c r="J67" i="9"/>
  <c r="D67" i="9"/>
  <c r="C67" i="9"/>
  <c r="B35" i="10" s="1"/>
  <c r="J66" i="9"/>
  <c r="D66" i="9"/>
  <c r="C66" i="9"/>
  <c r="B34" i="10" s="1"/>
  <c r="J65" i="9"/>
  <c r="D65" i="9"/>
  <c r="C65" i="9"/>
  <c r="B33" i="10" s="1"/>
  <c r="J64" i="9"/>
  <c r="D64" i="9"/>
  <c r="C64" i="9"/>
  <c r="B32" i="10" s="1"/>
  <c r="D58" i="9"/>
  <c r="E57" i="9"/>
  <c r="D57" i="9"/>
  <c r="C57" i="9"/>
  <c r="B29" i="10" s="1"/>
  <c r="E56" i="9"/>
  <c r="D56" i="9"/>
  <c r="C56" i="9"/>
  <c r="B28" i="10" s="1"/>
  <c r="E55" i="9"/>
  <c r="D55" i="9"/>
  <c r="C55" i="9"/>
  <c r="B27" i="10" s="1"/>
  <c r="E54" i="9"/>
  <c r="D54" i="9"/>
  <c r="C54" i="9"/>
  <c r="B26" i="10" s="1"/>
  <c r="E53" i="9"/>
  <c r="D53" i="9"/>
  <c r="C53" i="9"/>
  <c r="B25" i="10" s="1"/>
  <c r="E52" i="9"/>
  <c r="D52" i="9"/>
  <c r="C52" i="9"/>
  <c r="B24" i="10" s="1"/>
  <c r="D51" i="9"/>
  <c r="D50" i="9"/>
  <c r="D49" i="9"/>
  <c r="D48" i="9"/>
  <c r="D47" i="9"/>
  <c r="D46" i="9"/>
  <c r="D45" i="9"/>
  <c r="D44" i="9"/>
  <c r="D43" i="9"/>
  <c r="D42" i="9"/>
  <c r="D41" i="9"/>
  <c r="D40" i="9"/>
  <c r="C40" i="9"/>
  <c r="B23" i="10" s="1"/>
  <c r="H35" i="9"/>
  <c r="F28" i="9"/>
  <c r="D28" i="9"/>
  <c r="F27" i="9"/>
  <c r="D27" i="9"/>
  <c r="F26" i="9"/>
  <c r="D26" i="9"/>
  <c r="F25" i="9"/>
  <c r="D25" i="9"/>
  <c r="F24" i="9"/>
  <c r="D24" i="9"/>
  <c r="F23" i="9"/>
  <c r="D23" i="9"/>
  <c r="F22" i="9"/>
  <c r="D22" i="9"/>
  <c r="F21" i="9"/>
  <c r="D21" i="9"/>
  <c r="F15" i="9"/>
  <c r="E15" i="9"/>
  <c r="D15" i="9"/>
  <c r="C15" i="9"/>
  <c r="B17" i="10" s="1"/>
  <c r="F14" i="9"/>
  <c r="D14" i="9"/>
  <c r="F13" i="9"/>
  <c r="D13" i="9"/>
  <c r="F12" i="9"/>
  <c r="D12" i="9"/>
  <c r="F11" i="9"/>
  <c r="D11" i="9"/>
  <c r="F10" i="9"/>
  <c r="E10" i="9"/>
  <c r="D10" i="9"/>
  <c r="B1" i="9"/>
  <c r="C18" i="22"/>
  <c r="C17" i="22"/>
  <c r="C16" i="22"/>
  <c r="BT51" i="25"/>
  <c r="BS51" i="25"/>
  <c r="BR51" i="25"/>
  <c r="BQ51" i="25"/>
  <c r="BP51" i="25"/>
  <c r="BO51" i="25"/>
  <c r="BN51" i="25"/>
  <c r="BM51" i="25"/>
  <c r="BL51" i="25"/>
  <c r="BK51" i="25"/>
  <c r="BJ51" i="25"/>
  <c r="BI51" i="25"/>
  <c r="BH51" i="25"/>
  <c r="BG51" i="25"/>
  <c r="BF51" i="25"/>
  <c r="BE51" i="25"/>
  <c r="BD51" i="25"/>
  <c r="BC51" i="25"/>
  <c r="BB51" i="25"/>
  <c r="BA51" i="25"/>
  <c r="AZ51" i="25"/>
  <c r="AY51" i="25"/>
  <c r="AX51" i="25"/>
  <c r="AW51" i="25"/>
  <c r="AV51" i="25"/>
  <c r="AU51" i="25"/>
  <c r="AT51" i="25"/>
  <c r="AS51" i="25"/>
  <c r="AR51" i="25"/>
  <c r="AQ51" i="25"/>
  <c r="AP51" i="25"/>
  <c r="AO51" i="25"/>
  <c r="AN51" i="25"/>
  <c r="AM51" i="25"/>
  <c r="AL51" i="25"/>
  <c r="AK51" i="25"/>
  <c r="AJ51" i="25"/>
  <c r="AI51" i="25"/>
  <c r="AH51" i="25"/>
  <c r="AG51" i="25"/>
  <c r="AF51" i="25"/>
  <c r="AE51" i="25"/>
  <c r="AD51" i="25"/>
  <c r="AC51" i="25"/>
  <c r="AB51" i="25"/>
  <c r="AA51" i="25"/>
  <c r="Z51" i="25"/>
  <c r="Y51" i="25"/>
  <c r="X51" i="25"/>
  <c r="W51" i="25"/>
  <c r="V51" i="25"/>
  <c r="U51" i="25"/>
  <c r="T51" i="25"/>
  <c r="S51" i="25"/>
  <c r="R51" i="25"/>
  <c r="Q51" i="25"/>
  <c r="P51" i="25"/>
  <c r="O51" i="25"/>
  <c r="N51" i="25"/>
  <c r="M51" i="25"/>
  <c r="L51" i="25"/>
  <c r="K51" i="25"/>
  <c r="J51" i="25"/>
  <c r="I51" i="25"/>
  <c r="H51" i="25"/>
  <c r="G51" i="25"/>
  <c r="F51" i="25"/>
  <c r="E51" i="25"/>
  <c r="D51" i="25"/>
  <c r="C51" i="25"/>
  <c r="H27" i="26"/>
  <c r="G27" i="26"/>
  <c r="F27" i="26"/>
  <c r="D27" i="26"/>
  <c r="C27" i="26"/>
  <c r="H26" i="26"/>
  <c r="G26" i="26"/>
  <c r="F26" i="26"/>
  <c r="E26" i="26"/>
  <c r="D26" i="26"/>
  <c r="BU14" i="25"/>
  <c r="CB10" i="25"/>
  <c r="CA10" i="25"/>
  <c r="BZ10" i="25"/>
  <c r="BY10" i="25"/>
  <c r="BX10" i="25"/>
  <c r="BU9" i="25"/>
  <c r="C25" i="26"/>
  <c r="E27" i="26"/>
  <c r="B7" i="26"/>
  <c r="B6" i="26"/>
  <c r="B5" i="26"/>
  <c r="A1" i="26"/>
  <c r="CB51" i="24" l="1"/>
  <c r="BX51" i="24"/>
  <c r="CC41" i="24"/>
  <c r="CC31" i="24"/>
  <c r="CB44" i="24"/>
  <c r="BW44" i="24"/>
  <c r="BW51" i="24" s="1"/>
  <c r="BX44" i="24"/>
  <c r="BX6" i="24" s="1"/>
  <c r="BZ44" i="24"/>
  <c r="BZ51" i="24" s="1"/>
  <c r="CA44" i="24"/>
  <c r="CA51" i="24" s="1"/>
  <c r="BY44" i="24"/>
  <c r="BY51" i="24" s="1"/>
  <c r="CA9" i="25"/>
  <c r="CC10" i="25"/>
  <c r="BX9" i="25"/>
  <c r="CB9" i="25"/>
  <c r="B51" i="25"/>
  <c r="BY9" i="25"/>
  <c r="BZ9" i="25"/>
  <c r="CD14" i="25"/>
  <c r="CD31" i="25"/>
  <c r="CD35" i="25"/>
  <c r="M30" i="1"/>
  <c r="N24" i="1"/>
  <c r="N23" i="1" s="1"/>
  <c r="M23" i="1"/>
  <c r="O14" i="1"/>
  <c r="O50" i="9" s="1"/>
  <c r="O22" i="1"/>
  <c r="O21" i="1" s="1"/>
  <c r="M27" i="1"/>
  <c r="N33" i="1"/>
  <c r="N32" i="1" s="1"/>
  <c r="N75" i="1"/>
  <c r="O75" i="1" s="1"/>
  <c r="G55" i="9" s="1"/>
  <c r="C27" i="10" s="1"/>
  <c r="D27" i="10" s="1"/>
  <c r="O69" i="1"/>
  <c r="G65" i="9" s="1"/>
  <c r="C33" i="10" s="1"/>
  <c r="D33" i="10" s="1"/>
  <c r="O11" i="1"/>
  <c r="O47" i="9" s="1"/>
  <c r="N19" i="1"/>
  <c r="O19" i="1" s="1"/>
  <c r="O44" i="9" s="1"/>
  <c r="O29" i="1"/>
  <c r="O54" i="1"/>
  <c r="O68" i="1"/>
  <c r="O71" i="1"/>
  <c r="G67" i="9" s="1"/>
  <c r="C35" i="10" s="1"/>
  <c r="D35" i="10" s="1"/>
  <c r="N63" i="1"/>
  <c r="H36" i="26"/>
  <c r="H16" i="26"/>
  <c r="E36" i="26"/>
  <c r="E16" i="26"/>
  <c r="C36" i="26"/>
  <c r="D36" i="26"/>
  <c r="D16" i="26"/>
  <c r="F36" i="26"/>
  <c r="F16" i="26"/>
  <c r="G36" i="26"/>
  <c r="G16" i="26"/>
  <c r="CC14" i="24"/>
  <c r="H35" i="26"/>
  <c r="D35" i="26"/>
  <c r="B6" i="25"/>
  <c r="BU8" i="25"/>
  <c r="C26" i="26"/>
  <c r="I26" i="26" s="1"/>
  <c r="I27" i="26"/>
  <c r="O56" i="1"/>
  <c r="G53" i="9"/>
  <c r="C25" i="10" s="1"/>
  <c r="D25" i="10" s="1"/>
  <c r="G58" i="9"/>
  <c r="C30" i="10" s="1"/>
  <c r="D30" i="10" s="1"/>
  <c r="O60" i="1"/>
  <c r="N12" i="1"/>
  <c r="N9" i="1" s="1"/>
  <c r="N20" i="1"/>
  <c r="O20" i="1" s="1"/>
  <c r="O45" i="9" s="1"/>
  <c r="M53" i="1"/>
  <c r="N55" i="1"/>
  <c r="N53" i="1" s="1"/>
  <c r="N59" i="1"/>
  <c r="N58" i="1" s="1"/>
  <c r="M58" i="1"/>
  <c r="O65" i="1"/>
  <c r="O64" i="1" s="1"/>
  <c r="N64" i="1"/>
  <c r="M64" i="1"/>
  <c r="G64" i="9"/>
  <c r="G52" i="9"/>
  <c r="C24" i="10" s="1"/>
  <c r="D24" i="10" s="1"/>
  <c r="O10" i="1"/>
  <c r="O13" i="1"/>
  <c r="O49" i="9" s="1"/>
  <c r="N16" i="1"/>
  <c r="N15" i="1" s="1"/>
  <c r="M15" i="1"/>
  <c r="O37" i="1"/>
  <c r="O41" i="1"/>
  <c r="O45" i="1"/>
  <c r="O49" i="1"/>
  <c r="N56" i="1"/>
  <c r="N60" i="1"/>
  <c r="O78" i="1"/>
  <c r="J70" i="9"/>
  <c r="N8" i="1"/>
  <c r="N7" i="1" s="1"/>
  <c r="M7" i="1"/>
  <c r="N35" i="1"/>
  <c r="N34" i="1" s="1"/>
  <c r="N39" i="1"/>
  <c r="N38" i="1" s="1"/>
  <c r="M38" i="1"/>
  <c r="N43" i="1"/>
  <c r="N42" i="1" s="1"/>
  <c r="M42" i="1"/>
  <c r="N47" i="1"/>
  <c r="N46" i="1" s="1"/>
  <c r="M46" i="1"/>
  <c r="M74" i="1"/>
  <c r="N76" i="1"/>
  <c r="N26" i="1"/>
  <c r="N25" i="1" s="1"/>
  <c r="O31" i="1"/>
  <c r="N30" i="1"/>
  <c r="N27" i="1" s="1"/>
  <c r="O51" i="1"/>
  <c r="O50" i="1" s="1"/>
  <c r="M50" i="1"/>
  <c r="N70" i="1"/>
  <c r="N67" i="1" s="1"/>
  <c r="M9" i="1"/>
  <c r="M21" i="1"/>
  <c r="M36" i="1"/>
  <c r="M40" i="1"/>
  <c r="M44" i="1"/>
  <c r="M48" i="1"/>
  <c r="M56" i="1"/>
  <c r="M60" i="1"/>
  <c r="M67" i="1"/>
  <c r="M77" i="1"/>
  <c r="BW7" i="24"/>
  <c r="CA7" i="24"/>
  <c r="BY7" i="24"/>
  <c r="BZ7" i="24"/>
  <c r="I36" i="26" l="1"/>
  <c r="G17" i="26"/>
  <c r="G37" i="26"/>
  <c r="H17" i="26"/>
  <c r="H37" i="26"/>
  <c r="H38" i="26" s="1"/>
  <c r="D17" i="26"/>
  <c r="D37" i="26"/>
  <c r="D38" i="26" s="1"/>
  <c r="C35" i="26"/>
  <c r="CB6" i="24"/>
  <c r="E17" i="26"/>
  <c r="E37" i="26"/>
  <c r="F17" i="26"/>
  <c r="F37" i="26"/>
  <c r="C17" i="26"/>
  <c r="C37" i="26"/>
  <c r="CC44" i="24"/>
  <c r="BZ8" i="25"/>
  <c r="CD10" i="25"/>
  <c r="CC9" i="25"/>
  <c r="CB8" i="25"/>
  <c r="CA8" i="25"/>
  <c r="BY8" i="25"/>
  <c r="BX8" i="25"/>
  <c r="O43" i="1"/>
  <c r="O63" i="1"/>
  <c r="N62" i="1"/>
  <c r="N52" i="1"/>
  <c r="D6" i="26" s="1"/>
  <c r="M52" i="1"/>
  <c r="N74" i="1"/>
  <c r="O16" i="1"/>
  <c r="O41" i="9" s="1"/>
  <c r="M66" i="1"/>
  <c r="C48" i="10" s="1"/>
  <c r="O8" i="1"/>
  <c r="O40" i="9" s="1"/>
  <c r="O51" i="9"/>
  <c r="O12" i="1"/>
  <c r="O48" i="9" s="1"/>
  <c r="O28" i="1"/>
  <c r="O21" i="9"/>
  <c r="O76" i="1"/>
  <c r="G56" i="9" s="1"/>
  <c r="C28" i="10" s="1"/>
  <c r="D28" i="10" s="1"/>
  <c r="O33" i="1"/>
  <c r="O24" i="1"/>
  <c r="C15" i="26"/>
  <c r="BW6" i="24"/>
  <c r="BZ6" i="24"/>
  <c r="F35" i="26"/>
  <c r="BY6" i="24"/>
  <c r="E35" i="26"/>
  <c r="CA6" i="24"/>
  <c r="G35" i="26"/>
  <c r="C28" i="26"/>
  <c r="C29" i="26" s="1"/>
  <c r="BU7" i="25"/>
  <c r="N66" i="1"/>
  <c r="D7" i="26" s="1"/>
  <c r="G96" i="9"/>
  <c r="O26" i="1"/>
  <c r="O39" i="1"/>
  <c r="N6" i="1"/>
  <c r="N5" i="1" s="1"/>
  <c r="O44" i="1"/>
  <c r="O12" i="9"/>
  <c r="C32" i="10"/>
  <c r="M6" i="1"/>
  <c r="M5" i="1" s="1"/>
  <c r="O48" i="1"/>
  <c r="O14" i="9"/>
  <c r="O46" i="9"/>
  <c r="O42" i="1"/>
  <c r="O11" i="9"/>
  <c r="O7" i="1"/>
  <c r="O40" i="1"/>
  <c r="O10" i="9"/>
  <c r="O55" i="1"/>
  <c r="O77" i="1"/>
  <c r="G57" i="9"/>
  <c r="C29" i="10" s="1"/>
  <c r="D29" i="10" s="1"/>
  <c r="O70" i="1"/>
  <c r="O30" i="1"/>
  <c r="O22" i="9"/>
  <c r="O47" i="1"/>
  <c r="O35" i="1"/>
  <c r="O36" i="1"/>
  <c r="O27" i="9"/>
  <c r="O59" i="1"/>
  <c r="O74" i="1"/>
  <c r="CC7" i="24"/>
  <c r="CC51" i="24" l="1"/>
  <c r="CC53" i="24" s="1"/>
  <c r="CC6" i="24"/>
  <c r="C38" i="26"/>
  <c r="C39" i="26" s="1"/>
  <c r="D39" i="26" s="1"/>
  <c r="E38" i="26"/>
  <c r="I17" i="26"/>
  <c r="G38" i="26"/>
  <c r="F38" i="26"/>
  <c r="I37" i="26"/>
  <c r="BX7" i="25"/>
  <c r="CA7" i="25"/>
  <c r="BY7" i="25"/>
  <c r="BZ7" i="25"/>
  <c r="CC8" i="25"/>
  <c r="CD9" i="25"/>
  <c r="CB7" i="25"/>
  <c r="BU6" i="25"/>
  <c r="C7" i="26"/>
  <c r="O15" i="1"/>
  <c r="G69" i="9"/>
  <c r="C37" i="10" s="1"/>
  <c r="D37" i="10" s="1"/>
  <c r="O62" i="1"/>
  <c r="O9" i="1"/>
  <c r="O23" i="1"/>
  <c r="O24" i="9"/>
  <c r="O32" i="1"/>
  <c r="O27" i="1" s="1"/>
  <c r="O23" i="9"/>
  <c r="I35" i="26"/>
  <c r="I38" i="26" s="1"/>
  <c r="C16" i="26"/>
  <c r="BU51" i="25"/>
  <c r="O46" i="1"/>
  <c r="O13" i="9"/>
  <c r="H10" i="9" s="1"/>
  <c r="H15" i="9"/>
  <c r="C17" i="10" s="1"/>
  <c r="D17" i="10" s="1"/>
  <c r="O53" i="1"/>
  <c r="D32" i="10"/>
  <c r="O38" i="1"/>
  <c r="O28" i="9"/>
  <c r="G40" i="9"/>
  <c r="C46" i="10"/>
  <c r="M79" i="1"/>
  <c r="C5" i="26"/>
  <c r="O25" i="1"/>
  <c r="O25" i="9"/>
  <c r="O6" i="1"/>
  <c r="C47" i="10"/>
  <c r="C6" i="26"/>
  <c r="O58" i="1"/>
  <c r="G54" i="9"/>
  <c r="C26" i="10" s="1"/>
  <c r="D26" i="10" s="1"/>
  <c r="O34" i="1"/>
  <c r="O26" i="9"/>
  <c r="G66" i="9"/>
  <c r="O67" i="1"/>
  <c r="O66" i="1" s="1"/>
  <c r="N79" i="1"/>
  <c r="D5" i="26"/>
  <c r="D8" i="26" s="1"/>
  <c r="E39" i="26" l="1"/>
  <c r="F39" i="26" s="1"/>
  <c r="G39" i="26" s="1"/>
  <c r="H39" i="26" s="1"/>
  <c r="E15" i="26"/>
  <c r="E18" i="26" s="1"/>
  <c r="BY51" i="25"/>
  <c r="BY6" i="25"/>
  <c r="E25" i="26"/>
  <c r="BX6" i="25"/>
  <c r="D15" i="26"/>
  <c r="BX51" i="25"/>
  <c r="D25" i="26"/>
  <c r="D28" i="26" s="1"/>
  <c r="BZ51" i="25"/>
  <c r="F25" i="26"/>
  <c r="F28" i="26" s="1"/>
  <c r="F15" i="26"/>
  <c r="F18" i="26" s="1"/>
  <c r="BZ6" i="25"/>
  <c r="CB51" i="25"/>
  <c r="H15" i="26"/>
  <c r="H18" i="26" s="1"/>
  <c r="CB6" i="25"/>
  <c r="H25" i="26"/>
  <c r="H28" i="26" s="1"/>
  <c r="CC7" i="25"/>
  <c r="CD8" i="25"/>
  <c r="CA6" i="25"/>
  <c r="G25" i="26"/>
  <c r="G28" i="26" s="1"/>
  <c r="CA51" i="25"/>
  <c r="G15" i="26"/>
  <c r="G18" i="26" s="1"/>
  <c r="O52" i="1"/>
  <c r="O5" i="1"/>
  <c r="D46" i="10" s="1"/>
  <c r="H21" i="9"/>
  <c r="H29" i="9" s="1"/>
  <c r="G88" i="9" s="1"/>
  <c r="C8" i="26"/>
  <c r="F8" i="26" s="1"/>
  <c r="C40" i="26"/>
  <c r="C41" i="26" s="1"/>
  <c r="I40" i="26"/>
  <c r="H40" i="26"/>
  <c r="D40" i="26"/>
  <c r="G40" i="26"/>
  <c r="E40" i="26"/>
  <c r="F40" i="26"/>
  <c r="I16" i="26"/>
  <c r="C18" i="26"/>
  <c r="D48" i="10"/>
  <c r="E7" i="26"/>
  <c r="C34" i="10"/>
  <c r="G70" i="9"/>
  <c r="G91" i="9" s="1"/>
  <c r="C49" i="10"/>
  <c r="C16" i="10"/>
  <c r="H16" i="9"/>
  <c r="G87" i="9" s="1"/>
  <c r="C23" i="10"/>
  <c r="G59" i="9"/>
  <c r="G90" i="9" s="1"/>
  <c r="C19" i="10"/>
  <c r="D29" i="26" l="1"/>
  <c r="I25" i="26"/>
  <c r="I28" i="26" s="1"/>
  <c r="F30" i="26" s="1"/>
  <c r="E28" i="26"/>
  <c r="CC51" i="25"/>
  <c r="CC6" i="25"/>
  <c r="CD7" i="25"/>
  <c r="D18" i="26"/>
  <c r="I15" i="26"/>
  <c r="I18" i="26" s="1"/>
  <c r="E5" i="26"/>
  <c r="D41" i="26"/>
  <c r="E41" i="26" s="1"/>
  <c r="F41" i="26" s="1"/>
  <c r="G41" i="26" s="1"/>
  <c r="H41" i="26" s="1"/>
  <c r="C19" i="26"/>
  <c r="D23" i="10"/>
  <c r="D22" i="10" s="1"/>
  <c r="C22" i="10"/>
  <c r="D47" i="10"/>
  <c r="D49" i="10" s="1"/>
  <c r="E6" i="26"/>
  <c r="O79" i="1"/>
  <c r="P52" i="1" s="1"/>
  <c r="G93" i="9"/>
  <c r="G97" i="9" s="1"/>
  <c r="H88" i="9" s="1"/>
  <c r="D34" i="10"/>
  <c r="D31" i="10" s="1"/>
  <c r="C31" i="10"/>
  <c r="D19" i="10"/>
  <c r="D18" i="10" s="1"/>
  <c r="C18" i="10"/>
  <c r="D16" i="10"/>
  <c r="D15" i="10" s="1"/>
  <c r="C15" i="10"/>
  <c r="C20" i="26" l="1"/>
  <c r="C21" i="26" s="1"/>
  <c r="F20" i="26"/>
  <c r="G20" i="26"/>
  <c r="I20" i="26"/>
  <c r="I21" i="26"/>
  <c r="E20" i="26"/>
  <c r="D20" i="26"/>
  <c r="H20" i="26"/>
  <c r="CD6" i="25"/>
  <c r="D30" i="26"/>
  <c r="D19" i="26"/>
  <c r="E19" i="26" s="1"/>
  <c r="F19" i="26" s="1"/>
  <c r="G19" i="26" s="1"/>
  <c r="H19" i="26" s="1"/>
  <c r="G30" i="26"/>
  <c r="CD51" i="25"/>
  <c r="E29" i="26"/>
  <c r="F29" i="26" s="1"/>
  <c r="G29" i="26" s="1"/>
  <c r="H29" i="26" s="1"/>
  <c r="I31" i="26"/>
  <c r="C30" i="26"/>
  <c r="C31" i="26" s="1"/>
  <c r="I30" i="26"/>
  <c r="I41" i="26"/>
  <c r="E30" i="26"/>
  <c r="H30" i="26"/>
  <c r="E8" i="26"/>
  <c r="F5" i="26" s="1"/>
  <c r="E9" i="26"/>
  <c r="C9" i="26"/>
  <c r="D9" i="26"/>
  <c r="H94" i="9"/>
  <c r="H89" i="9"/>
  <c r="H95" i="9"/>
  <c r="H92" i="9"/>
  <c r="G98" i="9"/>
  <c r="H96" i="9"/>
  <c r="H87" i="9"/>
  <c r="O81" i="1"/>
  <c r="P66" i="1"/>
  <c r="P5" i="1"/>
  <c r="M80" i="1"/>
  <c r="N80" i="1"/>
  <c r="H90" i="9"/>
  <c r="H91" i="9"/>
  <c r="F6" i="26"/>
  <c r="F7" i="26"/>
  <c r="D21" i="26" l="1"/>
  <c r="E21" i="26" s="1"/>
  <c r="F21" i="26" s="1"/>
  <c r="G21" i="26" s="1"/>
  <c r="H21" i="26" s="1"/>
  <c r="D31" i="26"/>
  <c r="E31" i="26" s="1"/>
  <c r="F31" i="26" s="1"/>
  <c r="G31" i="26" s="1"/>
  <c r="H31" i="2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gc.rocio</author>
  </authors>
  <commentList>
    <comment ref="I4" authorId="0" shapeId="0" xr:uid="{00000000-0006-0000-0400-000001000000}">
      <text>
        <r>
          <rPr>
            <b/>
            <sz val="9"/>
            <color indexed="81"/>
            <rFont val="Tahoma"/>
            <family val="2"/>
          </rPr>
          <t xml:space="preserve">personas
m2
km
</t>
        </r>
      </text>
    </comment>
    <comment ref="K4" authorId="0" shapeId="0" xr:uid="{00000000-0006-0000-0400-000002000000}">
      <text>
        <r>
          <rPr>
            <b/>
            <sz val="9"/>
            <color indexed="81"/>
            <rFont val="Tahoma"/>
            <family val="2"/>
          </rPr>
          <t xml:space="preserve">mes
día
</t>
        </r>
      </text>
    </comment>
    <comment ref="N4" authorId="0" shapeId="0" xr:uid="{3DB327ED-BFCE-4421-BD05-9181C6DD337A}">
      <text>
        <r>
          <rPr>
            <b/>
            <sz val="9"/>
            <color indexed="81"/>
            <rFont val="Tahoma"/>
            <family val="2"/>
          </rPr>
          <t>Pago de impuestos, aranceles, Intereses y Comisiones</t>
        </r>
        <r>
          <rPr>
            <sz val="9"/>
            <color indexed="81"/>
            <rFont val="Tahoma"/>
            <family val="2"/>
          </rPr>
          <t xml:space="preserve">
</t>
        </r>
      </text>
    </comment>
  </commentList>
</comments>
</file>

<file path=xl/sharedStrings.xml><?xml version="1.0" encoding="utf-8"?>
<sst xmlns="http://schemas.openxmlformats.org/spreadsheetml/2006/main" count="1488" uniqueCount="444">
  <si>
    <t>Cantidad</t>
  </si>
  <si>
    <t>EDT</t>
  </si>
  <si>
    <t>Tiempo</t>
  </si>
  <si>
    <t>Unidad de Medida</t>
  </si>
  <si>
    <t>Tipo</t>
  </si>
  <si>
    <t>Modalidad</t>
  </si>
  <si>
    <t>Comp 1</t>
  </si>
  <si>
    <t xml:space="preserve"> </t>
  </si>
  <si>
    <t>OG</t>
  </si>
  <si>
    <t>Cuadro de Costo Detallado</t>
  </si>
  <si>
    <t>COMP.</t>
  </si>
  <si>
    <t>Obras</t>
  </si>
  <si>
    <t>Evaluaciones</t>
  </si>
  <si>
    <t>Auditoria Externa</t>
  </si>
  <si>
    <t>Imprevistos</t>
  </si>
  <si>
    <t>meses</t>
  </si>
  <si>
    <t>persona</t>
  </si>
  <si>
    <t>Bienes</t>
  </si>
  <si>
    <t>3CV</t>
  </si>
  <si>
    <t>firma</t>
  </si>
  <si>
    <t>años</t>
  </si>
  <si>
    <t>Capacitaciones</t>
  </si>
  <si>
    <t>C/U USD</t>
  </si>
  <si>
    <t>|</t>
  </si>
  <si>
    <t>-</t>
  </si>
  <si>
    <t>TOTAL</t>
  </si>
  <si>
    <t>PLAN DE ADQUISICIONES GLOBAL</t>
  </si>
  <si>
    <t>(Expresado en USD.)</t>
  </si>
  <si>
    <t>INFORMACIÓN PARA CARGA INICIAL DEL PLAN DE ADQUISICIONES (EN CURSO Y/O ULTIMO PRESENTADO)</t>
  </si>
  <si>
    <t>OBRAS</t>
  </si>
  <si>
    <t>Unidad Ejecutora:</t>
  </si>
  <si>
    <t>Actividad:</t>
  </si>
  <si>
    <t>Método de Selección/Adquisición
(Seleccionar una de las opciones):</t>
  </si>
  <si>
    <t>Cantidad de Lotes :</t>
  </si>
  <si>
    <t>Número de Proceso:</t>
  </si>
  <si>
    <t xml:space="preserve">Monto Estimado </t>
  </si>
  <si>
    <t>Componente Asociado :</t>
  </si>
  <si>
    <t>Método de Revisión (Seleccionar una de las opciones):</t>
  </si>
  <si>
    <t>Fechas</t>
  </si>
  <si>
    <t>Comentarios</t>
  </si>
  <si>
    <t>Monto Estimado, en u$s :</t>
  </si>
  <si>
    <t>Monto Estimado % BID:</t>
  </si>
  <si>
    <t>Monto Estimado % Contraparte:</t>
  </si>
  <si>
    <t>Aviso Especial de Adquisiciones</t>
  </si>
  <si>
    <t>Firma del Contrato</t>
  </si>
  <si>
    <t>TOTAL OBRAS</t>
  </si>
  <si>
    <t>BIENES</t>
  </si>
  <si>
    <t>Método de Adquisición
(Seleccionar una de las opciones):</t>
  </si>
  <si>
    <t>TOTAL BIENES</t>
  </si>
  <si>
    <t>SERVICIOS DE NO CONSULTORÍA</t>
  </si>
  <si>
    <t>Documento de Licitación</t>
  </si>
  <si>
    <t>TOTAL DE SERVICIOS DE NO CONSULTORIA</t>
  </si>
  <si>
    <t>CONSULTORÍAS FIRMAS</t>
  </si>
  <si>
    <t>Aviso de Expresiones de Interés</t>
  </si>
  <si>
    <t>TOTAL CONSULTORIAS FIRMAS</t>
  </si>
  <si>
    <t>CONSULTORÍAS INDIVIDUOS</t>
  </si>
  <si>
    <t>Cantidad Estimada de Consultores :</t>
  </si>
  <si>
    <t>No Objeción a los TDRs de la Actividad</t>
  </si>
  <si>
    <t>Firma Contrato</t>
  </si>
  <si>
    <t>Exante</t>
  </si>
  <si>
    <t>TOTAL CONSULTORIAS INDIVIDUALES</t>
  </si>
  <si>
    <t>CAPACITACIÓN</t>
  </si>
  <si>
    <t>Plan de Capacitación Anual (PCA)</t>
  </si>
  <si>
    <t>Fin de la Actividad</t>
  </si>
  <si>
    <t>TOTAL CAPACITACIÓN</t>
  </si>
  <si>
    <t>SUBPROYECTOS</t>
  </si>
  <si>
    <t>Objeto de la Transferencia:</t>
  </si>
  <si>
    <t>Cantidad Estimada de Subproyectos:</t>
  </si>
  <si>
    <t>Firma del Contrato / Convenio por Adjudicación de los Subproyectos</t>
  </si>
  <si>
    <t>Fecha de 
Transferencia</t>
  </si>
  <si>
    <t>TOTAL SUBPROYECTOS</t>
  </si>
  <si>
    <t>TOTAL DEL PLAN DE ADQUISICIONES</t>
  </si>
  <si>
    <t>TOTAL TRANSFERENCIAS</t>
  </si>
  <si>
    <t>TOTAL VIATICOS</t>
  </si>
  <si>
    <t>Viaticos y Gratificaciones</t>
  </si>
  <si>
    <t>Diferencia</t>
  </si>
  <si>
    <t>Servicios de no consultoría</t>
  </si>
  <si>
    <t>Firmas</t>
  </si>
  <si>
    <t>Individuos</t>
  </si>
  <si>
    <t>Subproyectos</t>
  </si>
  <si>
    <t>SBCC</t>
  </si>
  <si>
    <t>LPI</t>
  </si>
  <si>
    <t>C-1</t>
  </si>
  <si>
    <t>C-2</t>
  </si>
  <si>
    <t>E-A</t>
  </si>
  <si>
    <t>A-S</t>
  </si>
  <si>
    <t>1.1</t>
  </si>
  <si>
    <t>2.2</t>
  </si>
  <si>
    <t>1.2</t>
  </si>
  <si>
    <t>1.3</t>
  </si>
  <si>
    <t>2.1</t>
  </si>
  <si>
    <t>2.3</t>
  </si>
  <si>
    <t>2.4</t>
  </si>
  <si>
    <t>3.1</t>
  </si>
  <si>
    <t>1.1.1</t>
  </si>
  <si>
    <t>1.2.1</t>
  </si>
  <si>
    <t>1.3.1</t>
  </si>
  <si>
    <t>2.1.1</t>
  </si>
  <si>
    <t>2.1.2</t>
  </si>
  <si>
    <t>2.2.1</t>
  </si>
  <si>
    <t>2.3.1</t>
  </si>
  <si>
    <t>3.1.1</t>
  </si>
  <si>
    <t>3.1.2</t>
  </si>
  <si>
    <t>3.1.4</t>
  </si>
  <si>
    <t>3.1.5</t>
  </si>
  <si>
    <t>SCC</t>
  </si>
  <si>
    <t>Clasif</t>
  </si>
  <si>
    <t>Comp 2</t>
  </si>
  <si>
    <t>Adminis y Superv</t>
  </si>
  <si>
    <t>TOTAL CAPACITACIONES</t>
  </si>
  <si>
    <t>x Tiempo</t>
  </si>
  <si>
    <t>INDICE</t>
  </si>
  <si>
    <t>DETALLE</t>
  </si>
  <si>
    <t>OBSERVACIONES</t>
  </si>
  <si>
    <t>CC Detallado</t>
  </si>
  <si>
    <t>PA</t>
  </si>
  <si>
    <t>Plan de Adquisiciones</t>
  </si>
  <si>
    <t>PAI</t>
  </si>
  <si>
    <t>Plan de Adquisición Inicial</t>
  </si>
  <si>
    <t>PROGRAMA DE REHABILITACIÓN Y MODERNIZACIÓN DE LA CENTRAL HIDROELÉCTRICA DE ACARAY PR-L1156</t>
  </si>
  <si>
    <t>Gastos no Asignados: Contingencias e Imprevistos</t>
  </si>
  <si>
    <t>Provisión de Protección de predios</t>
  </si>
  <si>
    <t>ANDE</t>
  </si>
  <si>
    <t>CP</t>
  </si>
  <si>
    <t>Comp. 1</t>
  </si>
  <si>
    <t>Comp. 2</t>
  </si>
  <si>
    <t>TOTAL NO ASIGNACO</t>
  </si>
  <si>
    <t xml:space="preserve">Consultoría de ingeniería y supervisión para la rehabilitación y modernización del complejo Acaray e Yguazú  </t>
  </si>
  <si>
    <t>x Prod</t>
  </si>
  <si>
    <t>1.1.1.1</t>
  </si>
  <si>
    <t>S-1</t>
  </si>
  <si>
    <t>S-2</t>
  </si>
  <si>
    <t>Informe</t>
  </si>
  <si>
    <t>S-3</t>
  </si>
  <si>
    <r>
      <t xml:space="preserve"> </t>
    </r>
    <r>
      <rPr>
        <sz val="10"/>
        <color indexed="8"/>
        <rFont val="Calibri"/>
        <family val="2"/>
        <scheme val="minor"/>
      </rPr>
      <t xml:space="preserve">EETT y Planos de Referencia Seguridad Presas </t>
    </r>
    <r>
      <rPr>
        <sz val="10"/>
        <rFont val="Calibri"/>
        <family val="2"/>
        <scheme val="minor"/>
      </rPr>
      <t xml:space="preserve"> </t>
    </r>
  </si>
  <si>
    <r>
      <t xml:space="preserve"> </t>
    </r>
    <r>
      <rPr>
        <sz val="10"/>
        <color indexed="8"/>
        <rFont val="Calibri"/>
        <family val="2"/>
        <scheme val="minor"/>
      </rPr>
      <t xml:space="preserve">EETT y Planos de Referencia Obrador y Depósitos </t>
    </r>
    <r>
      <rPr>
        <sz val="10"/>
        <rFont val="Calibri"/>
        <family val="2"/>
        <scheme val="minor"/>
      </rPr>
      <t xml:space="preserve"> </t>
    </r>
  </si>
  <si>
    <r>
      <t xml:space="preserve"> </t>
    </r>
    <r>
      <rPr>
        <sz val="10"/>
        <color indexed="8"/>
        <rFont val="Calibri"/>
        <family val="2"/>
        <scheme val="minor"/>
      </rPr>
      <t>EETT y Planos de Referencia Arquitectónica</t>
    </r>
    <r>
      <rPr>
        <sz val="10"/>
        <rFont val="Calibri"/>
        <family val="2"/>
        <scheme val="minor"/>
      </rPr>
      <t xml:space="preserve"> Protección de Predios y Accesos</t>
    </r>
  </si>
  <si>
    <r>
      <t xml:space="preserve"> </t>
    </r>
    <r>
      <rPr>
        <sz val="10"/>
        <color indexed="8"/>
        <rFont val="Calibri"/>
        <family val="2"/>
        <scheme val="minor"/>
      </rPr>
      <t xml:space="preserve">EETT y Planos de Referencia Hidrometeorología </t>
    </r>
    <r>
      <rPr>
        <sz val="10"/>
        <rFont val="Calibri"/>
        <family val="2"/>
        <scheme val="minor"/>
      </rPr>
      <t xml:space="preserve"> </t>
    </r>
  </si>
  <si>
    <r>
      <t xml:space="preserve"> </t>
    </r>
    <r>
      <rPr>
        <sz val="10"/>
        <color indexed="8"/>
        <rFont val="Calibri"/>
        <family val="2"/>
        <scheme val="minor"/>
      </rPr>
      <t>EETT Gestión Ambiental y Seguridad Industrial de CH ACARAY (incluye PADE)</t>
    </r>
  </si>
  <si>
    <t>Suma Alzada</t>
  </si>
  <si>
    <t>Unidad</t>
  </si>
  <si>
    <t>Global</t>
  </si>
  <si>
    <t>Sistema</t>
  </si>
  <si>
    <t>1.4</t>
  </si>
  <si>
    <t>CONTINGENCIAS E IMPREVISTOS</t>
  </si>
  <si>
    <t>1.4.1</t>
  </si>
  <si>
    <t xml:space="preserve"> LOTE 2: LOGISTICA-Construcción Infraestructura para Ejecución de Intervenciones  </t>
  </si>
  <si>
    <t xml:space="preserve"> LOTE 3: ARQUITECTONICA-Rehabilitación Edificios Centrales Acaray I y II, Administración y Mando</t>
  </si>
  <si>
    <t xml:space="preserve"> LOTE 5: AMBIENTE Y SEGURIDAD-Gestión Ambiental y Seguridad Industrial Complejo Acaray-Yguazú (incluye PADE)  </t>
  </si>
  <si>
    <t xml:space="preserve">LOTE 3: TRANSFORMADORES-Provisión en obra, Montaje y Puesta en marcha de Dos (2) Bancos de Transformadores Monofásicos de 25MVA mas una reserva  </t>
  </si>
  <si>
    <t>LOTE 4: HIDROMECANICO-Renovación del Equipamiento Hidromecánico de la Presa y Central Acaray  y la Presa Yguazú</t>
  </si>
  <si>
    <t>Comentarios - Costo estimado por Lote</t>
  </si>
  <si>
    <t xml:space="preserve">LOTE 1: TURBINAS-Provisión en obra, montaje y Puesta en marcha de Dos (2) Turbinas Francis para Acaray I  </t>
  </si>
  <si>
    <t xml:space="preserve">LOTE 2: GENERADORES-Provisión en obra, Montaje y Puesta en marcha de Dos (2) Generadores para Acaray I  </t>
  </si>
  <si>
    <t xml:space="preserve">LOTE 5: GRUAS-Renovación Grúas Centrales Acaray I y Acaray II y Presas Acaray e Yguazú  </t>
  </si>
  <si>
    <t>LOTE 6: ALIMENTACIÓN ELÉCTRICA-Reemplazo Sistemas Eléctricos Media y Baja Tensión Presas Acaray e Yguazú y Centrales Acaray I y II</t>
  </si>
  <si>
    <t>Comentarios - Costo estimado tema a ser desarrollado</t>
  </si>
  <si>
    <t>Contratación de Evaluación Intermedia</t>
  </si>
  <si>
    <t>Contratación de Evaluación Final</t>
  </si>
  <si>
    <t>Contratación de Auditoria Externa del Programa</t>
  </si>
  <si>
    <t>Estudios varios</t>
  </si>
  <si>
    <t>Período comprendido:  Año 1 a Año 6</t>
  </si>
  <si>
    <t>Consultoría para el desarrollo de especificaciones técnicas para protección de predios y accesos turísticos</t>
  </si>
  <si>
    <t>Consultoría para el desarrollo del Sistema de Operación y Mantenimiento</t>
  </si>
  <si>
    <t xml:space="preserve"> LOTE 1: SEGURIDAD PRESAS-Implementación de Mejoras en Presas Acaray   e Yguazú </t>
  </si>
  <si>
    <t xml:space="preserve"> LOTE 4: HIDROMETEOROLOGIA-Rehabilitación y Ampliación Red Hidrometeorológica Cuenca rio Acaray  </t>
  </si>
  <si>
    <r>
      <t xml:space="preserve"> </t>
    </r>
    <r>
      <rPr>
        <sz val="10"/>
        <color indexed="8"/>
        <rFont val="Calibri"/>
        <family val="2"/>
        <scheme val="minor"/>
      </rPr>
      <t xml:space="preserve">EETT y Planos de Referencia Turbinas / Generadores / Transformadores </t>
    </r>
    <r>
      <rPr>
        <sz val="10"/>
        <rFont val="Calibri"/>
        <family val="2"/>
        <scheme val="minor"/>
      </rPr>
      <t xml:space="preserve"> </t>
    </r>
  </si>
  <si>
    <r>
      <t xml:space="preserve"> </t>
    </r>
    <r>
      <rPr>
        <sz val="10"/>
        <color indexed="8"/>
        <rFont val="Calibri"/>
        <family val="2"/>
        <scheme val="minor"/>
      </rPr>
      <t xml:space="preserve">EETT y Planos de Referencia  Grúas / Hidromecánico </t>
    </r>
    <r>
      <rPr>
        <sz val="10"/>
        <rFont val="Calibri"/>
        <family val="2"/>
        <scheme val="minor"/>
      </rPr>
      <t xml:space="preserve"> </t>
    </r>
  </si>
  <si>
    <r>
      <t xml:space="preserve"> </t>
    </r>
    <r>
      <rPr>
        <sz val="10"/>
        <color indexed="8"/>
        <rFont val="Calibri"/>
        <family val="2"/>
        <scheme val="minor"/>
      </rPr>
      <t xml:space="preserve">EETT y Planos de Referencia SSAA </t>
    </r>
    <r>
      <rPr>
        <sz val="10"/>
        <rFont val="Calibri"/>
        <family val="2"/>
        <scheme val="minor"/>
      </rPr>
      <t xml:space="preserve"> </t>
    </r>
  </si>
  <si>
    <r>
      <t xml:space="preserve"> </t>
    </r>
    <r>
      <rPr>
        <sz val="10"/>
        <color indexed="8"/>
        <rFont val="Calibri"/>
        <family val="2"/>
        <scheme val="minor"/>
      </rPr>
      <t xml:space="preserve">EETT y Planos de Referencia SCADA </t>
    </r>
    <r>
      <rPr>
        <sz val="10"/>
        <rFont val="Calibri"/>
        <family val="2"/>
        <scheme val="minor"/>
      </rPr>
      <t xml:space="preserve"> </t>
    </r>
  </si>
  <si>
    <r>
      <t xml:space="preserve"> </t>
    </r>
    <r>
      <rPr>
        <sz val="10"/>
        <color indexed="8"/>
        <rFont val="Calibri"/>
        <family val="2"/>
        <scheme val="minor"/>
      </rPr>
      <t>EETT y Planos de Referencia Estación Acaray 220KV</t>
    </r>
  </si>
  <si>
    <t>Llave en mano</t>
  </si>
  <si>
    <t>LOTE 8:  Sistema Integral digital de Automatización, Gestión de Datos, Vigilancia y Registro de eventos para la Central Acaray</t>
  </si>
  <si>
    <t>% de avance</t>
  </si>
  <si>
    <t>Ingeniero Civil</t>
  </si>
  <si>
    <t>Especialista Fiduciario</t>
  </si>
  <si>
    <t>Especialista Ambiental</t>
  </si>
  <si>
    <t>3.1.3</t>
  </si>
  <si>
    <t>3.1.6</t>
  </si>
  <si>
    <t>Monto Estimado
(Capital Ordinario-BID)</t>
  </si>
  <si>
    <t>Monto Estimado
(Contrapartida local)</t>
  </si>
  <si>
    <t>TOTAL PROGRAMA</t>
  </si>
  <si>
    <t>Ingeniero Electromecánico</t>
  </si>
  <si>
    <t>Ingeniero Eléctrico</t>
  </si>
  <si>
    <t>Descripción adicional: Ítem EDT</t>
  </si>
  <si>
    <t>Contratación de Firma Constructora para obras civiles en la Central Hidroeléctrica ACARAY</t>
  </si>
  <si>
    <t>Adquisición de equipamiento electromecánico para la Central Hidroeléctrica ACARAY</t>
  </si>
  <si>
    <t>Consultoría Externa para Apoyo a la ANDE (Panel de Consultores)</t>
  </si>
  <si>
    <t>SD</t>
  </si>
  <si>
    <t>A definir</t>
  </si>
  <si>
    <t>ExAnte</t>
  </si>
  <si>
    <t>GN-2350-9: Clausula 3.10 c)</t>
  </si>
  <si>
    <t>Componente 1. Inversiones para rehabilitación y modernización de la central</t>
  </si>
  <si>
    <t>P1. Diseño de ingeniería y supervisión desarrollado</t>
  </si>
  <si>
    <t>Componente 2. Apoyo a la gestión, protección de predios, equidad de género y capacidad institucional.</t>
  </si>
  <si>
    <t>3.2</t>
  </si>
  <si>
    <t>3.3</t>
  </si>
  <si>
    <t>3.2.1</t>
  </si>
  <si>
    <t>3.2.2</t>
  </si>
  <si>
    <t>3.3.1</t>
  </si>
  <si>
    <t>Talleres</t>
  </si>
  <si>
    <t>2.5</t>
  </si>
  <si>
    <t>2.5.1</t>
  </si>
  <si>
    <t>P2: Sistemas hidro electromecánicos de las represas de Acaray e Yguazú reemplazados y modernizados</t>
  </si>
  <si>
    <t>P3. Grúas y pórticos para las Centrales Acaray 1 y Acaray 2 y presas Acaray e Yguazú renovadas</t>
  </si>
  <si>
    <t>P5. Sistemas Eléctricos Media y Baja Tensión reemplazados</t>
  </si>
  <si>
    <t>P6. Sistema Integral digital de adquisición y gestión de datos de la central.</t>
  </si>
  <si>
    <t>P7. Subestación de la Central Acaray existente rehabilitada.</t>
  </si>
  <si>
    <t>P4. Sistema de generación de la central Acaray reemplazado</t>
  </si>
  <si>
    <t>1.5</t>
  </si>
  <si>
    <t>1.6</t>
  </si>
  <si>
    <t>1.7</t>
  </si>
  <si>
    <t>1.8</t>
  </si>
  <si>
    <t>1.9</t>
  </si>
  <si>
    <t>1.10</t>
  </si>
  <si>
    <t>1.11</t>
  </si>
  <si>
    <t>1.12</t>
  </si>
  <si>
    <t>P8. Sistema de Seguridad de Presas implementado.</t>
  </si>
  <si>
    <t>P9. Infraestructura para ejecución de intervenciones construidas</t>
  </si>
  <si>
    <t>P10. Edificios de la central Acaray rehabilitados</t>
  </si>
  <si>
    <t>P11. Red hidrometeorológica de la cuenca del Río Acaray rehabilitada y ampliada</t>
  </si>
  <si>
    <t>P12. Plan de gestión ambiental, salud y seguridad ocupacional Complejo Acaray – Yguazú implementado</t>
  </si>
  <si>
    <t>1.13</t>
  </si>
  <si>
    <t>1.13.1</t>
  </si>
  <si>
    <t>1.4.1.1</t>
  </si>
  <si>
    <t>1.4.2</t>
  </si>
  <si>
    <t>1.4.2.1</t>
  </si>
  <si>
    <t>1.4.3</t>
  </si>
  <si>
    <t>1.4.3.1</t>
  </si>
  <si>
    <t>1.5.1</t>
  </si>
  <si>
    <t>1.6.1</t>
  </si>
  <si>
    <t>1.7.1</t>
  </si>
  <si>
    <t>1.8.1</t>
  </si>
  <si>
    <t>1.9.1</t>
  </si>
  <si>
    <t>1.10.1</t>
  </si>
  <si>
    <t>1.11.1</t>
  </si>
  <si>
    <t>1.12.1</t>
  </si>
  <si>
    <t>P4.1. Turbinas de Acaray 1 reemplazadas</t>
  </si>
  <si>
    <t>P4.2. Generadores eléctricos de Acaray 1 reemplazados</t>
  </si>
  <si>
    <t>P4.3. Transformadores monofásicos de la Central reemplazados</t>
  </si>
  <si>
    <t>Nombre Organismo Prestatario</t>
  </si>
  <si>
    <t>Nombre Organismo Sub-Ejecutor (si aplica)</t>
  </si>
  <si>
    <t>Iniciales Organismo Sub-ejecutor</t>
  </si>
  <si>
    <t>ADMINISTRACIÓN NACIONAL DE ELECTRICIDAD (ANDE)</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</si>
  <si>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</si>
  <si>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</si>
  <si>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</si>
  <si>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t>SI / NO?</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</si>
  <si>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</si>
  <si>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Administración del Programa</t>
  </si>
  <si>
    <t>LOTE 7: MEJORA ESTACIÓN ACARAY - Provisión en obra, Montaje y Puesta en Marcha de Nuevos Equipos de Maniobra y Medición para la Estación Acaray</t>
  </si>
  <si>
    <t>INFORMACIÓN PARA CARGA INICIAL DEL PLAN DE ADQUISICIONES</t>
  </si>
  <si>
    <t>1. Cobertura del Plan de Adquisiciones</t>
  </si>
  <si>
    <t>Dato</t>
  </si>
  <si>
    <t>Desde</t>
  </si>
  <si>
    <t>Hasta</t>
  </si>
  <si>
    <t>Cobertura del Plan de Adquisiciones</t>
  </si>
  <si>
    <t>Enero de 2020</t>
  </si>
  <si>
    <t>Diciembre de 2025</t>
  </si>
  <si>
    <t>2. Versión del Plan de Adquisiciones</t>
  </si>
  <si>
    <t>Versión: 1 - septiembre de 2018</t>
  </si>
  <si>
    <t>3. Tipos de Gastos</t>
  </si>
  <si>
    <t>Monto Financiado por el Banco</t>
  </si>
  <si>
    <t>Monto Total Proyecto (Incluyendo Contraparte)</t>
  </si>
  <si>
    <t>Categoría de Adquisición</t>
  </si>
  <si>
    <t>4. Componentes</t>
  </si>
  <si>
    <t>Compo</t>
  </si>
  <si>
    <t>Unidad de Administración en funcionamiento</t>
  </si>
  <si>
    <t>1.1.2</t>
  </si>
  <si>
    <t>1.1.2.1</t>
  </si>
  <si>
    <t>1.1.2.2</t>
  </si>
  <si>
    <t>1.1.2.3</t>
  </si>
  <si>
    <t>1.1.2.4</t>
  </si>
  <si>
    <t>1.1.2.5</t>
  </si>
  <si>
    <t>1.1.3</t>
  </si>
  <si>
    <t>1.1.3.1</t>
  </si>
  <si>
    <t>1.1.3.2</t>
  </si>
  <si>
    <t>P1.2. Ingeniería básica y ETs de instalaciones electromecánicas</t>
  </si>
  <si>
    <t>P1.3. Ingeniería básica y ETs de obras civiles</t>
  </si>
  <si>
    <t>P1.1. Definición, programación general de las soluciones propues desarrollada</t>
  </si>
  <si>
    <t>P1.4. Supervisión Técnica desarrollada</t>
  </si>
  <si>
    <t>1.1.3.3</t>
  </si>
  <si>
    <t>1.1.3.4</t>
  </si>
  <si>
    <t>1.1.3.5</t>
  </si>
  <si>
    <t>1.1.4</t>
  </si>
  <si>
    <t>1.1.4.1</t>
  </si>
  <si>
    <t>FC</t>
  </si>
  <si>
    <t>BI</t>
  </si>
  <si>
    <t>OB</t>
  </si>
  <si>
    <t>CCIN</t>
  </si>
  <si>
    <t>CCII</t>
  </si>
  <si>
    <t>19/08/2019 
(AD REFERENDUM DE LA LEY DE PRESTAMO)</t>
  </si>
  <si>
    <t>Contratación de Firma Consultora para el desarrollo de cursos de capacitación</t>
  </si>
  <si>
    <t>2020</t>
  </si>
  <si>
    <t>2021</t>
  </si>
  <si>
    <t>2022</t>
  </si>
  <si>
    <t>2023</t>
  </si>
  <si>
    <t>2024</t>
  </si>
  <si>
    <t>2025</t>
  </si>
  <si>
    <t>Total general</t>
  </si>
  <si>
    <t>Enero</t>
  </si>
  <si>
    <t>Febrero</t>
  </si>
  <si>
    <t>Marzo</t>
  </si>
  <si>
    <t>Abril</t>
  </si>
  <si>
    <t>Mayo</t>
  </si>
  <si>
    <t>Junio</t>
  </si>
  <si>
    <t>Julio</t>
  </si>
  <si>
    <t>Agosto</t>
  </si>
  <si>
    <t>Septiembre</t>
  </si>
  <si>
    <t>Octubre</t>
  </si>
  <si>
    <t>Noviembre</t>
  </si>
  <si>
    <t>Diciembre</t>
  </si>
  <si>
    <t>PROGRAMA PR-L1156</t>
  </si>
  <si>
    <t>Consultoría de ingeniería y supervisión para la rehabilitación y modernización del complejo Acaray e Yguazú</t>
  </si>
  <si>
    <t>P12. Plan de gestión ambiental, salud y seguridad ocupacional complejo Acaray implementado</t>
  </si>
  <si>
    <t>Contingencias e Imprevistos</t>
  </si>
  <si>
    <t>P13. Obras civiles para protección de predios construidos.</t>
  </si>
  <si>
    <t>Contratación de Firma Constructora para provisión de Protección de predios</t>
  </si>
  <si>
    <t>P14. Sistema de gestión para la operación y el mantenimiento de la central implementado.</t>
  </si>
  <si>
    <t>Contratación de Firma Consultora para desarrollo de Estudios</t>
  </si>
  <si>
    <t>P15. Estrategia de género diseñada e implementada en ANDE.</t>
  </si>
  <si>
    <t>P16. Talleres de capacitación al personal de ANDE desarrollados.</t>
  </si>
  <si>
    <t>Contratación de la Unidad Ejecutora</t>
  </si>
  <si>
    <t>Contratación de Panel de Consultores</t>
  </si>
  <si>
    <t>Evaluación Intermedia</t>
  </si>
  <si>
    <t>Evaluación Final</t>
  </si>
  <si>
    <t>Unidad de Administración del Programa</t>
  </si>
  <si>
    <t>Año 2020</t>
  </si>
  <si>
    <t>Año 2021</t>
  </si>
  <si>
    <t>Año 2022</t>
  </si>
  <si>
    <t>Año 2023</t>
  </si>
  <si>
    <t>Año 2024</t>
  </si>
  <si>
    <t>Año 2025</t>
  </si>
  <si>
    <t>Total General</t>
  </si>
  <si>
    <t>T1</t>
  </si>
  <si>
    <t>T2</t>
  </si>
  <si>
    <t>T3</t>
  </si>
  <si>
    <t>T4</t>
  </si>
  <si>
    <t>Año 1</t>
  </si>
  <si>
    <t>Año 2</t>
  </si>
  <si>
    <t>Año 3</t>
  </si>
  <si>
    <t>Año 4</t>
  </si>
  <si>
    <t>Año 5</t>
  </si>
  <si>
    <t>Año 6</t>
  </si>
  <si>
    <t xml:space="preserve">CUADRO DE COSTO GLOBAL </t>
  </si>
  <si>
    <t>En millones de USD</t>
  </si>
  <si>
    <t>%</t>
  </si>
  <si>
    <t>Total</t>
  </si>
  <si>
    <t>Total del Programa</t>
  </si>
  <si>
    <t>AÑO 1</t>
  </si>
  <si>
    <t>AÑO 2</t>
  </si>
  <si>
    <t>AÑO 3</t>
  </si>
  <si>
    <t>AÑO 4</t>
  </si>
  <si>
    <t>AÑO 5</t>
  </si>
  <si>
    <t>AÑO 6</t>
  </si>
  <si>
    <t>COMPONENTE 1</t>
  </si>
  <si>
    <t>COMPONENTE 2</t>
  </si>
  <si>
    <t>ADMIN. DEL PROGRAMA</t>
  </si>
  <si>
    <t>Total por Año</t>
  </si>
  <si>
    <t>Total Acumulado</t>
  </si>
  <si>
    <t>Total % por Año</t>
  </si>
  <si>
    <t>Total % Acumulado</t>
  </si>
  <si>
    <t>Total Fondos BID</t>
  </si>
  <si>
    <t>Total Aporte Local</t>
  </si>
  <si>
    <t>Estructura Desglosada de Trabajo</t>
  </si>
  <si>
    <t>Cuadro General de Costo y Proyección de desembolso</t>
  </si>
  <si>
    <t>PEP Total</t>
  </si>
  <si>
    <t>PEP BID</t>
  </si>
  <si>
    <t>PEP A Local</t>
  </si>
  <si>
    <t>Meta año 1</t>
  </si>
  <si>
    <t>Medio de Verificación</t>
  </si>
  <si>
    <t>Responsable</t>
  </si>
  <si>
    <t>Adjudicación e inicio de la consultoria</t>
  </si>
  <si>
    <t>UA/PR-L1156</t>
  </si>
  <si>
    <t>Contrato Firmado</t>
  </si>
  <si>
    <t>Contratos Firmados</t>
  </si>
  <si>
    <t>UA en Funcinamiento</t>
  </si>
  <si>
    <t>1ra Visita Equipo Tecnico</t>
  </si>
  <si>
    <t>PLAN OPERATIVO AÑO 1</t>
  </si>
  <si>
    <t>PLAN DE EJECUCIÓN PLURIANUAL - TOTAL</t>
  </si>
  <si>
    <t>PLAN DE EJECUCIÓN PLURIANUAL - APORTE LOCAL</t>
  </si>
  <si>
    <t>PLAN DE EJECUCIÓN PLURIANUAL - FONDOS BID</t>
  </si>
  <si>
    <t>GN-2349-9: Clausula 3.5</t>
  </si>
  <si>
    <t>BANCO INTERAMERICANO DE DESARROLLO</t>
  </si>
  <si>
    <t>ADMINISTRACIÓN NACIONAL DE ENERGÍA DE LA REPÚBLICA DE PARAGUAY (ANDE)</t>
  </si>
  <si>
    <t>COMPLEJO HIDROELÉCTRICO ACARAY E YGUAZÚ</t>
  </si>
  <si>
    <t>PROGRAMA DE REHABILITACIÓN Y MODERNIZACIÓN DE LA CENTRAL HIDROELÉCTRICA ACARAY Y LA PRESA DE REGULACIÓN YGUAZÚ</t>
  </si>
  <si>
    <t>BREVE DESCRIPCIÓN DEL ALCANCE DE LAS INTERVENCIONES A EJECUTAR EN EL COMPONENTE 1</t>
  </si>
  <si>
    <t>UNIDAD EJECUTORA: ANDE</t>
  </si>
  <si>
    <t>Breve Descripción General del Alcance de la Intervención</t>
  </si>
  <si>
    <t>Lote único</t>
  </si>
  <si>
    <r>
      <rPr>
        <b/>
        <sz val="14"/>
        <color theme="1"/>
        <rFont val="Calibri"/>
        <family val="2"/>
        <scheme val="minor"/>
      </rPr>
      <t>Consultoría de ingeniería y supervisión para la rehabilitación y modernización del Complejo Acaray e Yguazú</t>
    </r>
    <r>
      <rPr>
        <sz val="14"/>
        <color theme="1"/>
        <rFont val="Calibri"/>
        <family val="2"/>
        <scheme val="minor"/>
      </rPr>
      <t>, incluyendo: el proyecto ejecutivo general de las intervenciones previstas para mejorar las presas Acaray e Yguazú, las centrales Acaray I y Acaray II y la subestación de maniobras de las centrales Acaray I y II contemplando la inserción de las centrales Yguazú y Acaray III; relevevamientos de campo, estudios complementarios e ingeniería básica  de las intervenciones a ejecutar en el corto plazo con el Préstamo PR-L1156 en las presas Acaray e Yguazú y la central Acaray I; la elaboración de los Documentos de Licitación por los contratos de construcción, provisión, montaje y puesta en marcha de los Productos 1 a 6 a atender con el Préstamo PR-L1156; seguimiento de los procesos licitatorios, evaluación de ofertas y preparación de los informes de recomendación de adjudicación; asistencia técnica especializada a la unidad ejecutora durante el desarrollo de los contratos; coordinación general y seguimiento programático de las intervenciones; revisión de la ingeniería de detalle e informes técnicos a presentar por los contratistas; inspección de las intervenciones y pruebas en fábrica y en obra; vigilancia de las condiciones de seguridad e higiene en el trabajo y de los planes de gestión ambiental y social; medición mensual de los avances de obra; revisión de las liquidaciones de los contratistas; medición y certificación final, entre otros servicios.</t>
    </r>
  </si>
  <si>
    <t>Lote 1</t>
  </si>
  <si>
    <r>
      <rPr>
        <b/>
        <sz val="14"/>
        <color theme="1"/>
        <rFont val="Calibri"/>
        <family val="2"/>
        <scheme val="minor"/>
      </rPr>
      <t>Implementación de mejoras para el control de la seguridad  de la presa de regulación Yguazú y la presa de retención Acaray</t>
    </r>
    <r>
      <rPr>
        <sz val="14"/>
        <color theme="1"/>
        <rFont val="Calibri"/>
        <family val="2"/>
        <scheme val="minor"/>
      </rPr>
      <t>, incluyendo: la modernizacion y ampliación del sistema de auscultación y control de la seguridad estructural contemplando el suministro, montaje y puesta en servicio de nuevos instrumentos, del sistema de adquisición de datos, la interfase con el sistema digital de automatización y el software de gestión; el acondicionamiento de las superficies de los taludes de materiales sueltos; la reparación de hoquedades y fisuras en los hormigones; el tratamiento de las juntas constructivas; el reacondcionamiento de los blindajes y piezas fijas de compuertas, ataguías y rejas, el reemplazo de los sistemas de achique por bombeo, comprendiendo -entre otros- la ingeniería de detalle y de construcción necesaria y el plan de gestión ambiental de las intervenciones propias.</t>
    </r>
  </si>
  <si>
    <t>Lote 2</t>
  </si>
  <si>
    <r>
      <rPr>
        <b/>
        <sz val="14"/>
        <color theme="1"/>
        <rFont val="Calibri"/>
        <family val="2"/>
        <scheme val="minor"/>
      </rPr>
      <t>Construcción de la infraestructura para la ejecución de las intervenciones de corto y  mediano plazo sobre las presas Acaray e Yguazú</t>
    </r>
    <r>
      <rPr>
        <sz val="14"/>
        <color theme="1"/>
        <rFont val="Calibri"/>
        <family val="2"/>
        <scheme val="minor"/>
      </rPr>
      <t xml:space="preserve">, las centrales Acaray I y II y la subestación Acaray , incluyendo: la preparación de predios para los obradores, oficinas y comedores de los contratistas; construcción de caminos y calles de acceso; tendidos eléctricos y de agua potable, conducción y tratamiento de efluentes cloacales; provisión y montaje de almacenes de bienes nuevos y a ser reemplazados; mantenimiento de la infraestructura de servicios durante el período de ejecución de las intervenciones; remoción y disposición final de residuos, comprendiendo -entre otros- la ingeneiría de detalle y construcción necesaria y el plan de gestión ambiental de las intervenciones propias. </t>
    </r>
  </si>
  <si>
    <t>Lote 3</t>
  </si>
  <si>
    <r>
      <rPr>
        <b/>
        <sz val="14"/>
        <color theme="1"/>
        <rFont val="Calibri"/>
        <family val="2"/>
        <scheme val="minor"/>
      </rPr>
      <t>Implementación de mejoras y rehabilitación arquitectónica de los edificios de las centrales Acaray I y II, de administración y mando, almacenes, talleres y Estación de maniobras del Complejo</t>
    </r>
    <r>
      <rPr>
        <sz val="14"/>
        <color theme="1"/>
        <rFont val="Calibri"/>
        <family val="2"/>
        <scheme val="minor"/>
      </rPr>
      <t>, incluyendo: la adecuación de los recintos de los transformadores y la construcción de separadores agua aceite; la rehabilitación de las calzadas asfálticas; la renovación de los sistemas de drenaje de piso y pluviales; la reparación de juntas constructivas; el reacondicionamiento de muros y pisos; la compartimentación ignífuga; la impermabilización de techos; la modernización de escaleras, barandas y  aberturas de puertas y ventanas; la pintura de los muros interiores y exteriores; la renovación de los tableros seccionales, las conducciones para cables , los cables e interruptores del sistema de iluminación; el reemplazo de las luminarias; el reemplazo de los sistemas auxiliares de ventilación y aire acondicionado, agua para servicios generales y potable, planta de tratamiento de efluentes cloacales, drenaje y desagote, aire comprimido de baja presión para mantenimiento,  manipuleo de aceite y la renovacón de los ascensores y montacargas, comprendiendo -entre otros- la ingeniería de detalle y de construcción necesaria, el plan de gestión ambiental de las intervenciones propias, así como la remoción del material a reemplazar.</t>
    </r>
  </si>
  <si>
    <t>Lote 4</t>
  </si>
  <si>
    <r>
      <rPr>
        <b/>
        <sz val="14"/>
        <color theme="1"/>
        <rFont val="Calibri"/>
        <family val="2"/>
        <scheme val="minor"/>
      </rPr>
      <t>Rehabilitacion y ampliacion de la red hidrometeorologica de la cuenca del rio Acaray</t>
    </r>
    <r>
      <rPr>
        <sz val="14"/>
        <color theme="1"/>
        <rFont val="Calibri"/>
        <family val="2"/>
        <scheme val="minor"/>
      </rPr>
      <t>, incluyendo: Rehabilitacion de estaciones hidrometeorologicas y pluviómetros existentes y ampliacion de la red con cuatro (4) estaciones hidrometeorologicas adicionales, todas con su respectiva conexion telemétrica con el centro de automatizacion y gestion de datos de la central Acaray  para un manejo apropiado de los embalses de las presas Acaray e Yguazu en tiempo real de manera a poder optimizar y maximizar los beneficios del aprovechamiento hidraulico, comprendiendo -entre otros- la ingeniería de detalle y de construcción necesaria y el plan de gestión ambiental de las intervenciones propias.</t>
    </r>
  </si>
  <si>
    <t>Lote 5</t>
  </si>
  <si>
    <r>
      <rPr>
        <b/>
        <sz val="14"/>
        <color theme="1"/>
        <rFont val="Calibri"/>
        <family val="2"/>
        <scheme val="minor"/>
      </rPr>
      <t>Implementación de mejoras en la gestión ambiental, social y de seguridad industrial del Complejo</t>
    </r>
    <r>
      <rPr>
        <sz val="14"/>
        <color theme="1"/>
        <rFont val="Calibri"/>
        <family val="2"/>
        <scheme val="minor"/>
      </rPr>
      <t>, incluyendo la instrumentación de los programas recomendados en el Informe Final de Fase IV de la Consultoría SP10 respecto de las prácticas de gestión sobre: la administración general de PCB en todas las instalaciones del Complejo Acaray-Yguazú, el manejo de los residuos industriales, aceites y  materiales peligrosos, la gestión de los efectos de la operación del Complejo sobre las personas y el ambiente físico, acuático y terrestre, así como el desarrollo e implementación de un completo conjunto de procedimientos de salud ocupacional y seguridad industrial para el Complejo, comprendiendo - entre otros - los estudios complementarios que resulte menester realizar, la elaboración de manuales de procedimientos, así como la provisión de bienes e instrumentos de campo y laboratorio junto con los elementos de salud ocupacional y seguridad para permitir a ANDE dar continuidad a los monitoreos ambientales implementados y los cursos de capacitación impartidos, contemplando la articulación de los programas sociales, ambientales, de salud ocupacional y seguridad con las autoridades de aplicación de la República del Paraguay y las compañías aseguradoras respecto de la materia.</t>
    </r>
  </si>
  <si>
    <r>
      <rPr>
        <b/>
        <sz val="14"/>
        <color theme="1"/>
        <rFont val="Calibri"/>
        <family val="2"/>
        <scheme val="minor"/>
      </rPr>
      <t>Provisión en obra, montaje y puesta en marcha de dos (2) turbinas tipo Francis para la modernización de la central Acaray I</t>
    </r>
    <r>
      <rPr>
        <sz val="14"/>
        <color theme="1"/>
        <rFont val="Calibri"/>
        <family val="2"/>
        <scheme val="minor"/>
      </rPr>
      <t>, incluyendo: los reguladores de velocidad; las unidades oleohidráulicas con sus respectivos calderines aire-aceite y los servomotores del distribuidor; los respectivos paneles de los tableros de mando local y señalización; los sistemas auxiliares de refrigeración, lubricación y aire comprimido de alta presión generales y propios de cada turbina, con sus respectivos instrumentos y cableados, comprendiendo -entre otros- la ingeniería de detalle y fabricación necesaria, el plan de gestión ambiental de las intervenciones propias y los ensayos de modelo matemático y físico, así como la remoción del material a reemplazar.</t>
    </r>
  </si>
  <si>
    <r>
      <rPr>
        <b/>
        <sz val="14"/>
        <color theme="1"/>
        <rFont val="Calibri"/>
        <family val="2"/>
        <scheme val="minor"/>
      </rPr>
      <t>Provisión en obra, montaje y puesta en marcha de dos (2) generadores sincrónicos trifásicos para la modernización de la central Acaray I</t>
    </r>
    <r>
      <rPr>
        <sz val="14"/>
        <color theme="1"/>
        <rFont val="Calibri"/>
        <family val="2"/>
        <scheme val="minor"/>
      </rPr>
      <t>, incluyendo: los interruptores de máquina; las celdas de media tensión de puesta a tierra y medición; el centro de estrella; las barras de fases aisladas hasta los bornes de baja tensión de los transformadores principales; los sistemas de excitación; los reguladores automáticos de tensión de cada generador; los sistemas auxiliares propios de refrigeración y lubricación y los tableros de mando local de máquina con los paneles de sincronización, señalización, alarmas y protecciones del grupo turbina-generador, incorporando los paneles de mando y señalización de cada turbina y los paneles de interfase con el sistema de automatización y gestión de datos, con sus respectivos instrumentos y cableados, comprendiendo -entre otros- la ingeniería de detalle y fabricación necesaria, el plan de gestión ambiental de las intervenciones propias, así como la remoción del material a reemplazar.</t>
    </r>
  </si>
  <si>
    <r>
      <rPr>
        <b/>
        <sz val="14"/>
        <color theme="1"/>
        <rFont val="Calibri"/>
        <family val="2"/>
        <scheme val="minor"/>
      </rPr>
      <t>Provisión en obra, montaje y puesta en marcha de dos (2) bancos de transformadores monofásicos más un transformador monofásico de reserva</t>
    </r>
    <r>
      <rPr>
        <sz val="14"/>
        <color theme="1"/>
        <rFont val="Calibri"/>
        <family val="2"/>
        <scheme val="minor"/>
      </rPr>
      <t xml:space="preserve">,  de la potencia máxima a la que serán rehabilitadas las unidades generadoras, incluyendo: el sistema de conmutación de tomas bajo carga; las interconexiones en alta tensión (220KV); el tablero local de instrumentos e interfase con el sistema de automatización y gestión de datos; las protecciones a instalar en el tablero de máquina; el monitoreo en línea de la condición del aceite aislante; los sistemas de detección y extinción de incendio, con sus cableados desde consumos e instrumentos hasta los respectivos tableros de unidad, comprendiendo -entre otros- la ingeniería de detalle y fabricación necesaria, el plan de gestión ambiental de las intervenciones propias, así como la remoción del material a reemplazar.   </t>
    </r>
  </si>
  <si>
    <r>
      <rPr>
        <b/>
        <sz val="14"/>
        <color theme="1"/>
        <rFont val="Calibri"/>
        <family val="2"/>
        <scheme val="minor"/>
      </rPr>
      <t>Renovación integral del equipamiento hidromecánico de la central Acaray I, de parte de la central Acaray II y de las presas de regulación Yguazú y de retención Acaray</t>
    </r>
    <r>
      <rPr>
        <sz val="14"/>
        <color theme="1"/>
        <rFont val="Calibri"/>
        <family val="2"/>
        <scheme val="minor"/>
      </rPr>
      <t>, incluyendo: las compuertas radiales y ataguías de mantenimiento del vertedero y de las descargas de fondo de la presa Acaray; las compuertas planas flotantes de la presa Acaray; las compuertas planas de regulación y las ataguías de mantenimiento de las descargas de fondo de la presas Yguazú; las compuertas radiales y las ataguías de mantenimiento del vertedero de la presa Yguazú; las rejas, las ataguías de mantenimiento y las compuertas planas de guardia de las tomas de la presa Acaray; la tubería de presión y las compuertas de restitución de la central Acaray I; las ataguías de restitución de la central Acaray II, comprendiendo -entre otros- los respectivos sistemas de accionamiento y señalización, los tableros de mando local e interfase con el sistema de automatización y gestión de datos, así como cámaras de video para la visualización de la condición operativa de los equipos, con sus respectivos cableados desde los consumos hasta los tableros de alimentación de servicios generales y la ingeniería de detalle y fabricación necesaria, el plan de gestión ambiental de las intervenciones propias, así como la remoción del material a reemplazar.</t>
    </r>
  </si>
  <si>
    <r>
      <rPr>
        <b/>
        <sz val="14"/>
        <color theme="1"/>
        <rFont val="Calibri"/>
        <family val="2"/>
        <scheme val="minor"/>
      </rPr>
      <t>Renovación integral de las grúas de las centrales Acaray I y Acaray II, las presas Acaray e Yguazú y provisión, montaje y puesta en marcha de un puente grúa de 15 tn para el depósito de Acaray I</t>
    </r>
    <r>
      <rPr>
        <sz val="14"/>
        <color theme="1"/>
        <rFont val="Calibri"/>
        <family val="2"/>
        <scheme val="minor"/>
      </rPr>
      <t>, incluyendo: la renovación de los puentes grúa de las centrales Acaray I y Acaray II; el puente grúa para el manipuleo de las ataguías de la restitución de las centrales Acaray I y Acaray II; el pórtico grúa para el manipuleo de las ataguías del vertedero, la compuerta plana flotante y las descargas de fondo de la presa Acaray; el pórtico grúa para el manipuleo de las ataguías de las tomas y rejas de la presa Acaray; el puente grúa para el manipuleo de las ataguías de mantenimiento del vertedero y las descargas de fondo de la presa Yguazú, comprendiendo -entre otros- los respectivos rieles de rodadura y de alimentación eléctrica, los gabinetes de interconexión y protección, con sus respectivos cableados desde los consumos hasta los tableros de alimentación de servicios generales y la ingeniería de detalle y fabricación necesaria, el plan de gestión ambiental de las intervenciones propias, así como la remoción del material a reemplazar.</t>
    </r>
  </si>
  <si>
    <t>Lote 6</t>
  </si>
  <si>
    <r>
      <rPr>
        <b/>
        <sz val="14"/>
        <color theme="1"/>
        <rFont val="Calibri"/>
        <family val="2"/>
        <scheme val="minor"/>
      </rPr>
      <t>Provisión en obra, montaje y puesta en marcha de un (1) sistema integral de alimentación eléctrica y rehabilitación de la puesta a tierra del Complejo Acaray-Yguazú</t>
    </r>
    <r>
      <rPr>
        <sz val="14"/>
        <color theme="1"/>
        <rFont val="Calibri"/>
        <family val="2"/>
        <scheme val="minor"/>
      </rPr>
      <t>, incluyendo:</t>
    </r>
  </si>
  <si>
    <r>
      <rPr>
        <b/>
        <sz val="14"/>
        <color theme="1"/>
        <rFont val="Calibri"/>
        <family val="2"/>
        <scheme val="minor"/>
      </rPr>
      <t>Presa Acaray, centrales Acaray I y Acaray II y Edificio de Control</t>
    </r>
    <r>
      <rPr>
        <sz val="14"/>
        <color theme="1"/>
        <rFont val="Calibri"/>
        <family val="2"/>
        <scheme val="minor"/>
      </rPr>
      <t>: los tableros generales de media tensión con las alimentaciones de acometida y las líneas de vinculación con la presa Acaray; los transformadores auxiliares reductores; los tableros generales de distribución de baja tensión en corriente alterna; el grupo Diesel de emergencia; los rectificadores cargadores y los bancos de baterías; los tableros generales de corriente contínua; los tableros de control local de conmutación de fuentes y enclavamientos; los tableros de baja tensión de alimentación en corriente alterna y en corriente contínua de los consumos de cada unidad generadora y los sistemas auxiliares generales de las centrales Acaray I y Acaray II; el tablero de alimentación en corriente alterna y el corriente contínua de la presa Acaray;  el tablero de mando local de los equipos de la playa de maniobra de la Subestación de 220KV; los tableros de interfase con el sistema de automatización y gestión de datos; y las conducciones para cables y cableados desde las fuentes hasta los respectivos tableros de alimentación de los consumos, comprendiendo -entre otros- la ingeniería de detalle y fabricación necesaria, el plan de gestión ambiental de las intervenciones propias, así como la remoción del material a reemplazar.</t>
    </r>
  </si>
  <si>
    <r>
      <rPr>
        <b/>
        <sz val="14"/>
        <color theme="1"/>
        <rFont val="Calibri"/>
        <family val="2"/>
        <scheme val="minor"/>
      </rPr>
      <t>Presa Yguazú</t>
    </r>
    <r>
      <rPr>
        <sz val="14"/>
        <color theme="1"/>
        <rFont val="Calibri"/>
        <family val="2"/>
        <scheme val="minor"/>
      </rPr>
      <t>: las celdas de media tensión; los transformadores reductores; el tablero de distribución local de baja tensión en corriente alterna; el grupo Diesel de emergencia; los rectificadores cargadores y el banco de baterías; el tablero  de distribución local de corriente contínua; el tablero de control local de conmutación de fuentes y enclavamientos; el tablero de mando para la operación local y remota de compuertas del vertedero, descargador de fondo y achique por bombeo de los drenajes; el tablero de interfase con el sistema de automatización; y las conducciones para cables y cableados desde las fuentes hasta los respectivos tableros de alimentación de los consumos, comprendiendo -entre otros- la ingeniería de detalle y fabricación necesaria, el plan de gestión ambiental de las intervenciones propias,así como la remoción del material a reemplazar.</t>
    </r>
  </si>
  <si>
    <t>Lote 7</t>
  </si>
  <si>
    <r>
      <rPr>
        <b/>
        <sz val="14"/>
        <color theme="1"/>
        <rFont val="Calibri"/>
        <family val="2"/>
        <scheme val="minor"/>
      </rPr>
      <t>Provisión en obra, montaje y puesta en marcha de un (1) sistema integral digital de automatización, gestión de datos, vigilancia y registro de eventos para las centrales Acaray I y Acaray II, la subestación de maniobras Acaray y las presas Acaray e Yguazú</t>
    </r>
    <r>
      <rPr>
        <sz val="14"/>
        <color theme="1"/>
        <rFont val="Calibri"/>
        <family val="2"/>
        <scheme val="minor"/>
      </rPr>
      <t>, incluyendo: las terminales redundantes de adquisición de datos a instalar en el edificio de control; las terminales redundantes a instalar en los tableros de interfase con el proceso de las centrales Acaray I y Acaray II, la subestación de maniobras de Acaray I y II, y las presas Acaray e Yguazú contemplando la diferencia de tecnología de los componentes no intervenidos mediante el Préstamo PR-L1156; los cableados de interconexiones locales y a distancia mediante fibra óptica de la red de datos; las computadoras operativas y de ingeniería; los servidores de archivos de registro; las interfaces digitales hombre-máquina a disponer en los tableros de mando local; las consolas de consulta e impresoras; los monitores de visualización del proceso; el software dedicado de automatización y supervisión preparado para incorporar las señales y comandos de Acaray II y la subestación, el software comercial auxiliar; los enrutadores y todo el mobiliario de la sala de mando del edificio de control, entre otros, comprendiendo -entre otros- la ingeniería de detalle y fabricación necesaria, el plan de gestión ambiental de las intervenciones propias, así como la remoción del material a reemplazar en la Sala de Control y Sala de Bastidores y de las trincheras de cables reemplazados desde los tableros de interfase.</t>
    </r>
  </si>
  <si>
    <t>Lote 8</t>
  </si>
  <si>
    <r>
      <rPr>
        <b/>
        <sz val="14"/>
        <color theme="1"/>
        <rFont val="Calibri"/>
        <family val="2"/>
        <scheme val="minor"/>
      </rPr>
      <t>Implementación de mejoras en la Estación de Maniobras 220/66/23KV Acaray</t>
    </r>
    <r>
      <rPr>
        <sz val="14"/>
        <color theme="1"/>
        <rFont val="Calibri"/>
        <family val="2"/>
        <scheme val="minor"/>
      </rPr>
      <t xml:space="preserve">, incluyendo la provisión en obra, montaje y puesta en marcha de nuevos interruptores, seccionadores, transformadores de corriente y tensión, aisladores, barras tubulares en reemplazo de las barras flexibles existentes, cables de fuerza motriz, señalización y comando en baja tensión en corriente alterna y contínua, renovación o sustitución de las conducciones para cables, renovación integral de la malla de puesta a tierra y de las conexiones con los equipos y componentes metálicos, renovación del empedrado, provisión, montaje y puesta en marcha de un tablero para el mando local de la Estación de Maniobras Acaray incorporando los paneles de mando y señalización de cada campo y el panel de interfaz  con el sistema de automatización y gestión de datos, comprendiendo -entre otros- la ingeniería de detalle y fabricación necesaria, el plan de gestión ambiental de las intervenciones propias, así como la remoción del material a reemplazar. </t>
    </r>
  </si>
  <si>
    <t>Des Prod Com 1</t>
  </si>
  <si>
    <t xml:space="preserve">Estructura </t>
  </si>
  <si>
    <t>Estructura del Proyecto</t>
  </si>
  <si>
    <t>Descripción Alcance de los Productos del Componente 1</t>
  </si>
  <si>
    <t>CC Gral.</t>
  </si>
  <si>
    <t>PLAN DE ACCIÓN DE CORTO PLAZO 2020-2025 A FINANCIAR POR EL BID MEDIANTE EL PRESTAMO PR-L1156</t>
  </si>
  <si>
    <t>P1.1. Definición, programación general de las soluciones propuestas</t>
  </si>
  <si>
    <t>P1.1. Ingeniería básica y ETs de instalaciones electromecánicas</t>
  </si>
  <si>
    <t>P1.2. Ingeniería básica y ETs de obras civiles</t>
  </si>
  <si>
    <t>P1.3.  y Supervisión Técnica desarrollada</t>
  </si>
  <si>
    <t>P2.1. Compuertas de vertedero Acaray modernizados</t>
  </si>
  <si>
    <t>P2.2. Compuertas de vertedero Yguazú modernizados</t>
  </si>
  <si>
    <t>P2.3. Subsistemas hidro electromecánico de las tomas de Acaray modernizados</t>
  </si>
  <si>
    <t xml:space="preserve">P2.4. Juegos de ataguías de vertederos y descargadores de presas de Acaray e Yguazú modernizados </t>
  </si>
  <si>
    <t>P2.5. Compuertas de descargadores de fondo las presas de Acaray e Yguazú modernizadas</t>
  </si>
  <si>
    <t xml:space="preserve"> EQUIPAMIENTO ELECTROMECÁNICO</t>
  </si>
  <si>
    <t>INGENIERIA Y SUPERVISIÓN DE LOS PRODUCTOS DEL COMPONENTE 1</t>
  </si>
  <si>
    <t>OBRAS CIVILES</t>
  </si>
  <si>
    <t>Lote</t>
  </si>
  <si>
    <t>Producto</t>
  </si>
  <si>
    <t>Plan de Ejecución Plurianual - Fondos BID</t>
  </si>
  <si>
    <t>Plan de Ejecución  Plurianual - Aporte Local</t>
  </si>
  <si>
    <t>Plan de Ejecución Plurianual - Total</t>
  </si>
  <si>
    <t>POA Año 1</t>
  </si>
  <si>
    <t>Plan Operativo Año 1</t>
  </si>
  <si>
    <t>2.6</t>
  </si>
  <si>
    <t>2.6.1</t>
  </si>
  <si>
    <t xml:space="preserve">P17. Panel de Expertos </t>
  </si>
  <si>
    <t>P17. Panel de Expertos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</si>
</sst>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_);_(* \(#,##0\);_(* &quot;-&quot;_);_(@_)"/>
    <numFmt numFmtId="165" formatCode="_(&quot;$&quot;* #,##0.00_);_(&quot;$&quot;* \(#,##0.00\);_(&quot;$&quot;* &quot;-&quot;??_);_(@_)"/>
    <numFmt numFmtId="166" formatCode="_(* #,##0.00_);_(* \(#,##0.00\);_(* &quot;-&quot;??_);_(@_)"/>
    <numFmt numFmtId="167" formatCode="[$USD]\ #,##0.00"/>
    <numFmt numFmtId="168" formatCode="_(* #,##0_);_(* \(#,##0\);_(* &quot;-&quot;??_);_(@_)"/>
    <numFmt numFmtId="169" formatCode="dd/mm/yy;@"/>
    <numFmt numFmtId="170" formatCode="0.0%"/>
    <numFmt numFmtId="171" formatCode="dd/mm/yyyy;@"/>
    <numFmt numFmtId="172" formatCode="_-* #,##0.00\ _$_-;\-* #,##0.00\ _$_-;_-* &quot;-&quot;??\ _$_-;_-@_-"/>
    <numFmt numFmtId="173" formatCode="_-* #,##0\ _$_-;\-* #,##0\ _$_-;_-* &quot;-&quot;??\ _$_-;_-@_-"/>
    <numFmt numFmtId="174" formatCode="_-* #,##0.000\ _$_-;\-* #,##0.000\ _$_-;_-* &quot;-&quot;??\ _$_-;_-@_-"/>
    <numFmt numFmtId="175" formatCode="_-* #,##0.00\ _€_-;\-* #,##0.00\ _€_-;_-* &quot;-&quot;??\ _€_-;_-@_-"/>
    <numFmt numFmtId="176" formatCode="_-* #,##0.00\ &quot;€&quot;_-;\-* #,##0.00\ &quot;€&quot;_-;_-* &quot;-&quot;??\ &quot;€&quot;_-;_-@_-"/>
  </numFmts>
  <fonts count="53" x14ac:knownFonts="1">
    <font>
      <sz val="11"/>
      <color theme="1"/>
      <name val="Calibri"/>
      <family val="2"/>
      <scheme val="minor"/>
    </font>
    <font>
      <b/>
      <sz val="9"/>
      <color indexed="81"/>
      <name val="Tahoma"/>
      <family val="2"/>
    </font>
    <font>
      <sz val="11"/>
      <color theme="1"/>
      <name val="Calibri"/>
      <family val="2"/>
      <scheme val="minor"/>
    </font>
    <font>
      <sz val="10"/>
      <color theme="1"/>
      <name val="Calibri"/>
      <family val="2"/>
      <scheme val="minor"/>
    </font>
    <font>
      <sz val="10"/>
      <name val="Arial"/>
      <family val="2"/>
    </font>
    <font>
      <sz val="10"/>
      <name val="Verdana"/>
      <family val="2"/>
    </font>
    <font>
      <b/>
      <sz val="11"/>
      <color theme="1"/>
      <name val="Calibri"/>
      <family val="2"/>
      <scheme val="minor"/>
    </font>
    <font>
      <b/>
      <sz val="10"/>
      <color theme="0"/>
      <name val="Gadugi"/>
      <family val="2"/>
    </font>
    <font>
      <sz val="11"/>
      <color indexed="8"/>
      <name val="Calibri"/>
      <family val="2"/>
    </font>
    <font>
      <b/>
      <sz val="10"/>
      <color theme="0"/>
      <name val="Calibri"/>
      <family val="2"/>
      <scheme val="minor"/>
    </font>
    <font>
      <b/>
      <sz val="10"/>
      <name val="Calibri"/>
      <family val="2"/>
      <scheme val="minor"/>
    </font>
    <font>
      <sz val="10"/>
      <name val="Calibri"/>
      <family val="2"/>
      <scheme val="minor"/>
    </font>
    <font>
      <sz val="10"/>
      <color theme="0"/>
      <name val="Calibri"/>
      <family val="2"/>
      <scheme val="minor"/>
    </font>
    <font>
      <b/>
      <sz val="10"/>
      <color rgb="FFFF0000"/>
      <name val="Calibri"/>
      <family val="2"/>
      <scheme val="minor"/>
    </font>
    <font>
      <u/>
      <sz val="11"/>
      <color theme="10"/>
      <name val="Calibri"/>
      <family val="2"/>
      <scheme val="minor"/>
    </font>
    <font>
      <b/>
      <sz val="11"/>
      <color theme="0"/>
      <name val="Calibri"/>
      <family val="2"/>
      <scheme val="minor"/>
    </font>
    <font>
      <sz val="10"/>
      <color indexed="8"/>
      <name val="Calibri"/>
      <family val="2"/>
      <scheme val="minor"/>
    </font>
    <font>
      <sz val="26"/>
      <color theme="1"/>
      <name val="Calibri"/>
      <family val="2"/>
      <scheme val="minor"/>
    </font>
    <font>
      <b/>
      <sz val="26"/>
      <color theme="0"/>
      <name val="Calibri"/>
      <family val="2"/>
      <scheme val="minor"/>
    </font>
    <font>
      <b/>
      <sz val="26"/>
      <color theme="1"/>
      <name val="Calibri"/>
      <family val="2"/>
      <scheme val="minor"/>
    </font>
    <font>
      <sz val="26"/>
      <color theme="0"/>
      <name val="Calibri"/>
      <family val="2"/>
      <scheme val="minor"/>
    </font>
    <font>
      <b/>
      <sz val="26"/>
      <name val="Calibri"/>
      <family val="2"/>
      <scheme val="minor"/>
    </font>
    <font>
      <sz val="26"/>
      <name val="Calibri"/>
      <family val="2"/>
      <scheme val="minor"/>
    </font>
    <font>
      <sz val="26"/>
      <color theme="0" tint="-0.249977111117893"/>
      <name val="Calibri"/>
      <family val="2"/>
      <scheme val="minor"/>
    </font>
    <font>
      <sz val="10"/>
      <color rgb="FFFF0000"/>
      <name val="Calibri"/>
      <family val="2"/>
      <scheme val="minor"/>
    </font>
    <font>
      <sz val="9"/>
      <color indexed="81"/>
      <name val="Tahoma"/>
      <family val="2"/>
    </font>
    <font>
      <b/>
      <sz val="10"/>
      <color indexed="10"/>
      <name val="Calibri"/>
      <family val="2"/>
    </font>
    <font>
      <sz val="10"/>
      <name val="Calibri"/>
      <family val="2"/>
    </font>
    <font>
      <b/>
      <sz val="10"/>
      <name val="Calibri"/>
      <family val="2"/>
    </font>
    <font>
      <b/>
      <sz val="10"/>
      <color indexed="9"/>
      <name val="Calibri"/>
      <family val="2"/>
      <scheme val="minor"/>
    </font>
    <font>
      <b/>
      <sz val="11"/>
      <color indexed="9"/>
      <name val="Calibri"/>
      <family val="2"/>
      <scheme val="minor"/>
    </font>
    <font>
      <b/>
      <sz val="10"/>
      <color theme="1"/>
      <name val="Calibri"/>
      <family val="2"/>
      <scheme val="minor"/>
    </font>
    <font>
      <b/>
      <sz val="10"/>
      <name val="Gadugi"/>
      <family val="2"/>
    </font>
    <font>
      <b/>
      <sz val="14"/>
      <color theme="0"/>
      <name val="Gadugi"/>
      <family val="2"/>
    </font>
    <font>
      <b/>
      <sz val="11"/>
      <color theme="0"/>
      <name val="Gadugi"/>
      <family val="2"/>
    </font>
    <font>
      <b/>
      <sz val="9"/>
      <name val="Gadugi"/>
      <family val="2"/>
    </font>
    <font>
      <b/>
      <sz val="10"/>
      <color rgb="FFFFFFFF"/>
      <name val="Calibri"/>
      <family val="2"/>
      <scheme val="minor"/>
    </font>
    <font>
      <sz val="10"/>
      <color rgb="FF000000"/>
      <name val="Calibri"/>
      <family val="2"/>
      <scheme val="minor"/>
    </font>
    <font>
      <b/>
      <sz val="10"/>
      <color rgb="FF000000"/>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
      <b/>
      <sz val="9"/>
      <color theme="1"/>
      <name val="Calibri"/>
      <family val="2"/>
      <scheme val="minor"/>
    </font>
    <font>
      <b/>
      <sz val="14"/>
      <color theme="4" tint="-0.249977111117893"/>
      <name val="Calibri"/>
      <family val="2"/>
      <scheme val="minor"/>
    </font>
    <font>
      <sz val="9"/>
      <color theme="0"/>
      <name val="Calibri"/>
      <family val="2"/>
      <scheme val="minor"/>
    </font>
    <font>
      <b/>
      <sz val="16"/>
      <name val="Calibri"/>
      <family val="2"/>
    </font>
    <font>
      <b/>
      <sz val="9"/>
      <name val="Calibri"/>
      <family val="2"/>
    </font>
    <font>
      <b/>
      <sz val="14"/>
      <name val="Calibri"/>
      <family val="2"/>
      <scheme val="minor"/>
    </font>
    <font>
      <sz val="9"/>
      <color rgb="FFFF0000"/>
      <name val="Calibri"/>
      <family val="2"/>
      <scheme val="minor"/>
    </font>
    <font>
      <b/>
      <sz val="12"/>
      <color theme="0"/>
      <name val="Gadugi"/>
      <family val="2"/>
    </font>
    <font>
      <u/>
      <sz val="11"/>
      <color rgb="FF0000FF"/>
      <name val="Calibri"/>
      <family val="2"/>
      <scheme val="minor"/>
    </font>
    <font>
      <sz val="11"/>
      <color rgb="FF0000FF"/>
      <name val="Calibri"/>
      <family val="2"/>
      <scheme val="minor"/>
    </font>
  </fonts>
  <fills count="17">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3"/>
        <bgColor indexed="64"/>
      </patternFill>
    </fill>
    <fill>
      <patternFill patternType="solid">
        <fgColor theme="1"/>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FFFFCC"/>
        <bgColor indexed="64"/>
      </patternFill>
    </fill>
    <fill>
      <patternFill patternType="solid">
        <fgColor theme="5" tint="-0.249977111117893"/>
        <bgColor indexed="64"/>
      </patternFill>
    </fill>
    <fill>
      <patternFill patternType="solid">
        <fgColor theme="0" tint="-0.2499465926084170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diagonal/>
    </border>
    <border>
      <left style="thick">
        <color theme="0"/>
      </left>
      <right style="thick">
        <color theme="0"/>
      </right>
      <top style="thick">
        <color theme="0"/>
      </top>
      <bottom style="thick">
        <color theme="0"/>
      </bottom>
      <diagonal/>
    </border>
    <border>
      <left style="thin">
        <color theme="0" tint="-0.24994659260841701"/>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thin">
        <color theme="0" tint="-0.24994659260841701"/>
      </right>
      <top/>
      <bottom style="thin">
        <color theme="0" tint="-0.24994659260841701"/>
      </bottom>
      <diagonal/>
    </border>
    <border>
      <left/>
      <right style="thick">
        <color theme="0"/>
      </right>
      <top style="thick">
        <color theme="0"/>
      </top>
      <bottom style="thick">
        <color theme="0"/>
      </bottom>
      <diagonal/>
    </border>
    <border>
      <left/>
      <right/>
      <top style="thick">
        <color theme="0"/>
      </top>
      <bottom style="thick">
        <color theme="0"/>
      </bottom>
      <diagonal/>
    </border>
    <border>
      <left/>
      <right/>
      <top/>
      <bottom style="thick">
        <color theme="0"/>
      </bottom>
      <diagonal/>
    </border>
    <border>
      <left/>
      <right style="thin">
        <color theme="0" tint="-0.24994659260841701"/>
      </right>
      <top/>
      <bottom/>
      <diagonal/>
    </border>
    <border>
      <left style="thick">
        <color theme="0" tint="-0.24994659260841701"/>
      </left>
      <right style="thick">
        <color theme="0" tint="-0.24994659260841701"/>
      </right>
      <top style="thick">
        <color theme="0" tint="-0.24994659260841701"/>
      </top>
      <bottom style="thick">
        <color theme="0" tint="-0.24994659260841701"/>
      </bottom>
      <diagonal/>
    </border>
    <border>
      <left style="thick">
        <color theme="0" tint="-0.24994659260841701"/>
      </left>
      <right/>
      <top style="thick">
        <color theme="0" tint="-0.24994659260841701"/>
      </top>
      <bottom style="thick">
        <color theme="0" tint="-0.24994659260841701"/>
      </bottom>
      <diagonal/>
    </border>
    <border>
      <left/>
      <right style="thick">
        <color theme="0" tint="-0.24994659260841701"/>
      </right>
      <top style="thick">
        <color theme="0" tint="-0.24994659260841701"/>
      </top>
      <bottom style="thick">
        <color theme="0" tint="-0.24994659260841701"/>
      </bottom>
      <diagonal/>
    </border>
    <border>
      <left/>
      <right/>
      <top style="thick">
        <color theme="0" tint="-0.24994659260841701"/>
      </top>
      <bottom style="thick">
        <color theme="0" tint="-0.24994659260841701"/>
      </bottom>
      <diagonal/>
    </border>
    <border>
      <left style="thick">
        <color theme="0" tint="-0.24994659260841701"/>
      </left>
      <right style="thick">
        <color theme="0" tint="-0.24994659260841701"/>
      </right>
      <top style="thick">
        <color theme="0" tint="-0.24994659260841701"/>
      </top>
      <bottom/>
      <diagonal/>
    </border>
    <border>
      <left style="thick">
        <color theme="0" tint="-0.24994659260841701"/>
      </left>
      <right style="thick">
        <color theme="0" tint="-0.24994659260841701"/>
      </right>
      <top/>
      <bottom/>
      <diagonal/>
    </border>
    <border>
      <left style="thick">
        <color theme="0" tint="-0.24994659260841701"/>
      </left>
      <right style="thick">
        <color theme="0" tint="-0.24994659260841701"/>
      </right>
      <top/>
      <bottom style="thick">
        <color theme="0" tint="-0.24994659260841701"/>
      </bottom>
      <diagonal/>
    </border>
    <border>
      <left style="thick">
        <color theme="0" tint="-0.24994659260841701"/>
      </left>
      <right/>
      <top style="thick">
        <color theme="0" tint="-0.24994659260841701"/>
      </top>
      <bottom/>
      <diagonal/>
    </border>
    <border>
      <left/>
      <right style="thick">
        <color theme="0" tint="-0.24994659260841701"/>
      </right>
      <top style="thick">
        <color theme="0" tint="-0.24994659260841701"/>
      </top>
      <bottom/>
      <diagonal/>
    </border>
    <border>
      <left style="thick">
        <color theme="0" tint="-0.24994659260841701"/>
      </left>
      <right/>
      <top/>
      <bottom/>
      <diagonal/>
    </border>
    <border>
      <left/>
      <right style="thick">
        <color theme="0" tint="-0.24994659260841701"/>
      </right>
      <top/>
      <bottom/>
      <diagonal/>
    </border>
    <border>
      <left style="thick">
        <color theme="0" tint="-0.24994659260841701"/>
      </left>
      <right/>
      <top/>
      <bottom style="thick">
        <color theme="0" tint="-0.24994659260841701"/>
      </bottom>
      <diagonal/>
    </border>
    <border>
      <left/>
      <right style="thick">
        <color theme="0" tint="-0.24994659260841701"/>
      </right>
      <top/>
      <bottom style="thick">
        <color theme="0" tint="-0.24994659260841701"/>
      </bottom>
      <diagonal/>
    </border>
  </borders>
  <cellStyleXfs count="23">
    <xf numFmtId="0" fontId="0" fillId="0" borderId="0"/>
    <xf numFmtId="164" fontId="2" fillId="0" borderId="0" applyFont="0" applyFill="0" applyBorder="0" applyAlignment="0" applyProtection="0"/>
    <xf numFmtId="167" fontId="2" fillId="0" borderId="0"/>
    <xf numFmtId="167" fontId="4" fillId="0" borderId="0"/>
    <xf numFmtId="166" fontId="4" fillId="0" borderId="0" applyFont="0" applyFill="0" applyBorder="0" applyAlignment="0" applyProtection="0"/>
    <xf numFmtId="167" fontId="4" fillId="0" borderId="0"/>
    <xf numFmtId="167" fontId="4" fillId="0" borderId="0"/>
    <xf numFmtId="167" fontId="5" fillId="0" borderId="0"/>
    <xf numFmtId="164" fontId="4" fillId="0" borderId="0" applyFont="0" applyFill="0" applyBorder="0" applyAlignment="0" applyProtection="0"/>
    <xf numFmtId="9" fontId="4" fillId="0" borderId="0" applyFont="0" applyFill="0" applyBorder="0" applyAlignment="0" applyProtection="0"/>
    <xf numFmtId="167" fontId="5" fillId="0" borderId="0"/>
    <xf numFmtId="167" fontId="2" fillId="0" borderId="0"/>
    <xf numFmtId="165" fontId="8" fillId="0" borderId="0" applyFont="0" applyFill="0" applyBorder="0" applyAlignment="0" applyProtection="0"/>
    <xf numFmtId="167" fontId="2" fillId="0" borderId="0"/>
    <xf numFmtId="167" fontId="2" fillId="0" borderId="0"/>
    <xf numFmtId="0" fontId="14" fillId="0" borderId="0" applyNumberFormat="0" applyFill="0" applyBorder="0" applyAlignment="0" applyProtection="0"/>
    <xf numFmtId="0" fontId="4" fillId="0" borderId="0"/>
    <xf numFmtId="172" fontId="2" fillId="0" borderId="0" applyFont="0" applyFill="0" applyBorder="0" applyAlignment="0" applyProtection="0"/>
    <xf numFmtId="41" fontId="2"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175" fontId="2" fillId="0" borderId="0" applyFont="0" applyFill="0" applyBorder="0" applyAlignment="0" applyProtection="0"/>
    <xf numFmtId="176" fontId="2" fillId="0" borderId="0" applyFont="0" applyFill="0" applyBorder="0" applyAlignment="0" applyProtection="0"/>
  </cellStyleXfs>
  <cellXfs count="446">
    <xf numFmtId="0" fontId="0" fillId="0" borderId="0" xfId="0"/>
    <xf numFmtId="0" fontId="6" fillId="0" borderId="0" xfId="0" applyFont="1"/>
    <xf numFmtId="0" fontId="15" fillId="2" borderId="13" xfId="0" applyFont="1" applyFill="1" applyBorder="1"/>
    <xf numFmtId="167" fontId="17" fillId="0" borderId="0" xfId="2" applyFont="1" applyAlignment="1">
      <alignment horizontal="center" vertical="center"/>
    </xf>
    <xf numFmtId="167" fontId="17" fillId="3" borderId="0" xfId="2" applyFont="1" applyFill="1" applyBorder="1" applyAlignment="1">
      <alignment horizontal="center" vertical="center"/>
    </xf>
    <xf numFmtId="167" fontId="17" fillId="0" borderId="0" xfId="2" applyFont="1" applyAlignment="1">
      <alignment horizontal="left" vertical="center"/>
    </xf>
    <xf numFmtId="167" fontId="19" fillId="0" borderId="0" xfId="3" applyFont="1" applyAlignment="1">
      <alignment horizontal="left" vertical="center"/>
    </xf>
    <xf numFmtId="167" fontId="17" fillId="0" borderId="0" xfId="2" applyFont="1" applyAlignment="1">
      <alignment horizontal="left" vertical="center" wrapText="1"/>
    </xf>
    <xf numFmtId="168" fontId="17" fillId="0" borderId="0" xfId="4" applyNumberFormat="1" applyFont="1" applyAlignment="1">
      <alignment horizontal="left" vertical="center"/>
    </xf>
    <xf numFmtId="169" fontId="17" fillId="0" borderId="0" xfId="2" applyNumberFormat="1" applyFont="1" applyAlignment="1">
      <alignment horizontal="left" vertical="center"/>
    </xf>
    <xf numFmtId="167" fontId="17" fillId="3" borderId="0" xfId="2" applyFont="1" applyFill="1" applyBorder="1" applyAlignment="1">
      <alignment horizontal="left" vertical="center"/>
    </xf>
    <xf numFmtId="167" fontId="20" fillId="9" borderId="5" xfId="5" applyFont="1" applyFill="1" applyBorder="1" applyAlignment="1">
      <alignment horizontal="center" vertical="center"/>
    </xf>
    <xf numFmtId="167" fontId="18" fillId="9" borderId="5" xfId="5" applyFont="1" applyFill="1" applyBorder="1" applyAlignment="1">
      <alignment horizontal="left" vertical="center" wrapText="1"/>
    </xf>
    <xf numFmtId="167" fontId="21" fillId="8" borderId="17" xfId="5" applyFont="1" applyFill="1" applyBorder="1" applyAlignment="1">
      <alignment horizontal="center" vertical="center" wrapText="1"/>
    </xf>
    <xf numFmtId="167" fontId="21" fillId="8" borderId="5" xfId="5" applyFont="1" applyFill="1" applyBorder="1" applyAlignment="1">
      <alignment horizontal="center" vertical="center" wrapText="1"/>
    </xf>
    <xf numFmtId="169" fontId="21" fillId="8" borderId="5" xfId="5" applyNumberFormat="1" applyFont="1" applyFill="1" applyBorder="1" applyAlignment="1">
      <alignment horizontal="center" vertical="center" wrapText="1"/>
    </xf>
    <xf numFmtId="167" fontId="22" fillId="0" borderId="2" xfId="5" applyFont="1" applyBorder="1" applyAlignment="1">
      <alignment horizontal="left" vertical="center"/>
    </xf>
    <xf numFmtId="167" fontId="22" fillId="0" borderId="5" xfId="5" applyFont="1" applyBorder="1" applyAlignment="1">
      <alignment horizontal="center" vertical="center" wrapText="1"/>
    </xf>
    <xf numFmtId="167" fontId="22" fillId="0" borderId="5" xfId="5" applyFont="1" applyBorder="1" applyAlignment="1">
      <alignment horizontal="left" vertical="center" wrapText="1"/>
    </xf>
    <xf numFmtId="167" fontId="17" fillId="3" borderId="5" xfId="2" applyFont="1" applyFill="1" applyBorder="1" applyAlignment="1">
      <alignment horizontal="right" vertical="center"/>
    </xf>
    <xf numFmtId="167" fontId="22" fillId="3" borderId="5" xfId="5" applyFont="1" applyFill="1" applyBorder="1" applyAlignment="1">
      <alignment horizontal="left" vertical="center" wrapText="1"/>
    </xf>
    <xf numFmtId="3" fontId="22" fillId="3" borderId="5" xfId="7" applyNumberFormat="1" applyFont="1" applyFill="1" applyBorder="1" applyAlignment="1">
      <alignment horizontal="left" vertical="center" wrapText="1"/>
    </xf>
    <xf numFmtId="168" fontId="22" fillId="3" borderId="5" xfId="4" applyNumberFormat="1" applyFont="1" applyFill="1" applyBorder="1" applyAlignment="1">
      <alignment horizontal="center" vertical="center" wrapText="1"/>
    </xf>
    <xf numFmtId="37" fontId="22" fillId="0" borderId="5" xfId="8" applyNumberFormat="1" applyFont="1" applyBorder="1" applyAlignment="1">
      <alignment horizontal="center" vertical="center"/>
    </xf>
    <xf numFmtId="167" fontId="17" fillId="3" borderId="17" xfId="2" applyFont="1" applyFill="1" applyBorder="1" applyAlignment="1">
      <alignment horizontal="right" vertical="center"/>
    </xf>
    <xf numFmtId="9" fontId="22" fillId="3" borderId="5" xfId="5" applyNumberFormat="1" applyFont="1" applyFill="1" applyBorder="1" applyAlignment="1">
      <alignment horizontal="center" vertical="center" wrapText="1"/>
    </xf>
    <xf numFmtId="9" fontId="22" fillId="3" borderId="8" xfId="9" applyFont="1" applyFill="1" applyBorder="1" applyAlignment="1">
      <alignment horizontal="center" vertical="center"/>
    </xf>
    <xf numFmtId="167" fontId="22" fillId="0" borderId="5" xfId="5" applyFont="1" applyBorder="1" applyAlignment="1">
      <alignment horizontal="center" vertical="center"/>
    </xf>
    <xf numFmtId="17" fontId="17" fillId="3" borderId="5" xfId="14" applyNumberFormat="1" applyFont="1" applyFill="1" applyBorder="1" applyAlignment="1">
      <alignment horizontal="center" vertical="center"/>
    </xf>
    <xf numFmtId="167" fontId="17" fillId="3" borderId="5" xfId="2" applyFont="1" applyFill="1" applyBorder="1" applyAlignment="1">
      <alignment horizontal="left" vertical="center"/>
    </xf>
    <xf numFmtId="167" fontId="19" fillId="7" borderId="0" xfId="2" applyFont="1" applyFill="1" applyBorder="1" applyAlignment="1">
      <alignment horizontal="right" vertical="center"/>
    </xf>
    <xf numFmtId="167" fontId="22" fillId="7" borderId="18" xfId="5" applyFont="1" applyFill="1" applyBorder="1" applyAlignment="1">
      <alignment horizontal="left" vertical="center" wrapText="1"/>
    </xf>
    <xf numFmtId="167" fontId="22" fillId="7" borderId="5" xfId="5" applyFont="1" applyFill="1" applyBorder="1" applyAlignment="1">
      <alignment horizontal="left" vertical="center" wrapText="1"/>
    </xf>
    <xf numFmtId="167" fontId="22" fillId="7" borderId="15" xfId="5" applyFont="1" applyFill="1" applyBorder="1" applyAlignment="1">
      <alignment horizontal="left" vertical="center" wrapText="1"/>
    </xf>
    <xf numFmtId="167" fontId="18" fillId="9" borderId="5" xfId="5" applyFont="1" applyFill="1" applyBorder="1" applyAlignment="1">
      <alignment horizontal="center" vertical="center" wrapText="1"/>
    </xf>
    <xf numFmtId="167" fontId="22" fillId="3" borderId="2" xfId="5" applyFont="1" applyFill="1" applyBorder="1" applyAlignment="1">
      <alignment horizontal="left" vertical="center"/>
    </xf>
    <xf numFmtId="167" fontId="17" fillId="3" borderId="5" xfId="2" applyFont="1" applyFill="1" applyBorder="1" applyAlignment="1">
      <alignment horizontal="center" vertical="center"/>
    </xf>
    <xf numFmtId="167" fontId="21" fillId="8" borderId="5" xfId="5" applyFont="1" applyFill="1" applyBorder="1" applyAlignment="1">
      <alignment horizontal="left" vertical="center" wrapText="1"/>
    </xf>
    <xf numFmtId="169" fontId="21" fillId="8" borderId="5" xfId="5" applyNumberFormat="1" applyFont="1" applyFill="1" applyBorder="1" applyAlignment="1">
      <alignment horizontal="left" vertical="center" wrapText="1"/>
    </xf>
    <xf numFmtId="167" fontId="22" fillId="3" borderId="17" xfId="5" applyFont="1" applyFill="1" applyBorder="1" applyAlignment="1">
      <alignment horizontal="left" vertical="center" wrapText="1"/>
    </xf>
    <xf numFmtId="167" fontId="17" fillId="0" borderId="5" xfId="2" applyFont="1" applyBorder="1" applyAlignment="1">
      <alignment horizontal="left" vertical="center"/>
    </xf>
    <xf numFmtId="37" fontId="22" fillId="0" borderId="5" xfId="8" applyNumberFormat="1" applyFont="1" applyBorder="1" applyAlignment="1">
      <alignment horizontal="left" vertical="center"/>
    </xf>
    <xf numFmtId="168" fontId="22" fillId="0" borderId="5" xfId="4" applyNumberFormat="1" applyFont="1" applyFill="1" applyBorder="1" applyAlignment="1">
      <alignment horizontal="left" vertical="center" wrapText="1"/>
    </xf>
    <xf numFmtId="9" fontId="22" fillId="3" borderId="5" xfId="5" applyNumberFormat="1" applyFont="1" applyFill="1" applyBorder="1" applyAlignment="1">
      <alignment horizontal="left" vertical="center" wrapText="1"/>
    </xf>
    <xf numFmtId="9" fontId="22" fillId="3" borderId="5" xfId="9" applyFont="1" applyFill="1" applyBorder="1" applyAlignment="1">
      <alignment horizontal="left" vertical="center"/>
    </xf>
    <xf numFmtId="167" fontId="22" fillId="0" borderId="5" xfId="5" applyFont="1" applyBorder="1" applyAlignment="1">
      <alignment horizontal="left" vertical="center"/>
    </xf>
    <xf numFmtId="167" fontId="22" fillId="3" borderId="5" xfId="5" applyFont="1" applyFill="1" applyBorder="1" applyAlignment="1">
      <alignment horizontal="left" vertical="center"/>
    </xf>
    <xf numFmtId="17" fontId="17" fillId="3" borderId="5" xfId="14" applyNumberFormat="1" applyFont="1" applyFill="1" applyBorder="1" applyAlignment="1">
      <alignment horizontal="left" vertical="center"/>
    </xf>
    <xf numFmtId="167" fontId="22" fillId="0" borderId="5" xfId="5" applyFont="1" applyFill="1" applyBorder="1" applyAlignment="1">
      <alignment horizontal="left" vertical="center" wrapText="1"/>
    </xf>
    <xf numFmtId="167" fontId="17" fillId="0" borderId="1" xfId="2" applyFont="1" applyFill="1" applyBorder="1" applyAlignment="1">
      <alignment horizontal="left" vertical="center"/>
    </xf>
    <xf numFmtId="168" fontId="21" fillId="7" borderId="5" xfId="5" applyNumberFormat="1" applyFont="1" applyFill="1" applyBorder="1" applyAlignment="1">
      <alignment horizontal="left" vertical="center" wrapText="1"/>
    </xf>
    <xf numFmtId="167" fontId="22" fillId="0" borderId="12" xfId="5" applyFont="1" applyFill="1" applyBorder="1" applyAlignment="1">
      <alignment horizontal="left" vertical="center" wrapText="1"/>
    </xf>
    <xf numFmtId="167" fontId="22" fillId="0" borderId="0" xfId="5" applyFont="1" applyFill="1" applyBorder="1" applyAlignment="1">
      <alignment horizontal="left" vertical="center" wrapText="1"/>
    </xf>
    <xf numFmtId="167" fontId="17" fillId="8" borderId="0" xfId="2" applyFont="1" applyFill="1" applyAlignment="1">
      <alignment horizontal="center" vertical="center"/>
    </xf>
    <xf numFmtId="168" fontId="21" fillId="8" borderId="5" xfId="4" applyNumberFormat="1" applyFont="1" applyFill="1" applyBorder="1" applyAlignment="1">
      <alignment horizontal="center" vertical="center" wrapText="1"/>
    </xf>
    <xf numFmtId="167" fontId="22" fillId="0" borderId="4" xfId="5" applyFont="1" applyFill="1" applyBorder="1" applyAlignment="1">
      <alignment horizontal="left" vertical="center" wrapText="1"/>
    </xf>
    <xf numFmtId="167" fontId="17" fillId="0" borderId="5" xfId="2" applyFont="1" applyBorder="1" applyAlignment="1">
      <alignment horizontal="center" vertical="center"/>
    </xf>
    <xf numFmtId="17" fontId="17" fillId="3" borderId="15" xfId="14" applyNumberFormat="1" applyFont="1" applyFill="1" applyBorder="1" applyAlignment="1">
      <alignment vertical="center"/>
    </xf>
    <xf numFmtId="17" fontId="17" fillId="3" borderId="6" xfId="14" applyNumberFormat="1" applyFont="1" applyFill="1" applyBorder="1" applyAlignment="1">
      <alignment vertical="center"/>
    </xf>
    <xf numFmtId="17" fontId="17" fillId="3" borderId="6" xfId="14" applyNumberFormat="1" applyFont="1" applyFill="1" applyBorder="1" applyAlignment="1">
      <alignment horizontal="left" vertical="center"/>
    </xf>
    <xf numFmtId="167" fontId="22" fillId="3" borderId="5" xfId="5" applyFont="1" applyFill="1" applyBorder="1" applyAlignment="1">
      <alignment horizontal="center" vertical="center" wrapText="1"/>
    </xf>
    <xf numFmtId="37" fontId="22" fillId="0" borderId="17" xfId="8" applyNumberFormat="1" applyFont="1" applyBorder="1" applyAlignment="1">
      <alignment horizontal="center" vertical="center"/>
    </xf>
    <xf numFmtId="167" fontId="17" fillId="7" borderId="5" xfId="2" applyFont="1" applyFill="1" applyBorder="1" applyAlignment="1">
      <alignment horizontal="left" vertical="center"/>
    </xf>
    <xf numFmtId="168" fontId="21" fillId="8" borderId="5" xfId="4" applyNumberFormat="1" applyFont="1" applyFill="1" applyBorder="1" applyAlignment="1">
      <alignment horizontal="left" vertical="center" wrapText="1"/>
    </xf>
    <xf numFmtId="168" fontId="22" fillId="3" borderId="5" xfId="4" applyNumberFormat="1" applyFont="1" applyFill="1" applyBorder="1" applyAlignment="1">
      <alignment horizontal="left" vertical="center" wrapText="1"/>
    </xf>
    <xf numFmtId="9" fontId="22" fillId="3" borderId="5" xfId="9" applyFont="1" applyFill="1" applyBorder="1" applyAlignment="1">
      <alignment horizontal="center" vertical="center"/>
    </xf>
    <xf numFmtId="3" fontId="22" fillId="3" borderId="5" xfId="4" applyNumberFormat="1" applyFont="1" applyFill="1" applyBorder="1" applyAlignment="1">
      <alignment horizontal="center" vertical="center"/>
    </xf>
    <xf numFmtId="167" fontId="17" fillId="0" borderId="0" xfId="2" applyFont="1" applyFill="1" applyBorder="1" applyAlignment="1">
      <alignment horizontal="left" vertical="center"/>
    </xf>
    <xf numFmtId="168" fontId="19" fillId="7" borderId="5" xfId="2" applyNumberFormat="1" applyFont="1" applyFill="1" applyBorder="1" applyAlignment="1">
      <alignment horizontal="left" vertical="center"/>
    </xf>
    <xf numFmtId="3" fontId="19" fillId="7" borderId="5" xfId="2" applyNumberFormat="1" applyFont="1" applyFill="1" applyBorder="1" applyAlignment="1">
      <alignment horizontal="center" vertical="center"/>
    </xf>
    <xf numFmtId="169" fontId="17" fillId="7" borderId="5" xfId="2" applyNumberFormat="1" applyFont="1" applyFill="1" applyBorder="1" applyAlignment="1">
      <alignment horizontal="left" vertical="center"/>
    </xf>
    <xf numFmtId="167" fontId="22" fillId="0" borderId="0" xfId="2" applyFont="1" applyAlignment="1">
      <alignment horizontal="left" vertical="center"/>
    </xf>
    <xf numFmtId="167" fontId="22" fillId="0" borderId="0" xfId="2" applyFont="1" applyAlignment="1">
      <alignment horizontal="left" vertical="center" wrapText="1"/>
    </xf>
    <xf numFmtId="168" fontId="22" fillId="0" borderId="0" xfId="4" applyNumberFormat="1" applyFont="1" applyAlignment="1">
      <alignment horizontal="left" vertical="center"/>
    </xf>
    <xf numFmtId="169" fontId="22" fillId="0" borderId="0" xfId="2" applyNumberFormat="1" applyFont="1" applyAlignment="1">
      <alignment horizontal="left" vertical="center"/>
    </xf>
    <xf numFmtId="17" fontId="17" fillId="0" borderId="5" xfId="14" applyNumberFormat="1" applyFont="1" applyBorder="1" applyAlignment="1">
      <alignment horizontal="left" vertical="center"/>
    </xf>
    <xf numFmtId="17" fontId="17" fillId="3" borderId="5" xfId="13" applyNumberFormat="1" applyFont="1" applyFill="1" applyBorder="1" applyAlignment="1">
      <alignment horizontal="left" vertical="center"/>
    </xf>
    <xf numFmtId="167" fontId="22" fillId="7" borderId="3" xfId="5" applyFont="1" applyFill="1" applyBorder="1" applyAlignment="1">
      <alignment horizontal="left" vertical="center" wrapText="1"/>
    </xf>
    <xf numFmtId="167" fontId="17" fillId="8" borderId="0" xfId="2" applyFont="1" applyFill="1" applyAlignment="1">
      <alignment horizontal="left" vertical="center"/>
    </xf>
    <xf numFmtId="167" fontId="17" fillId="0" borderId="0" xfId="2" applyFont="1" applyFill="1" applyAlignment="1">
      <alignment horizontal="left" vertical="center"/>
    </xf>
    <xf numFmtId="167" fontId="17" fillId="3" borderId="0" xfId="2" applyFont="1" applyFill="1" applyAlignment="1">
      <alignment horizontal="left" vertical="center"/>
    </xf>
    <xf numFmtId="49" fontId="22" fillId="3" borderId="5" xfId="5" applyNumberFormat="1" applyFont="1" applyFill="1" applyBorder="1" applyAlignment="1">
      <alignment horizontal="left" vertical="center" wrapText="1"/>
    </xf>
    <xf numFmtId="168" fontId="22" fillId="7" borderId="13" xfId="5" applyNumberFormat="1" applyFont="1" applyFill="1" applyBorder="1" applyAlignment="1">
      <alignment horizontal="left" vertical="center" wrapText="1"/>
    </xf>
    <xf numFmtId="170" fontId="17" fillId="0" borderId="0" xfId="9" applyNumberFormat="1" applyFont="1" applyAlignment="1">
      <alignment horizontal="left" vertical="center"/>
    </xf>
    <xf numFmtId="168" fontId="21" fillId="7" borderId="13" xfId="5" applyNumberFormat="1" applyFont="1" applyFill="1" applyBorder="1" applyAlignment="1">
      <alignment horizontal="left" vertical="center" wrapText="1"/>
    </xf>
    <xf numFmtId="168" fontId="23" fillId="0" borderId="0" xfId="4" applyNumberFormat="1" applyFont="1" applyAlignment="1">
      <alignment horizontal="left" vertical="center"/>
    </xf>
    <xf numFmtId="167" fontId="17" fillId="3" borderId="17" xfId="2" applyFont="1" applyFill="1" applyBorder="1" applyAlignment="1">
      <alignment horizontal="right" vertical="center"/>
    </xf>
    <xf numFmtId="167" fontId="22" fillId="3" borderId="5" xfId="5" applyFont="1" applyFill="1" applyBorder="1" applyAlignment="1">
      <alignment horizontal="center" vertical="center" wrapText="1"/>
    </xf>
    <xf numFmtId="3" fontId="22" fillId="0" borderId="5" xfId="5" applyNumberFormat="1" applyFont="1" applyFill="1" applyBorder="1" applyAlignment="1">
      <alignment horizontal="center" vertical="center" wrapText="1"/>
    </xf>
    <xf numFmtId="167" fontId="17" fillId="3" borderId="17" xfId="2" applyFont="1" applyFill="1" applyBorder="1" applyAlignment="1">
      <alignment horizontal="right" vertical="center"/>
    </xf>
    <xf numFmtId="3" fontId="22" fillId="3" borderId="5" xfId="7" applyNumberFormat="1" applyFont="1" applyFill="1" applyBorder="1" applyAlignment="1">
      <alignment horizontal="left" vertical="center" wrapText="1"/>
    </xf>
    <xf numFmtId="0" fontId="4" fillId="0" borderId="0" xfId="16"/>
    <xf numFmtId="0" fontId="11" fillId="0" borderId="0" xfId="16" applyFont="1" applyAlignment="1">
      <alignment vertical="center"/>
    </xf>
    <xf numFmtId="0" fontId="11" fillId="0" borderId="21" xfId="16" applyFont="1" applyBorder="1" applyAlignment="1">
      <alignment vertical="center"/>
    </xf>
    <xf numFmtId="0" fontId="11" fillId="0" borderId="21" xfId="16" applyFont="1" applyBorder="1" applyAlignment="1">
      <alignment vertical="center" wrapText="1"/>
    </xf>
    <xf numFmtId="0" fontId="30" fillId="4" borderId="21" xfId="16" applyFont="1" applyFill="1" applyBorder="1" applyAlignment="1">
      <alignment horizontal="center" vertical="center"/>
    </xf>
    <xf numFmtId="0" fontId="30" fillId="4" borderId="21" xfId="16" applyFont="1" applyFill="1" applyBorder="1" applyAlignment="1">
      <alignment horizontal="center" vertical="center" wrapText="1"/>
    </xf>
    <xf numFmtId="0" fontId="29" fillId="4" borderId="21" xfId="16" applyFont="1" applyFill="1" applyBorder="1" applyAlignment="1">
      <alignment horizontal="center" vertical="center"/>
    </xf>
    <xf numFmtId="0" fontId="3" fillId="0" borderId="0" xfId="0" applyFont="1" applyAlignment="1">
      <alignment vertical="top"/>
    </xf>
    <xf numFmtId="0" fontId="12" fillId="3" borderId="10" xfId="0" applyFont="1" applyFill="1" applyBorder="1" applyAlignment="1">
      <alignment horizontal="right" vertical="top" wrapText="1"/>
    </xf>
    <xf numFmtId="0" fontId="12" fillId="3" borderId="9" xfId="0" applyFont="1" applyFill="1" applyBorder="1" applyAlignment="1">
      <alignment horizontal="center" vertical="top" wrapText="1"/>
    </xf>
    <xf numFmtId="0" fontId="9" fillId="3" borderId="9" xfId="0" applyFont="1" applyFill="1" applyBorder="1" applyAlignment="1">
      <alignment horizontal="center" vertical="top" wrapText="1"/>
    </xf>
    <xf numFmtId="164" fontId="9" fillId="3" borderId="9" xfId="1" applyFont="1" applyFill="1" applyBorder="1" applyAlignment="1">
      <alignment horizontal="center" vertical="top" wrapText="1"/>
    </xf>
    <xf numFmtId="10" fontId="3" fillId="3" borderId="0" xfId="9" applyNumberFormat="1" applyFont="1" applyFill="1" applyAlignment="1">
      <alignment vertical="top"/>
    </xf>
    <xf numFmtId="0" fontId="3" fillId="3" borderId="0" xfId="0" applyFont="1" applyFill="1" applyAlignment="1">
      <alignment vertical="top"/>
    </xf>
    <xf numFmtId="0" fontId="11" fillId="3" borderId="0" xfId="0" applyFont="1" applyFill="1" applyAlignment="1">
      <alignment vertical="top"/>
    </xf>
    <xf numFmtId="0" fontId="11" fillId="0" borderId="0" xfId="0" applyFont="1" applyAlignment="1">
      <alignment vertical="top"/>
    </xf>
    <xf numFmtId="0" fontId="9" fillId="6" borderId="5" xfId="0" applyFont="1" applyFill="1" applyBorder="1" applyAlignment="1">
      <alignment horizontal="center" vertical="top" wrapText="1"/>
    </xf>
    <xf numFmtId="0" fontId="9" fillId="6" borderId="5" xfId="0" applyFont="1" applyFill="1" applyBorder="1" applyAlignment="1">
      <alignment vertical="top" wrapText="1"/>
    </xf>
    <xf numFmtId="0" fontId="9" fillId="6" borderId="5" xfId="0" applyFont="1" applyFill="1" applyBorder="1" applyAlignment="1">
      <alignment horizontal="center" vertical="top"/>
    </xf>
    <xf numFmtId="164" fontId="9" fillId="6" borderId="5" xfId="1" applyFont="1" applyFill="1" applyBorder="1" applyAlignment="1">
      <alignment horizontal="left" vertical="top" wrapText="1"/>
    </xf>
    <xf numFmtId="164" fontId="9" fillId="6" borderId="5" xfId="1" applyFont="1" applyFill="1" applyBorder="1" applyAlignment="1">
      <alignment horizontal="center" vertical="top" wrapText="1"/>
    </xf>
    <xf numFmtId="0" fontId="12" fillId="3" borderId="0" xfId="0" applyFont="1" applyFill="1" applyAlignment="1">
      <alignment vertical="top"/>
    </xf>
    <xf numFmtId="0" fontId="12" fillId="0" borderId="0" xfId="0" applyFont="1" applyAlignment="1">
      <alignment vertical="top"/>
    </xf>
    <xf numFmtId="0" fontId="12" fillId="4" borderId="5" xfId="0" applyFont="1" applyFill="1" applyBorder="1" applyAlignment="1">
      <alignment horizontal="right" vertical="top" wrapText="1"/>
    </xf>
    <xf numFmtId="0" fontId="12" fillId="4" borderId="5" xfId="0" applyFont="1" applyFill="1" applyBorder="1" applyAlignment="1">
      <alignment horizontal="center" vertical="top" wrapText="1"/>
    </xf>
    <xf numFmtId="0" fontId="9" fillId="4" borderId="5" xfId="0" applyFont="1" applyFill="1" applyBorder="1" applyAlignment="1">
      <alignment horizontal="center" vertical="top" wrapText="1"/>
    </xf>
    <xf numFmtId="0" fontId="9" fillId="4" borderId="5" xfId="0" applyFont="1" applyFill="1" applyBorder="1" applyAlignment="1">
      <alignment horizontal="left" vertical="top" wrapText="1"/>
    </xf>
    <xf numFmtId="3" fontId="12" fillId="4" borderId="5" xfId="0" applyNumberFormat="1" applyFont="1" applyFill="1" applyBorder="1" applyAlignment="1">
      <alignment horizontal="center" vertical="top"/>
    </xf>
    <xf numFmtId="164" fontId="12" fillId="4" borderId="5" xfId="1" applyFont="1" applyFill="1" applyBorder="1" applyAlignment="1">
      <alignment horizontal="right" vertical="top"/>
    </xf>
    <xf numFmtId="164" fontId="9" fillId="4" borderId="5" xfId="1" applyFont="1" applyFill="1" applyBorder="1" applyAlignment="1">
      <alignment horizontal="right" vertical="top"/>
    </xf>
    <xf numFmtId="10" fontId="13" fillId="3" borderId="0" xfId="9" applyNumberFormat="1" applyFont="1" applyFill="1" applyAlignment="1">
      <alignment horizontal="center" vertical="top"/>
    </xf>
    <xf numFmtId="0" fontId="11" fillId="8" borderId="5" xfId="0" applyFont="1" applyFill="1" applyBorder="1" applyAlignment="1">
      <alignment horizontal="right" vertical="top" wrapText="1"/>
    </xf>
    <xf numFmtId="0" fontId="11" fillId="8" borderId="5" xfId="0" applyFont="1" applyFill="1" applyBorder="1" applyAlignment="1">
      <alignment horizontal="center" vertical="top" wrapText="1"/>
    </xf>
    <xf numFmtId="0" fontId="10" fillId="8" borderId="5" xfId="0" applyFont="1" applyFill="1" applyBorder="1" applyAlignment="1">
      <alignment horizontal="left" vertical="top" wrapText="1"/>
    </xf>
    <xf numFmtId="3" fontId="10" fillId="8" borderId="5" xfId="0" applyNumberFormat="1" applyFont="1" applyFill="1" applyBorder="1" applyAlignment="1">
      <alignment horizontal="center" vertical="top"/>
    </xf>
    <xf numFmtId="164" fontId="10" fillId="8" borderId="5" xfId="1" applyFont="1" applyFill="1" applyBorder="1" applyAlignment="1">
      <alignment horizontal="right" vertical="top"/>
    </xf>
    <xf numFmtId="10" fontId="10" fillId="3" borderId="0" xfId="9" applyNumberFormat="1" applyFont="1" applyFill="1" applyAlignment="1">
      <alignment horizontal="center" vertical="top"/>
    </xf>
    <xf numFmtId="0" fontId="11" fillId="7" borderId="5" xfId="0" applyFont="1" applyFill="1" applyBorder="1" applyAlignment="1">
      <alignment horizontal="right" vertical="top" wrapText="1"/>
    </xf>
    <xf numFmtId="0" fontId="11" fillId="7" borderId="5" xfId="0" applyFont="1" applyFill="1" applyBorder="1" applyAlignment="1">
      <alignment horizontal="center" vertical="top" wrapText="1"/>
    </xf>
    <xf numFmtId="0" fontId="10" fillId="7" borderId="5" xfId="0" applyFont="1" applyFill="1" applyBorder="1" applyAlignment="1">
      <alignment horizontal="left" vertical="top" wrapText="1"/>
    </xf>
    <xf numFmtId="3" fontId="10" fillId="7" borderId="5" xfId="0" applyNumberFormat="1" applyFont="1" applyFill="1" applyBorder="1" applyAlignment="1">
      <alignment horizontal="center" vertical="top"/>
    </xf>
    <xf numFmtId="164" fontId="10" fillId="7" borderId="5" xfId="1" applyFont="1" applyFill="1" applyBorder="1" applyAlignment="1">
      <alignment horizontal="right" vertical="top"/>
    </xf>
    <xf numFmtId="0" fontId="11" fillId="3" borderId="5" xfId="0" applyFont="1" applyFill="1" applyBorder="1" applyAlignment="1">
      <alignment horizontal="right" vertical="top" wrapText="1"/>
    </xf>
    <xf numFmtId="0" fontId="11" fillId="3" borderId="5" xfId="0" applyFont="1" applyFill="1" applyBorder="1" applyAlignment="1">
      <alignment horizontal="center" vertical="top" wrapText="1"/>
    </xf>
    <xf numFmtId="0" fontId="11" fillId="0" borderId="5" xfId="0" applyFont="1" applyBorder="1" applyAlignment="1">
      <alignment horizontal="left" vertical="top" wrapText="1"/>
    </xf>
    <xf numFmtId="3" fontId="11" fillId="3" borderId="5" xfId="0" applyNumberFormat="1" applyFont="1" applyFill="1" applyBorder="1" applyAlignment="1">
      <alignment horizontal="center" vertical="top"/>
    </xf>
    <xf numFmtId="164" fontId="11" fillId="3" borderId="5" xfId="1" applyFont="1" applyFill="1" applyBorder="1" applyAlignment="1">
      <alignment horizontal="right" vertical="top"/>
    </xf>
    <xf numFmtId="0" fontId="10" fillId="3" borderId="0" xfId="0" applyFont="1" applyFill="1" applyAlignment="1">
      <alignment vertical="top"/>
    </xf>
    <xf numFmtId="0" fontId="10" fillId="0" borderId="0" xfId="0" applyFont="1" applyAlignment="1">
      <alignment vertical="top"/>
    </xf>
    <xf numFmtId="0" fontId="11" fillId="3" borderId="5" xfId="0" applyFont="1" applyFill="1" applyBorder="1" applyAlignment="1">
      <alignment horizontal="left" vertical="top" wrapText="1"/>
    </xf>
    <xf numFmtId="10" fontId="11" fillId="3" borderId="0" xfId="9" applyNumberFormat="1" applyFont="1" applyFill="1" applyAlignment="1">
      <alignment horizontal="center" vertical="top"/>
    </xf>
    <xf numFmtId="0" fontId="11" fillId="0" borderId="5" xfId="0" applyFont="1" applyBorder="1" applyAlignment="1">
      <alignment horizontal="center" vertical="top" wrapText="1"/>
    </xf>
    <xf numFmtId="164" fontId="11" fillId="0" borderId="5" xfId="1" applyFont="1" applyBorder="1" applyAlignment="1">
      <alignment horizontal="center" vertical="top" wrapText="1"/>
    </xf>
    <xf numFmtId="164" fontId="11" fillId="3" borderId="5" xfId="1" applyFont="1" applyFill="1" applyBorder="1" applyAlignment="1">
      <alignment horizontal="center" vertical="top" wrapText="1"/>
    </xf>
    <xf numFmtId="10" fontId="10" fillId="3" borderId="0" xfId="1" applyNumberFormat="1" applyFont="1" applyFill="1" applyAlignment="1">
      <alignment horizontal="center" vertical="top"/>
    </xf>
    <xf numFmtId="0" fontId="10" fillId="8" borderId="5" xfId="0" applyFont="1" applyFill="1" applyBorder="1" applyAlignment="1">
      <alignment horizontal="right" vertical="top" wrapText="1"/>
    </xf>
    <xf numFmtId="0" fontId="10" fillId="8" borderId="5" xfId="0" applyFont="1" applyFill="1" applyBorder="1" applyAlignment="1">
      <alignment horizontal="center" vertical="top" wrapText="1"/>
    </xf>
    <xf numFmtId="0" fontId="11" fillId="0" borderId="5" xfId="0" applyFont="1" applyBorder="1" applyAlignment="1">
      <alignment horizontal="right" vertical="top" wrapText="1"/>
    </xf>
    <xf numFmtId="0" fontId="11" fillId="0" borderId="5" xfId="0" applyFont="1" applyBorder="1" applyAlignment="1">
      <alignment horizontal="center" vertical="top"/>
    </xf>
    <xf numFmtId="164" fontId="11" fillId="0" borderId="5" xfId="1" applyFont="1" applyBorder="1" applyAlignment="1">
      <alignment horizontal="right" vertical="top"/>
    </xf>
    <xf numFmtId="0" fontId="11" fillId="3" borderId="5" xfId="0" applyFont="1" applyFill="1" applyBorder="1" applyAlignment="1">
      <alignment horizontal="center" vertical="top"/>
    </xf>
    <xf numFmtId="10" fontId="9" fillId="3" borderId="0" xfId="9" applyNumberFormat="1" applyFont="1" applyFill="1" applyAlignment="1">
      <alignment horizontal="center" vertical="top"/>
    </xf>
    <xf numFmtId="0" fontId="11" fillId="0" borderId="0" xfId="0" applyFont="1" applyAlignment="1">
      <alignment horizontal="right" vertical="top" wrapText="1"/>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horizontal="center" vertical="top"/>
    </xf>
    <xf numFmtId="164" fontId="11" fillId="0" borderId="0" xfId="1" applyFont="1" applyAlignment="1">
      <alignment horizontal="right" vertical="top"/>
    </xf>
    <xf numFmtId="9" fontId="10" fillId="0" borderId="0" xfId="9" applyFont="1" applyAlignment="1">
      <alignment horizontal="center" vertical="top"/>
    </xf>
    <xf numFmtId="9" fontId="10" fillId="3" borderId="0" xfId="9" applyFont="1" applyFill="1" applyAlignment="1">
      <alignment horizontal="center" vertical="top"/>
    </xf>
    <xf numFmtId="164" fontId="11" fillId="3" borderId="0" xfId="1" applyFont="1" applyFill="1" applyAlignment="1">
      <alignment vertical="top"/>
    </xf>
    <xf numFmtId="0" fontId="24" fillId="0" borderId="0" xfId="0" applyFont="1" applyBorder="1" applyAlignment="1">
      <alignment horizontal="left" vertical="top" wrapText="1"/>
    </xf>
    <xf numFmtId="164" fontId="11" fillId="0" borderId="0" xfId="1" applyFont="1" applyAlignment="1">
      <alignment horizontal="center" vertical="top"/>
    </xf>
    <xf numFmtId="164" fontId="11" fillId="3" borderId="0" xfId="0" applyNumberFormat="1" applyFont="1" applyFill="1" applyAlignment="1">
      <alignment vertical="top"/>
    </xf>
    <xf numFmtId="164" fontId="11" fillId="0" borderId="0" xfId="1" applyFont="1" applyAlignment="1">
      <alignment horizontal="right" vertical="top" wrapText="1"/>
    </xf>
    <xf numFmtId="3" fontId="22" fillId="3" borderId="5" xfId="7" applyNumberFormat="1" applyFont="1" applyFill="1" applyBorder="1" applyAlignment="1">
      <alignment horizontal="left" vertical="center" wrapText="1"/>
    </xf>
    <xf numFmtId="14" fontId="17" fillId="3" borderId="5" xfId="14" applyNumberFormat="1" applyFont="1" applyFill="1" applyBorder="1" applyAlignment="1">
      <alignment horizontal="center" vertical="center"/>
    </xf>
    <xf numFmtId="171" fontId="17" fillId="3" borderId="5" xfId="14" applyNumberFormat="1" applyFont="1" applyFill="1" applyBorder="1" applyAlignment="1">
      <alignment horizontal="center" vertical="center"/>
    </xf>
    <xf numFmtId="164" fontId="9" fillId="4" borderId="5" xfId="1" applyFont="1" applyFill="1" applyBorder="1" applyAlignment="1">
      <alignment horizontal="left" vertical="top" wrapText="1"/>
    </xf>
    <xf numFmtId="164" fontId="10" fillId="8" borderId="5" xfId="1" applyFont="1" applyFill="1" applyBorder="1" applyAlignment="1">
      <alignment horizontal="left" vertical="top" wrapText="1"/>
    </xf>
    <xf numFmtId="164" fontId="10" fillId="7" borderId="5" xfId="1" applyFont="1" applyFill="1" applyBorder="1" applyAlignment="1">
      <alignment horizontal="left" vertical="top" wrapText="1"/>
    </xf>
    <xf numFmtId="0" fontId="31" fillId="13" borderId="5" xfId="0" applyFont="1" applyFill="1" applyBorder="1"/>
    <xf numFmtId="0" fontId="31" fillId="0" borderId="0" xfId="0" applyFont="1"/>
    <xf numFmtId="0" fontId="10" fillId="8" borderId="5" xfId="0" applyFont="1" applyFill="1" applyBorder="1" applyAlignment="1">
      <alignment horizontal="left" vertical="top" wrapText="1" indent="2"/>
    </xf>
    <xf numFmtId="0" fontId="10" fillId="7" borderId="5" xfId="0" applyFont="1" applyFill="1" applyBorder="1" applyAlignment="1">
      <alignment horizontal="left" vertical="top" wrapText="1" indent="5"/>
    </xf>
    <xf numFmtId="0" fontId="31" fillId="13" borderId="5" xfId="0" applyFont="1" applyFill="1" applyBorder="1" applyAlignment="1">
      <alignment horizontal="left" indent="3"/>
    </xf>
    <xf numFmtId="164" fontId="31" fillId="0" borderId="0" xfId="1" applyFont="1"/>
    <xf numFmtId="164" fontId="31" fillId="13" borderId="5" xfId="1" applyFont="1" applyFill="1" applyBorder="1"/>
    <xf numFmtId="0" fontId="31" fillId="0" borderId="0" xfId="0" applyFont="1" applyAlignment="1">
      <alignment horizontal="center"/>
    </xf>
    <xf numFmtId="164" fontId="32" fillId="12" borderId="13" xfId="1" applyNumberFormat="1" applyFont="1" applyFill="1" applyBorder="1" applyAlignment="1">
      <alignment horizontal="right" vertical="center"/>
    </xf>
    <xf numFmtId="167" fontId="32" fillId="12" borderId="13" xfId="1" applyNumberFormat="1" applyFont="1" applyFill="1" applyBorder="1" applyAlignment="1">
      <alignment horizontal="right" vertical="center"/>
    </xf>
    <xf numFmtId="167" fontId="32" fillId="7" borderId="13" xfId="1" applyNumberFormat="1" applyFont="1" applyFill="1" applyBorder="1" applyAlignment="1">
      <alignment horizontal="right" vertical="center"/>
    </xf>
    <xf numFmtId="173" fontId="35" fillId="7" borderId="13" xfId="17" quotePrefix="1" applyNumberFormat="1" applyFont="1" applyFill="1" applyBorder="1" applyAlignment="1">
      <alignment vertical="center"/>
    </xf>
    <xf numFmtId="9" fontId="31" fillId="0" borderId="0" xfId="9" applyNumberFormat="1" applyFont="1" applyAlignment="1">
      <alignment horizontal="center"/>
    </xf>
    <xf numFmtId="0" fontId="3" fillId="0" borderId="0" xfId="0" applyFont="1"/>
    <xf numFmtId="0" fontId="3" fillId="3" borderId="0" xfId="0" applyFont="1" applyFill="1" applyAlignment="1">
      <alignment vertical="top" wrapText="1"/>
    </xf>
    <xf numFmtId="0" fontId="3" fillId="0" borderId="0" xfId="0" applyFont="1" applyAlignment="1">
      <alignment vertical="top" wrapText="1"/>
    </xf>
    <xf numFmtId="173" fontId="3" fillId="0" borderId="0" xfId="17" applyNumberFormat="1" applyFont="1" applyAlignment="1">
      <alignment horizontal="right" vertical="center"/>
    </xf>
    <xf numFmtId="0" fontId="33" fillId="3" borderId="0" xfId="0" applyFont="1" applyFill="1" applyBorder="1" applyAlignment="1">
      <alignment horizontal="center" vertical="center" wrapText="1"/>
    </xf>
    <xf numFmtId="0" fontId="33" fillId="3" borderId="0" xfId="0" applyFont="1" applyFill="1" applyAlignment="1">
      <alignment horizontal="center" vertical="center" wrapText="1"/>
    </xf>
    <xf numFmtId="0" fontId="3" fillId="3" borderId="0" xfId="0" applyFont="1" applyFill="1"/>
    <xf numFmtId="0" fontId="31" fillId="3" borderId="0" xfId="0" applyFont="1" applyFill="1" applyBorder="1" applyAlignment="1">
      <alignment vertical="top" wrapText="1"/>
    </xf>
    <xf numFmtId="0" fontId="32" fillId="12" borderId="27" xfId="0" applyFont="1" applyFill="1" applyBorder="1" applyAlignment="1">
      <alignment horizontal="center" vertical="center" wrapText="1"/>
    </xf>
    <xf numFmtId="174" fontId="32" fillId="12" borderId="13" xfId="17" applyNumberFormat="1" applyFont="1" applyFill="1" applyBorder="1" applyAlignment="1">
      <alignment horizontal="center" vertical="center"/>
    </xf>
    <xf numFmtId="9" fontId="32" fillId="12" borderId="13" xfId="9" applyNumberFormat="1" applyFont="1" applyFill="1" applyBorder="1" applyAlignment="1">
      <alignment horizontal="center" vertical="center"/>
    </xf>
    <xf numFmtId="0" fontId="32" fillId="7" borderId="27" xfId="0" applyFont="1" applyFill="1" applyBorder="1" applyAlignment="1">
      <alignment horizontal="center" vertical="center" wrapText="1"/>
    </xf>
    <xf numFmtId="0" fontId="32" fillId="7" borderId="27" xfId="0" applyFont="1" applyFill="1" applyBorder="1" applyAlignment="1">
      <alignment vertical="center" wrapText="1"/>
    </xf>
    <xf numFmtId="0" fontId="32" fillId="12" borderId="0" xfId="0" applyFont="1" applyFill="1" applyBorder="1" applyAlignment="1">
      <alignment horizontal="center" vertical="center" wrapText="1"/>
    </xf>
    <xf numFmtId="9" fontId="32" fillId="12" borderId="0" xfId="9" applyNumberFormat="1" applyFont="1" applyFill="1" applyBorder="1" applyAlignment="1">
      <alignment horizontal="center" vertical="center"/>
    </xf>
    <xf numFmtId="10" fontId="32" fillId="12" borderId="13" xfId="9" applyNumberFormat="1" applyFont="1" applyFill="1" applyBorder="1" applyAlignment="1">
      <alignment horizontal="center" vertical="center"/>
    </xf>
    <xf numFmtId="0" fontId="32" fillId="12" borderId="28" xfId="0" applyFont="1" applyFill="1" applyBorder="1" applyAlignment="1">
      <alignment horizontal="center" vertical="center" wrapText="1"/>
    </xf>
    <xf numFmtId="10" fontId="32" fillId="7" borderId="13" xfId="9" applyNumberFormat="1" applyFont="1" applyFill="1" applyBorder="1" applyAlignment="1">
      <alignment horizontal="center" vertical="center"/>
    </xf>
    <xf numFmtId="9" fontId="32" fillId="12" borderId="0" xfId="9" applyFont="1" applyFill="1" applyBorder="1" applyAlignment="1">
      <alignment horizontal="center" vertical="center"/>
    </xf>
    <xf numFmtId="0" fontId="34" fillId="9" borderId="29" xfId="0" applyFont="1" applyFill="1" applyBorder="1" applyAlignment="1">
      <alignment vertical="center"/>
    </xf>
    <xf numFmtId="173" fontId="35" fillId="7" borderId="13" xfId="17" applyNumberFormat="1" applyFont="1" applyFill="1" applyBorder="1" applyAlignment="1">
      <alignment vertical="center"/>
    </xf>
    <xf numFmtId="173" fontId="35" fillId="12" borderId="13" xfId="17" applyNumberFormat="1" applyFont="1" applyFill="1" applyBorder="1" applyAlignment="1">
      <alignment vertical="center"/>
    </xf>
    <xf numFmtId="9" fontId="7" fillId="14" borderId="13" xfId="9" applyFont="1" applyFill="1" applyBorder="1" applyAlignment="1">
      <alignment horizontal="center" vertical="center"/>
    </xf>
    <xf numFmtId="9" fontId="7" fillId="2" borderId="13" xfId="9" applyFont="1" applyFill="1" applyBorder="1" applyAlignment="1">
      <alignment horizontal="center" vertical="center"/>
    </xf>
    <xf numFmtId="0" fontId="32" fillId="12" borderId="27" xfId="0" applyFont="1" applyFill="1" applyBorder="1" applyAlignment="1">
      <alignment horizontal="right" vertical="center" wrapText="1"/>
    </xf>
    <xf numFmtId="0" fontId="9" fillId="5" borderId="6" xfId="0" applyFont="1" applyFill="1" applyBorder="1" applyAlignment="1">
      <alignment horizontal="center"/>
    </xf>
    <xf numFmtId="164" fontId="9" fillId="5" borderId="7" xfId="1" applyFont="1" applyFill="1" applyBorder="1" applyAlignment="1">
      <alignment horizontal="center"/>
    </xf>
    <xf numFmtId="0" fontId="9" fillId="5" borderId="8" xfId="0" applyFont="1" applyFill="1" applyBorder="1" applyAlignment="1">
      <alignment horizontal="center"/>
    </xf>
    <xf numFmtId="164" fontId="9" fillId="5" borderId="5" xfId="1" applyFont="1" applyFill="1" applyBorder="1"/>
    <xf numFmtId="164" fontId="9" fillId="5" borderId="6" xfId="1" applyFont="1" applyFill="1" applyBorder="1"/>
    <xf numFmtId="164" fontId="9" fillId="5" borderId="5" xfId="1" applyFont="1" applyFill="1" applyBorder="1" applyAlignment="1">
      <alignment horizontal="center"/>
    </xf>
    <xf numFmtId="0" fontId="31" fillId="0" borderId="0" xfId="0" applyFont="1" applyAlignment="1">
      <alignment wrapText="1"/>
    </xf>
    <xf numFmtId="0" fontId="9" fillId="5" borderId="0" xfId="0" applyFont="1" applyFill="1"/>
    <xf numFmtId="164" fontId="9" fillId="5" borderId="0" xfId="1" applyFont="1" applyFill="1"/>
    <xf numFmtId="0" fontId="9" fillId="5" borderId="0" xfId="0" applyFont="1" applyFill="1" applyAlignment="1"/>
    <xf numFmtId="0" fontId="9" fillId="5" borderId="0" xfId="0" applyFont="1" applyFill="1" applyAlignment="1">
      <alignment horizontal="center"/>
    </xf>
    <xf numFmtId="164" fontId="9" fillId="5" borderId="0" xfId="1" applyFont="1" applyFill="1" applyAlignment="1"/>
    <xf numFmtId="167" fontId="31" fillId="0" borderId="0" xfId="3" applyFont="1" applyAlignment="1"/>
    <xf numFmtId="167" fontId="31" fillId="0" borderId="0" xfId="3" applyFont="1" applyAlignment="1">
      <alignment horizontal="center"/>
    </xf>
    <xf numFmtId="167" fontId="3" fillId="0" borderId="0" xfId="11" applyFont="1" applyAlignment="1">
      <alignment vertical="center"/>
    </xf>
    <xf numFmtId="168" fontId="11" fillId="0" borderId="0" xfId="4" applyNumberFormat="1" applyFont="1" applyAlignment="1">
      <alignment vertical="center"/>
    </xf>
    <xf numFmtId="167" fontId="9" fillId="9" borderId="22" xfId="3" applyNumberFormat="1" applyFont="1" applyFill="1" applyBorder="1" applyAlignment="1">
      <alignment horizontal="center" vertical="center"/>
    </xf>
    <xf numFmtId="168" fontId="9" fillId="9" borderId="22" xfId="4" applyNumberFormat="1" applyFont="1" applyFill="1" applyBorder="1" applyAlignment="1">
      <alignment horizontal="center" vertical="center"/>
    </xf>
    <xf numFmtId="167" fontId="11" fillId="0" borderId="22" xfId="3" applyNumberFormat="1" applyFont="1" applyBorder="1" applyAlignment="1">
      <alignment vertical="center"/>
    </xf>
    <xf numFmtId="167" fontId="11" fillId="0" borderId="23" xfId="3" applyNumberFormat="1" applyFont="1" applyBorder="1" applyAlignment="1">
      <alignment horizontal="center" vertical="center"/>
    </xf>
    <xf numFmtId="168" fontId="11" fillId="0" borderId="23" xfId="4" applyNumberFormat="1" applyFont="1" applyBorder="1" applyAlignment="1">
      <alignment horizontal="center" vertical="center"/>
    </xf>
    <xf numFmtId="167" fontId="11" fillId="0" borderId="0" xfId="3" applyNumberFormat="1" applyFont="1" applyAlignment="1">
      <alignment vertical="center"/>
    </xf>
    <xf numFmtId="167" fontId="36" fillId="9" borderId="11" xfId="3" applyNumberFormat="1" applyFont="1" applyFill="1" applyBorder="1" applyAlignment="1">
      <alignment horizontal="center" vertical="center" wrapText="1"/>
    </xf>
    <xf numFmtId="167" fontId="31" fillId="0" borderId="0" xfId="11" applyFont="1" applyAlignment="1">
      <alignment vertical="center"/>
    </xf>
    <xf numFmtId="167" fontId="31" fillId="12" borderId="11" xfId="3" applyNumberFormat="1" applyFont="1" applyFill="1" applyBorder="1" applyAlignment="1">
      <alignment horizontal="left" vertical="center" wrapText="1"/>
    </xf>
    <xf numFmtId="167" fontId="31" fillId="12" borderId="11" xfId="3" applyNumberFormat="1" applyFont="1" applyFill="1" applyBorder="1" applyAlignment="1">
      <alignment horizontal="right" vertical="center" wrapText="1"/>
    </xf>
    <xf numFmtId="167" fontId="37" fillId="0" borderId="11" xfId="3" applyNumberFormat="1" applyFont="1" applyBorder="1" applyAlignment="1">
      <alignment horizontal="left" vertical="center" wrapText="1"/>
    </xf>
    <xf numFmtId="167" fontId="37" fillId="0" borderId="11" xfId="3" applyNumberFormat="1" applyFont="1" applyBorder="1" applyAlignment="1">
      <alignment horizontal="right" vertical="center" wrapText="1"/>
    </xf>
    <xf numFmtId="3" fontId="37" fillId="3" borderId="11" xfId="3" applyNumberFormat="1" applyFont="1" applyFill="1" applyBorder="1" applyAlignment="1">
      <alignment horizontal="left" vertical="center" wrapText="1"/>
    </xf>
    <xf numFmtId="3" fontId="37" fillId="0" borderId="11" xfId="3" applyNumberFormat="1" applyFont="1" applyBorder="1" applyAlignment="1">
      <alignment horizontal="left" vertical="center" wrapText="1"/>
    </xf>
    <xf numFmtId="168" fontId="37" fillId="0" borderId="11" xfId="4" applyNumberFormat="1" applyFont="1" applyBorder="1" applyAlignment="1">
      <alignment horizontal="center" vertical="center" wrapText="1"/>
    </xf>
    <xf numFmtId="167" fontId="38" fillId="12" borderId="11" xfId="3" applyNumberFormat="1" applyFont="1" applyFill="1" applyBorder="1" applyAlignment="1">
      <alignment horizontal="right" vertical="center" wrapText="1"/>
    </xf>
    <xf numFmtId="3" fontId="3" fillId="3" borderId="11" xfId="3" applyNumberFormat="1" applyFont="1" applyFill="1" applyBorder="1" applyAlignment="1">
      <alignment horizontal="left" vertical="center" wrapText="1"/>
    </xf>
    <xf numFmtId="168" fontId="37" fillId="0" borderId="11" xfId="4" applyNumberFormat="1" applyFont="1" applyBorder="1" applyAlignment="1">
      <alignment horizontal="right" vertical="center" wrapText="1"/>
    </xf>
    <xf numFmtId="168" fontId="31" fillId="12" borderId="11" xfId="4" applyNumberFormat="1" applyFont="1" applyFill="1" applyBorder="1" applyAlignment="1">
      <alignment horizontal="center" vertical="center" wrapText="1"/>
    </xf>
    <xf numFmtId="3" fontId="37" fillId="3" borderId="11" xfId="3" applyNumberFormat="1" applyFont="1" applyFill="1" applyBorder="1" applyAlignment="1">
      <alignment vertical="center" wrapText="1"/>
    </xf>
    <xf numFmtId="168" fontId="37" fillId="3" borderId="11" xfId="4" applyNumberFormat="1" applyFont="1" applyFill="1" applyBorder="1" applyAlignment="1">
      <alignment vertical="center" wrapText="1"/>
    </xf>
    <xf numFmtId="167" fontId="3" fillId="3" borderId="0" xfId="11" applyFont="1" applyFill="1" applyAlignment="1">
      <alignment vertical="center"/>
    </xf>
    <xf numFmtId="3" fontId="37" fillId="3" borderId="0" xfId="3" applyNumberFormat="1" applyFont="1" applyFill="1" applyBorder="1" applyAlignment="1">
      <alignment vertical="center" wrapText="1"/>
    </xf>
    <xf numFmtId="168" fontId="37" fillId="3" borderId="0" xfId="4" applyNumberFormat="1" applyFont="1" applyFill="1" applyBorder="1" applyAlignment="1">
      <alignment vertical="center" wrapText="1"/>
    </xf>
    <xf numFmtId="168" fontId="24" fillId="3" borderId="0" xfId="4" applyNumberFormat="1" applyFont="1" applyFill="1" applyBorder="1" applyAlignment="1">
      <alignment vertical="center" wrapText="1"/>
    </xf>
    <xf numFmtId="3" fontId="38" fillId="3" borderId="11" xfId="3" applyNumberFormat="1" applyFont="1" applyFill="1" applyBorder="1" applyAlignment="1">
      <alignment horizontal="left" vertical="center" wrapText="1"/>
    </xf>
    <xf numFmtId="167" fontId="38" fillId="0" borderId="11" xfId="3" applyNumberFormat="1" applyFont="1" applyBorder="1" applyAlignment="1">
      <alignment horizontal="right" vertical="center" wrapText="1"/>
    </xf>
    <xf numFmtId="167" fontId="22" fillId="3" borderId="5" xfId="5" applyFont="1" applyFill="1" applyBorder="1" applyAlignment="1">
      <alignment horizontal="center" vertical="center" wrapText="1"/>
    </xf>
    <xf numFmtId="0" fontId="39" fillId="0" borderId="0" xfId="0" applyFont="1" applyBorder="1" applyAlignment="1">
      <alignment wrapText="1"/>
    </xf>
    <xf numFmtId="0" fontId="39" fillId="0" borderId="0" xfId="0" applyFont="1" applyBorder="1"/>
    <xf numFmtId="0" fontId="39" fillId="0" borderId="0" xfId="0" applyFont="1" applyBorder="1" applyAlignment="1">
      <alignment horizontal="center"/>
    </xf>
    <xf numFmtId="0" fontId="0" fillId="0" borderId="0" xfId="0" applyBorder="1" applyAlignment="1">
      <alignment vertical="center" wrapText="1"/>
    </xf>
    <xf numFmtId="0" fontId="49" fillId="0" borderId="0" xfId="0" applyFont="1" applyBorder="1"/>
    <xf numFmtId="0" fontId="39" fillId="0" borderId="0" xfId="0" applyFont="1" applyFill="1" applyBorder="1"/>
    <xf numFmtId="0" fontId="31" fillId="0" borderId="0" xfId="0" applyFont="1" applyBorder="1"/>
    <xf numFmtId="0" fontId="41" fillId="0" borderId="0" xfId="0" applyFont="1" applyBorder="1"/>
    <xf numFmtId="0" fontId="40" fillId="0" borderId="0" xfId="0" applyFont="1" applyBorder="1"/>
    <xf numFmtId="0" fontId="41" fillId="0" borderId="0" xfId="0" applyFont="1" applyBorder="1" applyAlignment="1">
      <alignment vertical="center" wrapText="1"/>
    </xf>
    <xf numFmtId="0" fontId="0" fillId="0" borderId="0" xfId="0" applyFont="1" applyBorder="1"/>
    <xf numFmtId="0" fontId="42" fillId="0" borderId="0" xfId="0" applyFont="1" applyBorder="1"/>
    <xf numFmtId="0" fontId="0" fillId="0" borderId="0" xfId="0" applyFont="1" applyBorder="1" applyAlignment="1">
      <alignment vertical="center" wrapText="1"/>
    </xf>
    <xf numFmtId="0" fontId="43" fillId="0" borderId="0" xfId="0" applyFont="1" applyBorder="1"/>
    <xf numFmtId="0" fontId="44" fillId="0" borderId="0" xfId="0" applyFont="1" applyBorder="1"/>
    <xf numFmtId="0" fontId="0" fillId="0" borderId="0" xfId="0" applyBorder="1" applyAlignment="1">
      <alignment vertical="center"/>
    </xf>
    <xf numFmtId="3" fontId="48" fillId="0" borderId="31" xfId="22" applyNumberFormat="1" applyFont="1" applyFill="1" applyBorder="1" applyAlignment="1">
      <alignment horizontal="center" vertical="center"/>
    </xf>
    <xf numFmtId="0" fontId="46" fillId="15" borderId="31" xfId="0" applyFont="1" applyFill="1" applyBorder="1" applyAlignment="1">
      <alignment vertical="center"/>
    </xf>
    <xf numFmtId="0" fontId="47" fillId="15" borderId="31" xfId="0" applyFont="1" applyFill="1" applyBorder="1" applyAlignment="1">
      <alignment vertical="center" wrapText="1"/>
    </xf>
    <xf numFmtId="0" fontId="41" fillId="0" borderId="31" xfId="0" applyFont="1" applyFill="1" applyBorder="1" applyAlignment="1" applyProtection="1">
      <alignment horizontal="justify" vertical="top" wrapText="1"/>
      <protection locked="0"/>
    </xf>
    <xf numFmtId="0" fontId="41" fillId="3" borderId="31" xfId="0" applyFont="1" applyFill="1" applyBorder="1" applyAlignment="1" applyProtection="1">
      <alignment horizontal="justify" vertical="top" wrapText="1"/>
      <protection locked="0"/>
    </xf>
    <xf numFmtId="0" fontId="39" fillId="0" borderId="0" xfId="0" applyFont="1" applyBorder="1" applyAlignment="1">
      <alignment vertical="center"/>
    </xf>
    <xf numFmtId="0" fontId="50" fillId="9" borderId="32" xfId="0" applyFont="1" applyFill="1" applyBorder="1" applyAlignment="1">
      <alignment horizontal="center" vertical="center"/>
    </xf>
    <xf numFmtId="0" fontId="50" fillId="9" borderId="31" xfId="0" applyFont="1" applyFill="1" applyBorder="1" applyAlignment="1">
      <alignment horizontal="center" vertical="center"/>
    </xf>
    <xf numFmtId="0" fontId="45" fillId="0" borderId="0" xfId="0" applyFont="1" applyBorder="1" applyAlignment="1">
      <alignment vertical="center"/>
    </xf>
    <xf numFmtId="164" fontId="31" fillId="0" borderId="0" xfId="0" applyNumberFormat="1" applyFont="1"/>
    <xf numFmtId="164" fontId="24" fillId="0" borderId="0" xfId="0" applyNumberFormat="1" applyFont="1"/>
    <xf numFmtId="0" fontId="51" fillId="11" borderId="13" xfId="15" applyFont="1" applyFill="1" applyBorder="1"/>
    <xf numFmtId="0" fontId="52" fillId="11" borderId="13" xfId="15" applyFont="1" applyFill="1" applyBorder="1"/>
    <xf numFmtId="0" fontId="15" fillId="2" borderId="13" xfId="0" applyFont="1" applyFill="1" applyBorder="1" applyAlignment="1">
      <alignment horizontal="center"/>
    </xf>
    <xf numFmtId="0" fontId="31" fillId="0" borderId="0" xfId="0" applyFont="1" applyBorder="1" applyAlignment="1">
      <alignment wrapText="1"/>
    </xf>
    <xf numFmtId="0" fontId="40" fillId="0" borderId="0" xfId="0" applyFont="1" applyBorder="1" applyAlignment="1">
      <alignment wrapText="1"/>
    </xf>
    <xf numFmtId="0" fontId="42" fillId="0" borderId="0" xfId="0" applyFont="1" applyBorder="1" applyAlignment="1">
      <alignment wrapText="1"/>
    </xf>
    <xf numFmtId="0" fontId="44" fillId="0" borderId="0" xfId="0" applyFont="1" applyBorder="1" applyAlignment="1">
      <alignment wrapText="1"/>
    </xf>
    <xf numFmtId="0" fontId="43" fillId="0" borderId="0" xfId="0" applyFont="1" applyBorder="1" applyAlignment="1">
      <alignment wrapText="1"/>
    </xf>
    <xf numFmtId="0" fontId="39" fillId="0" borderId="0" xfId="0" applyFont="1" applyBorder="1" applyAlignment="1">
      <alignment horizontal="center" wrapText="1"/>
    </xf>
    <xf numFmtId="0" fontId="46" fillId="15" borderId="31" xfId="0" applyFont="1" applyFill="1" applyBorder="1" applyAlignment="1">
      <alignment vertical="center" wrapText="1"/>
    </xf>
    <xf numFmtId="3" fontId="48" fillId="16" borderId="31" xfId="22" applyNumberFormat="1" applyFont="1" applyFill="1" applyBorder="1" applyAlignment="1">
      <alignment horizontal="left" vertical="center" wrapText="1"/>
    </xf>
    <xf numFmtId="0" fontId="39" fillId="0" borderId="0" xfId="0" applyFont="1" applyBorder="1" applyAlignment="1">
      <alignment horizontal="left" wrapText="1"/>
    </xf>
    <xf numFmtId="0" fontId="14" fillId="11" borderId="13" xfId="15" applyFill="1" applyBorder="1"/>
    <xf numFmtId="0" fontId="15" fillId="10" borderId="0" xfId="0" applyFont="1" applyFill="1" applyAlignment="1">
      <alignment horizontal="center" vertical="center" wrapText="1"/>
    </xf>
    <xf numFmtId="3" fontId="48" fillId="8" borderId="32" xfId="22" applyNumberFormat="1" applyFont="1" applyFill="1" applyBorder="1" applyAlignment="1">
      <alignment horizontal="left" vertical="center" wrapText="1"/>
    </xf>
    <xf numFmtId="3" fontId="48" fillId="8" borderId="33" xfId="22" applyNumberFormat="1" applyFont="1" applyFill="1" applyBorder="1" applyAlignment="1">
      <alignment horizontal="left" vertical="center" wrapText="1"/>
    </xf>
    <xf numFmtId="0" fontId="46" fillId="15" borderId="32" xfId="0" applyFont="1" applyFill="1" applyBorder="1" applyAlignment="1">
      <alignment horizontal="left" vertical="center"/>
    </xf>
    <xf numFmtId="0" fontId="46" fillId="15" borderId="34" xfId="0" applyFont="1" applyFill="1" applyBorder="1" applyAlignment="1">
      <alignment horizontal="left" vertical="center"/>
    </xf>
    <xf numFmtId="0" fontId="46" fillId="15" borderId="33" xfId="0" applyFont="1" applyFill="1" applyBorder="1" applyAlignment="1">
      <alignment horizontal="left" vertical="center"/>
    </xf>
    <xf numFmtId="3" fontId="48" fillId="0" borderId="35" xfId="22" applyNumberFormat="1" applyFont="1" applyFill="1" applyBorder="1" applyAlignment="1">
      <alignment horizontal="center" vertical="center"/>
    </xf>
    <xf numFmtId="3" fontId="48" fillId="0" borderId="36" xfId="22" applyNumberFormat="1" applyFont="1" applyFill="1" applyBorder="1" applyAlignment="1">
      <alignment horizontal="center" vertical="center"/>
    </xf>
    <xf numFmtId="3" fontId="48" fillId="0" borderId="37" xfId="22" applyNumberFormat="1" applyFont="1" applyFill="1" applyBorder="1" applyAlignment="1">
      <alignment horizontal="center" vertical="center"/>
    </xf>
    <xf numFmtId="3" fontId="48" fillId="8" borderId="38" xfId="22" applyNumberFormat="1" applyFont="1" applyFill="1" applyBorder="1" applyAlignment="1">
      <alignment horizontal="left" vertical="center" wrapText="1"/>
    </xf>
    <xf numFmtId="3" fontId="48" fillId="8" borderId="39" xfId="22" applyNumberFormat="1" applyFont="1" applyFill="1" applyBorder="1" applyAlignment="1">
      <alignment horizontal="left" vertical="center" wrapText="1"/>
    </xf>
    <xf numFmtId="3" fontId="48" fillId="8" borderId="40" xfId="22" applyNumberFormat="1" applyFont="1" applyFill="1" applyBorder="1" applyAlignment="1">
      <alignment horizontal="left" vertical="center" wrapText="1"/>
    </xf>
    <xf numFmtId="3" fontId="48" fillId="8" borderId="41" xfId="22" applyNumberFormat="1" applyFont="1" applyFill="1" applyBorder="1" applyAlignment="1">
      <alignment horizontal="left" vertical="center" wrapText="1"/>
    </xf>
    <xf numFmtId="3" fontId="48" fillId="8" borderId="42" xfId="22" applyNumberFormat="1" applyFont="1" applyFill="1" applyBorder="1" applyAlignment="1">
      <alignment horizontal="left" vertical="center" wrapText="1"/>
    </xf>
    <xf numFmtId="3" fontId="48" fillId="8" borderId="43" xfId="22" applyNumberFormat="1" applyFont="1" applyFill="1" applyBorder="1" applyAlignment="1">
      <alignment horizontal="left" vertical="center" wrapText="1"/>
    </xf>
    <xf numFmtId="3" fontId="48" fillId="8" borderId="35" xfId="22" applyNumberFormat="1" applyFont="1" applyFill="1" applyBorder="1" applyAlignment="1">
      <alignment horizontal="left" vertical="center" wrapText="1"/>
    </xf>
    <xf numFmtId="3" fontId="48" fillId="8" borderId="36" xfId="22" applyNumberFormat="1" applyFont="1" applyFill="1" applyBorder="1" applyAlignment="1">
      <alignment horizontal="left" vertical="center" wrapText="1"/>
    </xf>
    <xf numFmtId="3" fontId="48" fillId="8" borderId="37" xfId="22" applyNumberFormat="1" applyFont="1" applyFill="1" applyBorder="1" applyAlignment="1">
      <alignment horizontal="left" vertical="center" wrapText="1"/>
    </xf>
    <xf numFmtId="0" fontId="41" fillId="0" borderId="35" xfId="0" applyFont="1" applyFill="1" applyBorder="1" applyAlignment="1" applyProtection="1">
      <alignment horizontal="left" vertical="center" wrapText="1"/>
      <protection locked="0"/>
    </xf>
    <xf numFmtId="0" fontId="41" fillId="0" borderId="36" xfId="0" applyFont="1" applyFill="1" applyBorder="1" applyAlignment="1" applyProtection="1">
      <alignment horizontal="left" vertical="center" wrapText="1"/>
      <protection locked="0"/>
    </xf>
    <xf numFmtId="0" fontId="41" fillId="0" borderId="37" xfId="0" applyFont="1" applyFill="1" applyBorder="1" applyAlignment="1" applyProtection="1">
      <alignment horizontal="left" vertical="center" wrapText="1"/>
      <protection locked="0"/>
    </xf>
    <xf numFmtId="0" fontId="41" fillId="0" borderId="31" xfId="0" applyFont="1" applyFill="1" applyBorder="1" applyAlignment="1" applyProtection="1">
      <alignment horizontal="left" vertical="top" wrapText="1"/>
      <protection locked="0"/>
    </xf>
    <xf numFmtId="3" fontId="48" fillId="8" borderId="31" xfId="22" applyNumberFormat="1" applyFont="1" applyFill="1" applyBorder="1" applyAlignment="1">
      <alignment horizontal="left" vertical="center" wrapText="1"/>
    </xf>
    <xf numFmtId="0" fontId="42" fillId="0" borderId="0" xfId="0" applyFont="1" applyBorder="1" applyAlignment="1">
      <alignment horizontal="left"/>
    </xf>
    <xf numFmtId="3" fontId="48" fillId="0" borderId="31" xfId="22" applyNumberFormat="1" applyFont="1" applyFill="1" applyBorder="1" applyAlignment="1">
      <alignment horizontal="center" vertical="center"/>
    </xf>
    <xf numFmtId="0" fontId="50" fillId="9" borderId="32" xfId="0" applyFont="1" applyFill="1" applyBorder="1" applyAlignment="1">
      <alignment horizontal="center" vertical="center"/>
    </xf>
    <xf numFmtId="0" fontId="50" fillId="9" borderId="33" xfId="0" applyFont="1" applyFill="1" applyBorder="1" applyAlignment="1">
      <alignment horizontal="center" vertical="center"/>
    </xf>
    <xf numFmtId="0" fontId="32" fillId="12" borderId="28" xfId="0" applyFont="1" applyFill="1" applyBorder="1" applyAlignment="1">
      <alignment horizontal="center" vertical="center" wrapText="1"/>
    </xf>
    <xf numFmtId="0" fontId="32" fillId="12" borderId="27"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33" fillId="5" borderId="0" xfId="0" applyFont="1" applyFill="1" applyBorder="1" applyAlignment="1">
      <alignment horizontal="center" vertical="center" wrapText="1"/>
    </xf>
    <xf numFmtId="0" fontId="9" fillId="5" borderId="10" xfId="0" applyFont="1" applyFill="1" applyBorder="1" applyAlignment="1">
      <alignment horizontal="center" vertical="top" wrapText="1"/>
    </xf>
    <xf numFmtId="0" fontId="9" fillId="5" borderId="9" xfId="0" applyFont="1" applyFill="1" applyBorder="1" applyAlignment="1">
      <alignment horizontal="center" vertical="top" wrapText="1"/>
    </xf>
    <xf numFmtId="0" fontId="9" fillId="5" borderId="14" xfId="0" applyFont="1" applyFill="1" applyBorder="1" applyAlignment="1">
      <alignment horizontal="center" vertical="top" wrapText="1"/>
    </xf>
    <xf numFmtId="0" fontId="9" fillId="5" borderId="0" xfId="0" applyFont="1" applyFill="1" applyBorder="1" applyAlignment="1">
      <alignment horizontal="center" vertical="top" wrapText="1"/>
    </xf>
    <xf numFmtId="164" fontId="9" fillId="5" borderId="10" xfId="1" applyFont="1" applyFill="1" applyBorder="1" applyAlignment="1">
      <alignment horizontal="center"/>
    </xf>
    <xf numFmtId="164" fontId="9" fillId="5" borderId="9" xfId="1" applyFont="1" applyFill="1" applyBorder="1" applyAlignment="1">
      <alignment horizontal="center"/>
    </xf>
    <xf numFmtId="164" fontId="9" fillId="5" borderId="26" xfId="1" applyFont="1" applyFill="1" applyBorder="1" applyAlignment="1">
      <alignment horizontal="center"/>
    </xf>
    <xf numFmtId="0" fontId="9" fillId="5" borderId="17"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18" xfId="0" applyFont="1" applyFill="1" applyBorder="1" applyAlignment="1">
      <alignment horizontal="center" vertical="center"/>
    </xf>
    <xf numFmtId="164" fontId="9" fillId="5" borderId="17" xfId="1" applyFont="1" applyFill="1" applyBorder="1" applyAlignment="1">
      <alignment horizontal="center" vertical="center"/>
    </xf>
    <xf numFmtId="164" fontId="9" fillId="5" borderId="20" xfId="1" applyFont="1" applyFill="1" applyBorder="1" applyAlignment="1">
      <alignment horizontal="center" vertical="center"/>
    </xf>
    <xf numFmtId="164" fontId="9" fillId="5" borderId="18" xfId="1" applyFont="1" applyFill="1" applyBorder="1" applyAlignment="1">
      <alignment horizontal="center" vertical="center"/>
    </xf>
    <xf numFmtId="0" fontId="9" fillId="5" borderId="17"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30"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11" fillId="0" borderId="21" xfId="16" applyFont="1" applyBorder="1" applyAlignment="1">
      <alignment horizontal="center" vertical="center"/>
    </xf>
    <xf numFmtId="0" fontId="11" fillId="0" borderId="0" xfId="16" applyFont="1" applyAlignment="1">
      <alignment horizontal="left" vertical="center" wrapText="1"/>
    </xf>
    <xf numFmtId="167" fontId="11" fillId="0" borderId="0" xfId="3" applyFont="1" applyAlignment="1">
      <alignment horizontal="left" vertical="center" wrapText="1"/>
    </xf>
    <xf numFmtId="0" fontId="15" fillId="5" borderId="0" xfId="0" applyFont="1" applyFill="1" applyAlignment="1">
      <alignment horizontal="center"/>
    </xf>
    <xf numFmtId="171" fontId="22" fillId="3" borderId="17" xfId="5" applyNumberFormat="1" applyFont="1" applyFill="1" applyBorder="1" applyAlignment="1">
      <alignment horizontal="center" vertical="center" wrapText="1"/>
    </xf>
    <xf numFmtId="171" fontId="22" fillId="3" borderId="20" xfId="5" applyNumberFormat="1" applyFont="1" applyFill="1" applyBorder="1" applyAlignment="1">
      <alignment horizontal="center" vertical="center" wrapText="1"/>
    </xf>
    <xf numFmtId="171" fontId="22" fillId="3" borderId="18" xfId="5" applyNumberFormat="1" applyFont="1" applyFill="1" applyBorder="1" applyAlignment="1">
      <alignment horizontal="center" vertical="center" wrapText="1"/>
    </xf>
    <xf numFmtId="171" fontId="22" fillId="3" borderId="17" xfId="5" applyNumberFormat="1" applyFont="1" applyFill="1" applyBorder="1" applyAlignment="1">
      <alignment horizontal="center" vertical="center"/>
    </xf>
    <xf numFmtId="171" fontId="22" fillId="3" borderId="20" xfId="5" applyNumberFormat="1" applyFont="1" applyFill="1" applyBorder="1" applyAlignment="1">
      <alignment horizontal="center" vertical="center"/>
    </xf>
    <xf numFmtId="171" fontId="22" fillId="3" borderId="18" xfId="5" applyNumberFormat="1" applyFont="1" applyFill="1" applyBorder="1" applyAlignment="1">
      <alignment horizontal="center" vertical="center"/>
    </xf>
    <xf numFmtId="3" fontId="22" fillId="3" borderId="17" xfId="7" applyNumberFormat="1" applyFont="1" applyFill="1" applyBorder="1" applyAlignment="1">
      <alignment horizontal="left" vertical="center" wrapText="1"/>
    </xf>
    <xf numFmtId="3" fontId="22" fillId="3" borderId="20" xfId="7" applyNumberFormat="1" applyFont="1" applyFill="1" applyBorder="1" applyAlignment="1">
      <alignment horizontal="left" vertical="center" wrapText="1"/>
    </xf>
    <xf numFmtId="3" fontId="22" fillId="3" borderId="18" xfId="7" applyNumberFormat="1" applyFont="1" applyFill="1" applyBorder="1" applyAlignment="1">
      <alignment horizontal="left" vertical="center" wrapText="1"/>
    </xf>
    <xf numFmtId="167" fontId="22" fillId="3" borderId="17" xfId="5" applyFont="1" applyFill="1" applyBorder="1" applyAlignment="1">
      <alignment horizontal="center" vertical="center" wrapText="1"/>
    </xf>
    <xf numFmtId="167" fontId="22" fillId="3" borderId="20" xfId="5" applyFont="1" applyFill="1" applyBorder="1" applyAlignment="1">
      <alignment horizontal="center" vertical="center" wrapText="1"/>
    </xf>
    <xf numFmtId="167" fontId="22" fillId="3" borderId="18" xfId="5" applyFont="1" applyFill="1" applyBorder="1" applyAlignment="1">
      <alignment horizontal="center" vertical="center" wrapText="1"/>
    </xf>
    <xf numFmtId="37" fontId="22" fillId="0" borderId="17" xfId="8" applyNumberFormat="1" applyFont="1" applyBorder="1" applyAlignment="1">
      <alignment horizontal="center" vertical="center"/>
    </xf>
    <xf numFmtId="37" fontId="22" fillId="0" borderId="20" xfId="8" applyNumberFormat="1" applyFont="1" applyBorder="1" applyAlignment="1">
      <alignment horizontal="center" vertical="center"/>
    </xf>
    <xf numFmtId="37" fontId="22" fillId="0" borderId="18" xfId="8" applyNumberFormat="1" applyFont="1" applyBorder="1" applyAlignment="1">
      <alignment horizontal="center" vertical="center"/>
    </xf>
    <xf numFmtId="167" fontId="17" fillId="3" borderId="17" xfId="2" applyFont="1" applyFill="1" applyBorder="1" applyAlignment="1">
      <alignment horizontal="center" vertical="center"/>
    </xf>
    <xf numFmtId="167" fontId="17" fillId="3" borderId="20" xfId="2" applyFont="1" applyFill="1" applyBorder="1" applyAlignment="1">
      <alignment horizontal="center" vertical="center"/>
    </xf>
    <xf numFmtId="167" fontId="17" fillId="3" borderId="18" xfId="2" applyFont="1" applyFill="1" applyBorder="1" applyAlignment="1">
      <alignment horizontal="center" vertical="center"/>
    </xf>
    <xf numFmtId="9" fontId="22" fillId="3" borderId="17" xfId="5" applyNumberFormat="1" applyFont="1" applyFill="1" applyBorder="1" applyAlignment="1">
      <alignment horizontal="center" vertical="center" wrapText="1"/>
    </xf>
    <xf numFmtId="9" fontId="22" fillId="3" borderId="20" xfId="5" applyNumberFormat="1" applyFont="1" applyFill="1" applyBorder="1" applyAlignment="1">
      <alignment horizontal="center" vertical="center" wrapText="1"/>
    </xf>
    <xf numFmtId="9" fontId="22" fillId="3" borderId="18" xfId="5" applyNumberFormat="1" applyFont="1" applyFill="1" applyBorder="1" applyAlignment="1">
      <alignment horizontal="center" vertical="center" wrapText="1"/>
    </xf>
    <xf numFmtId="9" fontId="22" fillId="3" borderId="17" xfId="9" applyFont="1" applyFill="1" applyBorder="1" applyAlignment="1">
      <alignment horizontal="center" vertical="center"/>
    </xf>
    <xf numFmtId="9" fontId="22" fillId="3" borderId="20" xfId="9" applyFont="1" applyFill="1" applyBorder="1" applyAlignment="1">
      <alignment horizontal="center" vertical="center"/>
    </xf>
    <xf numFmtId="9" fontId="22" fillId="3" borderId="18" xfId="9" applyFont="1" applyFill="1" applyBorder="1" applyAlignment="1">
      <alignment horizontal="center" vertical="center"/>
    </xf>
    <xf numFmtId="167" fontId="22" fillId="0" borderId="17" xfId="5" applyFont="1" applyBorder="1" applyAlignment="1">
      <alignment horizontal="center" vertical="center"/>
    </xf>
    <xf numFmtId="167" fontId="22" fillId="0" borderId="20" xfId="5" applyFont="1" applyBorder="1" applyAlignment="1">
      <alignment horizontal="center" vertical="center"/>
    </xf>
    <xf numFmtId="167" fontId="22" fillId="0" borderId="18" xfId="5" applyFont="1" applyBorder="1" applyAlignment="1">
      <alignment horizontal="center" vertical="center"/>
    </xf>
    <xf numFmtId="167" fontId="22" fillId="3" borderId="17" xfId="5" applyFont="1" applyFill="1" applyBorder="1" applyAlignment="1">
      <alignment horizontal="center" vertical="center"/>
    </xf>
    <xf numFmtId="167" fontId="22" fillId="3" borderId="20" xfId="5" applyFont="1" applyFill="1" applyBorder="1" applyAlignment="1">
      <alignment horizontal="center" vertical="center"/>
    </xf>
    <xf numFmtId="167" fontId="22" fillId="3" borderId="18" xfId="5" applyFont="1" applyFill="1" applyBorder="1" applyAlignment="1">
      <alignment horizontal="center" vertical="center"/>
    </xf>
    <xf numFmtId="14" fontId="17" fillId="3" borderId="17" xfId="14" applyNumberFormat="1" applyFont="1" applyFill="1" applyBorder="1" applyAlignment="1">
      <alignment horizontal="center" vertical="center"/>
    </xf>
    <xf numFmtId="14" fontId="17" fillId="3" borderId="20" xfId="14" applyNumberFormat="1" applyFont="1" applyFill="1" applyBorder="1" applyAlignment="1">
      <alignment horizontal="center" vertical="center"/>
    </xf>
    <xf numFmtId="14" fontId="17" fillId="3" borderId="18" xfId="14" applyNumberFormat="1" applyFont="1" applyFill="1" applyBorder="1" applyAlignment="1">
      <alignment horizontal="center" vertical="center"/>
    </xf>
    <xf numFmtId="167" fontId="17" fillId="3" borderId="17" xfId="2" applyFont="1" applyFill="1" applyBorder="1" applyAlignment="1">
      <alignment horizontal="right" vertical="center"/>
    </xf>
    <xf numFmtId="167" fontId="17" fillId="3" borderId="20" xfId="2" applyFont="1" applyFill="1" applyBorder="1" applyAlignment="1">
      <alignment horizontal="right" vertical="center"/>
    </xf>
    <xf numFmtId="167" fontId="17" fillId="3" borderId="18" xfId="2" applyFont="1" applyFill="1" applyBorder="1" applyAlignment="1">
      <alignment horizontal="right" vertical="center"/>
    </xf>
    <xf numFmtId="14" fontId="22" fillId="3" borderId="17" xfId="9" applyNumberFormat="1" applyFont="1" applyFill="1" applyBorder="1" applyAlignment="1">
      <alignment horizontal="center" vertical="center"/>
    </xf>
    <xf numFmtId="14" fontId="22" fillId="3" borderId="20" xfId="9" applyNumberFormat="1" applyFont="1" applyFill="1" applyBorder="1" applyAlignment="1">
      <alignment horizontal="center" vertical="center"/>
    </xf>
    <xf numFmtId="14" fontId="22" fillId="3" borderId="18" xfId="9" applyNumberFormat="1" applyFont="1" applyFill="1" applyBorder="1" applyAlignment="1">
      <alignment horizontal="center" vertical="center"/>
    </xf>
    <xf numFmtId="167" fontId="21" fillId="8" borderId="15" xfId="5" applyFont="1" applyFill="1" applyBorder="1" applyAlignment="1">
      <alignment horizontal="left" vertical="center" wrapText="1"/>
    </xf>
    <xf numFmtId="167" fontId="21" fillId="8" borderId="16" xfId="5" applyFont="1" applyFill="1" applyBorder="1" applyAlignment="1">
      <alignment horizontal="left" vertical="center" wrapText="1"/>
    </xf>
    <xf numFmtId="167" fontId="21" fillId="8" borderId="10" xfId="5" applyFont="1" applyFill="1" applyBorder="1" applyAlignment="1">
      <alignment horizontal="left" vertical="center" wrapText="1"/>
    </xf>
    <xf numFmtId="167" fontId="21" fillId="8" borderId="9" xfId="5" applyFont="1" applyFill="1" applyBorder="1" applyAlignment="1">
      <alignment horizontal="left" vertical="center" wrapText="1"/>
    </xf>
    <xf numFmtId="167" fontId="18" fillId="9" borderId="6" xfId="5" applyFont="1" applyFill="1" applyBorder="1" applyAlignment="1">
      <alignment horizontal="left" vertical="center" wrapText="1"/>
    </xf>
    <xf numFmtId="167" fontId="18" fillId="9" borderId="7" xfId="5" applyFont="1" applyFill="1" applyBorder="1" applyAlignment="1">
      <alignment horizontal="left" vertical="center" wrapText="1"/>
    </xf>
    <xf numFmtId="167" fontId="18" fillId="9" borderId="8" xfId="5" applyFont="1" applyFill="1" applyBorder="1" applyAlignment="1">
      <alignment horizontal="left" vertical="center" wrapText="1"/>
    </xf>
    <xf numFmtId="167" fontId="21" fillId="8" borderId="5" xfId="5" applyFont="1" applyFill="1" applyBorder="1" applyAlignment="1">
      <alignment horizontal="left" vertical="center" wrapText="1"/>
    </xf>
    <xf numFmtId="167" fontId="21" fillId="8" borderId="5" xfId="5" applyFont="1" applyFill="1" applyBorder="1" applyAlignment="1">
      <alignment horizontal="left" vertical="center"/>
    </xf>
    <xf numFmtId="167" fontId="18" fillId="9" borderId="0" xfId="3" applyFont="1" applyFill="1" applyAlignment="1">
      <alignment horizontal="center" vertical="center"/>
    </xf>
    <xf numFmtId="167" fontId="18" fillId="9" borderId="0" xfId="3" applyFont="1" applyFill="1" applyAlignment="1">
      <alignment horizontal="center" vertical="top"/>
    </xf>
    <xf numFmtId="169" fontId="21" fillId="8" borderId="5" xfId="5" applyNumberFormat="1" applyFont="1" applyFill="1" applyBorder="1" applyAlignment="1">
      <alignment horizontal="center" vertical="center" wrapText="1"/>
    </xf>
    <xf numFmtId="167" fontId="21" fillId="8" borderId="5" xfId="5" applyFont="1" applyFill="1" applyBorder="1" applyAlignment="1">
      <alignment horizontal="center" vertical="center" wrapText="1"/>
    </xf>
    <xf numFmtId="167" fontId="21" fillId="8" borderId="14" xfId="5" applyFont="1" applyFill="1" applyBorder="1" applyAlignment="1">
      <alignment horizontal="center" vertical="center" wrapText="1"/>
    </xf>
    <xf numFmtId="167" fontId="21" fillId="8" borderId="10" xfId="5" applyFont="1" applyFill="1" applyBorder="1" applyAlignment="1">
      <alignment horizontal="center" vertical="center" wrapText="1"/>
    </xf>
    <xf numFmtId="167" fontId="18" fillId="9" borderId="6" xfId="5" applyFont="1" applyFill="1" applyBorder="1" applyAlignment="1">
      <alignment horizontal="center" vertical="center" wrapText="1"/>
    </xf>
    <xf numFmtId="167" fontId="18" fillId="9" borderId="7" xfId="5" applyFont="1" applyFill="1" applyBorder="1" applyAlignment="1">
      <alignment horizontal="center" vertical="center" wrapText="1"/>
    </xf>
    <xf numFmtId="167" fontId="18" fillId="9" borderId="8" xfId="5" applyFont="1" applyFill="1" applyBorder="1" applyAlignment="1">
      <alignment horizontal="center" vertical="center" wrapText="1"/>
    </xf>
    <xf numFmtId="167" fontId="21" fillId="7" borderId="5" xfId="5" applyFont="1" applyFill="1" applyBorder="1" applyAlignment="1">
      <alignment horizontal="left" vertical="center" wrapText="1"/>
    </xf>
    <xf numFmtId="167" fontId="21" fillId="8" borderId="17" xfId="5" applyFont="1" applyFill="1" applyBorder="1" applyAlignment="1">
      <alignment horizontal="center" vertical="center" wrapText="1"/>
    </xf>
    <xf numFmtId="168" fontId="21" fillId="8" borderId="5" xfId="4" applyNumberFormat="1" applyFont="1" applyFill="1" applyBorder="1" applyAlignment="1">
      <alignment horizontal="center" vertical="center" wrapText="1"/>
    </xf>
    <xf numFmtId="168" fontId="21" fillId="8" borderId="17" xfId="4" applyNumberFormat="1" applyFont="1" applyFill="1" applyBorder="1" applyAlignment="1">
      <alignment horizontal="center" vertical="center" wrapText="1"/>
    </xf>
    <xf numFmtId="167" fontId="17" fillId="7" borderId="13" xfId="2" applyFont="1" applyFill="1" applyBorder="1" applyAlignment="1">
      <alignment horizontal="left" vertical="center"/>
    </xf>
    <xf numFmtId="167" fontId="19" fillId="7" borderId="13" xfId="2" applyFont="1" applyFill="1" applyBorder="1" applyAlignment="1">
      <alignment horizontal="left" vertical="center"/>
    </xf>
    <xf numFmtId="167" fontId="22" fillId="7" borderId="13" xfId="5" applyFont="1" applyFill="1" applyBorder="1" applyAlignment="1">
      <alignment horizontal="left" vertical="center" wrapText="1"/>
    </xf>
    <xf numFmtId="167" fontId="19" fillId="7" borderId="5" xfId="2" applyFont="1" applyFill="1" applyBorder="1" applyAlignment="1">
      <alignment horizontal="left" vertical="center"/>
    </xf>
    <xf numFmtId="167" fontId="22" fillId="7" borderId="5" xfId="2" applyFont="1" applyFill="1" applyBorder="1" applyAlignment="1">
      <alignment horizontal="left" vertical="center"/>
    </xf>
    <xf numFmtId="169" fontId="21" fillId="8" borderId="15" xfId="5" applyNumberFormat="1" applyFont="1" applyFill="1" applyBorder="1" applyAlignment="1">
      <alignment horizontal="left" vertical="center" wrapText="1"/>
    </xf>
    <xf numFmtId="169" fontId="21" fillId="8" borderId="16" xfId="5" applyNumberFormat="1" applyFont="1" applyFill="1" applyBorder="1" applyAlignment="1">
      <alignment horizontal="left" vertical="center" wrapText="1"/>
    </xf>
    <xf numFmtId="169" fontId="21" fillId="8" borderId="10" xfId="5" applyNumberFormat="1" applyFont="1" applyFill="1" applyBorder="1" applyAlignment="1">
      <alignment horizontal="left" vertical="center" wrapText="1"/>
    </xf>
    <xf numFmtId="169" fontId="21" fillId="8" borderId="9" xfId="5" applyNumberFormat="1" applyFont="1" applyFill="1" applyBorder="1" applyAlignment="1">
      <alignment horizontal="left" vertical="center" wrapText="1"/>
    </xf>
    <xf numFmtId="167" fontId="21" fillId="8" borderId="17" xfId="5" applyFont="1" applyFill="1" applyBorder="1" applyAlignment="1">
      <alignment horizontal="left" vertical="center" wrapText="1"/>
    </xf>
    <xf numFmtId="167" fontId="21" fillId="8" borderId="18" xfId="5" applyFont="1" applyFill="1" applyBorder="1" applyAlignment="1">
      <alignment horizontal="left" vertical="center" wrapText="1"/>
    </xf>
    <xf numFmtId="167" fontId="17" fillId="3" borderId="15" xfId="2" applyFont="1" applyFill="1" applyBorder="1" applyAlignment="1">
      <alignment horizontal="left" vertical="center"/>
    </xf>
    <xf numFmtId="167" fontId="17" fillId="3" borderId="19" xfId="2" applyFont="1" applyFill="1" applyBorder="1" applyAlignment="1">
      <alignment horizontal="left" vertical="center"/>
    </xf>
    <xf numFmtId="169" fontId="21" fillId="8" borderId="5" xfId="5" applyNumberFormat="1" applyFont="1" applyFill="1" applyBorder="1" applyAlignment="1">
      <alignment horizontal="left" vertical="center" wrapText="1"/>
    </xf>
    <xf numFmtId="169" fontId="17" fillId="7" borderId="5" xfId="2" applyNumberFormat="1" applyFont="1" applyFill="1" applyBorder="1" applyAlignment="1">
      <alignment horizontal="left" vertical="center"/>
    </xf>
    <xf numFmtId="167" fontId="21" fillId="8" borderId="15" xfId="5" applyFont="1" applyFill="1" applyBorder="1" applyAlignment="1">
      <alignment horizontal="center" vertical="center" wrapText="1"/>
    </xf>
    <xf numFmtId="167" fontId="21" fillId="8" borderId="16" xfId="5" applyFont="1" applyFill="1" applyBorder="1" applyAlignment="1">
      <alignment horizontal="center" vertical="center" wrapText="1"/>
    </xf>
    <xf numFmtId="167" fontId="21" fillId="8" borderId="9" xfId="5" applyFont="1" applyFill="1" applyBorder="1" applyAlignment="1">
      <alignment horizontal="center" vertical="center" wrapText="1"/>
    </xf>
    <xf numFmtId="168" fontId="21" fillId="8" borderId="5" xfId="4" applyNumberFormat="1" applyFont="1" applyFill="1" applyBorder="1" applyAlignment="1">
      <alignment horizontal="left" vertical="center" wrapText="1"/>
    </xf>
    <xf numFmtId="167" fontId="21" fillId="8" borderId="5" xfId="5" applyFont="1" applyFill="1" applyBorder="1" applyAlignment="1">
      <alignment horizontal="center" vertical="center"/>
    </xf>
    <xf numFmtId="167" fontId="21" fillId="7" borderId="18" xfId="5" applyFont="1" applyFill="1" applyBorder="1" applyAlignment="1">
      <alignment horizontal="left" vertical="center" wrapText="1"/>
    </xf>
    <xf numFmtId="3" fontId="22" fillId="3" borderId="5" xfId="7" applyNumberFormat="1" applyFont="1" applyFill="1" applyBorder="1" applyAlignment="1">
      <alignment horizontal="left" vertical="center" wrapText="1"/>
    </xf>
    <xf numFmtId="167" fontId="22" fillId="3" borderId="5" xfId="5" applyFont="1" applyFill="1" applyBorder="1" applyAlignment="1">
      <alignment horizontal="center" vertical="center" wrapText="1"/>
    </xf>
    <xf numFmtId="168" fontId="22" fillId="3" borderId="17" xfId="4" applyNumberFormat="1" applyFont="1" applyFill="1" applyBorder="1" applyAlignment="1">
      <alignment horizontal="center" vertical="center" wrapText="1"/>
    </xf>
    <xf numFmtId="168" fontId="22" fillId="3" borderId="20" xfId="4" applyNumberFormat="1" applyFont="1" applyFill="1" applyBorder="1" applyAlignment="1">
      <alignment horizontal="center" vertical="center" wrapText="1"/>
    </xf>
    <xf numFmtId="168" fontId="22" fillId="3" borderId="18" xfId="4" applyNumberFormat="1" applyFont="1" applyFill="1" applyBorder="1" applyAlignment="1">
      <alignment horizontal="center" vertical="center" wrapText="1"/>
    </xf>
    <xf numFmtId="167" fontId="36" fillId="9" borderId="22" xfId="3" applyNumberFormat="1" applyFont="1" applyFill="1" applyBorder="1" applyAlignment="1">
      <alignment horizontal="left" vertical="center" wrapText="1"/>
    </xf>
    <xf numFmtId="167" fontId="11" fillId="0" borderId="23" xfId="3" applyNumberFormat="1" applyFont="1" applyBorder="1" applyAlignment="1">
      <alignment horizontal="left" vertical="center"/>
    </xf>
    <xf numFmtId="167" fontId="11" fillId="0" borderId="25" xfId="3" applyNumberFormat="1" applyFont="1" applyBorder="1" applyAlignment="1">
      <alignment horizontal="left" vertical="center"/>
    </xf>
    <xf numFmtId="167" fontId="11" fillId="0" borderId="24" xfId="3" applyNumberFormat="1" applyFont="1" applyBorder="1" applyAlignment="1">
      <alignment horizontal="left" vertical="center"/>
    </xf>
    <xf numFmtId="167" fontId="9" fillId="9" borderId="0" xfId="3" applyFont="1" applyFill="1" applyAlignment="1">
      <alignment horizontal="center" vertical="center" wrapText="1"/>
    </xf>
    <xf numFmtId="167" fontId="31" fillId="0" borderId="0" xfId="3" applyFont="1" applyAlignment="1">
      <alignment horizontal="center"/>
    </xf>
  </cellXfs>
  <cellStyles count="23">
    <cellStyle name="Comma [0]" xfId="1" builtinId="6"/>
    <cellStyle name="Comma [0] 2" xfId="8" xr:uid="{00000000-0005-0000-0000-000000000000}"/>
    <cellStyle name="Comma [0] 2 2" xfId="20" xr:uid="{00000000-0005-0000-0000-000000000000}"/>
    <cellStyle name="Comma [0] 3" xfId="18" xr:uid="{00000000-0005-0000-0000-00003F000000}"/>
    <cellStyle name="Comma 2" xfId="4" xr:uid="{00000000-0005-0000-0000-000001000000}"/>
    <cellStyle name="Comma 2 2" xfId="19" xr:uid="{00000000-0005-0000-0000-000001000000}"/>
    <cellStyle name="Comma 3" xfId="17" xr:uid="{00000000-0005-0000-0000-00003E000000}"/>
    <cellStyle name="Hyperlink" xfId="15" builtinId="8"/>
    <cellStyle name="Millares 2" xfId="21" xr:uid="{FAB7A3D4-DD2F-4E02-BE57-6F84B2125C5C}"/>
    <cellStyle name="Moneda 2" xfId="12" xr:uid="{00000000-0005-0000-0000-000005000000}"/>
    <cellStyle name="Moneda 2 2" xfId="22" xr:uid="{4F429E47-E0CA-44B9-8DB1-010F1CC9CF2A}"/>
    <cellStyle name="Normal" xfId="0" builtinId="0"/>
    <cellStyle name="Normal 10 2" xfId="11" xr:uid="{00000000-0005-0000-0000-000007000000}"/>
    <cellStyle name="Normal 2" xfId="3" xr:uid="{00000000-0005-0000-0000-000008000000}"/>
    <cellStyle name="Normal 2 2 2" xfId="5" xr:uid="{00000000-0005-0000-0000-000009000000}"/>
    <cellStyle name="Normal 3" xfId="16" xr:uid="{0A0309E6-1DB1-41EA-9BC8-29156ACFD0F9}"/>
    <cellStyle name="Normal 3 2 2" xfId="6" xr:uid="{00000000-0005-0000-0000-00000A000000}"/>
    <cellStyle name="Normal 7" xfId="7" xr:uid="{00000000-0005-0000-0000-00000B000000}"/>
    <cellStyle name="Normal 7 2" xfId="10" xr:uid="{00000000-0005-0000-0000-00000C000000}"/>
    <cellStyle name="Normal 9 2" xfId="2" xr:uid="{00000000-0005-0000-0000-00000D000000}"/>
    <cellStyle name="Normal_9. PA" xfId="14" xr:uid="{00000000-0005-0000-0000-00000E000000}"/>
    <cellStyle name="Normal_PA_1" xfId="13" xr:uid="{00000000-0005-0000-0000-00000F000000}"/>
    <cellStyle name="Percent" xfId="9" builtinId="5"/>
  </cellStyles>
  <dxfs count="0"/>
  <tableStyles count="0" defaultTableStyle="TableStyleMedium9" defaultPivotStyle="PivotStyleLight16"/>
  <colors>
    <mruColors>
      <color rgb="FF0000FF"/>
      <color rgb="FFFFFFCC"/>
      <color rgb="FF0000CC"/>
      <color rgb="FFCC0099"/>
      <color rgb="FF00339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s-PY" b="1"/>
              <a:t>Fondos</a:t>
            </a:r>
            <a:r>
              <a:rPr lang="es-PY" b="1" baseline="0"/>
              <a:t> BID</a:t>
            </a:r>
            <a:endParaRPr lang="es-PY"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PY"/>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Gral'!$C$24:$H$24</c:f>
              <c:strCache>
                <c:ptCount val="6"/>
                <c:pt idx="0">
                  <c:v> AÑO 1 </c:v>
                </c:pt>
                <c:pt idx="1">
                  <c:v> AÑO 2 </c:v>
                </c:pt>
                <c:pt idx="2">
                  <c:v> AÑO 3 </c:v>
                </c:pt>
                <c:pt idx="3">
                  <c:v> AÑO 4 </c:v>
                </c:pt>
                <c:pt idx="4">
                  <c:v> AÑO 5 </c:v>
                </c:pt>
                <c:pt idx="5">
                  <c:v> AÑO 6 </c:v>
                </c:pt>
              </c:strCache>
            </c:strRef>
          </c:cat>
          <c:val>
            <c:numRef>
              <c:f>'CC Gral'!$C$28:$H$28</c:f>
              <c:numCache>
                <c:formatCode>[$USD]\ #,##0.00</c:formatCode>
                <c:ptCount val="6"/>
                <c:pt idx="0">
                  <c:v>3.8762100300000002</c:v>
                </c:pt>
                <c:pt idx="1">
                  <c:v>26.28745795</c:v>
                </c:pt>
                <c:pt idx="2">
                  <c:v>33.864414449999998</c:v>
                </c:pt>
                <c:pt idx="3">
                  <c:v>29.2171363</c:v>
                </c:pt>
                <c:pt idx="4">
                  <c:v>23.9811619</c:v>
                </c:pt>
                <c:pt idx="5">
                  <c:v>7.7736192099999997</c:v>
                </c:pt>
              </c:numCache>
            </c:numRef>
          </c:val>
          <c:extLst>
            <c:ext xmlns:c16="http://schemas.microsoft.com/office/drawing/2014/chart" uri="{C3380CC4-5D6E-409C-BE32-E72D297353CC}">
              <c16:uniqueId val="{00000000-7B7D-43BD-B1D3-C9ACE29D8B5B}"/>
            </c:ext>
          </c:extLst>
        </c:ser>
        <c:dLbls>
          <c:showLegendKey val="0"/>
          <c:showVal val="0"/>
          <c:showCatName val="0"/>
          <c:showSerName val="0"/>
          <c:showPercent val="0"/>
          <c:showBubbleSize val="0"/>
        </c:dLbls>
        <c:gapWidth val="219"/>
        <c:axId val="370032072"/>
        <c:axId val="370031744"/>
      </c:barChart>
      <c:lineChart>
        <c:grouping val="standard"/>
        <c:varyColors val="0"/>
        <c:ser>
          <c:idx val="1"/>
          <c:order val="1"/>
          <c:spPr>
            <a:ln w="28575" cap="rnd">
              <a:solidFill>
                <a:schemeClr val="accent2"/>
              </a:solidFill>
              <a:round/>
            </a:ln>
            <a:effectLst/>
          </c:spPr>
          <c:marker>
            <c:symbol val="none"/>
          </c:marker>
          <c:dLbls>
            <c:spPr>
              <a:solidFill>
                <a:schemeClr val="accent6">
                  <a:lumMod val="20000"/>
                  <a:lumOff val="80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Gral'!$C$24:$H$24</c:f>
              <c:strCache>
                <c:ptCount val="6"/>
                <c:pt idx="0">
                  <c:v> AÑO 1 </c:v>
                </c:pt>
                <c:pt idx="1">
                  <c:v> AÑO 2 </c:v>
                </c:pt>
                <c:pt idx="2">
                  <c:v> AÑO 3 </c:v>
                </c:pt>
                <c:pt idx="3">
                  <c:v> AÑO 4 </c:v>
                </c:pt>
                <c:pt idx="4">
                  <c:v> AÑO 5 </c:v>
                </c:pt>
                <c:pt idx="5">
                  <c:v> AÑO 6 </c:v>
                </c:pt>
              </c:strCache>
            </c:strRef>
          </c:cat>
          <c:val>
            <c:numRef>
              <c:f>'CC Gral'!$C$29:$H$29</c:f>
              <c:numCache>
                <c:formatCode>[$USD]\ #,##0.00</c:formatCode>
                <c:ptCount val="6"/>
                <c:pt idx="0">
                  <c:v>3.8762100300000002</c:v>
                </c:pt>
                <c:pt idx="1">
                  <c:v>30.16366798</c:v>
                </c:pt>
                <c:pt idx="2">
                  <c:v>64.028082429999998</c:v>
                </c:pt>
                <c:pt idx="3">
                  <c:v>93.245218730000005</c:v>
                </c:pt>
                <c:pt idx="4">
                  <c:v>117.22638063000001</c:v>
                </c:pt>
                <c:pt idx="5">
                  <c:v>124.99999984000002</c:v>
                </c:pt>
              </c:numCache>
            </c:numRef>
          </c:val>
          <c:smooth val="0"/>
          <c:extLst>
            <c:ext xmlns:c16="http://schemas.microsoft.com/office/drawing/2014/chart" uri="{C3380CC4-5D6E-409C-BE32-E72D297353CC}">
              <c16:uniqueId val="{00000001-7B7D-43BD-B1D3-C9ACE29D8B5B}"/>
            </c:ext>
          </c:extLst>
        </c:ser>
        <c:dLbls>
          <c:showLegendKey val="0"/>
          <c:showVal val="0"/>
          <c:showCatName val="0"/>
          <c:showSerName val="0"/>
          <c:showPercent val="0"/>
          <c:showBubbleSize val="0"/>
        </c:dLbls>
        <c:marker val="1"/>
        <c:smooth val="0"/>
        <c:axId val="466595584"/>
        <c:axId val="466588696"/>
      </c:lineChart>
      <c:catAx>
        <c:axId val="37003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370031744"/>
        <c:crosses val="autoZero"/>
        <c:auto val="1"/>
        <c:lblAlgn val="ctr"/>
        <c:lblOffset val="100"/>
        <c:noMultiLvlLbl val="0"/>
      </c:catAx>
      <c:valAx>
        <c:axId val="370031744"/>
        <c:scaling>
          <c:orientation val="minMax"/>
        </c:scaling>
        <c:delete val="0"/>
        <c:axPos val="l"/>
        <c:numFmt formatCode="[$USD]\ #,##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370032072"/>
        <c:crosses val="autoZero"/>
        <c:crossBetween val="between"/>
      </c:valAx>
      <c:valAx>
        <c:axId val="466588696"/>
        <c:scaling>
          <c:orientation val="minMax"/>
        </c:scaling>
        <c:delete val="0"/>
        <c:axPos val="r"/>
        <c:numFmt formatCode="[$USD]\ #,##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66595584"/>
        <c:crosses val="max"/>
        <c:crossBetween val="between"/>
      </c:valAx>
      <c:catAx>
        <c:axId val="466595584"/>
        <c:scaling>
          <c:orientation val="minMax"/>
        </c:scaling>
        <c:delete val="1"/>
        <c:axPos val="b"/>
        <c:numFmt formatCode="General" sourceLinked="1"/>
        <c:majorTickMark val="out"/>
        <c:minorTickMark val="none"/>
        <c:tickLblPos val="nextTo"/>
        <c:crossAx val="466588696"/>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Y"/>
              <a:t>Programa PR-L1156 -</a:t>
            </a:r>
            <a:r>
              <a:rPr lang="es-PY" baseline="0"/>
              <a:t> Total</a:t>
            </a:r>
            <a:endParaRPr lang="es-PY"/>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Y"/>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Gral'!$C$14:$H$14</c:f>
              <c:strCache>
                <c:ptCount val="6"/>
                <c:pt idx="0">
                  <c:v> AÑO 1 </c:v>
                </c:pt>
                <c:pt idx="1">
                  <c:v> AÑO 2 </c:v>
                </c:pt>
                <c:pt idx="2">
                  <c:v> AÑO 3 </c:v>
                </c:pt>
                <c:pt idx="3">
                  <c:v> AÑO 4 </c:v>
                </c:pt>
                <c:pt idx="4">
                  <c:v> AÑO 5 </c:v>
                </c:pt>
                <c:pt idx="5">
                  <c:v> AÑO 6 </c:v>
                </c:pt>
              </c:strCache>
            </c:strRef>
          </c:cat>
          <c:val>
            <c:numRef>
              <c:f>'CC Gral'!$C$18:$H$18</c:f>
              <c:numCache>
                <c:formatCode>[$USD]\ #,##0.00</c:formatCode>
                <c:ptCount val="6"/>
                <c:pt idx="0">
                  <c:v>4.2638310099999996</c:v>
                </c:pt>
                <c:pt idx="1">
                  <c:v>30.28641734</c:v>
                </c:pt>
                <c:pt idx="2">
                  <c:v>39.60601041000001</c:v>
                </c:pt>
                <c:pt idx="3">
                  <c:v>34.082549899999997</c:v>
                </c:pt>
                <c:pt idx="4">
                  <c:v>27.975449859999998</c:v>
                </c:pt>
                <c:pt idx="5">
                  <c:v>8.9860610800000007</c:v>
                </c:pt>
              </c:numCache>
            </c:numRef>
          </c:val>
          <c:extLst>
            <c:ext xmlns:c16="http://schemas.microsoft.com/office/drawing/2014/chart" uri="{C3380CC4-5D6E-409C-BE32-E72D297353CC}">
              <c16:uniqueId val="{00000000-4B63-4763-A362-4D13ED1E4B61}"/>
            </c:ext>
          </c:extLst>
        </c:ser>
        <c:dLbls>
          <c:showLegendKey val="0"/>
          <c:showVal val="0"/>
          <c:showCatName val="0"/>
          <c:showSerName val="0"/>
          <c:showPercent val="0"/>
          <c:showBubbleSize val="0"/>
        </c:dLbls>
        <c:gapWidth val="219"/>
        <c:axId val="477694776"/>
        <c:axId val="477699696"/>
      </c:barChart>
      <c:lineChart>
        <c:grouping val="standard"/>
        <c:varyColors val="0"/>
        <c:ser>
          <c:idx val="1"/>
          <c:order val="1"/>
          <c:spPr>
            <a:ln w="28575" cap="rnd">
              <a:solidFill>
                <a:schemeClr val="accent2"/>
              </a:solidFill>
              <a:round/>
            </a:ln>
            <a:effectLst/>
          </c:spPr>
          <c:marker>
            <c:symbol val="none"/>
          </c:marker>
          <c:dLbls>
            <c:spPr>
              <a:solidFill>
                <a:schemeClr val="accent6">
                  <a:lumMod val="20000"/>
                  <a:lumOff val="80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Gral'!$C$14:$H$14</c:f>
              <c:strCache>
                <c:ptCount val="6"/>
                <c:pt idx="0">
                  <c:v> AÑO 1 </c:v>
                </c:pt>
                <c:pt idx="1">
                  <c:v> AÑO 2 </c:v>
                </c:pt>
                <c:pt idx="2">
                  <c:v> AÑO 3 </c:v>
                </c:pt>
                <c:pt idx="3">
                  <c:v> AÑO 4 </c:v>
                </c:pt>
                <c:pt idx="4">
                  <c:v> AÑO 5 </c:v>
                </c:pt>
                <c:pt idx="5">
                  <c:v> AÑO 6 </c:v>
                </c:pt>
              </c:strCache>
            </c:strRef>
          </c:cat>
          <c:val>
            <c:numRef>
              <c:f>'CC Gral'!$C$19:$H$19</c:f>
              <c:numCache>
                <c:formatCode>[$USD]\ #,##0.00</c:formatCode>
                <c:ptCount val="6"/>
                <c:pt idx="0">
                  <c:v>4.2638310099999996</c:v>
                </c:pt>
                <c:pt idx="1">
                  <c:v>34.550248349999997</c:v>
                </c:pt>
                <c:pt idx="2">
                  <c:v>74.156258760000014</c:v>
                </c:pt>
                <c:pt idx="3">
                  <c:v>108.23880866000002</c:v>
                </c:pt>
                <c:pt idx="4">
                  <c:v>136.21425852000002</c:v>
                </c:pt>
                <c:pt idx="5">
                  <c:v>145.20031960000003</c:v>
                </c:pt>
              </c:numCache>
            </c:numRef>
          </c:val>
          <c:smooth val="0"/>
          <c:extLst>
            <c:ext xmlns:c16="http://schemas.microsoft.com/office/drawing/2014/chart" uri="{C3380CC4-5D6E-409C-BE32-E72D297353CC}">
              <c16:uniqueId val="{00000001-4B63-4763-A362-4D13ED1E4B61}"/>
            </c:ext>
          </c:extLst>
        </c:ser>
        <c:dLbls>
          <c:showLegendKey val="0"/>
          <c:showVal val="0"/>
          <c:showCatName val="0"/>
          <c:showSerName val="0"/>
          <c:showPercent val="0"/>
          <c:showBubbleSize val="0"/>
        </c:dLbls>
        <c:marker val="1"/>
        <c:smooth val="0"/>
        <c:axId val="477698384"/>
        <c:axId val="477698056"/>
      </c:lineChart>
      <c:catAx>
        <c:axId val="47769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7699696"/>
        <c:crosses val="autoZero"/>
        <c:auto val="1"/>
        <c:lblAlgn val="ctr"/>
        <c:lblOffset val="100"/>
        <c:noMultiLvlLbl val="0"/>
      </c:catAx>
      <c:valAx>
        <c:axId val="477699696"/>
        <c:scaling>
          <c:orientation val="minMax"/>
        </c:scaling>
        <c:delete val="0"/>
        <c:axPos val="l"/>
        <c:numFmt formatCode="[$USD]\ #,##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7694776"/>
        <c:crosses val="autoZero"/>
        <c:crossBetween val="between"/>
      </c:valAx>
      <c:valAx>
        <c:axId val="477698056"/>
        <c:scaling>
          <c:orientation val="minMax"/>
        </c:scaling>
        <c:delete val="0"/>
        <c:axPos val="r"/>
        <c:numFmt formatCode="[$USD]\ #,##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7698384"/>
        <c:crosses val="max"/>
        <c:crossBetween val="between"/>
      </c:valAx>
      <c:catAx>
        <c:axId val="477698384"/>
        <c:scaling>
          <c:orientation val="minMax"/>
        </c:scaling>
        <c:delete val="1"/>
        <c:axPos val="b"/>
        <c:numFmt formatCode="General" sourceLinked="1"/>
        <c:majorTickMark val="out"/>
        <c:minorTickMark val="none"/>
        <c:tickLblPos val="nextTo"/>
        <c:crossAx val="477698056"/>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Y"/>
              <a:t>Aporte</a:t>
            </a:r>
            <a:r>
              <a:rPr lang="es-PY" baseline="0"/>
              <a:t> Local</a:t>
            </a:r>
            <a:endParaRPr lang="es-PY"/>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Y"/>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Gral'!$C$34:$H$34</c:f>
              <c:strCache>
                <c:ptCount val="6"/>
                <c:pt idx="0">
                  <c:v> AÑO 1 </c:v>
                </c:pt>
                <c:pt idx="1">
                  <c:v> AÑO 2 </c:v>
                </c:pt>
                <c:pt idx="2">
                  <c:v> AÑO 3 </c:v>
                </c:pt>
                <c:pt idx="3">
                  <c:v> AÑO 4 </c:v>
                </c:pt>
                <c:pt idx="4">
                  <c:v> AÑO 5 </c:v>
                </c:pt>
                <c:pt idx="5">
                  <c:v> AÑO 6 </c:v>
                </c:pt>
              </c:strCache>
            </c:strRef>
          </c:cat>
          <c:val>
            <c:numRef>
              <c:f>'CC Gral'!$C$38:$H$38</c:f>
              <c:numCache>
                <c:formatCode>[$USD]\ #,##0.00</c:formatCode>
                <c:ptCount val="6"/>
                <c:pt idx="0">
                  <c:v>0.38762098</c:v>
                </c:pt>
                <c:pt idx="1">
                  <c:v>3.9989593900000004</c:v>
                </c:pt>
                <c:pt idx="2">
                  <c:v>5.7415959599999988</c:v>
                </c:pt>
                <c:pt idx="3">
                  <c:v>4.8654135999999992</c:v>
                </c:pt>
                <c:pt idx="4">
                  <c:v>3.9942879599999999</c:v>
                </c:pt>
                <c:pt idx="5">
                  <c:v>1.2124418700000001</c:v>
                </c:pt>
              </c:numCache>
            </c:numRef>
          </c:val>
          <c:extLst>
            <c:ext xmlns:c16="http://schemas.microsoft.com/office/drawing/2014/chart" uri="{C3380CC4-5D6E-409C-BE32-E72D297353CC}">
              <c16:uniqueId val="{00000000-941D-4517-810B-8F876F694BFF}"/>
            </c:ext>
          </c:extLst>
        </c:ser>
        <c:dLbls>
          <c:showLegendKey val="0"/>
          <c:showVal val="0"/>
          <c:showCatName val="0"/>
          <c:showSerName val="0"/>
          <c:showPercent val="0"/>
          <c:showBubbleSize val="0"/>
        </c:dLbls>
        <c:gapWidth val="219"/>
        <c:axId val="476755608"/>
        <c:axId val="476752000"/>
      </c:barChart>
      <c:lineChart>
        <c:grouping val="standard"/>
        <c:varyColors val="0"/>
        <c:ser>
          <c:idx val="1"/>
          <c:order val="1"/>
          <c:spPr>
            <a:ln w="28575" cap="rnd">
              <a:solidFill>
                <a:schemeClr val="accent2"/>
              </a:solidFill>
              <a:round/>
            </a:ln>
            <a:effectLst/>
          </c:spPr>
          <c:marker>
            <c:symbol val="none"/>
          </c:marker>
          <c:dLbls>
            <c:spPr>
              <a:solidFill>
                <a:schemeClr val="accent6">
                  <a:lumMod val="20000"/>
                  <a:lumOff val="80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s-PY"/>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'CC Gral'!$C$34:$H$34</c:f>
              <c:strCache>
                <c:ptCount val="6"/>
                <c:pt idx="0">
                  <c:v> AÑO 1 </c:v>
                </c:pt>
                <c:pt idx="1">
                  <c:v> AÑO 2 </c:v>
                </c:pt>
                <c:pt idx="2">
                  <c:v> AÑO 3 </c:v>
                </c:pt>
                <c:pt idx="3">
                  <c:v> AÑO 4 </c:v>
                </c:pt>
                <c:pt idx="4">
                  <c:v> AÑO 5 </c:v>
                </c:pt>
                <c:pt idx="5">
                  <c:v> AÑO 6 </c:v>
                </c:pt>
              </c:strCache>
            </c:strRef>
          </c:cat>
          <c:val>
            <c:numRef>
              <c:f>'CC Gral'!$C$39:$H$39</c:f>
              <c:numCache>
                <c:formatCode>[$USD]\ #,##0.00</c:formatCode>
                <c:ptCount val="6"/>
                <c:pt idx="0">
                  <c:v>0.38762098</c:v>
                </c:pt>
                <c:pt idx="1">
                  <c:v>4.3865803700000008</c:v>
                </c:pt>
                <c:pt idx="2">
                  <c:v>10.128176329999999</c:v>
                </c:pt>
                <c:pt idx="3">
                  <c:v>14.993589929999999</c:v>
                </c:pt>
                <c:pt idx="4">
                  <c:v>18.98787789</c:v>
                </c:pt>
                <c:pt idx="5">
                  <c:v>20.200319759999999</c:v>
                </c:pt>
              </c:numCache>
            </c:numRef>
          </c:val>
          <c:smooth val="0"/>
          <c:extLst>
            <c:ext xmlns:c16="http://schemas.microsoft.com/office/drawing/2014/chart" uri="{C3380CC4-5D6E-409C-BE32-E72D297353CC}">
              <c16:uniqueId val="{00000001-941D-4517-810B-8F876F694BFF}"/>
            </c:ext>
          </c:extLst>
        </c:ser>
        <c:dLbls>
          <c:showLegendKey val="0"/>
          <c:showVal val="0"/>
          <c:showCatName val="0"/>
          <c:showSerName val="0"/>
          <c:showPercent val="0"/>
          <c:showBubbleSize val="0"/>
        </c:dLbls>
        <c:marker val="1"/>
        <c:smooth val="0"/>
        <c:axId val="474743720"/>
        <c:axId val="474738800"/>
      </c:lineChart>
      <c:catAx>
        <c:axId val="476755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6752000"/>
        <c:crosses val="autoZero"/>
        <c:auto val="1"/>
        <c:lblAlgn val="ctr"/>
        <c:lblOffset val="100"/>
        <c:noMultiLvlLbl val="0"/>
      </c:catAx>
      <c:valAx>
        <c:axId val="476752000"/>
        <c:scaling>
          <c:orientation val="minMax"/>
        </c:scaling>
        <c:delete val="0"/>
        <c:axPos val="l"/>
        <c:numFmt formatCode="[$USD]\ #,##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6755608"/>
        <c:crosses val="autoZero"/>
        <c:crossBetween val="between"/>
      </c:valAx>
      <c:valAx>
        <c:axId val="474738800"/>
        <c:scaling>
          <c:orientation val="minMax"/>
        </c:scaling>
        <c:delete val="0"/>
        <c:axPos val="r"/>
        <c:numFmt formatCode="[$USD]\ #,##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Y"/>
          </a:p>
        </c:txPr>
        <c:crossAx val="474743720"/>
        <c:crosses val="max"/>
        <c:crossBetween val="between"/>
      </c:valAx>
      <c:catAx>
        <c:axId val="474743720"/>
        <c:scaling>
          <c:orientation val="minMax"/>
        </c:scaling>
        <c:delete val="1"/>
        <c:axPos val="b"/>
        <c:numFmt formatCode="General" sourceLinked="1"/>
        <c:majorTickMark val="out"/>
        <c:minorTickMark val="none"/>
        <c:tickLblPos val="nextTo"/>
        <c:crossAx val="474738800"/>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4304-4014-B93E-8EAED9119CC1}"/>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4304-4014-B93E-8EAED9119CC1}"/>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2-4304-4014-B93E-8EAED9119CC1}"/>
              </c:ext>
            </c:extLst>
          </c:dPt>
          <c:dLbls>
            <c:dLbl>
              <c:idx val="0"/>
              <c:layout>
                <c:manualLayout>
                  <c:x val="0.15792880258899686"/>
                  <c:y val="-0.13905930470347649"/>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accent1"/>
                      </a:solidFill>
                      <a:latin typeface="+mn-lt"/>
                      <a:ea typeface="+mn-ea"/>
                      <a:cs typeface="+mn-cs"/>
                    </a:defRPr>
                  </a:pPr>
                  <a:endParaRPr lang="es-PY"/>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304-4014-B93E-8EAED9119CC1}"/>
                </c:ext>
              </c:extLst>
            </c:dLbl>
            <c:dLbl>
              <c:idx val="1"/>
              <c:layout>
                <c:manualLayout>
                  <c:x val="-0.10355987055016183"/>
                  <c:y val="0.11451942740286299"/>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accent2"/>
                      </a:solidFill>
                      <a:latin typeface="+mn-lt"/>
                      <a:ea typeface="+mn-ea"/>
                      <a:cs typeface="+mn-cs"/>
                    </a:defRPr>
                  </a:pPr>
                  <a:endParaRPr lang="es-PY"/>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304-4014-B93E-8EAED9119CC1}"/>
                </c:ext>
              </c:extLst>
            </c:dLbl>
            <c:dLbl>
              <c:idx val="2"/>
              <c:layout>
                <c:manualLayout>
                  <c:x val="0.21229773462783172"/>
                  <c:y val="6.1349693251533742E-2"/>
                </c:manualLayout>
              </c:layout>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accent3"/>
                      </a:solidFill>
                      <a:latin typeface="+mn-lt"/>
                      <a:ea typeface="+mn-ea"/>
                      <a:cs typeface="+mn-cs"/>
                    </a:defRPr>
                  </a:pPr>
                  <a:endParaRPr lang="es-PY"/>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304-4014-B93E-8EAED9119CC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accent1"/>
                    </a:solidFill>
                    <a:latin typeface="+mn-lt"/>
                    <a:ea typeface="+mn-ea"/>
                    <a:cs typeface="+mn-cs"/>
                  </a:defRPr>
                </a:pPr>
                <a:endParaRPr lang="es-PY"/>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'CC Gral'!$B$5:$B$7</c:f>
              <c:strCache>
                <c:ptCount val="3"/>
                <c:pt idx="0">
                  <c:v>Componente 1. Inversiones para rehabilitación y modernización de la central</c:v>
                </c:pt>
                <c:pt idx="1">
                  <c:v>Componente 2. Apoyo a la gestión, protección de predios, equidad de género y capacidad institucional.</c:v>
                </c:pt>
                <c:pt idx="2">
                  <c:v>Administración del Programa</c:v>
                </c:pt>
              </c:strCache>
            </c:strRef>
          </c:cat>
          <c:val>
            <c:numRef>
              <c:f>'CC Gral'!$F$5:$F$7</c:f>
              <c:numCache>
                <c:formatCode>0.00%</c:formatCode>
                <c:ptCount val="3"/>
                <c:pt idx="0">
                  <c:v>0.92153515915116435</c:v>
                </c:pt>
                <c:pt idx="1">
                  <c:v>6.4070933177006767E-2</c:v>
                </c:pt>
                <c:pt idx="2">
                  <c:v>1.4393907671828823E-2</c:v>
                </c:pt>
              </c:numCache>
            </c:numRef>
          </c:val>
          <c:extLst>
            <c:ext xmlns:c16="http://schemas.microsoft.com/office/drawing/2014/chart" uri="{C3380CC4-5D6E-409C-BE32-E72D297353CC}">
              <c16:uniqueId val="{00000000-4304-4014-B93E-8EAED9119CC1}"/>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0</xdr:rowOff>
        </xdr:from>
        <xdr:to>
          <xdr:col>43</xdr:col>
          <xdr:colOff>45720</xdr:colOff>
          <xdr:row>61</xdr:row>
          <xdr:rowOff>15240</xdr:rowOff>
        </xdr:to>
        <xdr:sp macro="" textlink="">
          <xdr:nvSpPr>
            <xdr:cNvPr id="10243" name="Object 3" hidden="1">
              <a:extLst>
                <a:ext uri="{63B3BB69-23CF-44E3-9099-C40C66FF867C}">
                  <a14:compatExt spid="_x0000_s10243"/>
                </a:ext>
                <a:ext uri="{FF2B5EF4-FFF2-40B4-BE49-F238E27FC236}">
                  <a16:creationId xmlns:a16="http://schemas.microsoft.com/office/drawing/2014/main" id="{49B54DA3-1398-4E6B-B1DF-0C5D302A497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107950</xdr:colOff>
      <xdr:row>22</xdr:row>
      <xdr:rowOff>12700</xdr:rowOff>
    </xdr:from>
    <xdr:to>
      <xdr:col>19</xdr:col>
      <xdr:colOff>571500</xdr:colOff>
      <xdr:row>31</xdr:row>
      <xdr:rowOff>38100</xdr:rowOff>
    </xdr:to>
    <xdr:graphicFrame macro="">
      <xdr:nvGraphicFramePr>
        <xdr:cNvPr id="9" name="Chart 8">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82550</xdr:colOff>
      <xdr:row>12</xdr:row>
      <xdr:rowOff>50800</xdr:rowOff>
    </xdr:from>
    <xdr:to>
      <xdr:col>19</xdr:col>
      <xdr:colOff>558800</xdr:colOff>
      <xdr:row>20</xdr:row>
      <xdr:rowOff>196850</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120650</xdr:colOff>
      <xdr:row>32</xdr:row>
      <xdr:rowOff>31750</xdr:rowOff>
    </xdr:from>
    <xdr:to>
      <xdr:col>20</xdr:col>
      <xdr:colOff>0</xdr:colOff>
      <xdr:row>40</xdr:row>
      <xdr:rowOff>177800</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400050</xdr:colOff>
      <xdr:row>2</xdr:row>
      <xdr:rowOff>31750</xdr:rowOff>
    </xdr:from>
    <xdr:to>
      <xdr:col>14</xdr:col>
      <xdr:colOff>596900</xdr:colOff>
      <xdr:row>9</xdr:row>
      <xdr:rowOff>25400</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342900</xdr:colOff>
      <xdr:row>13</xdr:row>
      <xdr:rowOff>876299</xdr:rowOff>
    </xdr:from>
    <xdr:to>
      <xdr:col>48</xdr:col>
      <xdr:colOff>0</xdr:colOff>
      <xdr:row>22</xdr:row>
      <xdr:rowOff>731256</xdr:rowOff>
    </xdr:to>
    <xdr:pic>
      <xdr:nvPicPr>
        <xdr:cNvPr id="3" name="Picture 2">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58300" y="8877299"/>
          <a:ext cx="19773900" cy="66367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c.rocio/Dropbox/Proyecto%20Acaray/versiones%20viejas/Programa%20PR-L1156%20Instrumentos%2018%20de%20se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DT"/>
      <sheetName val="CC Gral"/>
      <sheetName val="CC detallado"/>
      <sheetName val="Cronograma"/>
      <sheetName val="PEP - BID"/>
      <sheetName val="PEP - AL"/>
      <sheetName val="PEP TOTAL"/>
      <sheetName val="POA año 1"/>
      <sheetName val="Estructura"/>
      <sheetName val="PA"/>
      <sheetName val="PAI"/>
    </sheetNames>
    <sheetDataSet>
      <sheetData sheetId="0">
        <row r="1">
          <cell r="A1" t="str">
            <v>PROGRAMA DE REHABILITACIÓN Y MODERNIZACIÓN DE LA CENTRAL HIDROELÉCTRICA DE ACARAY PR-L1156</v>
          </cell>
        </row>
      </sheetData>
      <sheetData sheetId="1"/>
      <sheetData sheetId="2"/>
      <sheetData sheetId="3">
        <row r="5">
          <cell r="G5" t="str">
            <v>Componente 1. Inversiones para rehabilitación y modernización de la central</v>
          </cell>
        </row>
        <row r="52">
          <cell r="G52" t="str">
            <v>Componente 2. Apoyo a la gestión, protección de predios, equidad de género y capacidad institucional.</v>
          </cell>
        </row>
        <row r="64">
          <cell r="G64" t="str">
            <v>Administración del Programa</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Visio_Drawing.vsd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showGridLines="0" zoomScale="120" zoomScaleNormal="120" workbookViewId="0">
      <selection activeCell="E4" sqref="E4:F10"/>
    </sheetView>
  </sheetViews>
  <sheetFormatPr defaultColWidth="9.109375" defaultRowHeight="14.4" x14ac:dyDescent="0.3"/>
  <cols>
    <col min="1" max="1" width="20" customWidth="1"/>
    <col min="2" max="2" width="50.77734375" customWidth="1"/>
    <col min="3" max="3" width="37.44140625" customWidth="1"/>
  </cols>
  <sheetData>
    <row r="1" spans="1:3" ht="28.95" customHeight="1" thickBot="1" x14ac:dyDescent="0.35">
      <c r="A1" s="293" t="s">
        <v>119</v>
      </c>
      <c r="B1" s="293"/>
      <c r="C1" s="293"/>
    </row>
    <row r="2" spans="1:3" s="1" customFormat="1" ht="15.6" thickTop="1" thickBot="1" x14ac:dyDescent="0.35">
      <c r="A2" s="282" t="s">
        <v>111</v>
      </c>
      <c r="B2" s="282" t="s">
        <v>112</v>
      </c>
      <c r="C2" s="282" t="s">
        <v>113</v>
      </c>
    </row>
    <row r="3" spans="1:3" s="1" customFormat="1" ht="15.6" thickTop="1" thickBot="1" x14ac:dyDescent="0.35">
      <c r="A3" s="2" t="s">
        <v>1</v>
      </c>
      <c r="B3" s="280" t="s">
        <v>364</v>
      </c>
      <c r="C3" s="281"/>
    </row>
    <row r="4" spans="1:3" s="1" customFormat="1" ht="15.6" thickTop="1" thickBot="1" x14ac:dyDescent="0.35">
      <c r="A4" s="2" t="s">
        <v>415</v>
      </c>
      <c r="B4" s="280" t="s">
        <v>418</v>
      </c>
      <c r="C4" s="281"/>
    </row>
    <row r="5" spans="1:3" s="1" customFormat="1" ht="15.6" thickTop="1" thickBot="1" x14ac:dyDescent="0.35">
      <c r="A5" s="2" t="s">
        <v>419</v>
      </c>
      <c r="B5" s="280" t="s">
        <v>365</v>
      </c>
      <c r="C5" s="281"/>
    </row>
    <row r="6" spans="1:3" s="1" customFormat="1" ht="15.6" thickTop="1" thickBot="1" x14ac:dyDescent="0.35">
      <c r="A6" s="2" t="s">
        <v>114</v>
      </c>
      <c r="B6" s="280" t="s">
        <v>9</v>
      </c>
      <c r="C6" s="281"/>
    </row>
    <row r="7" spans="1:3" s="1" customFormat="1" ht="15.6" thickTop="1" thickBot="1" x14ac:dyDescent="0.35">
      <c r="A7" s="2" t="s">
        <v>367</v>
      </c>
      <c r="B7" s="280" t="s">
        <v>435</v>
      </c>
      <c r="C7" s="281"/>
    </row>
    <row r="8" spans="1:3" s="1" customFormat="1" ht="15.6" thickTop="1" thickBot="1" x14ac:dyDescent="0.35">
      <c r="A8" s="2" t="s">
        <v>368</v>
      </c>
      <c r="B8" s="280" t="s">
        <v>436</v>
      </c>
      <c r="C8" s="281"/>
    </row>
    <row r="9" spans="1:3" s="1" customFormat="1" ht="15.6" thickTop="1" thickBot="1" x14ac:dyDescent="0.35">
      <c r="A9" s="2" t="s">
        <v>366</v>
      </c>
      <c r="B9" s="280" t="s">
        <v>437</v>
      </c>
      <c r="C9" s="281"/>
    </row>
    <row r="10" spans="1:3" s="1" customFormat="1" ht="15.6" thickTop="1" thickBot="1" x14ac:dyDescent="0.35">
      <c r="A10" s="2" t="s">
        <v>438</v>
      </c>
      <c r="B10" s="292" t="s">
        <v>439</v>
      </c>
      <c r="C10" s="281"/>
    </row>
    <row r="11" spans="1:3" ht="15.6" thickTop="1" thickBot="1" x14ac:dyDescent="0.35">
      <c r="A11" s="2" t="s">
        <v>416</v>
      </c>
      <c r="B11" s="280" t="s">
        <v>417</v>
      </c>
      <c r="C11" s="281"/>
    </row>
    <row r="12" spans="1:3" ht="15.6" thickTop="1" thickBot="1" x14ac:dyDescent="0.35">
      <c r="A12" s="2" t="s">
        <v>115</v>
      </c>
      <c r="B12" s="280" t="s">
        <v>116</v>
      </c>
      <c r="C12" s="280"/>
    </row>
    <row r="13" spans="1:3" ht="15.6" thickTop="1" thickBot="1" x14ac:dyDescent="0.35">
      <c r="A13" s="2" t="s">
        <v>117</v>
      </c>
      <c r="B13" s="280" t="s">
        <v>118</v>
      </c>
      <c r="C13" s="280"/>
    </row>
    <row r="14" spans="1:3" ht="15" thickTop="1" x14ac:dyDescent="0.3"/>
  </sheetData>
  <mergeCells count="1">
    <mergeCell ref="A1:C1"/>
  </mergeCells>
  <hyperlinks>
    <hyperlink ref="B12" location="PA!A1" display="Plan de Adquisiciones" xr:uid="{00000000-0004-0000-0000-000002000000}"/>
    <hyperlink ref="B13" location="PAI!A1" display="Plan de Adquisición Inicial" xr:uid="{00000000-0004-0000-0000-000003000000}"/>
    <hyperlink ref="B11" location="Estructura!A1" display="Estrutura del Proyecto" xr:uid="{102FE3FC-C02D-4A50-8968-E4BAEC46A145}"/>
    <hyperlink ref="B3" location="EDT!A1" display="Estructura Desglosada de Trabajo" xr:uid="{857DC567-8C4E-4080-AA72-9F28058FFECE}"/>
    <hyperlink ref="B5" location="'CC Gral'!A1" display="Cuadro General de Costo y Proyección de desembolso" xr:uid="{FC4CDEA0-C5D3-44FF-AEFA-75F39EB2616F}"/>
    <hyperlink ref="B6" location="'CC detallado'!A1" display="Cuadro de Costo Detallado" xr:uid="{6719A6D0-96F2-4BAF-9F25-E5241934B029}"/>
    <hyperlink ref="B7" location="'PEP BID'!A1" display="Plan de Ejecución del Plurianual - Fondos BID" xr:uid="{F1D59638-7E2E-4526-856F-8AB41A573F67}"/>
    <hyperlink ref="B8" location="'PEP A Local'!A1" display="Plan de Ejecución del Plurianual - Aporte Local" xr:uid="{748C3C23-1792-4A1C-957A-CA7834B376BA}"/>
    <hyperlink ref="B9" location="'PEP Total'!A1" display="Plan de Ejecución del Plurianual - Total" xr:uid="{C2F6228D-D453-4AEF-8540-A3F1E244093B}"/>
    <hyperlink ref="B4" location="'Des Prod Com1'!A1" display="Descripción Alcance de los Productos del Componente 1" xr:uid="{4D09E203-31D9-4B10-8B8A-281110D45FF1}"/>
    <hyperlink ref="B10" location="'POA Año 1'!A1" display="Plan Operativo Año 1" xr:uid="{D3B83992-D294-45F2-8F26-63FF93C57B4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4DF65-849F-4352-B6D8-5A129BEF3DB8}">
  <dimension ref="B1:D22"/>
  <sheetViews>
    <sheetView showGridLines="0" workbookViewId="0">
      <selection activeCell="D21" sqref="D21"/>
    </sheetView>
  </sheetViews>
  <sheetFormatPr defaultColWidth="9.109375" defaultRowHeight="14.4" x14ac:dyDescent="0.3"/>
  <cols>
    <col min="1" max="1" width="3.6640625" customWidth="1"/>
    <col min="2" max="2" width="55" customWidth="1"/>
    <col min="3" max="3" width="45.6640625" bestFit="1" customWidth="1"/>
    <col min="4" max="4" width="30.88671875" bestFit="1" customWidth="1"/>
  </cols>
  <sheetData>
    <row r="1" spans="2:4" x14ac:dyDescent="0.3">
      <c r="B1" s="352" t="str">
        <f>INDICE!A1</f>
        <v>PROGRAMA DE REHABILITACIÓN Y MODERNIZACIÓN DE LA CENTRAL HIDROELÉCTRICA DE ACARAY PR-L1156</v>
      </c>
      <c r="C1" s="352"/>
      <c r="D1" s="352"/>
    </row>
    <row r="3" spans="2:4" ht="15" thickBot="1" x14ac:dyDescent="0.35">
      <c r="B3" s="91"/>
      <c r="C3" s="91"/>
      <c r="D3" s="91"/>
    </row>
    <row r="4" spans="2:4" ht="15" thickBot="1" x14ac:dyDescent="0.35">
      <c r="B4" s="95" t="s">
        <v>240</v>
      </c>
      <c r="C4" s="95" t="s">
        <v>241</v>
      </c>
      <c r="D4" s="96" t="s">
        <v>242</v>
      </c>
    </row>
    <row r="5" spans="2:4" ht="15" thickBot="1" x14ac:dyDescent="0.35">
      <c r="B5" s="349" t="s">
        <v>243</v>
      </c>
      <c r="C5" s="93"/>
      <c r="D5" s="93"/>
    </row>
    <row r="6" spans="2:4" ht="15" thickBot="1" x14ac:dyDescent="0.35">
      <c r="B6" s="349"/>
      <c r="C6" s="93"/>
      <c r="D6" s="93"/>
    </row>
    <row r="7" spans="2:4" ht="15" thickBot="1" x14ac:dyDescent="0.35">
      <c r="B7" s="349"/>
      <c r="C7" s="93"/>
      <c r="D7" s="93"/>
    </row>
    <row r="8" spans="2:4" ht="15" thickBot="1" x14ac:dyDescent="0.35">
      <c r="B8" s="349"/>
      <c r="C8" s="93"/>
      <c r="D8" s="93"/>
    </row>
    <row r="9" spans="2:4" ht="15" thickBot="1" x14ac:dyDescent="0.35">
      <c r="B9" s="349"/>
      <c r="C9" s="93"/>
      <c r="D9" s="93"/>
    </row>
    <row r="10" spans="2:4" ht="15" thickBot="1" x14ac:dyDescent="0.35">
      <c r="B10" s="349"/>
      <c r="C10" s="93"/>
      <c r="D10" s="93"/>
    </row>
    <row r="11" spans="2:4" ht="15" thickBot="1" x14ac:dyDescent="0.35">
      <c r="B11" s="349"/>
      <c r="C11" s="93"/>
      <c r="D11" s="93"/>
    </row>
    <row r="13" spans="2:4" ht="49.5" customHeight="1" x14ac:dyDescent="0.3">
      <c r="B13" s="350" t="s">
        <v>244</v>
      </c>
      <c r="C13" s="350"/>
      <c r="D13" s="91"/>
    </row>
    <row r="14" spans="2:4" ht="15" thickBot="1" x14ac:dyDescent="0.35">
      <c r="B14" s="91"/>
      <c r="C14" s="91"/>
      <c r="D14" s="91"/>
    </row>
    <row r="15" spans="2:4" ht="15" thickBot="1" x14ac:dyDescent="0.35">
      <c r="B15" s="97" t="s">
        <v>245</v>
      </c>
      <c r="C15" s="97" t="s">
        <v>246</v>
      </c>
      <c r="D15" s="92"/>
    </row>
    <row r="16" spans="2:4" ht="28.2" thickBot="1" x14ac:dyDescent="0.35">
      <c r="B16" s="349" t="s">
        <v>247</v>
      </c>
      <c r="C16" s="94" t="str">
        <f>'CC detallado'!G5</f>
        <v>Componente 1. Inversiones para rehabilitación y modernización de la central</v>
      </c>
      <c r="D16" s="92"/>
    </row>
    <row r="17" spans="2:4" ht="28.2" thickBot="1" x14ac:dyDescent="0.35">
      <c r="B17" s="349"/>
      <c r="C17" s="94" t="str">
        <f>'CC detallado'!G52</f>
        <v>Componente 2. Apoyo a la gestión, protección de predios, equidad de género y capacidad institucional.</v>
      </c>
      <c r="D17" s="91"/>
    </row>
    <row r="18" spans="2:4" ht="15" thickBot="1" x14ac:dyDescent="0.35">
      <c r="B18" s="349"/>
      <c r="C18" s="94" t="str">
        <f>'CC detallado'!G66</f>
        <v>Administración del Programa</v>
      </c>
      <c r="D18" s="91"/>
    </row>
    <row r="19" spans="2:4" ht="15" thickBot="1" x14ac:dyDescent="0.35">
      <c r="B19" s="349"/>
      <c r="C19" s="94"/>
    </row>
    <row r="20" spans="2:4" ht="15" thickBot="1" x14ac:dyDescent="0.35">
      <c r="B20" s="349"/>
      <c r="C20" s="94"/>
    </row>
    <row r="22" spans="2:4" ht="54" customHeight="1" x14ac:dyDescent="0.3">
      <c r="B22" s="351" t="s">
        <v>248</v>
      </c>
      <c r="C22" s="351"/>
    </row>
  </sheetData>
  <mergeCells count="5">
    <mergeCell ref="B5:B11"/>
    <mergeCell ref="B13:C13"/>
    <mergeCell ref="B16:B20"/>
    <mergeCell ref="B22:C22"/>
    <mergeCell ref="B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S98"/>
  <sheetViews>
    <sheetView showGridLines="0" topLeftCell="B55" zoomScale="35" zoomScaleNormal="20" zoomScaleSheetLayoutView="50" workbookViewId="0">
      <selection activeCell="C69" sqref="C69"/>
    </sheetView>
  </sheetViews>
  <sheetFormatPr defaultColWidth="9.109375" defaultRowHeight="33.6" outlineLevelRow="1" x14ac:dyDescent="0.3"/>
  <cols>
    <col min="1" max="1" width="6" style="5" hidden="1" customWidth="1"/>
    <col min="2" max="2" width="21.77734375" style="5" customWidth="1"/>
    <col min="3" max="3" width="65.21875" style="7" customWidth="1"/>
    <col min="4" max="4" width="50.6640625" style="5" customWidth="1"/>
    <col min="5" max="5" width="28" style="5" customWidth="1"/>
    <col min="6" max="6" width="115.33203125" style="5" customWidth="1"/>
    <col min="7" max="7" width="57.109375" style="8" bestFit="1" customWidth="1"/>
    <col min="8" max="8" width="59.33203125" style="5" customWidth="1"/>
    <col min="9" max="9" width="28.44140625" style="5" customWidth="1"/>
    <col min="10" max="10" width="43.109375" style="5" customWidth="1"/>
    <col min="11" max="11" width="52" style="5" customWidth="1"/>
    <col min="12" max="12" width="42.5546875" style="9" customWidth="1"/>
    <col min="13" max="13" width="41.77734375" style="9" bestFit="1" customWidth="1"/>
    <col min="14" max="14" width="31.5546875" style="5" customWidth="1"/>
    <col min="15" max="15" width="64.5546875" style="5" bestFit="1" customWidth="1"/>
    <col min="16" max="201" width="9.109375" style="10"/>
    <col min="202" max="16384" width="9.109375" style="5"/>
  </cols>
  <sheetData>
    <row r="1" spans="1:201" s="3" customFormat="1" x14ac:dyDescent="0.3">
      <c r="B1" s="401" t="str">
        <f>INDICE!A1</f>
        <v>PROGRAMA DE REHABILITACIÓN Y MODERNIZACIÓN DE LA CENTRAL HIDROELÉCTRICA DE ACARAY PR-L1156</v>
      </c>
      <c r="C1" s="401"/>
      <c r="D1" s="401"/>
      <c r="E1" s="401"/>
      <c r="F1" s="401"/>
      <c r="G1" s="401"/>
      <c r="H1" s="401"/>
      <c r="I1" s="401"/>
      <c r="J1" s="401"/>
      <c r="K1" s="401"/>
      <c r="L1" s="401"/>
      <c r="M1" s="401"/>
      <c r="N1" s="401"/>
      <c r="O1" s="401"/>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row>
    <row r="2" spans="1:201" s="3" customFormat="1" x14ac:dyDescent="0.3">
      <c r="B2" s="402" t="s">
        <v>26</v>
      </c>
      <c r="C2" s="402"/>
      <c r="D2" s="402"/>
      <c r="E2" s="402"/>
      <c r="F2" s="402"/>
      <c r="G2" s="402"/>
      <c r="H2" s="402"/>
      <c r="I2" s="402"/>
      <c r="J2" s="402"/>
      <c r="K2" s="402"/>
      <c r="L2" s="402"/>
      <c r="M2" s="402"/>
      <c r="N2" s="402"/>
      <c r="O2" s="402"/>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row>
    <row r="3" spans="1:201" x14ac:dyDescent="0.3">
      <c r="B3" s="6" t="s">
        <v>27</v>
      </c>
    </row>
    <row r="4" spans="1:201" x14ac:dyDescent="0.3">
      <c r="B4" s="6" t="s">
        <v>161</v>
      </c>
    </row>
    <row r="5" spans="1:201" x14ac:dyDescent="0.3">
      <c r="B5" s="6"/>
    </row>
    <row r="6" spans="1:201" s="4" customFormat="1" x14ac:dyDescent="0.3">
      <c r="A6" s="3"/>
      <c r="B6" s="407" t="s">
        <v>28</v>
      </c>
      <c r="C6" s="408"/>
      <c r="D6" s="408"/>
      <c r="E6" s="408"/>
      <c r="F6" s="408"/>
      <c r="G6" s="408"/>
      <c r="H6" s="408"/>
      <c r="I6" s="408"/>
      <c r="J6" s="408"/>
      <c r="K6" s="408"/>
      <c r="L6" s="408"/>
      <c r="M6" s="408"/>
      <c r="N6" s="409"/>
      <c r="O6" s="11"/>
    </row>
    <row r="7" spans="1:201" s="10" customFormat="1" x14ac:dyDescent="0.3">
      <c r="A7" s="5"/>
      <c r="B7" s="396" t="s">
        <v>29</v>
      </c>
      <c r="C7" s="397"/>
      <c r="D7" s="397"/>
      <c r="E7" s="397"/>
      <c r="F7" s="397"/>
      <c r="G7" s="397"/>
      <c r="H7" s="397"/>
      <c r="I7" s="397"/>
      <c r="J7" s="397"/>
      <c r="K7" s="397"/>
      <c r="L7" s="397"/>
      <c r="M7" s="397"/>
      <c r="N7" s="398"/>
      <c r="O7" s="12"/>
    </row>
    <row r="8" spans="1:201" s="4" customFormat="1" x14ac:dyDescent="0.3">
      <c r="A8" s="3"/>
      <c r="B8" s="404" t="s">
        <v>30</v>
      </c>
      <c r="C8" s="404" t="s">
        <v>31</v>
      </c>
      <c r="D8" s="404" t="s">
        <v>184</v>
      </c>
      <c r="E8" s="404" t="s">
        <v>32</v>
      </c>
      <c r="F8" s="404" t="s">
        <v>33</v>
      </c>
      <c r="G8" s="412" t="s">
        <v>34</v>
      </c>
      <c r="H8" s="433" t="s">
        <v>35</v>
      </c>
      <c r="I8" s="433"/>
      <c r="J8" s="433"/>
      <c r="K8" s="404" t="s">
        <v>36</v>
      </c>
      <c r="L8" s="403" t="s">
        <v>37</v>
      </c>
      <c r="M8" s="404" t="s">
        <v>38</v>
      </c>
      <c r="N8" s="404"/>
      <c r="O8" s="405" t="s">
        <v>151</v>
      </c>
    </row>
    <row r="9" spans="1:201" s="4" customFormat="1" ht="100.8" x14ac:dyDescent="0.3">
      <c r="A9" s="3"/>
      <c r="B9" s="411"/>
      <c r="C9" s="411"/>
      <c r="D9" s="411"/>
      <c r="E9" s="411"/>
      <c r="F9" s="411"/>
      <c r="G9" s="413"/>
      <c r="H9" s="13" t="s">
        <v>40</v>
      </c>
      <c r="I9" s="13" t="s">
        <v>41</v>
      </c>
      <c r="J9" s="14" t="s">
        <v>42</v>
      </c>
      <c r="K9" s="404"/>
      <c r="L9" s="403"/>
      <c r="M9" s="15" t="s">
        <v>43</v>
      </c>
      <c r="N9" s="14" t="s">
        <v>44</v>
      </c>
      <c r="O9" s="406"/>
    </row>
    <row r="10" spans="1:201" s="10" customFormat="1" ht="67.2" outlineLevel="1" x14ac:dyDescent="0.3">
      <c r="A10" s="16"/>
      <c r="B10" s="436" t="s">
        <v>122</v>
      </c>
      <c r="C10" s="435" t="s">
        <v>185</v>
      </c>
      <c r="D10" s="17" t="str">
        <f>'CC detallado'!A41</f>
        <v>1.8.1</v>
      </c>
      <c r="E10" s="437" t="str">
        <f>'CC detallado'!E41</f>
        <v>LPI</v>
      </c>
      <c r="F10" s="18" t="str">
        <f>'CC detallado'!G41</f>
        <v xml:space="preserve"> LOTE 1: SEGURIDAD PRESAS-Implementación de Mejoras en Presas Acaray   e Yguazú </v>
      </c>
      <c r="G10" s="365">
        <v>1</v>
      </c>
      <c r="H10" s="387">
        <f>SUM(O10:O14)</f>
        <v>15950000</v>
      </c>
      <c r="I10" s="371">
        <v>0.9</v>
      </c>
      <c r="J10" s="374">
        <v>0.1</v>
      </c>
      <c r="K10" s="377" t="s">
        <v>6</v>
      </c>
      <c r="L10" s="377" t="s">
        <v>59</v>
      </c>
      <c r="M10" s="383">
        <v>44299</v>
      </c>
      <c r="N10" s="383">
        <v>44489</v>
      </c>
      <c r="O10" s="19">
        <f>'CC detallado'!O41</f>
        <v>3300000</v>
      </c>
    </row>
    <row r="11" spans="1:201" s="10" customFormat="1" ht="67.2" outlineLevel="1" x14ac:dyDescent="0.3">
      <c r="A11" s="16"/>
      <c r="B11" s="436"/>
      <c r="C11" s="435"/>
      <c r="D11" s="17" t="str">
        <f>'CC detallado'!A43</f>
        <v>1.9.1</v>
      </c>
      <c r="E11" s="438"/>
      <c r="F11" s="18" t="str">
        <f>'CC detallado'!G43</f>
        <v xml:space="preserve"> LOTE 2: LOGISTICA-Construcción Infraestructura para Ejecución de Intervenciones  </v>
      </c>
      <c r="G11" s="366"/>
      <c r="H11" s="387"/>
      <c r="I11" s="372"/>
      <c r="J11" s="375"/>
      <c r="K11" s="378"/>
      <c r="L11" s="378"/>
      <c r="M11" s="384"/>
      <c r="N11" s="384"/>
      <c r="O11" s="19">
        <f>'CC detallado'!O43</f>
        <v>3300000</v>
      </c>
    </row>
    <row r="12" spans="1:201" s="10" customFormat="1" ht="67.2" outlineLevel="1" x14ac:dyDescent="0.3">
      <c r="A12" s="16"/>
      <c r="B12" s="436"/>
      <c r="C12" s="435"/>
      <c r="D12" s="17" t="str">
        <f>'CC detallado'!A45</f>
        <v>1.10.1</v>
      </c>
      <c r="E12" s="438"/>
      <c r="F12" s="18" t="str">
        <f>'CC detallado'!G45</f>
        <v xml:space="preserve"> LOTE 3: ARQUITECTONICA-Rehabilitación Edificios Centrales Acaray I y II, Administración y Mando</v>
      </c>
      <c r="G12" s="366"/>
      <c r="H12" s="387"/>
      <c r="I12" s="372"/>
      <c r="J12" s="375"/>
      <c r="K12" s="378"/>
      <c r="L12" s="378"/>
      <c r="M12" s="384"/>
      <c r="N12" s="384"/>
      <c r="O12" s="19">
        <f>'CC detallado'!O45</f>
        <v>5500000</v>
      </c>
    </row>
    <row r="13" spans="1:201" s="10" customFormat="1" ht="67.2" outlineLevel="1" x14ac:dyDescent="0.3">
      <c r="A13" s="16"/>
      <c r="B13" s="436"/>
      <c r="C13" s="435"/>
      <c r="D13" s="17" t="str">
        <f>'CC detallado'!A47</f>
        <v>1.11.1</v>
      </c>
      <c r="E13" s="438"/>
      <c r="F13" s="18" t="str">
        <f>'CC detallado'!G47</f>
        <v xml:space="preserve"> LOTE 4: HIDROMETEOROLOGIA-Rehabilitación y Ampliación Red Hidrometeorológica Cuenca rio Acaray  </v>
      </c>
      <c r="G13" s="366"/>
      <c r="H13" s="387"/>
      <c r="I13" s="372"/>
      <c r="J13" s="375"/>
      <c r="K13" s="378"/>
      <c r="L13" s="378"/>
      <c r="M13" s="384"/>
      <c r="N13" s="384"/>
      <c r="O13" s="19">
        <f>'CC detallado'!O47</f>
        <v>1100000</v>
      </c>
    </row>
    <row r="14" spans="1:201" s="10" customFormat="1" ht="100.8" outlineLevel="1" x14ac:dyDescent="0.3">
      <c r="A14" s="16"/>
      <c r="B14" s="436"/>
      <c r="C14" s="435"/>
      <c r="D14" s="17" t="str">
        <f>'CC detallado'!A49</f>
        <v>1.12.1</v>
      </c>
      <c r="E14" s="439"/>
      <c r="F14" s="18" t="str">
        <f>'CC detallado'!G49</f>
        <v xml:space="preserve"> LOTE 5: AMBIENTE Y SEGURIDAD-Gestión Ambiental y Seguridad Industrial Complejo Acaray-Yguazú (incluye PADE)  </v>
      </c>
      <c r="G14" s="367"/>
      <c r="H14" s="388"/>
      <c r="I14" s="373"/>
      <c r="J14" s="376"/>
      <c r="K14" s="379"/>
      <c r="L14" s="379"/>
      <c r="M14" s="385"/>
      <c r="N14" s="385"/>
      <c r="O14" s="19">
        <f>'CC detallado'!O49</f>
        <v>2750000</v>
      </c>
    </row>
    <row r="15" spans="1:201" s="10" customFormat="1" ht="67.2" outlineLevel="1" x14ac:dyDescent="0.3">
      <c r="A15" s="16"/>
      <c r="B15" s="20" t="s">
        <v>122</v>
      </c>
      <c r="C15" s="21" t="str">
        <f>'CC detallado'!G55</f>
        <v>Provisión de Protección de predios</v>
      </c>
      <c r="D15" s="17" t="str">
        <f>'CC detallado'!A55</f>
        <v>2.1.2</v>
      </c>
      <c r="E15" s="22" t="str">
        <f>'CC detallado'!E55</f>
        <v>CP</v>
      </c>
      <c r="F15" s="18" t="str">
        <f>'CC detallado'!G55</f>
        <v>Provisión de Protección de predios</v>
      </c>
      <c r="G15" s="23">
        <v>2</v>
      </c>
      <c r="H15" s="24">
        <f>'CC detallado'!O55</f>
        <v>1870000</v>
      </c>
      <c r="I15" s="25">
        <v>0.9</v>
      </c>
      <c r="J15" s="26">
        <v>0.1</v>
      </c>
      <c r="K15" s="27" t="s">
        <v>107</v>
      </c>
      <c r="L15" s="27" t="s">
        <v>59</v>
      </c>
      <c r="M15" s="166">
        <v>44699</v>
      </c>
      <c r="N15" s="166">
        <v>44810</v>
      </c>
      <c r="O15" s="29" t="s">
        <v>382</v>
      </c>
    </row>
    <row r="16" spans="1:201" s="10" customFormat="1" x14ac:dyDescent="0.3">
      <c r="A16" s="5"/>
      <c r="B16" s="434" t="s">
        <v>45</v>
      </c>
      <c r="C16" s="434"/>
      <c r="D16" s="434"/>
      <c r="E16" s="434"/>
      <c r="F16" s="434"/>
      <c r="G16" s="434"/>
      <c r="H16" s="30">
        <f>SUM(H10:H15)</f>
        <v>17820000</v>
      </c>
      <c r="I16" s="31"/>
      <c r="J16" s="32"/>
      <c r="K16" s="32"/>
      <c r="L16" s="32"/>
      <c r="M16" s="32"/>
      <c r="N16" s="32"/>
      <c r="O16" s="33"/>
    </row>
    <row r="17" spans="1:15" s="10" customFormat="1" x14ac:dyDescent="0.3">
      <c r="A17" s="5"/>
      <c r="B17" s="5"/>
      <c r="C17" s="7"/>
      <c r="D17" s="5"/>
      <c r="E17" s="5"/>
      <c r="F17" s="5"/>
      <c r="G17" s="8"/>
      <c r="H17" s="5"/>
      <c r="I17" s="5"/>
      <c r="J17" s="5"/>
      <c r="K17" s="5"/>
      <c r="L17" s="9"/>
      <c r="M17" s="9"/>
      <c r="N17" s="5"/>
      <c r="O17" s="5"/>
    </row>
    <row r="18" spans="1:15" s="4" customFormat="1" x14ac:dyDescent="0.3">
      <c r="A18" s="3"/>
      <c r="B18" s="396" t="s">
        <v>46</v>
      </c>
      <c r="C18" s="397"/>
      <c r="D18" s="397"/>
      <c r="E18" s="397"/>
      <c r="F18" s="397"/>
      <c r="G18" s="397"/>
      <c r="H18" s="397"/>
      <c r="I18" s="397"/>
      <c r="J18" s="397"/>
      <c r="K18" s="397"/>
      <c r="L18" s="397"/>
      <c r="M18" s="397"/>
      <c r="N18" s="398"/>
      <c r="O18" s="34"/>
    </row>
    <row r="19" spans="1:15" s="4" customFormat="1" x14ac:dyDescent="0.3">
      <c r="A19" s="3"/>
      <c r="B19" s="404" t="s">
        <v>30</v>
      </c>
      <c r="C19" s="404" t="s">
        <v>31</v>
      </c>
      <c r="D19" s="404" t="s">
        <v>184</v>
      </c>
      <c r="E19" s="404" t="s">
        <v>47</v>
      </c>
      <c r="F19" s="404" t="s">
        <v>33</v>
      </c>
      <c r="G19" s="412" t="s">
        <v>34</v>
      </c>
      <c r="H19" s="433" t="s">
        <v>35</v>
      </c>
      <c r="I19" s="433"/>
      <c r="J19" s="433"/>
      <c r="K19" s="404" t="s">
        <v>36</v>
      </c>
      <c r="L19" s="403" t="s">
        <v>37</v>
      </c>
      <c r="M19" s="404" t="s">
        <v>38</v>
      </c>
      <c r="N19" s="404"/>
      <c r="O19" s="405" t="s">
        <v>151</v>
      </c>
    </row>
    <row r="20" spans="1:15" s="4" customFormat="1" ht="100.8" x14ac:dyDescent="0.3">
      <c r="A20" s="3"/>
      <c r="B20" s="404"/>
      <c r="C20" s="404"/>
      <c r="D20" s="404"/>
      <c r="E20" s="404"/>
      <c r="F20" s="404"/>
      <c r="G20" s="412"/>
      <c r="H20" s="14" t="s">
        <v>40</v>
      </c>
      <c r="I20" s="14" t="s">
        <v>41</v>
      </c>
      <c r="J20" s="14" t="s">
        <v>42</v>
      </c>
      <c r="K20" s="404"/>
      <c r="L20" s="403"/>
      <c r="M20" s="15" t="s">
        <v>43</v>
      </c>
      <c r="N20" s="14" t="s">
        <v>44</v>
      </c>
      <c r="O20" s="406"/>
    </row>
    <row r="21" spans="1:15" s="10" customFormat="1" ht="67.2" outlineLevel="1" x14ac:dyDescent="0.3">
      <c r="A21" s="16"/>
      <c r="B21" s="362" t="s">
        <v>122</v>
      </c>
      <c r="C21" s="359" t="s">
        <v>186</v>
      </c>
      <c r="D21" s="17" t="str">
        <f>'CC detallado'!A29</f>
        <v>1.4.1.1</v>
      </c>
      <c r="E21" s="437" t="s">
        <v>81</v>
      </c>
      <c r="F21" s="18" t="str">
        <f>'CC detallado'!G29</f>
        <v xml:space="preserve">LOTE 1: TURBINAS-Provisión en obra, montaje y Puesta en marcha de Dos (2) Turbinas Francis para Acaray I  </v>
      </c>
      <c r="G21" s="365">
        <v>3</v>
      </c>
      <c r="H21" s="386">
        <f>SUM(O21:O28)</f>
        <v>91214000</v>
      </c>
      <c r="I21" s="371">
        <v>0.9</v>
      </c>
      <c r="J21" s="374">
        <v>0.1</v>
      </c>
      <c r="K21" s="374" t="s">
        <v>124</v>
      </c>
      <c r="L21" s="374" t="s">
        <v>59</v>
      </c>
      <c r="M21" s="389">
        <v>44329</v>
      </c>
      <c r="N21" s="389">
        <v>44519</v>
      </c>
      <c r="O21" s="19">
        <f>'CC detallado'!O29</f>
        <v>18880000</v>
      </c>
    </row>
    <row r="22" spans="1:15" s="10" customFormat="1" ht="67.2" outlineLevel="1" x14ac:dyDescent="0.3">
      <c r="A22" s="16"/>
      <c r="B22" s="363"/>
      <c r="C22" s="360"/>
      <c r="D22" s="17" t="str">
        <f>'CC detallado'!A31</f>
        <v>1.4.2.1</v>
      </c>
      <c r="E22" s="438"/>
      <c r="F22" s="18" t="str">
        <f>'CC detallado'!G31</f>
        <v xml:space="preserve">LOTE 2: GENERADORES-Provisión en obra, Montaje y Puesta en marcha de Dos (2) Generadores para Acaray I  </v>
      </c>
      <c r="G22" s="366"/>
      <c r="H22" s="387"/>
      <c r="I22" s="372"/>
      <c r="J22" s="375"/>
      <c r="K22" s="375"/>
      <c r="L22" s="375"/>
      <c r="M22" s="390"/>
      <c r="N22" s="375"/>
      <c r="O22" s="19">
        <f>'CC detallado'!O31</f>
        <v>21830000</v>
      </c>
    </row>
    <row r="23" spans="1:15" s="10" customFormat="1" ht="134.4" outlineLevel="1" x14ac:dyDescent="0.3">
      <c r="A23" s="16"/>
      <c r="B23" s="363"/>
      <c r="C23" s="360"/>
      <c r="D23" s="17" t="str">
        <f>'CC detallado'!A33</f>
        <v>1.4.3.1</v>
      </c>
      <c r="E23" s="438"/>
      <c r="F23" s="18" t="str">
        <f>'CC detallado'!G33</f>
        <v xml:space="preserve">LOTE 3: TRANSFORMADORES-Provisión en obra, Montaje y Puesta en marcha de Dos (2) Bancos de Transformadores Monofásicos de 25MVA mas una reserva  </v>
      </c>
      <c r="G23" s="366"/>
      <c r="H23" s="387"/>
      <c r="I23" s="372"/>
      <c r="J23" s="375"/>
      <c r="K23" s="375"/>
      <c r="L23" s="375"/>
      <c r="M23" s="390"/>
      <c r="N23" s="375"/>
      <c r="O23" s="19">
        <f>'CC detallado'!O33</f>
        <v>5900000</v>
      </c>
    </row>
    <row r="24" spans="1:15" s="10" customFormat="1" ht="100.8" outlineLevel="1" x14ac:dyDescent="0.3">
      <c r="A24" s="16"/>
      <c r="B24" s="363"/>
      <c r="C24" s="360"/>
      <c r="D24" s="17" t="str">
        <f>'CC detallado'!A24</f>
        <v>1.2.1</v>
      </c>
      <c r="E24" s="438"/>
      <c r="F24" s="18" t="str">
        <f>'CC detallado'!G24</f>
        <v>LOTE 4: HIDROMECANICO-Renovación del Equipamiento Hidromecánico de la Presa y Central Acaray  y la Presa Yguazú</v>
      </c>
      <c r="G24" s="366"/>
      <c r="H24" s="387"/>
      <c r="I24" s="372"/>
      <c r="J24" s="375"/>
      <c r="K24" s="375"/>
      <c r="L24" s="375"/>
      <c r="M24" s="390"/>
      <c r="N24" s="375"/>
      <c r="O24" s="19">
        <f>'CC detallado'!O24</f>
        <v>8496000</v>
      </c>
    </row>
    <row r="25" spans="1:15" s="10" customFormat="1" ht="67.2" outlineLevel="1" x14ac:dyDescent="0.3">
      <c r="A25" s="16"/>
      <c r="B25" s="363"/>
      <c r="C25" s="360"/>
      <c r="D25" s="17" t="str">
        <f>'CC detallado'!A26</f>
        <v>1.3.1</v>
      </c>
      <c r="E25" s="438"/>
      <c r="F25" s="18" t="str">
        <f>'CC detallado'!G26</f>
        <v xml:space="preserve">LOTE 5: GRUAS-Renovación Grúas Centrales Acaray I y Acaray II y Presas Acaray e Yguazú  </v>
      </c>
      <c r="G25" s="366"/>
      <c r="H25" s="387"/>
      <c r="I25" s="372"/>
      <c r="J25" s="375"/>
      <c r="K25" s="375"/>
      <c r="L25" s="375"/>
      <c r="M25" s="390"/>
      <c r="N25" s="375"/>
      <c r="O25" s="19">
        <f>'CC detallado'!O26</f>
        <v>4130000</v>
      </c>
    </row>
    <row r="26" spans="1:15" s="10" customFormat="1" ht="100.8" outlineLevel="1" x14ac:dyDescent="0.3">
      <c r="A26" s="16"/>
      <c r="B26" s="363"/>
      <c r="C26" s="360"/>
      <c r="D26" s="17" t="str">
        <f>'CC detallado'!A35</f>
        <v>1.5.1</v>
      </c>
      <c r="E26" s="438"/>
      <c r="F26" s="18" t="str">
        <f>'CC detallado'!G35</f>
        <v>LOTE 6: ALIMENTACIÓN ELÉCTRICA-Reemplazo Sistemas Eléctricos Media y Baja Tensión Presas Acaray e Yguazú y Centrales Acaray I y II</v>
      </c>
      <c r="G26" s="366"/>
      <c r="H26" s="387"/>
      <c r="I26" s="372"/>
      <c r="J26" s="375"/>
      <c r="K26" s="375"/>
      <c r="L26" s="375"/>
      <c r="M26" s="390"/>
      <c r="N26" s="375"/>
      <c r="O26" s="19">
        <f>'CC detallado'!O35</f>
        <v>8378000</v>
      </c>
    </row>
    <row r="27" spans="1:15" s="10" customFormat="1" ht="100.8" outlineLevel="1" x14ac:dyDescent="0.3">
      <c r="A27" s="16"/>
      <c r="B27" s="363"/>
      <c r="C27" s="360"/>
      <c r="D27" s="17" t="str">
        <f>'CC detallado'!A39</f>
        <v>1.7.1</v>
      </c>
      <c r="E27" s="438"/>
      <c r="F27" s="18" t="str">
        <f>'CC detallado'!G39</f>
        <v>LOTE 7: MEJORA ESTACIÓN ACARAY - Provisión en obra, Montaje y Puesta en Marcha de Nuevos Equipos de Maniobra y Medición para la Estación Acaray</v>
      </c>
      <c r="G27" s="366"/>
      <c r="H27" s="387"/>
      <c r="I27" s="372"/>
      <c r="J27" s="375"/>
      <c r="K27" s="375"/>
      <c r="L27" s="375"/>
      <c r="M27" s="390"/>
      <c r="N27" s="375"/>
      <c r="O27" s="24">
        <f>'CC detallado'!O37</f>
        <v>5900000</v>
      </c>
    </row>
    <row r="28" spans="1:15" s="10" customFormat="1" ht="100.8" outlineLevel="1" x14ac:dyDescent="0.3">
      <c r="A28" s="35"/>
      <c r="B28" s="364"/>
      <c r="C28" s="361"/>
      <c r="D28" s="36" t="str">
        <f>'CC detallado'!A37</f>
        <v>1.6.1</v>
      </c>
      <c r="E28" s="439"/>
      <c r="F28" s="21" t="str">
        <f>'CC detallado'!G37</f>
        <v>LOTE 8:  Sistema Integral digital de Automatización, Gestión de Datos, Vigilancia y Registro de eventos para la Central Acaray</v>
      </c>
      <c r="G28" s="367"/>
      <c r="H28" s="388"/>
      <c r="I28" s="373"/>
      <c r="J28" s="376"/>
      <c r="K28" s="376"/>
      <c r="L28" s="376"/>
      <c r="M28" s="391"/>
      <c r="N28" s="376"/>
      <c r="O28" s="19">
        <f>'CC detallado'!O39</f>
        <v>17700000</v>
      </c>
    </row>
    <row r="29" spans="1:15" s="10" customFormat="1" x14ac:dyDescent="0.3">
      <c r="A29" s="5"/>
      <c r="B29" s="410" t="s">
        <v>48</v>
      </c>
      <c r="C29" s="410"/>
      <c r="D29" s="410"/>
      <c r="E29" s="410"/>
      <c r="F29" s="410"/>
      <c r="G29" s="410"/>
      <c r="H29" s="30">
        <f>SUM(H21)</f>
        <v>91214000</v>
      </c>
      <c r="I29" s="32"/>
      <c r="J29" s="32"/>
      <c r="K29" s="32"/>
      <c r="L29" s="32"/>
      <c r="M29" s="32"/>
      <c r="N29" s="32"/>
      <c r="O29" s="32"/>
    </row>
    <row r="30" spans="1:15" x14ac:dyDescent="0.3">
      <c r="H30" s="8"/>
      <c r="I30" s="8"/>
    </row>
    <row r="31" spans="1:15" s="10" customFormat="1" x14ac:dyDescent="0.3">
      <c r="A31" s="5"/>
      <c r="B31" s="396" t="s">
        <v>49</v>
      </c>
      <c r="C31" s="397"/>
      <c r="D31" s="397"/>
      <c r="E31" s="397"/>
      <c r="F31" s="397"/>
      <c r="G31" s="397"/>
      <c r="H31" s="397"/>
      <c r="I31" s="397"/>
      <c r="J31" s="397"/>
      <c r="K31" s="397"/>
      <c r="L31" s="397"/>
      <c r="M31" s="397"/>
      <c r="N31" s="398"/>
      <c r="O31" s="12"/>
    </row>
    <row r="32" spans="1:15" s="10" customFormat="1" x14ac:dyDescent="0.3">
      <c r="A32" s="5"/>
      <c r="B32" s="399" t="s">
        <v>30</v>
      </c>
      <c r="C32" s="399" t="s">
        <v>31</v>
      </c>
      <c r="D32" s="399" t="s">
        <v>184</v>
      </c>
      <c r="E32" s="399" t="s">
        <v>47</v>
      </c>
      <c r="F32" s="399" t="s">
        <v>33</v>
      </c>
      <c r="G32" s="432" t="s">
        <v>34</v>
      </c>
      <c r="H32" s="400" t="s">
        <v>35</v>
      </c>
      <c r="I32" s="400"/>
      <c r="J32" s="400"/>
      <c r="K32" s="399" t="s">
        <v>36</v>
      </c>
      <c r="L32" s="427" t="s">
        <v>37</v>
      </c>
      <c r="M32" s="399" t="s">
        <v>38</v>
      </c>
      <c r="N32" s="399"/>
      <c r="O32" s="392" t="s">
        <v>39</v>
      </c>
    </row>
    <row r="33" spans="1:201" s="10" customFormat="1" ht="100.8" x14ac:dyDescent="0.3">
      <c r="A33" s="5"/>
      <c r="B33" s="399"/>
      <c r="C33" s="399"/>
      <c r="D33" s="399"/>
      <c r="E33" s="399"/>
      <c r="F33" s="399"/>
      <c r="G33" s="432"/>
      <c r="H33" s="37" t="s">
        <v>40</v>
      </c>
      <c r="I33" s="37" t="s">
        <v>41</v>
      </c>
      <c r="J33" s="37" t="s">
        <v>42</v>
      </c>
      <c r="K33" s="399"/>
      <c r="L33" s="427"/>
      <c r="M33" s="38" t="s">
        <v>50</v>
      </c>
      <c r="N33" s="37" t="s">
        <v>44</v>
      </c>
      <c r="O33" s="394"/>
    </row>
    <row r="34" spans="1:201" s="49" customFormat="1" outlineLevel="1" x14ac:dyDescent="0.3">
      <c r="A34" s="5"/>
      <c r="B34" s="39"/>
      <c r="C34" s="21"/>
      <c r="D34" s="40"/>
      <c r="E34" s="20"/>
      <c r="F34" s="41"/>
      <c r="G34" s="41"/>
      <c r="H34" s="42"/>
      <c r="I34" s="43"/>
      <c r="J34" s="44"/>
      <c r="K34" s="45"/>
      <c r="L34" s="46"/>
      <c r="M34" s="47"/>
      <c r="N34" s="47"/>
      <c r="O34" s="48"/>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row>
    <row r="35" spans="1:201" s="10" customFormat="1" x14ac:dyDescent="0.3">
      <c r="A35" s="5"/>
      <c r="B35" s="410" t="s">
        <v>51</v>
      </c>
      <c r="C35" s="410"/>
      <c r="D35" s="410"/>
      <c r="E35" s="410"/>
      <c r="F35" s="410"/>
      <c r="G35" s="410"/>
      <c r="H35" s="50">
        <f>SUM(H34:H34)</f>
        <v>0</v>
      </c>
      <c r="I35" s="32"/>
      <c r="J35" s="32"/>
      <c r="K35" s="32"/>
      <c r="L35" s="32"/>
      <c r="M35" s="32"/>
      <c r="N35" s="32"/>
      <c r="O35" s="32"/>
    </row>
    <row r="36" spans="1:201" s="10" customFormat="1" x14ac:dyDescent="0.3">
      <c r="A36" s="5"/>
      <c r="B36" s="51"/>
      <c r="C36" s="52"/>
      <c r="D36" s="52"/>
      <c r="E36" s="52"/>
      <c r="F36" s="52"/>
      <c r="G36" s="52"/>
      <c r="H36" s="52"/>
      <c r="J36" s="52"/>
      <c r="K36" s="52"/>
      <c r="L36" s="52"/>
      <c r="M36" s="52"/>
      <c r="N36" s="52"/>
      <c r="O36" s="52"/>
    </row>
    <row r="37" spans="1:201" s="10" customFormat="1" x14ac:dyDescent="0.3">
      <c r="A37" s="5"/>
      <c r="B37" s="396" t="s">
        <v>52</v>
      </c>
      <c r="C37" s="397"/>
      <c r="D37" s="397"/>
      <c r="E37" s="397"/>
      <c r="F37" s="397"/>
      <c r="G37" s="397"/>
      <c r="H37" s="397"/>
      <c r="I37" s="397"/>
      <c r="J37" s="397"/>
      <c r="K37" s="397"/>
      <c r="L37" s="397"/>
      <c r="M37" s="398"/>
      <c r="N37" s="12"/>
      <c r="O37" s="12"/>
    </row>
    <row r="38" spans="1:201" s="4" customFormat="1" x14ac:dyDescent="0.3">
      <c r="A38" s="53"/>
      <c r="B38" s="404" t="s">
        <v>30</v>
      </c>
      <c r="C38" s="404" t="s">
        <v>31</v>
      </c>
      <c r="D38" s="404" t="s">
        <v>184</v>
      </c>
      <c r="E38" s="404" t="s">
        <v>47</v>
      </c>
      <c r="F38" s="404" t="s">
        <v>34</v>
      </c>
      <c r="G38" s="433" t="s">
        <v>35</v>
      </c>
      <c r="H38" s="433"/>
      <c r="I38" s="433"/>
      <c r="J38" s="404" t="s">
        <v>36</v>
      </c>
      <c r="K38" s="404" t="s">
        <v>37</v>
      </c>
      <c r="L38" s="404" t="s">
        <v>38</v>
      </c>
      <c r="M38" s="404"/>
      <c r="N38" s="429" t="s">
        <v>156</v>
      </c>
      <c r="O38" s="430"/>
    </row>
    <row r="39" spans="1:201" s="4" customFormat="1" ht="100.8" x14ac:dyDescent="0.3">
      <c r="A39" s="53"/>
      <c r="B39" s="404"/>
      <c r="C39" s="404"/>
      <c r="D39" s="404"/>
      <c r="E39" s="404"/>
      <c r="F39" s="404"/>
      <c r="G39" s="54" t="s">
        <v>40</v>
      </c>
      <c r="H39" s="14" t="s">
        <v>41</v>
      </c>
      <c r="I39" s="14" t="s">
        <v>42</v>
      </c>
      <c r="J39" s="404"/>
      <c r="K39" s="404"/>
      <c r="L39" s="15" t="s">
        <v>53</v>
      </c>
      <c r="M39" s="15" t="s">
        <v>44</v>
      </c>
      <c r="N39" s="406"/>
      <c r="O39" s="431"/>
    </row>
    <row r="40" spans="1:201" s="10" customFormat="1" outlineLevel="1" x14ac:dyDescent="0.3">
      <c r="A40" s="55"/>
      <c r="B40" s="362" t="s">
        <v>122</v>
      </c>
      <c r="C40" s="359" t="str">
        <f>'CC detallado'!G22</f>
        <v xml:space="preserve">Consultoría de ingeniería y supervisión para la rehabilitación y modernización del complejo Acaray e Yguazú  </v>
      </c>
      <c r="D40" s="56" t="str">
        <f>'CC detallado'!A8</f>
        <v>1.1.1.1</v>
      </c>
      <c r="E40" s="362" t="s">
        <v>80</v>
      </c>
      <c r="F40" s="365">
        <v>4</v>
      </c>
      <c r="G40" s="368">
        <f>SUM(O40:O51)</f>
        <v>12650000</v>
      </c>
      <c r="H40" s="371">
        <v>0.9</v>
      </c>
      <c r="I40" s="374">
        <v>0.1</v>
      </c>
      <c r="J40" s="377" t="s">
        <v>124</v>
      </c>
      <c r="K40" s="380" t="s">
        <v>59</v>
      </c>
      <c r="L40" s="353" t="s">
        <v>291</v>
      </c>
      <c r="M40" s="356">
        <v>43881</v>
      </c>
      <c r="O40" s="19">
        <f>'CC detallado'!O8</f>
        <v>825000</v>
      </c>
    </row>
    <row r="41" spans="1:201" s="10" customFormat="1" outlineLevel="1" x14ac:dyDescent="0.3">
      <c r="A41" s="52"/>
      <c r="B41" s="363"/>
      <c r="C41" s="360"/>
      <c r="D41" s="36" t="str">
        <f>'CC detallado'!A16</f>
        <v>1.1.3.1</v>
      </c>
      <c r="E41" s="363"/>
      <c r="F41" s="366"/>
      <c r="G41" s="369"/>
      <c r="H41" s="372"/>
      <c r="I41" s="375"/>
      <c r="J41" s="378"/>
      <c r="K41" s="381"/>
      <c r="L41" s="354"/>
      <c r="M41" s="357"/>
      <c r="N41" s="57"/>
      <c r="O41" s="19">
        <f>'CC detallado'!O16</f>
        <v>440000</v>
      </c>
    </row>
    <row r="42" spans="1:201" s="49" customFormat="1" outlineLevel="1" x14ac:dyDescent="0.3">
      <c r="A42" s="5"/>
      <c r="B42" s="363"/>
      <c r="C42" s="360"/>
      <c r="D42" s="36" t="str">
        <f>'CC detallado'!A17</f>
        <v>1.1.3.2</v>
      </c>
      <c r="E42" s="363"/>
      <c r="F42" s="366"/>
      <c r="G42" s="369"/>
      <c r="H42" s="372"/>
      <c r="I42" s="375"/>
      <c r="J42" s="378"/>
      <c r="K42" s="381"/>
      <c r="L42" s="354"/>
      <c r="M42" s="357"/>
      <c r="N42" s="58"/>
      <c r="O42" s="19">
        <f>'CC detallado'!O17</f>
        <v>275000</v>
      </c>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row>
    <row r="43" spans="1:201" s="10" customFormat="1" outlineLevel="1" x14ac:dyDescent="0.3">
      <c r="A43" s="52"/>
      <c r="B43" s="363"/>
      <c r="C43" s="360"/>
      <c r="D43" s="36" t="str">
        <f>'CC detallado'!A18</f>
        <v>1.1.3.3</v>
      </c>
      <c r="E43" s="363"/>
      <c r="F43" s="366"/>
      <c r="G43" s="369"/>
      <c r="H43" s="372"/>
      <c r="I43" s="375"/>
      <c r="J43" s="378"/>
      <c r="K43" s="381"/>
      <c r="L43" s="354"/>
      <c r="M43" s="357"/>
      <c r="N43" s="58"/>
      <c r="O43" s="19">
        <f>'CC detallado'!O18</f>
        <v>825000</v>
      </c>
    </row>
    <row r="44" spans="1:201" s="10" customFormat="1" outlineLevel="1" x14ac:dyDescent="0.3">
      <c r="A44" s="52"/>
      <c r="B44" s="363"/>
      <c r="C44" s="360"/>
      <c r="D44" s="36" t="str">
        <f>'CC detallado'!A19</f>
        <v>1.1.3.4</v>
      </c>
      <c r="E44" s="363"/>
      <c r="F44" s="366"/>
      <c r="G44" s="369"/>
      <c r="H44" s="372"/>
      <c r="I44" s="375"/>
      <c r="J44" s="378"/>
      <c r="K44" s="381"/>
      <c r="L44" s="354"/>
      <c r="M44" s="357"/>
      <c r="N44" s="58"/>
      <c r="O44" s="19">
        <f>'CC detallado'!O19</f>
        <v>275000</v>
      </c>
    </row>
    <row r="45" spans="1:201" s="10" customFormat="1" outlineLevel="1" x14ac:dyDescent="0.3">
      <c r="A45" s="52"/>
      <c r="B45" s="363"/>
      <c r="C45" s="360"/>
      <c r="D45" s="36" t="str">
        <f>'CC detallado'!A20</f>
        <v>1.1.3.5</v>
      </c>
      <c r="E45" s="363"/>
      <c r="F45" s="366"/>
      <c r="G45" s="369"/>
      <c r="H45" s="372"/>
      <c r="I45" s="375"/>
      <c r="J45" s="378"/>
      <c r="K45" s="381"/>
      <c r="L45" s="354"/>
      <c r="M45" s="357"/>
      <c r="N45" s="58"/>
      <c r="O45" s="19">
        <f>'CC detallado'!O20</f>
        <v>330000</v>
      </c>
    </row>
    <row r="46" spans="1:201" s="10" customFormat="1" outlineLevel="1" x14ac:dyDescent="0.3">
      <c r="A46" s="52"/>
      <c r="B46" s="363"/>
      <c r="C46" s="360"/>
      <c r="D46" s="36" t="str">
        <f>'CC detallado'!A10</f>
        <v>1.1.2.1</v>
      </c>
      <c r="E46" s="363"/>
      <c r="F46" s="366"/>
      <c r="G46" s="369"/>
      <c r="H46" s="372"/>
      <c r="I46" s="375"/>
      <c r="J46" s="378"/>
      <c r="K46" s="381"/>
      <c r="L46" s="354"/>
      <c r="M46" s="357"/>
      <c r="N46" s="58"/>
      <c r="O46" s="19">
        <f>'CC detallado'!O10</f>
        <v>2420000</v>
      </c>
    </row>
    <row r="47" spans="1:201" s="10" customFormat="1" outlineLevel="1" x14ac:dyDescent="0.3">
      <c r="A47" s="52"/>
      <c r="B47" s="363"/>
      <c r="C47" s="360"/>
      <c r="D47" s="36" t="str">
        <f>'CC detallado'!A11</f>
        <v>1.1.2.2</v>
      </c>
      <c r="E47" s="363"/>
      <c r="F47" s="366"/>
      <c r="G47" s="369"/>
      <c r="H47" s="372"/>
      <c r="I47" s="375"/>
      <c r="J47" s="378"/>
      <c r="K47" s="381"/>
      <c r="L47" s="354"/>
      <c r="M47" s="357"/>
      <c r="N47" s="58"/>
      <c r="O47" s="19">
        <f>'CC detallado'!O11</f>
        <v>550000</v>
      </c>
    </row>
    <row r="48" spans="1:201" s="10" customFormat="1" outlineLevel="1" x14ac:dyDescent="0.3">
      <c r="A48" s="52"/>
      <c r="B48" s="363"/>
      <c r="C48" s="360"/>
      <c r="D48" s="36" t="str">
        <f>'CC detallado'!A12</f>
        <v>1.1.2.3</v>
      </c>
      <c r="E48" s="363"/>
      <c r="F48" s="366"/>
      <c r="G48" s="369"/>
      <c r="H48" s="372"/>
      <c r="I48" s="375"/>
      <c r="J48" s="378"/>
      <c r="K48" s="381"/>
      <c r="L48" s="354"/>
      <c r="M48" s="357"/>
      <c r="N48" s="58"/>
      <c r="O48" s="19">
        <f>'CC detallado'!O12</f>
        <v>1210000</v>
      </c>
    </row>
    <row r="49" spans="1:201" s="10" customFormat="1" outlineLevel="1" x14ac:dyDescent="0.3">
      <c r="A49" s="52"/>
      <c r="B49" s="363"/>
      <c r="C49" s="360"/>
      <c r="D49" s="36" t="str">
        <f>'CC detallado'!A13</f>
        <v>1.1.2.4</v>
      </c>
      <c r="E49" s="363"/>
      <c r="F49" s="366"/>
      <c r="G49" s="369"/>
      <c r="H49" s="372"/>
      <c r="I49" s="375"/>
      <c r="J49" s="378"/>
      <c r="K49" s="381"/>
      <c r="L49" s="354"/>
      <c r="M49" s="357"/>
      <c r="N49" s="58"/>
      <c r="O49" s="19">
        <f>'CC detallado'!O13</f>
        <v>660000</v>
      </c>
    </row>
    <row r="50" spans="1:201" s="10" customFormat="1" outlineLevel="1" x14ac:dyDescent="0.3">
      <c r="A50" s="52"/>
      <c r="B50" s="363"/>
      <c r="C50" s="360"/>
      <c r="D50" s="36" t="str">
        <f>'CC detallado'!A14</f>
        <v>1.1.2.5</v>
      </c>
      <c r="E50" s="363"/>
      <c r="F50" s="366"/>
      <c r="G50" s="369"/>
      <c r="H50" s="372"/>
      <c r="I50" s="375"/>
      <c r="J50" s="378"/>
      <c r="K50" s="381"/>
      <c r="L50" s="354"/>
      <c r="M50" s="357"/>
      <c r="N50" s="59"/>
      <c r="O50" s="19">
        <f>'CC detallado'!O14</f>
        <v>1650000</v>
      </c>
    </row>
    <row r="51" spans="1:201" s="10" customFormat="1" outlineLevel="1" x14ac:dyDescent="0.3">
      <c r="A51" s="52"/>
      <c r="B51" s="364"/>
      <c r="C51" s="361"/>
      <c r="D51" s="36" t="str">
        <f>'CC detallado'!A22</f>
        <v>1.1.4.1</v>
      </c>
      <c r="E51" s="364"/>
      <c r="F51" s="367"/>
      <c r="G51" s="370"/>
      <c r="H51" s="373"/>
      <c r="I51" s="376"/>
      <c r="J51" s="379"/>
      <c r="K51" s="382"/>
      <c r="L51" s="355"/>
      <c r="M51" s="358"/>
      <c r="N51" s="59"/>
      <c r="O51" s="19">
        <f>'CC detallado'!O22</f>
        <v>3190000</v>
      </c>
    </row>
    <row r="52" spans="1:201" s="10" customFormat="1" ht="134.4" outlineLevel="1" x14ac:dyDescent="0.3">
      <c r="A52" s="52"/>
      <c r="B52" s="60" t="s">
        <v>122</v>
      </c>
      <c r="C52" s="21" t="str">
        <f>'CC detallado'!G54</f>
        <v>Consultoría para el desarrollo de especificaciones técnicas para protección de predios y accesos turísticos</v>
      </c>
      <c r="D52" s="36" t="str">
        <f>'CC detallado'!A54</f>
        <v>2.1.1</v>
      </c>
      <c r="E52" s="60" t="str">
        <f>'CC detallado'!E54</f>
        <v>SBCC</v>
      </c>
      <c r="F52" s="61">
        <v>5</v>
      </c>
      <c r="G52" s="24">
        <f>'CC detallado'!O54</f>
        <v>825000</v>
      </c>
      <c r="H52" s="25">
        <v>0.9</v>
      </c>
      <c r="I52" s="65">
        <v>0.1</v>
      </c>
      <c r="J52" s="27" t="s">
        <v>125</v>
      </c>
      <c r="K52" s="28" t="s">
        <v>190</v>
      </c>
      <c r="L52" s="167">
        <v>44158</v>
      </c>
      <c r="M52" s="167">
        <v>44319</v>
      </c>
      <c r="N52" s="59"/>
      <c r="O52" s="19"/>
    </row>
    <row r="53" spans="1:201" s="10" customFormat="1" ht="100.8" outlineLevel="1" x14ac:dyDescent="0.3">
      <c r="A53" s="52"/>
      <c r="B53" s="60" t="s">
        <v>122</v>
      </c>
      <c r="C53" s="21" t="str">
        <f>'CC detallado'!G57</f>
        <v>Consultoría para el desarrollo del Sistema de Operación y Mantenimiento</v>
      </c>
      <c r="D53" s="36" t="str">
        <f>'CC detallado'!A57</f>
        <v>2.2.1</v>
      </c>
      <c r="E53" s="60" t="str">
        <f>'CC detallado'!E57</f>
        <v>SBCC</v>
      </c>
      <c r="F53" s="61">
        <v>6</v>
      </c>
      <c r="G53" s="24">
        <f>'CC detallado'!O57</f>
        <v>3300000</v>
      </c>
      <c r="H53" s="25">
        <v>0.9</v>
      </c>
      <c r="I53" s="65">
        <v>0.1</v>
      </c>
      <c r="J53" s="27" t="s">
        <v>125</v>
      </c>
      <c r="K53" s="28" t="s">
        <v>190</v>
      </c>
      <c r="L53" s="167">
        <v>44425</v>
      </c>
      <c r="M53" s="167">
        <v>44589</v>
      </c>
      <c r="N53" s="59"/>
      <c r="O53" s="19"/>
    </row>
    <row r="54" spans="1:201" s="10" customFormat="1" outlineLevel="1" x14ac:dyDescent="0.3">
      <c r="A54" s="52"/>
      <c r="B54" s="60" t="s">
        <v>122</v>
      </c>
      <c r="C54" s="21" t="str">
        <f>'CC detallado'!G59</f>
        <v>Estudios varios</v>
      </c>
      <c r="D54" s="36" t="str">
        <f>'CC detallado'!A59</f>
        <v>2.3.1</v>
      </c>
      <c r="E54" s="60" t="str">
        <f>'CC detallado'!E59</f>
        <v>SBCC</v>
      </c>
      <c r="F54" s="61">
        <v>7</v>
      </c>
      <c r="G54" s="24">
        <f>'CC detallado'!O59</f>
        <v>770000</v>
      </c>
      <c r="H54" s="25">
        <v>0.9</v>
      </c>
      <c r="I54" s="65">
        <v>0.1</v>
      </c>
      <c r="J54" s="27" t="s">
        <v>125</v>
      </c>
      <c r="K54" s="28" t="s">
        <v>190</v>
      </c>
      <c r="L54" s="167">
        <v>44435</v>
      </c>
      <c r="M54" s="167">
        <v>44596</v>
      </c>
      <c r="N54" s="59"/>
      <c r="O54" s="19"/>
    </row>
    <row r="55" spans="1:201" s="10" customFormat="1" ht="67.2" outlineLevel="1" x14ac:dyDescent="0.3">
      <c r="A55" s="52"/>
      <c r="B55" s="60" t="s">
        <v>122</v>
      </c>
      <c r="C55" s="21" t="str">
        <f>'CC detallado'!G75</f>
        <v>Contratación de Evaluación Intermedia</v>
      </c>
      <c r="D55" s="36" t="str">
        <f>'CC detallado'!A75</f>
        <v>3.2.1</v>
      </c>
      <c r="E55" s="60" t="str">
        <f>'CC detallado'!E75</f>
        <v>SCC</v>
      </c>
      <c r="F55" s="61">
        <v>8</v>
      </c>
      <c r="G55" s="24">
        <f>'CC detallado'!O75</f>
        <v>60500</v>
      </c>
      <c r="H55" s="25">
        <v>0.9</v>
      </c>
      <c r="I55" s="65">
        <v>0.1</v>
      </c>
      <c r="J55" s="27" t="s">
        <v>125</v>
      </c>
      <c r="K55" s="28" t="s">
        <v>190</v>
      </c>
      <c r="L55" s="167">
        <v>45098</v>
      </c>
      <c r="M55" s="167">
        <v>45203</v>
      </c>
      <c r="N55" s="59"/>
      <c r="O55" s="19"/>
    </row>
    <row r="56" spans="1:201" s="10" customFormat="1" ht="67.2" outlineLevel="1" x14ac:dyDescent="0.3">
      <c r="A56" s="52"/>
      <c r="B56" s="60" t="s">
        <v>122</v>
      </c>
      <c r="C56" s="21" t="str">
        <f>'CC detallado'!G76</f>
        <v>Contratación de Evaluación Final</v>
      </c>
      <c r="D56" s="36" t="str">
        <f>'CC detallado'!A76</f>
        <v>3.2.2</v>
      </c>
      <c r="E56" s="60" t="str">
        <f>'CC detallado'!E76</f>
        <v>SCC</v>
      </c>
      <c r="F56" s="61">
        <v>9</v>
      </c>
      <c r="G56" s="24">
        <f>'CC detallado'!O76</f>
        <v>60500</v>
      </c>
      <c r="H56" s="25">
        <v>0.9</v>
      </c>
      <c r="I56" s="65">
        <v>0.1</v>
      </c>
      <c r="J56" s="27" t="s">
        <v>125</v>
      </c>
      <c r="K56" s="28" t="s">
        <v>190</v>
      </c>
      <c r="L56" s="167">
        <v>45454</v>
      </c>
      <c r="M56" s="167">
        <v>45573</v>
      </c>
      <c r="N56" s="59"/>
      <c r="O56" s="19"/>
    </row>
    <row r="57" spans="1:201" s="10" customFormat="1" ht="67.2" outlineLevel="1" x14ac:dyDescent="0.3">
      <c r="A57" s="52"/>
      <c r="B57" s="60" t="s">
        <v>122</v>
      </c>
      <c r="C57" s="21" t="str">
        <f>'CC detallado'!G78</f>
        <v>Contratación de Auditoria Externa del Programa</v>
      </c>
      <c r="D57" s="36" t="str">
        <f>'CC detallado'!A78</f>
        <v>3.3.1</v>
      </c>
      <c r="E57" s="60" t="str">
        <f>'CC detallado'!E78</f>
        <v>SBCC</v>
      </c>
      <c r="F57" s="61">
        <v>10</v>
      </c>
      <c r="G57" s="24">
        <f>'CC detallado'!O78</f>
        <v>220000</v>
      </c>
      <c r="H57" s="25">
        <v>0.9</v>
      </c>
      <c r="I57" s="65">
        <v>0.1</v>
      </c>
      <c r="J57" s="27" t="s">
        <v>125</v>
      </c>
      <c r="K57" s="28" t="s">
        <v>190</v>
      </c>
      <c r="L57" s="167">
        <v>43998</v>
      </c>
      <c r="M57" s="167">
        <v>44161</v>
      </c>
      <c r="N57" s="59"/>
      <c r="O57" s="19"/>
    </row>
    <row r="58" spans="1:201" s="10" customFormat="1" ht="100.8" outlineLevel="1" x14ac:dyDescent="0.3">
      <c r="A58" s="52"/>
      <c r="B58" s="20" t="s">
        <v>122</v>
      </c>
      <c r="C58" s="165" t="s">
        <v>292</v>
      </c>
      <c r="D58" s="36" t="str">
        <f>'CC detallado'!A61</f>
        <v>2.3.1</v>
      </c>
      <c r="E58" s="252" t="str">
        <f>'CC detallado'!E61</f>
        <v>SBCC</v>
      </c>
      <c r="F58" s="23">
        <v>17</v>
      </c>
      <c r="G58" s="89">
        <f>'CC detallado'!O61</f>
        <v>330000</v>
      </c>
      <c r="H58" s="25">
        <v>0.9</v>
      </c>
      <c r="I58" s="65">
        <v>0.1</v>
      </c>
      <c r="J58" s="27" t="s">
        <v>125</v>
      </c>
      <c r="K58" s="28" t="s">
        <v>190</v>
      </c>
      <c r="L58" s="167">
        <v>44425</v>
      </c>
      <c r="M58" s="167">
        <v>44589</v>
      </c>
      <c r="N58" s="59"/>
      <c r="O58" s="19"/>
    </row>
    <row r="59" spans="1:201" s="10" customFormat="1" x14ac:dyDescent="0.3">
      <c r="A59" s="5"/>
      <c r="B59" s="417" t="s">
        <v>54</v>
      </c>
      <c r="C59" s="417"/>
      <c r="D59" s="417"/>
      <c r="E59" s="417"/>
      <c r="F59" s="417"/>
      <c r="G59" s="30">
        <f>SUM(G40:G58)</f>
        <v>18216000</v>
      </c>
      <c r="H59" s="62"/>
      <c r="I59" s="62"/>
      <c r="J59" s="62"/>
      <c r="K59" s="62"/>
      <c r="L59" s="62"/>
      <c r="M59" s="62"/>
      <c r="N59" s="428"/>
      <c r="O59" s="428"/>
    </row>
    <row r="60" spans="1:201" x14ac:dyDescent="0.3">
      <c r="A60" s="52"/>
      <c r="C60" s="5"/>
      <c r="G60" s="5"/>
      <c r="L60" s="5"/>
      <c r="M60" s="5"/>
    </row>
    <row r="61" spans="1:201" s="10" customFormat="1" x14ac:dyDescent="0.3">
      <c r="A61" s="5"/>
      <c r="B61" s="396" t="s">
        <v>55</v>
      </c>
      <c r="C61" s="397"/>
      <c r="D61" s="397"/>
      <c r="E61" s="397"/>
      <c r="F61" s="397"/>
      <c r="G61" s="397"/>
      <c r="H61" s="397"/>
      <c r="I61" s="397"/>
      <c r="J61" s="397"/>
      <c r="K61" s="397"/>
      <c r="L61" s="397"/>
      <c r="M61" s="397"/>
      <c r="N61" s="398"/>
      <c r="O61" s="12"/>
    </row>
    <row r="62" spans="1:201" x14ac:dyDescent="0.3">
      <c r="B62" s="399" t="s">
        <v>30</v>
      </c>
      <c r="C62" s="399" t="s">
        <v>31</v>
      </c>
      <c r="D62" s="399" t="s">
        <v>184</v>
      </c>
      <c r="E62" s="399" t="s">
        <v>47</v>
      </c>
      <c r="F62" s="399" t="s">
        <v>34</v>
      </c>
      <c r="G62" s="400" t="s">
        <v>35</v>
      </c>
      <c r="H62" s="400"/>
      <c r="I62" s="400"/>
      <c r="J62" s="399" t="s">
        <v>56</v>
      </c>
      <c r="K62" s="399" t="s">
        <v>36</v>
      </c>
      <c r="L62" s="427" t="s">
        <v>37</v>
      </c>
      <c r="M62" s="399" t="s">
        <v>38</v>
      </c>
      <c r="N62" s="399"/>
      <c r="O62" s="392" t="s">
        <v>39</v>
      </c>
    </row>
    <row r="63" spans="1:201" ht="100.8" x14ac:dyDescent="0.3">
      <c r="B63" s="399"/>
      <c r="C63" s="399"/>
      <c r="D63" s="399"/>
      <c r="E63" s="400"/>
      <c r="F63" s="399"/>
      <c r="G63" s="63" t="s">
        <v>40</v>
      </c>
      <c r="H63" s="37" t="s">
        <v>41</v>
      </c>
      <c r="I63" s="37" t="s">
        <v>42</v>
      </c>
      <c r="J63" s="399"/>
      <c r="K63" s="399"/>
      <c r="L63" s="400"/>
      <c r="M63" s="38" t="s">
        <v>57</v>
      </c>
      <c r="N63" s="37" t="s">
        <v>58</v>
      </c>
      <c r="O63" s="394"/>
    </row>
    <row r="64" spans="1:201" s="67" customFormat="1" outlineLevel="1" x14ac:dyDescent="0.3">
      <c r="A64" s="5"/>
      <c r="B64" s="46" t="s">
        <v>122</v>
      </c>
      <c r="C64" s="21" t="str">
        <f>'CC detallado'!G68</f>
        <v>Ingeniero Civil</v>
      </c>
      <c r="D64" s="56" t="str">
        <f>'CC detallado'!A68</f>
        <v>3.1.1</v>
      </c>
      <c r="E64" s="88" t="s">
        <v>18</v>
      </c>
      <c r="F64" s="23">
        <v>11</v>
      </c>
      <c r="G64" s="86">
        <f>'CC detallado'!O68</f>
        <v>418880</v>
      </c>
      <c r="H64" s="25">
        <v>0.9</v>
      </c>
      <c r="I64" s="65">
        <v>0.1</v>
      </c>
      <c r="J64" s="66">
        <f>'CC detallado'!H68</f>
        <v>2</v>
      </c>
      <c r="K64" s="45" t="s">
        <v>108</v>
      </c>
      <c r="L64" s="28" t="s">
        <v>190</v>
      </c>
      <c r="M64" s="167">
        <v>43795</v>
      </c>
      <c r="N64" s="167">
        <v>43887</v>
      </c>
      <c r="O64" s="48"/>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row>
    <row r="65" spans="1:201" s="67" customFormat="1" outlineLevel="1" x14ac:dyDescent="0.3">
      <c r="A65" s="5"/>
      <c r="B65" s="46" t="s">
        <v>122</v>
      </c>
      <c r="C65" s="21" t="str">
        <f>'CC detallado'!G69</f>
        <v>Ingeniero Electromecánico</v>
      </c>
      <c r="D65" s="56" t="str">
        <f>'CC detallado'!A69</f>
        <v>3.1.2</v>
      </c>
      <c r="E65" s="88" t="s">
        <v>18</v>
      </c>
      <c r="F65" s="23">
        <v>12</v>
      </c>
      <c r="G65" s="86">
        <f>'CC detallado'!O69</f>
        <v>418880</v>
      </c>
      <c r="H65" s="25">
        <v>0.9</v>
      </c>
      <c r="I65" s="65">
        <v>0.1</v>
      </c>
      <c r="J65" s="66">
        <f>'CC detallado'!H69</f>
        <v>2</v>
      </c>
      <c r="K65" s="45" t="s">
        <v>108</v>
      </c>
      <c r="L65" s="28" t="s">
        <v>190</v>
      </c>
      <c r="M65" s="167">
        <v>43795</v>
      </c>
      <c r="N65" s="167">
        <v>43887</v>
      </c>
      <c r="O65" s="48"/>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row>
    <row r="66" spans="1:201" s="67" customFormat="1" outlineLevel="1" x14ac:dyDescent="0.3">
      <c r="A66" s="5"/>
      <c r="B66" s="46" t="s">
        <v>122</v>
      </c>
      <c r="C66" s="21" t="str">
        <f>'CC detallado'!G70</f>
        <v>Especialista Fiduciario</v>
      </c>
      <c r="D66" s="56" t="str">
        <f>'CC detallado'!A70</f>
        <v>3.1.3</v>
      </c>
      <c r="E66" s="88" t="s">
        <v>18</v>
      </c>
      <c r="F66" s="23">
        <v>13</v>
      </c>
      <c r="G66" s="86">
        <f>'CC detallado'!O70</f>
        <v>418880</v>
      </c>
      <c r="H66" s="25">
        <v>0.9</v>
      </c>
      <c r="I66" s="65">
        <v>0.1</v>
      </c>
      <c r="J66" s="66">
        <f>'CC detallado'!H70</f>
        <v>2</v>
      </c>
      <c r="K66" s="45" t="s">
        <v>108</v>
      </c>
      <c r="L66" s="28" t="s">
        <v>190</v>
      </c>
      <c r="M66" s="167">
        <v>43795</v>
      </c>
      <c r="N66" s="167">
        <v>43887</v>
      </c>
      <c r="O66" s="48"/>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row>
    <row r="67" spans="1:201" s="67" customFormat="1" outlineLevel="1" x14ac:dyDescent="0.3">
      <c r="A67" s="5"/>
      <c r="B67" s="46" t="s">
        <v>122</v>
      </c>
      <c r="C67" s="21" t="str">
        <f>'CC detallado'!G71</f>
        <v>Ingeniero Eléctrico</v>
      </c>
      <c r="D67" s="56" t="str">
        <f>'CC detallado'!A71</f>
        <v>3.1.4</v>
      </c>
      <c r="E67" s="88" t="s">
        <v>18</v>
      </c>
      <c r="F67" s="23">
        <v>14</v>
      </c>
      <c r="G67" s="86">
        <f>'CC detallado'!O71</f>
        <v>209440</v>
      </c>
      <c r="H67" s="25">
        <v>0.9</v>
      </c>
      <c r="I67" s="65">
        <v>0.1</v>
      </c>
      <c r="J67" s="66">
        <f>'CC detallado'!H71</f>
        <v>1</v>
      </c>
      <c r="K67" s="45" t="s">
        <v>108</v>
      </c>
      <c r="L67" s="28" t="s">
        <v>190</v>
      </c>
      <c r="M67" s="167">
        <v>43795</v>
      </c>
      <c r="N67" s="167">
        <v>43887</v>
      </c>
      <c r="O67" s="48"/>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row>
    <row r="68" spans="1:201" s="67" customFormat="1" outlineLevel="1" x14ac:dyDescent="0.3">
      <c r="A68" s="5"/>
      <c r="B68" s="46" t="s">
        <v>122</v>
      </c>
      <c r="C68" s="21" t="str">
        <f>'CC detallado'!G72</f>
        <v>Especialista Ambiental</v>
      </c>
      <c r="D68" s="56" t="str">
        <f>'CC detallado'!A72</f>
        <v>3.1.5</v>
      </c>
      <c r="E68" s="88" t="s">
        <v>18</v>
      </c>
      <c r="F68" s="23">
        <v>15</v>
      </c>
      <c r="G68" s="86">
        <f>'CC detallado'!O72</f>
        <v>209440</v>
      </c>
      <c r="H68" s="25">
        <v>0.9</v>
      </c>
      <c r="I68" s="65">
        <v>0.1</v>
      </c>
      <c r="J68" s="66">
        <f>'CC detallado'!H72</f>
        <v>1</v>
      </c>
      <c r="K68" s="45" t="s">
        <v>108</v>
      </c>
      <c r="L68" s="28" t="s">
        <v>190</v>
      </c>
      <c r="M68" s="167">
        <v>43795</v>
      </c>
      <c r="N68" s="167">
        <v>43887</v>
      </c>
      <c r="O68" s="48"/>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row>
    <row r="69" spans="1:201" s="67" customFormat="1" ht="100.8" outlineLevel="1" x14ac:dyDescent="0.3">
      <c r="A69" s="5"/>
      <c r="B69" s="60" t="s">
        <v>122</v>
      </c>
      <c r="C69" s="21" t="str">
        <f>'CC detallado'!G63</f>
        <v>Consultoría Externa para Apoyo a la ANDE (Panel de Consultores)</v>
      </c>
      <c r="D69" s="36" t="str">
        <f>'CC detallado'!A63</f>
        <v>2.5.1</v>
      </c>
      <c r="E69" s="87" t="str">
        <f>'CC detallado'!E63</f>
        <v>SD</v>
      </c>
      <c r="F69" s="61">
        <v>16</v>
      </c>
      <c r="G69" s="24">
        <f>'CC detallado'!O63</f>
        <v>715000</v>
      </c>
      <c r="H69" s="25">
        <v>0.9</v>
      </c>
      <c r="I69" s="65">
        <v>0.1</v>
      </c>
      <c r="J69" s="27" t="s">
        <v>189</v>
      </c>
      <c r="K69" s="27" t="s">
        <v>125</v>
      </c>
      <c r="L69" s="28" t="s">
        <v>190</v>
      </c>
      <c r="M69" s="167">
        <v>44106</v>
      </c>
      <c r="N69" s="167">
        <v>44190</v>
      </c>
      <c r="O69" s="29" t="s">
        <v>191</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row>
    <row r="70" spans="1:201" x14ac:dyDescent="0.3">
      <c r="B70" s="417" t="s">
        <v>60</v>
      </c>
      <c r="C70" s="417"/>
      <c r="D70" s="417"/>
      <c r="E70" s="417"/>
      <c r="F70" s="417"/>
      <c r="G70" s="30">
        <f>SUM(G64:G69)</f>
        <v>2390520</v>
      </c>
      <c r="H70" s="62"/>
      <c r="I70" s="62"/>
      <c r="J70" s="69">
        <f>SUM(J64:J68)</f>
        <v>8</v>
      </c>
      <c r="K70" s="62"/>
      <c r="L70" s="62"/>
      <c r="M70" s="70"/>
      <c r="N70" s="70"/>
      <c r="O70" s="70"/>
    </row>
    <row r="71" spans="1:201" x14ac:dyDescent="0.3">
      <c r="B71" s="71"/>
      <c r="C71" s="72"/>
      <c r="D71" s="71"/>
      <c r="E71" s="71"/>
      <c r="F71" s="71"/>
      <c r="G71" s="73"/>
      <c r="H71" s="71"/>
      <c r="I71" s="71"/>
      <c r="J71" s="71"/>
      <c r="K71" s="71"/>
      <c r="L71" s="74"/>
      <c r="M71" s="74"/>
      <c r="N71" s="71"/>
      <c r="O71" s="71"/>
    </row>
    <row r="72" spans="1:201" s="10" customFormat="1" x14ac:dyDescent="0.3">
      <c r="A72" s="5"/>
      <c r="B72" s="396" t="s">
        <v>61</v>
      </c>
      <c r="C72" s="397"/>
      <c r="D72" s="397"/>
      <c r="E72" s="397"/>
      <c r="F72" s="397"/>
      <c r="G72" s="397"/>
      <c r="H72" s="397"/>
      <c r="I72" s="397"/>
      <c r="J72" s="397"/>
      <c r="K72" s="397"/>
      <c r="L72" s="397"/>
      <c r="M72" s="397"/>
      <c r="N72" s="397"/>
      <c r="O72" s="398"/>
    </row>
    <row r="73" spans="1:201" x14ac:dyDescent="0.3">
      <c r="B73" s="399" t="s">
        <v>30</v>
      </c>
      <c r="C73" s="399" t="s">
        <v>31</v>
      </c>
      <c r="D73" s="399" t="s">
        <v>184</v>
      </c>
      <c r="E73" s="399" t="s">
        <v>47</v>
      </c>
      <c r="F73" s="399" t="s">
        <v>34</v>
      </c>
      <c r="G73" s="400" t="s">
        <v>35</v>
      </c>
      <c r="H73" s="400"/>
      <c r="I73" s="400"/>
      <c r="J73" s="399" t="s">
        <v>36</v>
      </c>
      <c r="K73" s="399" t="s">
        <v>37</v>
      </c>
      <c r="L73" s="399" t="s">
        <v>38</v>
      </c>
      <c r="M73" s="399"/>
      <c r="N73" s="392" t="s">
        <v>39</v>
      </c>
      <c r="O73" s="393"/>
    </row>
    <row r="74" spans="1:201" ht="100.8" x14ac:dyDescent="0.3">
      <c r="B74" s="399"/>
      <c r="C74" s="399"/>
      <c r="D74" s="399"/>
      <c r="E74" s="400"/>
      <c r="F74" s="399"/>
      <c r="G74" s="63" t="s">
        <v>40</v>
      </c>
      <c r="H74" s="37" t="s">
        <v>41</v>
      </c>
      <c r="I74" s="37" t="s">
        <v>42</v>
      </c>
      <c r="J74" s="399"/>
      <c r="K74" s="400"/>
      <c r="L74" s="38" t="s">
        <v>62</v>
      </c>
      <c r="M74" s="38" t="s">
        <v>63</v>
      </c>
      <c r="N74" s="394"/>
      <c r="O74" s="395"/>
    </row>
    <row r="75" spans="1:201" s="10" customFormat="1" outlineLevel="1" x14ac:dyDescent="0.3">
      <c r="A75" s="52"/>
      <c r="B75" s="20"/>
      <c r="C75" s="90"/>
      <c r="D75" s="29"/>
      <c r="E75" s="20"/>
      <c r="F75" s="41"/>
      <c r="G75" s="64"/>
      <c r="H75" s="43"/>
      <c r="I75" s="44"/>
      <c r="J75" s="45"/>
      <c r="K75" s="46"/>
      <c r="L75" s="75"/>
      <c r="M75" s="76"/>
      <c r="N75" s="20"/>
      <c r="O75" s="20"/>
    </row>
    <row r="76" spans="1:201" s="10" customFormat="1" outlineLevel="1" x14ac:dyDescent="0.3">
      <c r="A76" s="52"/>
      <c r="B76" s="20"/>
      <c r="C76" s="21"/>
      <c r="D76" s="29"/>
      <c r="E76" s="20"/>
      <c r="F76" s="41"/>
      <c r="G76" s="64"/>
      <c r="H76" s="43"/>
      <c r="I76" s="44"/>
      <c r="J76" s="45"/>
      <c r="K76" s="46"/>
      <c r="L76" s="75"/>
      <c r="M76" s="76"/>
      <c r="N76" s="20"/>
      <c r="O76" s="20"/>
    </row>
    <row r="77" spans="1:201" x14ac:dyDescent="0.3">
      <c r="A77" s="77"/>
      <c r="B77" s="417" t="s">
        <v>64</v>
      </c>
      <c r="C77" s="417"/>
      <c r="D77" s="417"/>
      <c r="E77" s="417"/>
      <c r="F77" s="417"/>
      <c r="G77" s="68">
        <f>SUM(G75:G76)</f>
        <v>0</v>
      </c>
      <c r="H77" s="62"/>
      <c r="I77" s="62"/>
      <c r="J77" s="62"/>
      <c r="K77" s="62"/>
      <c r="L77" s="62"/>
      <c r="M77" s="70"/>
      <c r="N77" s="418"/>
      <c r="O77" s="418"/>
    </row>
    <row r="78" spans="1:201" x14ac:dyDescent="0.3">
      <c r="B78" s="71"/>
      <c r="C78" s="72"/>
      <c r="D78" s="71"/>
      <c r="E78" s="71"/>
      <c r="F78" s="71"/>
      <c r="G78" s="73"/>
      <c r="H78" s="71"/>
      <c r="I78" s="71"/>
      <c r="J78" s="71"/>
      <c r="K78" s="71"/>
      <c r="L78" s="74"/>
      <c r="M78" s="74"/>
      <c r="N78" s="71"/>
      <c r="O78" s="71"/>
    </row>
    <row r="79" spans="1:201" s="10" customFormat="1" x14ac:dyDescent="0.3">
      <c r="A79" s="5"/>
      <c r="B79" s="396" t="s">
        <v>65</v>
      </c>
      <c r="C79" s="397"/>
      <c r="D79" s="397"/>
      <c r="E79" s="397"/>
      <c r="F79" s="397"/>
      <c r="G79" s="397"/>
      <c r="H79" s="397"/>
      <c r="I79" s="397"/>
      <c r="J79" s="397"/>
      <c r="K79" s="397"/>
      <c r="L79" s="397"/>
      <c r="M79" s="398"/>
      <c r="N79" s="12"/>
      <c r="O79" s="12"/>
    </row>
    <row r="80" spans="1:201" x14ac:dyDescent="0.3">
      <c r="A80" s="78"/>
      <c r="B80" s="399" t="s">
        <v>30</v>
      </c>
      <c r="C80" s="399" t="s">
        <v>66</v>
      </c>
      <c r="D80" s="399" t="s">
        <v>184</v>
      </c>
      <c r="E80" s="399" t="s">
        <v>34</v>
      </c>
      <c r="F80" s="399"/>
      <c r="G80" s="400" t="s">
        <v>35</v>
      </c>
      <c r="H80" s="400"/>
      <c r="I80" s="400"/>
      <c r="J80" s="399" t="s">
        <v>36</v>
      </c>
      <c r="K80" s="423" t="s">
        <v>67</v>
      </c>
      <c r="L80" s="399" t="s">
        <v>38</v>
      </c>
      <c r="M80" s="399"/>
      <c r="N80" s="419" t="s">
        <v>39</v>
      </c>
      <c r="O80" s="420"/>
    </row>
    <row r="81" spans="1:201" s="79" customFormat="1" ht="134.4" x14ac:dyDescent="0.3">
      <c r="A81" s="78"/>
      <c r="B81" s="399"/>
      <c r="C81" s="399"/>
      <c r="D81" s="399"/>
      <c r="E81" s="399"/>
      <c r="F81" s="399"/>
      <c r="G81" s="37" t="s">
        <v>40</v>
      </c>
      <c r="H81" s="63" t="s">
        <v>41</v>
      </c>
      <c r="I81" s="37" t="s">
        <v>42</v>
      </c>
      <c r="J81" s="399"/>
      <c r="K81" s="424"/>
      <c r="L81" s="37" t="s">
        <v>68</v>
      </c>
      <c r="M81" s="38" t="s">
        <v>69</v>
      </c>
      <c r="N81" s="421"/>
      <c r="O81" s="422"/>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row>
    <row r="82" spans="1:201" s="80" customFormat="1" outlineLevel="1" x14ac:dyDescent="0.3">
      <c r="B82" s="46"/>
      <c r="C82" s="21"/>
      <c r="D82" s="20"/>
      <c r="E82" s="20"/>
      <c r="F82" s="41"/>
      <c r="G82" s="64"/>
      <c r="H82" s="43"/>
      <c r="I82" s="44"/>
      <c r="J82" s="45"/>
      <c r="K82" s="81"/>
      <c r="L82" s="75"/>
      <c r="M82" s="75"/>
      <c r="N82" s="425"/>
      <c r="O82" s="426"/>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row>
    <row r="83" spans="1:201" x14ac:dyDescent="0.3">
      <c r="B83" s="417" t="s">
        <v>70</v>
      </c>
      <c r="C83" s="417"/>
      <c r="D83" s="417"/>
      <c r="E83" s="417"/>
      <c r="F83" s="417"/>
      <c r="G83" s="68">
        <f>SUM(G82:G82)</f>
        <v>0</v>
      </c>
      <c r="H83" s="62"/>
      <c r="I83" s="62"/>
      <c r="J83" s="62"/>
      <c r="K83" s="62"/>
      <c r="L83" s="70"/>
      <c r="M83" s="70"/>
      <c r="N83" s="70"/>
      <c r="O83" s="70"/>
    </row>
    <row r="85" spans="1:201" x14ac:dyDescent="0.3">
      <c r="L85" s="5"/>
      <c r="M85" s="5"/>
      <c r="P85" s="5"/>
      <c r="Q85" s="5"/>
      <c r="R85" s="5"/>
      <c r="S85" s="5"/>
    </row>
    <row r="86" spans="1:201" ht="34.200000000000003" thickBot="1" x14ac:dyDescent="0.35">
      <c r="L86" s="5"/>
      <c r="M86" s="5"/>
      <c r="P86" s="5"/>
      <c r="Q86" s="5"/>
      <c r="R86" s="5"/>
      <c r="S86" s="5"/>
    </row>
    <row r="87" spans="1:201" s="10" customFormat="1" ht="34.799999999999997" thickTop="1" thickBot="1" x14ac:dyDescent="0.35">
      <c r="A87" s="5"/>
      <c r="B87" s="416" t="s">
        <v>45</v>
      </c>
      <c r="C87" s="416"/>
      <c r="D87" s="416"/>
      <c r="E87" s="416"/>
      <c r="F87" s="416"/>
      <c r="G87" s="82">
        <f>H16</f>
        <v>17820000</v>
      </c>
      <c r="H87" s="83">
        <f t="shared" ref="H87:H92" si="0">G87/$G$97</f>
        <v>0.12272700225454049</v>
      </c>
      <c r="I87" s="5"/>
      <c r="J87" s="5"/>
      <c r="K87" s="5"/>
      <c r="L87" s="5"/>
      <c r="M87" s="5"/>
      <c r="N87" s="5"/>
      <c r="O87" s="5"/>
      <c r="P87" s="5"/>
      <c r="Q87" s="5"/>
      <c r="R87" s="5"/>
      <c r="S87" s="5"/>
    </row>
    <row r="88" spans="1:201" s="10" customFormat="1" ht="34.799999999999997" thickTop="1" thickBot="1" x14ac:dyDescent="0.35">
      <c r="A88" s="5"/>
      <c r="B88" s="416" t="s">
        <v>48</v>
      </c>
      <c r="C88" s="416"/>
      <c r="D88" s="416"/>
      <c r="E88" s="416"/>
      <c r="F88" s="416"/>
      <c r="G88" s="82">
        <f>H29</f>
        <v>91214000</v>
      </c>
      <c r="H88" s="83">
        <f t="shared" si="0"/>
        <v>0.62819420783645652</v>
      </c>
      <c r="I88" s="5"/>
      <c r="J88" s="5"/>
      <c r="K88" s="5"/>
      <c r="L88" s="5"/>
      <c r="M88" s="5"/>
      <c r="N88" s="5"/>
      <c r="O88" s="5"/>
      <c r="P88" s="5"/>
      <c r="Q88" s="5"/>
      <c r="R88" s="5"/>
      <c r="S88" s="5"/>
    </row>
    <row r="89" spans="1:201" s="10" customFormat="1" ht="34.799999999999997" thickTop="1" thickBot="1" x14ac:dyDescent="0.35">
      <c r="A89" s="5"/>
      <c r="B89" s="416" t="s">
        <v>51</v>
      </c>
      <c r="C89" s="416"/>
      <c r="D89" s="416"/>
      <c r="E89" s="416"/>
      <c r="F89" s="416"/>
      <c r="G89" s="82">
        <f>H35</f>
        <v>0</v>
      </c>
      <c r="H89" s="83">
        <f t="shared" si="0"/>
        <v>0</v>
      </c>
      <c r="I89" s="5"/>
      <c r="J89" s="5"/>
      <c r="K89" s="5"/>
      <c r="L89" s="5"/>
      <c r="M89" s="5"/>
      <c r="N89" s="5"/>
      <c r="O89" s="5"/>
      <c r="P89" s="5"/>
      <c r="Q89" s="5"/>
      <c r="R89" s="5"/>
      <c r="S89" s="5"/>
    </row>
    <row r="90" spans="1:201" s="10" customFormat="1" ht="34.799999999999997" thickTop="1" thickBot="1" x14ac:dyDescent="0.35">
      <c r="A90" s="5"/>
      <c r="B90" s="414" t="s">
        <v>54</v>
      </c>
      <c r="C90" s="414"/>
      <c r="D90" s="414"/>
      <c r="E90" s="414"/>
      <c r="F90" s="414"/>
      <c r="G90" s="82">
        <f>G59</f>
        <v>18216000</v>
      </c>
      <c r="H90" s="83">
        <f t="shared" si="0"/>
        <v>0.12545426897130804</v>
      </c>
      <c r="I90" s="5"/>
      <c r="J90" s="5"/>
      <c r="K90" s="5"/>
      <c r="L90" s="5"/>
      <c r="M90" s="5"/>
      <c r="N90" s="5"/>
      <c r="O90" s="5"/>
      <c r="P90" s="5"/>
      <c r="Q90" s="5"/>
      <c r="R90" s="5"/>
      <c r="S90" s="5"/>
    </row>
    <row r="91" spans="1:201" ht="34.799999999999997" thickTop="1" thickBot="1" x14ac:dyDescent="0.35">
      <c r="B91" s="414" t="s">
        <v>60</v>
      </c>
      <c r="C91" s="414"/>
      <c r="D91" s="414"/>
      <c r="E91" s="414"/>
      <c r="F91" s="414"/>
      <c r="G91" s="82">
        <f>G70</f>
        <v>2390520</v>
      </c>
      <c r="H91" s="83">
        <f t="shared" si="0"/>
        <v>1.6463600080220207E-2</v>
      </c>
      <c r="L91" s="5"/>
      <c r="M91" s="5"/>
      <c r="P91" s="5"/>
      <c r="Q91" s="5"/>
      <c r="R91" s="5"/>
      <c r="S91" s="5"/>
    </row>
    <row r="92" spans="1:201" ht="34.799999999999997" thickTop="1" thickBot="1" x14ac:dyDescent="0.35">
      <c r="B92" s="414" t="s">
        <v>109</v>
      </c>
      <c r="C92" s="414"/>
      <c r="D92" s="414"/>
      <c r="E92" s="414"/>
      <c r="F92" s="414"/>
      <c r="G92" s="82">
        <f>G77</f>
        <v>0</v>
      </c>
      <c r="H92" s="83">
        <f t="shared" si="0"/>
        <v>0</v>
      </c>
      <c r="L92" s="5"/>
      <c r="M92" s="5"/>
      <c r="P92" s="5"/>
      <c r="Q92" s="5"/>
      <c r="R92" s="5"/>
      <c r="S92" s="5"/>
    </row>
    <row r="93" spans="1:201" ht="34.799999999999997" thickTop="1" thickBot="1" x14ac:dyDescent="0.35">
      <c r="B93" s="415" t="s">
        <v>71</v>
      </c>
      <c r="C93" s="415"/>
      <c r="D93" s="415"/>
      <c r="E93" s="415"/>
      <c r="F93" s="415"/>
      <c r="G93" s="84">
        <f>SUM(G87:G92)</f>
        <v>129640520</v>
      </c>
      <c r="H93" s="83"/>
      <c r="L93" s="5"/>
      <c r="M93" s="5"/>
      <c r="P93" s="5"/>
      <c r="Q93" s="5"/>
      <c r="R93" s="5"/>
      <c r="S93" s="5"/>
    </row>
    <row r="94" spans="1:201" ht="34.799999999999997" thickTop="1" thickBot="1" x14ac:dyDescent="0.35">
      <c r="A94" s="77"/>
      <c r="B94" s="414" t="s">
        <v>72</v>
      </c>
      <c r="C94" s="414"/>
      <c r="D94" s="414"/>
      <c r="E94" s="414"/>
      <c r="F94" s="414"/>
      <c r="G94" s="82">
        <f>G83</f>
        <v>0</v>
      </c>
      <c r="H94" s="83">
        <f>G94/$G$97</f>
        <v>0</v>
      </c>
      <c r="L94" s="5"/>
      <c r="M94" s="5"/>
      <c r="P94" s="5"/>
      <c r="Q94" s="5"/>
      <c r="R94" s="5"/>
      <c r="S94" s="5"/>
    </row>
    <row r="95" spans="1:201" ht="34.799999999999997" thickTop="1" thickBot="1" x14ac:dyDescent="0.35">
      <c r="A95" s="77"/>
      <c r="B95" s="414" t="s">
        <v>73</v>
      </c>
      <c r="C95" s="414"/>
      <c r="D95" s="414"/>
      <c r="E95" s="414"/>
      <c r="F95" s="414" t="s">
        <v>74</v>
      </c>
      <c r="G95" s="82">
        <v>0</v>
      </c>
      <c r="H95" s="83">
        <f>G95/$G$97</f>
        <v>0</v>
      </c>
      <c r="L95" s="5"/>
      <c r="M95" s="5"/>
      <c r="P95" s="5"/>
      <c r="Q95" s="5"/>
      <c r="R95" s="5"/>
      <c r="S95" s="5"/>
    </row>
    <row r="96" spans="1:201" ht="34.799999999999997" thickTop="1" thickBot="1" x14ac:dyDescent="0.35">
      <c r="A96" s="77"/>
      <c r="B96" s="414" t="s">
        <v>126</v>
      </c>
      <c r="C96" s="414"/>
      <c r="D96" s="414"/>
      <c r="E96" s="414"/>
      <c r="F96" s="414" t="s">
        <v>14</v>
      </c>
      <c r="G96" s="82">
        <f>'CC detallado'!O50+'CC detallado'!O64+'CC detallado'!O73</f>
        <v>15559800</v>
      </c>
      <c r="H96" s="83">
        <f>G96/$G$97</f>
        <v>0.1071609208574747</v>
      </c>
      <c r="L96" s="5"/>
      <c r="M96" s="5"/>
      <c r="P96" s="5"/>
      <c r="Q96" s="5"/>
      <c r="R96" s="5"/>
      <c r="S96" s="5"/>
    </row>
    <row r="97" spans="1:19" ht="34.799999999999997" thickTop="1" thickBot="1" x14ac:dyDescent="0.35">
      <c r="B97" s="415" t="s">
        <v>25</v>
      </c>
      <c r="C97" s="415"/>
      <c r="D97" s="415"/>
      <c r="E97" s="415"/>
      <c r="F97" s="415" t="s">
        <v>75</v>
      </c>
      <c r="G97" s="84">
        <f>SUM(G93:G96)</f>
        <v>145200320</v>
      </c>
      <c r="H97" s="83"/>
      <c r="L97" s="5"/>
      <c r="M97" s="5"/>
      <c r="P97" s="5"/>
      <c r="Q97" s="5"/>
      <c r="R97" s="5"/>
      <c r="S97" s="5"/>
    </row>
    <row r="98" spans="1:19" s="10" customFormat="1" ht="34.200000000000003" thickTop="1" x14ac:dyDescent="0.3">
      <c r="A98" s="5"/>
      <c r="B98" s="5"/>
      <c r="C98" s="7"/>
      <c r="D98" s="5"/>
      <c r="E98" s="5"/>
      <c r="F98" s="5"/>
      <c r="G98" s="85">
        <f>145200320-G97</f>
        <v>0</v>
      </c>
      <c r="H98" s="5"/>
      <c r="I98" s="5"/>
      <c r="J98" s="5"/>
      <c r="K98" s="5"/>
      <c r="L98" s="9"/>
      <c r="M98" s="9"/>
      <c r="N98" s="5"/>
      <c r="O98" s="5"/>
    </row>
  </sheetData>
  <mergeCells count="137">
    <mergeCell ref="H8:J8"/>
    <mergeCell ref="K8:K9"/>
    <mergeCell ref="G19:G20"/>
    <mergeCell ref="H19:J19"/>
    <mergeCell ref="K19:K20"/>
    <mergeCell ref="B16:G16"/>
    <mergeCell ref="G38:I38"/>
    <mergeCell ref="J38:J39"/>
    <mergeCell ref="K38:K39"/>
    <mergeCell ref="C10:C14"/>
    <mergeCell ref="B10:B14"/>
    <mergeCell ref="G10:G14"/>
    <mergeCell ref="I10:I14"/>
    <mergeCell ref="J10:J14"/>
    <mergeCell ref="K10:K14"/>
    <mergeCell ref="E10:E14"/>
    <mergeCell ref="E21:E28"/>
    <mergeCell ref="C21:C28"/>
    <mergeCell ref="B21:B28"/>
    <mergeCell ref="L38:M38"/>
    <mergeCell ref="L32:L33"/>
    <mergeCell ref="M32:N32"/>
    <mergeCell ref="B35:G35"/>
    <mergeCell ref="B38:B39"/>
    <mergeCell ref="C38:C39"/>
    <mergeCell ref="D38:D39"/>
    <mergeCell ref="E38:E39"/>
    <mergeCell ref="F38:F39"/>
    <mergeCell ref="N38:O39"/>
    <mergeCell ref="B32:B33"/>
    <mergeCell ref="C32:C33"/>
    <mergeCell ref="D32:D33"/>
    <mergeCell ref="E32:E33"/>
    <mergeCell ref="F32:F33"/>
    <mergeCell ref="G32:G33"/>
    <mergeCell ref="H32:J32"/>
    <mergeCell ref="K32:K33"/>
    <mergeCell ref="O32:O33"/>
    <mergeCell ref="B37:M37"/>
    <mergeCell ref="J62:J63"/>
    <mergeCell ref="K62:K63"/>
    <mergeCell ref="L62:L63"/>
    <mergeCell ref="M62:N62"/>
    <mergeCell ref="B70:F70"/>
    <mergeCell ref="B59:F59"/>
    <mergeCell ref="N59:O59"/>
    <mergeCell ref="B62:B63"/>
    <mergeCell ref="C62:C63"/>
    <mergeCell ref="D62:D63"/>
    <mergeCell ref="E62:E63"/>
    <mergeCell ref="F62:F63"/>
    <mergeCell ref="G62:I62"/>
    <mergeCell ref="O62:O63"/>
    <mergeCell ref="B61:N61"/>
    <mergeCell ref="B83:F83"/>
    <mergeCell ref="B87:F87"/>
    <mergeCell ref="B77:F77"/>
    <mergeCell ref="N77:O77"/>
    <mergeCell ref="B80:B81"/>
    <mergeCell ref="C80:C81"/>
    <mergeCell ref="D80:D81"/>
    <mergeCell ref="E80:F81"/>
    <mergeCell ref="G80:I80"/>
    <mergeCell ref="J80:J81"/>
    <mergeCell ref="N80:O81"/>
    <mergeCell ref="K80:K81"/>
    <mergeCell ref="B79:M79"/>
    <mergeCell ref="N82:O82"/>
    <mergeCell ref="B95:F95"/>
    <mergeCell ref="B96:F96"/>
    <mergeCell ref="B97:F97"/>
    <mergeCell ref="B88:F88"/>
    <mergeCell ref="B89:F89"/>
    <mergeCell ref="B90:F90"/>
    <mergeCell ref="B91:F91"/>
    <mergeCell ref="B93:F93"/>
    <mergeCell ref="B94:F94"/>
    <mergeCell ref="B92:F92"/>
    <mergeCell ref="B1:O1"/>
    <mergeCell ref="B2:O2"/>
    <mergeCell ref="L19:L20"/>
    <mergeCell ref="M19:N19"/>
    <mergeCell ref="L8:L9"/>
    <mergeCell ref="M8:N8"/>
    <mergeCell ref="B31:N31"/>
    <mergeCell ref="B19:B20"/>
    <mergeCell ref="C19:C20"/>
    <mergeCell ref="D19:D20"/>
    <mergeCell ref="E19:E20"/>
    <mergeCell ref="F19:F20"/>
    <mergeCell ref="O8:O9"/>
    <mergeCell ref="B6:N6"/>
    <mergeCell ref="B7:N7"/>
    <mergeCell ref="O19:O20"/>
    <mergeCell ref="B18:N18"/>
    <mergeCell ref="B29:G29"/>
    <mergeCell ref="B8:B9"/>
    <mergeCell ref="C8:C9"/>
    <mergeCell ref="D8:D9"/>
    <mergeCell ref="E8:E9"/>
    <mergeCell ref="F8:F9"/>
    <mergeCell ref="G8:G9"/>
    <mergeCell ref="N73:O74"/>
    <mergeCell ref="B72:O72"/>
    <mergeCell ref="B73:B74"/>
    <mergeCell ref="C73:C74"/>
    <mergeCell ref="D73:D74"/>
    <mergeCell ref="E73:E74"/>
    <mergeCell ref="F73:F74"/>
    <mergeCell ref="G73:I73"/>
    <mergeCell ref="L80:M80"/>
    <mergeCell ref="J73:J74"/>
    <mergeCell ref="K73:K74"/>
    <mergeCell ref="L73:M73"/>
    <mergeCell ref="L10:L14"/>
    <mergeCell ref="M10:M14"/>
    <mergeCell ref="N10:N14"/>
    <mergeCell ref="G21:G28"/>
    <mergeCell ref="H21:H28"/>
    <mergeCell ref="I21:I28"/>
    <mergeCell ref="J21:J28"/>
    <mergeCell ref="K21:K28"/>
    <mergeCell ref="L21:L28"/>
    <mergeCell ref="M21:M28"/>
    <mergeCell ref="N21:N28"/>
    <mergeCell ref="H10:H14"/>
    <mergeCell ref="L40:L51"/>
    <mergeCell ref="M40:M51"/>
    <mergeCell ref="C40:C51"/>
    <mergeCell ref="B40:B51"/>
    <mergeCell ref="E40:E51"/>
    <mergeCell ref="F40:F51"/>
    <mergeCell ref="G40:G51"/>
    <mergeCell ref="H40:H51"/>
    <mergeCell ref="I40:I51"/>
    <mergeCell ref="J40:J51"/>
    <mergeCell ref="K40:K51"/>
  </mergeCells>
  <pageMargins left="0.7" right="0.7" top="0.75" bottom="0.75" header="0.3" footer="0.3"/>
  <pageSetup scale="43" orientation="landscape" r:id="rId1"/>
  <rowBreaks count="2" manualBreakCount="2">
    <brk id="36" max="16383" man="1"/>
    <brk id="78" max="16383" man="1"/>
  </rowBreaks>
  <colBreaks count="1" manualBreakCount="1">
    <brk id="15"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D49"/>
  <sheetViews>
    <sheetView showGridLines="0" topLeftCell="A26" zoomScaleNormal="100" workbookViewId="0"/>
  </sheetViews>
  <sheetFormatPr defaultColWidth="9.109375" defaultRowHeight="13.8" outlineLevelRow="1" x14ac:dyDescent="0.3"/>
  <cols>
    <col min="1" max="1" width="6.109375" style="223" customWidth="1"/>
    <col min="2" max="2" width="48.21875" style="230" customWidth="1"/>
    <col min="3" max="3" width="22.109375" style="224" customWidth="1"/>
    <col min="4" max="4" width="23.33203125" style="223" customWidth="1"/>
    <col min="5" max="16384" width="9.109375" style="223"/>
  </cols>
  <sheetData>
    <row r="1" spans="2:4" ht="18.600000000000001" customHeight="1" x14ac:dyDescent="0.3">
      <c r="B1" s="444" t="str">
        <f>INDICE!A1</f>
        <v>PROGRAMA DE REHABILITACIÓN Y MODERNIZACIÓN DE LA CENTRAL HIDROELÉCTRICA DE ACARAY PR-L1156</v>
      </c>
      <c r="C1" s="444"/>
      <c r="D1" s="444"/>
    </row>
    <row r="2" spans="2:4" x14ac:dyDescent="0.3">
      <c r="B2" s="444"/>
      <c r="C2" s="444"/>
      <c r="D2" s="444"/>
    </row>
    <row r="3" spans="2:4" x14ac:dyDescent="0.3">
      <c r="B3" s="221"/>
    </row>
    <row r="4" spans="2:4" x14ac:dyDescent="0.3">
      <c r="B4" s="445" t="s">
        <v>251</v>
      </c>
      <c r="C4" s="445"/>
      <c r="D4" s="445"/>
    </row>
    <row r="5" spans="2:4" ht="14.4" thickBot="1" x14ac:dyDescent="0.35">
      <c r="B5" s="222"/>
      <c r="C5" s="222"/>
      <c r="D5" s="222"/>
    </row>
    <row r="6" spans="2:4" ht="14.4" thickBot="1" x14ac:dyDescent="0.35">
      <c r="B6" s="440" t="s">
        <v>252</v>
      </c>
      <c r="C6" s="440"/>
      <c r="D6" s="440"/>
    </row>
    <row r="7" spans="2:4" ht="14.4" thickBot="1" x14ac:dyDescent="0.35">
      <c r="B7" s="225" t="s">
        <v>253</v>
      </c>
      <c r="C7" s="225" t="s">
        <v>254</v>
      </c>
      <c r="D7" s="226" t="s">
        <v>255</v>
      </c>
    </row>
    <row r="8" spans="2:4" ht="14.4" thickBot="1" x14ac:dyDescent="0.35">
      <c r="B8" s="227" t="s">
        <v>256</v>
      </c>
      <c r="C8" s="228" t="s">
        <v>257</v>
      </c>
      <c r="D8" s="229" t="s">
        <v>258</v>
      </c>
    </row>
    <row r="9" spans="2:4" ht="14.4" thickBot="1" x14ac:dyDescent="0.35"/>
    <row r="10" spans="2:4" ht="14.4" thickBot="1" x14ac:dyDescent="0.35">
      <c r="B10" s="440" t="s">
        <v>259</v>
      </c>
      <c r="C10" s="440"/>
      <c r="D10" s="440"/>
    </row>
    <row r="11" spans="2:4" ht="14.4" thickBot="1" x14ac:dyDescent="0.35">
      <c r="B11" s="441" t="s">
        <v>260</v>
      </c>
      <c r="C11" s="442"/>
      <c r="D11" s="443"/>
    </row>
    <row r="12" spans="2:4" ht="14.4" thickBot="1" x14ac:dyDescent="0.35"/>
    <row r="13" spans="2:4" ht="14.4" thickBot="1" x14ac:dyDescent="0.35">
      <c r="B13" s="440" t="s">
        <v>261</v>
      </c>
      <c r="C13" s="440"/>
      <c r="D13" s="440"/>
    </row>
    <row r="14" spans="2:4" s="232" customFormat="1" ht="27.6" x14ac:dyDescent="0.3">
      <c r="B14" s="231" t="s">
        <v>264</v>
      </c>
      <c r="C14" s="231" t="s">
        <v>262</v>
      </c>
      <c r="D14" s="231" t="s">
        <v>263</v>
      </c>
    </row>
    <row r="15" spans="2:4" x14ac:dyDescent="0.3">
      <c r="B15" s="233" t="s">
        <v>11</v>
      </c>
      <c r="C15" s="234">
        <f>SUM(C16:C17)</f>
        <v>16199999.999999998</v>
      </c>
      <c r="D15" s="234">
        <f>SUM(D16:D17)</f>
        <v>17820000</v>
      </c>
    </row>
    <row r="16" spans="2:4" ht="27.6" outlineLevel="1" x14ac:dyDescent="0.3">
      <c r="B16" s="235" t="str">
        <f>PA!C10</f>
        <v>Contratación de Firma Constructora para obras civiles en la Central Hidroeléctrica ACARAY</v>
      </c>
      <c r="C16" s="236">
        <f>PA!H10/1.1</f>
        <v>14499999.999999998</v>
      </c>
      <c r="D16" s="236">
        <f>C16*1.1</f>
        <v>15950000</v>
      </c>
    </row>
    <row r="17" spans="2:4" outlineLevel="1" x14ac:dyDescent="0.3">
      <c r="B17" s="235" t="str">
        <f>PA!C15</f>
        <v>Provisión de Protección de predios</v>
      </c>
      <c r="C17" s="236">
        <f>PA!H15/1.1</f>
        <v>1699999.9999999998</v>
      </c>
      <c r="D17" s="236">
        <f>C17*1.1</f>
        <v>1870000</v>
      </c>
    </row>
    <row r="18" spans="2:4" x14ac:dyDescent="0.3">
      <c r="B18" s="233" t="s">
        <v>17</v>
      </c>
      <c r="C18" s="234">
        <f>SUM(C19:C19)</f>
        <v>82921818.181818172</v>
      </c>
      <c r="D18" s="234">
        <f>SUM(D19:D19)</f>
        <v>91214000</v>
      </c>
    </row>
    <row r="19" spans="2:4" ht="27.6" outlineLevel="1" x14ac:dyDescent="0.3">
      <c r="B19" s="237" t="str">
        <f>PA!C21</f>
        <v>Adquisición de equipamiento electromecánico para la Central Hidroeléctrica ACARAY</v>
      </c>
      <c r="C19" s="236">
        <f>PA!H21/1.1</f>
        <v>82921818.181818172</v>
      </c>
      <c r="D19" s="236">
        <f>C19*1.1</f>
        <v>91214000</v>
      </c>
    </row>
    <row r="20" spans="2:4" x14ac:dyDescent="0.3">
      <c r="B20" s="233" t="s">
        <v>76</v>
      </c>
      <c r="C20" s="234">
        <f>SUM(C21:C21)</f>
        <v>0</v>
      </c>
      <c r="D20" s="234">
        <f>SUM(D21:D21)</f>
        <v>0</v>
      </c>
    </row>
    <row r="21" spans="2:4" outlineLevel="1" x14ac:dyDescent="0.3">
      <c r="B21" s="238"/>
      <c r="C21" s="239"/>
      <c r="D21" s="236">
        <f>C21*1.1</f>
        <v>0</v>
      </c>
    </row>
    <row r="22" spans="2:4" x14ac:dyDescent="0.3">
      <c r="B22" s="233" t="s">
        <v>77</v>
      </c>
      <c r="C22" s="234">
        <f>SUM(C23:C30)</f>
        <v>16560000</v>
      </c>
      <c r="D22" s="234">
        <f>SUM(D23:D30)</f>
        <v>18216000.000000004</v>
      </c>
    </row>
    <row r="23" spans="2:4" ht="41.4" outlineLevel="1" x14ac:dyDescent="0.3">
      <c r="B23" s="237" t="str">
        <f>PA!C40</f>
        <v xml:space="preserve">Consultoría de ingeniería y supervisión para la rehabilitación y modernización del complejo Acaray e Yguazú  </v>
      </c>
      <c r="C23" s="236">
        <f>PA!G40/1.1</f>
        <v>11500000</v>
      </c>
      <c r="D23" s="236">
        <f t="shared" ref="D23:D29" si="0">C23*1.1</f>
        <v>12650000.000000002</v>
      </c>
    </row>
    <row r="24" spans="2:4" ht="27.6" outlineLevel="1" x14ac:dyDescent="0.3">
      <c r="B24" s="237" t="str">
        <f>PA!C52</f>
        <v>Consultoría para el desarrollo de especificaciones técnicas para protección de predios y accesos turísticos</v>
      </c>
      <c r="C24" s="236">
        <f>PA!G52/1.1</f>
        <v>749999.99999999988</v>
      </c>
      <c r="D24" s="236">
        <f t="shared" si="0"/>
        <v>824999.99999999988</v>
      </c>
    </row>
    <row r="25" spans="2:4" ht="27.6" outlineLevel="1" x14ac:dyDescent="0.3">
      <c r="B25" s="237" t="str">
        <f>PA!C53</f>
        <v>Consultoría para el desarrollo del Sistema de Operación y Mantenimiento</v>
      </c>
      <c r="C25" s="236">
        <f>PA!G53/1.1</f>
        <v>2999999.9999999995</v>
      </c>
      <c r="D25" s="236">
        <f t="shared" si="0"/>
        <v>3299999.9999999995</v>
      </c>
    </row>
    <row r="26" spans="2:4" outlineLevel="1" x14ac:dyDescent="0.3">
      <c r="B26" s="233" t="str">
        <f>PA!C54</f>
        <v>Estudios varios</v>
      </c>
      <c r="C26" s="240">
        <f>PA!G54/1.1</f>
        <v>700000</v>
      </c>
      <c r="D26" s="240">
        <f t="shared" si="0"/>
        <v>770000.00000000012</v>
      </c>
    </row>
    <row r="27" spans="2:4" outlineLevel="1" x14ac:dyDescent="0.3">
      <c r="B27" s="237" t="str">
        <f>PA!C55</f>
        <v>Contratación de Evaluación Intermedia</v>
      </c>
      <c r="C27" s="236">
        <f>PA!G55/1.1</f>
        <v>54999.999999999993</v>
      </c>
      <c r="D27" s="236">
        <f t="shared" si="0"/>
        <v>60500</v>
      </c>
    </row>
    <row r="28" spans="2:4" outlineLevel="1" x14ac:dyDescent="0.3">
      <c r="B28" s="237" t="str">
        <f>PA!C56</f>
        <v>Contratación de Evaluación Final</v>
      </c>
      <c r="C28" s="236">
        <f>PA!G56/1.1</f>
        <v>54999.999999999993</v>
      </c>
      <c r="D28" s="236">
        <f t="shared" si="0"/>
        <v>60500</v>
      </c>
    </row>
    <row r="29" spans="2:4" outlineLevel="1" x14ac:dyDescent="0.3">
      <c r="B29" s="237" t="str">
        <f>PA!C57</f>
        <v>Contratación de Auditoria Externa del Programa</v>
      </c>
      <c r="C29" s="236">
        <f>PA!G57/1.1</f>
        <v>199999.99999999997</v>
      </c>
      <c r="D29" s="236">
        <f t="shared" si="0"/>
        <v>220000</v>
      </c>
    </row>
    <row r="30" spans="2:4" ht="27.6" outlineLevel="1" x14ac:dyDescent="0.3">
      <c r="B30" s="237" t="str">
        <f>PA!C58</f>
        <v>Contratación de Firma Consultora para el desarrollo de cursos de capacitación</v>
      </c>
      <c r="C30" s="236">
        <f>PA!G58/1.1</f>
        <v>300000</v>
      </c>
      <c r="D30" s="236">
        <f>C30*1.1</f>
        <v>330000</v>
      </c>
    </row>
    <row r="31" spans="2:4" x14ac:dyDescent="0.3">
      <c r="B31" s="233" t="s">
        <v>78</v>
      </c>
      <c r="C31" s="234">
        <f>SUM(C32:C37)</f>
        <v>2173200</v>
      </c>
      <c r="D31" s="234">
        <f>SUM(D32:D37)</f>
        <v>2390520</v>
      </c>
    </row>
    <row r="32" spans="2:4" outlineLevel="1" x14ac:dyDescent="0.3">
      <c r="B32" s="241" t="str">
        <f>PA!C64</f>
        <v>Ingeniero Civil</v>
      </c>
      <c r="C32" s="236">
        <f>PA!G64/1.1</f>
        <v>380799.99999999994</v>
      </c>
      <c r="D32" s="236">
        <f t="shared" ref="D32:D37" si="1">C32*1.1</f>
        <v>418879.99999999994</v>
      </c>
    </row>
    <row r="33" spans="2:4" outlineLevel="1" x14ac:dyDescent="0.3">
      <c r="B33" s="241" t="str">
        <f>PA!C65</f>
        <v>Ingeniero Electromecánico</v>
      </c>
      <c r="C33" s="236">
        <f>PA!G65/1.1</f>
        <v>380799.99999999994</v>
      </c>
      <c r="D33" s="236">
        <f t="shared" si="1"/>
        <v>418879.99999999994</v>
      </c>
    </row>
    <row r="34" spans="2:4" outlineLevel="1" x14ac:dyDescent="0.3">
      <c r="B34" s="241" t="str">
        <f>PA!C66</f>
        <v>Especialista Fiduciario</v>
      </c>
      <c r="C34" s="236">
        <f>PA!G66/1.1</f>
        <v>380799.99999999994</v>
      </c>
      <c r="D34" s="236">
        <f t="shared" si="1"/>
        <v>418879.99999999994</v>
      </c>
    </row>
    <row r="35" spans="2:4" outlineLevel="1" x14ac:dyDescent="0.3">
      <c r="B35" s="241" t="str">
        <f>PA!C67</f>
        <v>Ingeniero Eléctrico</v>
      </c>
      <c r="C35" s="236">
        <f>PA!G67/1.1</f>
        <v>190399.99999999997</v>
      </c>
      <c r="D35" s="236">
        <f t="shared" si="1"/>
        <v>209439.99999999997</v>
      </c>
    </row>
    <row r="36" spans="2:4" outlineLevel="1" x14ac:dyDescent="0.3">
      <c r="B36" s="241" t="str">
        <f>PA!C68</f>
        <v>Especialista Ambiental</v>
      </c>
      <c r="C36" s="236">
        <f>PA!G68/1.1</f>
        <v>190399.99999999997</v>
      </c>
      <c r="D36" s="236">
        <f t="shared" si="1"/>
        <v>209439.99999999997</v>
      </c>
    </row>
    <row r="37" spans="2:4" ht="27.6" outlineLevel="1" x14ac:dyDescent="0.3">
      <c r="B37" s="241" t="str">
        <f>PA!C69</f>
        <v>Consultoría Externa para Apoyo a la ANDE (Panel de Consultores)</v>
      </c>
      <c r="C37" s="236">
        <f>PA!G69/1.1</f>
        <v>650000</v>
      </c>
      <c r="D37" s="236">
        <f t="shared" si="1"/>
        <v>715000</v>
      </c>
    </row>
    <row r="38" spans="2:4" x14ac:dyDescent="0.3">
      <c r="B38" s="233" t="s">
        <v>21</v>
      </c>
      <c r="C38" s="234">
        <f>SUM(C39:C40)</f>
        <v>0</v>
      </c>
      <c r="D38" s="234">
        <f>SUM(D39:D40)</f>
        <v>0</v>
      </c>
    </row>
    <row r="39" spans="2:4" outlineLevel="1" x14ac:dyDescent="0.3">
      <c r="B39" s="237"/>
      <c r="C39" s="242"/>
      <c r="D39" s="242"/>
    </row>
    <row r="40" spans="2:4" outlineLevel="1" x14ac:dyDescent="0.3">
      <c r="B40" s="237"/>
      <c r="C40" s="242"/>
      <c r="D40" s="242"/>
    </row>
    <row r="41" spans="2:4" x14ac:dyDescent="0.3">
      <c r="B41" s="233" t="s">
        <v>79</v>
      </c>
      <c r="C41" s="243">
        <f>SUM(C42:C42)</f>
        <v>0</v>
      </c>
      <c r="D41" s="243">
        <f>SUM(D42:D42)</f>
        <v>0</v>
      </c>
    </row>
    <row r="42" spans="2:4" s="246" customFormat="1" outlineLevel="1" x14ac:dyDescent="0.3">
      <c r="B42" s="244"/>
      <c r="C42" s="245">
        <f>PA!G82</f>
        <v>0</v>
      </c>
      <c r="D42" s="245">
        <f>PA!I82</f>
        <v>0</v>
      </c>
    </row>
    <row r="43" spans="2:4" ht="14.4" thickBot="1" x14ac:dyDescent="0.35">
      <c r="B43" s="247"/>
      <c r="C43" s="248"/>
      <c r="D43" s="249"/>
    </row>
    <row r="44" spans="2:4" ht="14.4" thickBot="1" x14ac:dyDescent="0.35">
      <c r="B44" s="440" t="s">
        <v>265</v>
      </c>
      <c r="C44" s="440"/>
      <c r="D44" s="440"/>
    </row>
    <row r="45" spans="2:4" ht="27.6" x14ac:dyDescent="0.3">
      <c r="B45" s="231" t="s">
        <v>266</v>
      </c>
      <c r="C45" s="231" t="s">
        <v>262</v>
      </c>
      <c r="D45" s="231" t="s">
        <v>263</v>
      </c>
    </row>
    <row r="46" spans="2:4" ht="28.8" customHeight="1" x14ac:dyDescent="0.3">
      <c r="B46" s="237" t="str">
        <f>'CC detallado'!G5</f>
        <v>Componente 1. Inversiones para rehabilitación y modernización de la central</v>
      </c>
      <c r="C46" s="236">
        <f>'CC detallado'!M5</f>
        <v>115000000</v>
      </c>
      <c r="D46" s="236">
        <f>'CC detallado'!O5</f>
        <v>133807200</v>
      </c>
    </row>
    <row r="47" spans="2:4" ht="28.8" customHeight="1" x14ac:dyDescent="0.3">
      <c r="B47" s="237" t="str">
        <f>'CC detallado'!G52</f>
        <v>Componente 2. Apoyo a la gestión, protección de predios, equidad de género y capacidad institucional.</v>
      </c>
      <c r="C47" s="236">
        <f>'CC detallado'!M52</f>
        <v>8100000</v>
      </c>
      <c r="D47" s="236">
        <f>'CC detallado'!O52</f>
        <v>9303120</v>
      </c>
    </row>
    <row r="48" spans="2:4" ht="28.8" customHeight="1" x14ac:dyDescent="0.3">
      <c r="B48" s="237" t="str">
        <f>'CC detallado'!G66</f>
        <v>Administración del Programa</v>
      </c>
      <c r="C48" s="236">
        <f>'CC detallado'!M66</f>
        <v>1900000</v>
      </c>
      <c r="D48" s="236">
        <f>'CC detallado'!O66</f>
        <v>2090000</v>
      </c>
    </row>
    <row r="49" spans="2:4" x14ac:dyDescent="0.3">
      <c r="B49" s="250" t="s">
        <v>25</v>
      </c>
      <c r="C49" s="251">
        <f>SUM(C46:C48)</f>
        <v>125000000</v>
      </c>
      <c r="D49" s="251">
        <f>SUM(D46:D48)</f>
        <v>145200320</v>
      </c>
    </row>
  </sheetData>
  <mergeCells count="7">
    <mergeCell ref="B44:D44"/>
    <mergeCell ref="B11:D11"/>
    <mergeCell ref="B13:D13"/>
    <mergeCell ref="B10:D10"/>
    <mergeCell ref="B1:D2"/>
    <mergeCell ref="B4:D4"/>
    <mergeCell ref="B6:D6"/>
  </mergeCells>
  <hyperlinks>
    <hyperlink ref="B22" location="_ftn1" display="_ftn1" xr:uid="{00000000-0004-0000-0900-000000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BC7B1-840B-440D-9F8B-AC7A29B374DF}">
  <dimension ref="A1"/>
  <sheetViews>
    <sheetView showGridLines="0" zoomScale="20" zoomScaleNormal="20" workbookViewId="0">
      <selection activeCell="V93" sqref="V93"/>
    </sheetView>
  </sheetViews>
  <sheetFormatPr defaultRowHeight="14.4" x14ac:dyDescent="0.3"/>
  <sheetData/>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10243" r:id="rId4">
          <objectPr defaultSize="0" r:id="rId5">
            <anchor moveWithCells="1">
              <from>
                <xdr:col>0</xdr:col>
                <xdr:colOff>114300</xdr:colOff>
                <xdr:row>1</xdr:row>
                <xdr:rowOff>0</xdr:rowOff>
              </from>
              <to>
                <xdr:col>43</xdr:col>
                <xdr:colOff>45720</xdr:colOff>
                <xdr:row>61</xdr:row>
                <xdr:rowOff>15240</xdr:rowOff>
              </to>
            </anchor>
          </objectPr>
        </oleObject>
      </mc:Choice>
      <mc:Fallback>
        <oleObject progId="Visio.Drawing.15" shapeId="1024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D1A2-7396-4E33-8EE2-45216EA6213F}">
  <sheetPr>
    <pageSetUpPr fitToPage="1"/>
  </sheetPr>
  <dimension ref="B1:F59"/>
  <sheetViews>
    <sheetView showGridLines="0" tabSelected="1" topLeftCell="A7" zoomScale="50" zoomScaleNormal="50" workbookViewId="0">
      <pane xSplit="1" ySplit="7" topLeftCell="B16" activePane="bottomRight" state="frozen"/>
      <selection activeCell="A7" sqref="A7"/>
      <selection pane="topRight" activeCell="B7" sqref="B7"/>
      <selection pane="bottomLeft" activeCell="A16" sqref="A16"/>
      <selection pane="bottomRight" activeCell="B14" sqref="B14"/>
    </sheetView>
  </sheetViews>
  <sheetFormatPr defaultColWidth="11.44140625" defaultRowHeight="14.4" x14ac:dyDescent="0.25"/>
  <cols>
    <col min="1" max="1" width="0.88671875" style="254" customWidth="1"/>
    <col min="2" max="2" width="29.88671875" style="266" customWidth="1"/>
    <col min="3" max="3" width="45.33203125" style="287" customWidth="1"/>
    <col min="4" max="4" width="18.5546875" style="266" customWidth="1"/>
    <col min="5" max="5" width="240.6640625" style="256" customWidth="1"/>
    <col min="6" max="6" width="0.88671875" style="254" customWidth="1"/>
    <col min="7" max="16384" width="11.44140625" style="254"/>
  </cols>
  <sheetData>
    <row r="1" spans="2:6" x14ac:dyDescent="0.3">
      <c r="B1" s="259" t="s">
        <v>383</v>
      </c>
      <c r="C1" s="283"/>
      <c r="D1" s="259"/>
    </row>
    <row r="2" spans="2:6" x14ac:dyDescent="0.3">
      <c r="B2" s="259" t="s">
        <v>384</v>
      </c>
      <c r="C2" s="283"/>
      <c r="D2" s="259"/>
    </row>
    <row r="3" spans="2:6" s="260" customFormat="1" ht="18" x14ac:dyDescent="0.35">
      <c r="B3" s="261" t="s">
        <v>385</v>
      </c>
      <c r="C3" s="284"/>
      <c r="D3" s="261"/>
      <c r="E3" s="262"/>
    </row>
    <row r="4" spans="2:6" x14ac:dyDescent="0.25">
      <c r="B4" s="254"/>
      <c r="C4" s="253"/>
      <c r="D4" s="254"/>
    </row>
    <row r="5" spans="2:6" ht="18" x14ac:dyDescent="0.35">
      <c r="B5" s="261" t="s">
        <v>386</v>
      </c>
      <c r="C5" s="284"/>
      <c r="D5" s="261"/>
    </row>
    <row r="6" spans="2:6" x14ac:dyDescent="0.25">
      <c r="B6" s="254"/>
      <c r="C6" s="253"/>
      <c r="D6" s="254"/>
    </row>
    <row r="7" spans="2:6" ht="21" x14ac:dyDescent="0.4">
      <c r="B7" s="316" t="s">
        <v>420</v>
      </c>
      <c r="C7" s="316"/>
      <c r="D7" s="316"/>
      <c r="E7" s="316"/>
    </row>
    <row r="8" spans="2:6" x14ac:dyDescent="0.25">
      <c r="B8" s="254"/>
      <c r="C8" s="253"/>
      <c r="D8" s="254"/>
    </row>
    <row r="9" spans="2:6" s="263" customFormat="1" ht="21" x14ac:dyDescent="0.4">
      <c r="B9" s="264" t="s">
        <v>387</v>
      </c>
      <c r="C9" s="285"/>
      <c r="D9" s="264"/>
      <c r="E9" s="265"/>
    </row>
    <row r="11" spans="2:6" ht="18" x14ac:dyDescent="0.35">
      <c r="B11" s="267" t="s">
        <v>388</v>
      </c>
      <c r="C11" s="286"/>
      <c r="D11" s="267"/>
    </row>
    <row r="12" spans="2:6" ht="18.600000000000001" thickBot="1" x14ac:dyDescent="0.4">
      <c r="B12" s="267"/>
      <c r="C12" s="286"/>
      <c r="D12" s="267"/>
    </row>
    <row r="13" spans="2:6" s="274" customFormat="1" ht="37.200000000000003" customHeight="1" thickTop="1" thickBot="1" x14ac:dyDescent="0.35">
      <c r="B13" s="318" t="s">
        <v>434</v>
      </c>
      <c r="C13" s="319"/>
      <c r="D13" s="275" t="s">
        <v>433</v>
      </c>
      <c r="E13" s="276" t="s">
        <v>389</v>
      </c>
      <c r="F13" s="277"/>
    </row>
    <row r="14" spans="2:6" s="253" customFormat="1" ht="22.2" thickTop="1" thickBot="1" x14ac:dyDescent="0.3">
      <c r="B14" s="270" t="s">
        <v>431</v>
      </c>
      <c r="C14" s="289"/>
      <c r="D14" s="270"/>
      <c r="E14" s="271"/>
    </row>
    <row r="15" spans="2:6" ht="46.8" customHeight="1" thickTop="1" thickBot="1" x14ac:dyDescent="0.3">
      <c r="B15" s="315" t="s">
        <v>193</v>
      </c>
      <c r="C15" s="290" t="s">
        <v>421</v>
      </c>
      <c r="D15" s="317" t="s">
        <v>390</v>
      </c>
      <c r="E15" s="314" t="s">
        <v>391</v>
      </c>
    </row>
    <row r="16" spans="2:6" ht="46.8" customHeight="1" thickTop="1" thickBot="1" x14ac:dyDescent="0.3">
      <c r="B16" s="315"/>
      <c r="C16" s="290" t="s">
        <v>422</v>
      </c>
      <c r="D16" s="317"/>
      <c r="E16" s="314"/>
    </row>
    <row r="17" spans="2:6" ht="46.8" customHeight="1" thickTop="1" thickBot="1" x14ac:dyDescent="0.3">
      <c r="B17" s="315"/>
      <c r="C17" s="290" t="s">
        <v>423</v>
      </c>
      <c r="D17" s="317"/>
      <c r="E17" s="314"/>
    </row>
    <row r="18" spans="2:6" ht="46.8" customHeight="1" thickTop="1" thickBot="1" x14ac:dyDescent="0.3">
      <c r="B18" s="315"/>
      <c r="C18" s="290" t="s">
        <v>424</v>
      </c>
      <c r="D18" s="317"/>
      <c r="E18" s="314"/>
    </row>
    <row r="19" spans="2:6" s="253" customFormat="1" ht="22.2" thickTop="1" thickBot="1" x14ac:dyDescent="0.3">
      <c r="B19" s="270" t="s">
        <v>430</v>
      </c>
      <c r="C19" s="289"/>
      <c r="D19" s="270"/>
      <c r="E19" s="271"/>
    </row>
    <row r="20" spans="2:6" s="257" customFormat="1" ht="73.2" thickTop="1" thickBot="1" x14ac:dyDescent="0.3">
      <c r="B20" s="308" t="s">
        <v>208</v>
      </c>
      <c r="C20" s="290" t="s">
        <v>237</v>
      </c>
      <c r="D20" s="269" t="s">
        <v>392</v>
      </c>
      <c r="E20" s="272" t="s">
        <v>402</v>
      </c>
    </row>
    <row r="21" spans="2:6" s="258" customFormat="1" ht="116.4" customHeight="1" thickTop="1" thickBot="1" x14ac:dyDescent="0.3">
      <c r="B21" s="309"/>
      <c r="C21" s="290" t="s">
        <v>238</v>
      </c>
      <c r="D21" s="269" t="s">
        <v>394</v>
      </c>
      <c r="E21" s="272" t="s">
        <v>403</v>
      </c>
    </row>
    <row r="22" spans="2:6" ht="96" customHeight="1" thickTop="1" thickBot="1" x14ac:dyDescent="0.3">
      <c r="B22" s="310"/>
      <c r="C22" s="290" t="s">
        <v>239</v>
      </c>
      <c r="D22" s="269" t="s">
        <v>396</v>
      </c>
      <c r="E22" s="272" t="s">
        <v>404</v>
      </c>
    </row>
    <row r="23" spans="2:6" ht="37.200000000000003" thickTop="1" thickBot="1" x14ac:dyDescent="0.3">
      <c r="B23" s="308" t="s">
        <v>203</v>
      </c>
      <c r="C23" s="290" t="s">
        <v>425</v>
      </c>
      <c r="D23" s="299" t="s">
        <v>398</v>
      </c>
      <c r="E23" s="311" t="s">
        <v>405</v>
      </c>
      <c r="F23" s="257"/>
    </row>
    <row r="24" spans="2:6" ht="37.200000000000003" thickTop="1" thickBot="1" x14ac:dyDescent="0.3">
      <c r="B24" s="309"/>
      <c r="C24" s="290" t="s">
        <v>426</v>
      </c>
      <c r="D24" s="300"/>
      <c r="E24" s="312"/>
      <c r="F24" s="257"/>
    </row>
    <row r="25" spans="2:6" ht="37.200000000000003" thickTop="1" thickBot="1" x14ac:dyDescent="0.3">
      <c r="B25" s="309"/>
      <c r="C25" s="290" t="s">
        <v>427</v>
      </c>
      <c r="D25" s="300"/>
      <c r="E25" s="312"/>
      <c r="F25" s="257"/>
    </row>
    <row r="26" spans="2:6" ht="55.2" thickTop="1" thickBot="1" x14ac:dyDescent="0.3">
      <c r="B26" s="309"/>
      <c r="C26" s="290" t="s">
        <v>428</v>
      </c>
      <c r="D26" s="300"/>
      <c r="E26" s="312"/>
      <c r="F26" s="257"/>
    </row>
    <row r="27" spans="2:6" ht="55.2" thickTop="1" thickBot="1" x14ac:dyDescent="0.3">
      <c r="B27" s="310"/>
      <c r="C27" s="290" t="s">
        <v>429</v>
      </c>
      <c r="D27" s="301"/>
      <c r="E27" s="313"/>
      <c r="F27" s="257"/>
    </row>
    <row r="28" spans="2:6" ht="109.2" thickTop="1" thickBot="1" x14ac:dyDescent="0.3">
      <c r="B28" s="294" t="s">
        <v>204</v>
      </c>
      <c r="C28" s="295"/>
      <c r="D28" s="269" t="s">
        <v>400</v>
      </c>
      <c r="E28" s="272" t="s">
        <v>406</v>
      </c>
      <c r="F28" s="257"/>
    </row>
    <row r="29" spans="2:6" ht="19.2" thickTop="1" thickBot="1" x14ac:dyDescent="0.3">
      <c r="B29" s="302" t="s">
        <v>205</v>
      </c>
      <c r="C29" s="303"/>
      <c r="D29" s="299" t="s">
        <v>407</v>
      </c>
      <c r="E29" s="272" t="s">
        <v>408</v>
      </c>
    </row>
    <row r="30" spans="2:6" ht="109.2" thickTop="1" thickBot="1" x14ac:dyDescent="0.3">
      <c r="B30" s="304"/>
      <c r="C30" s="305"/>
      <c r="D30" s="300"/>
      <c r="E30" s="272" t="s">
        <v>409</v>
      </c>
    </row>
    <row r="31" spans="2:6" ht="94.8" customHeight="1" thickTop="1" thickBot="1" x14ac:dyDescent="0.3">
      <c r="B31" s="306"/>
      <c r="C31" s="307"/>
      <c r="D31" s="301"/>
      <c r="E31" s="272" t="s">
        <v>410</v>
      </c>
    </row>
    <row r="32" spans="2:6" ht="127.2" thickTop="1" thickBot="1" x14ac:dyDescent="0.3">
      <c r="B32" s="294" t="s">
        <v>206</v>
      </c>
      <c r="C32" s="295"/>
      <c r="D32" s="269" t="s">
        <v>411</v>
      </c>
      <c r="E32" s="272" t="s">
        <v>412</v>
      </c>
    </row>
    <row r="33" spans="2:5" ht="115.2" customHeight="1" thickTop="1" thickBot="1" x14ac:dyDescent="0.3">
      <c r="B33" s="294" t="s">
        <v>207</v>
      </c>
      <c r="C33" s="295"/>
      <c r="D33" s="269" t="s">
        <v>413</v>
      </c>
      <c r="E33" s="272" t="s">
        <v>414</v>
      </c>
    </row>
    <row r="34" spans="2:5" s="291" customFormat="1" ht="22.2" thickTop="1" thickBot="1" x14ac:dyDescent="0.3">
      <c r="B34" s="296" t="s">
        <v>432</v>
      </c>
      <c r="C34" s="297"/>
      <c r="D34" s="297"/>
      <c r="E34" s="298"/>
    </row>
    <row r="35" spans="2:5" ht="102" customHeight="1" thickTop="1" thickBot="1" x14ac:dyDescent="0.3">
      <c r="B35" s="294" t="s">
        <v>217</v>
      </c>
      <c r="C35" s="295"/>
      <c r="D35" s="269" t="s">
        <v>392</v>
      </c>
      <c r="E35" s="272" t="s">
        <v>393</v>
      </c>
    </row>
    <row r="36" spans="2:5" ht="93.6" customHeight="1" thickTop="1" thickBot="1" x14ac:dyDescent="0.3">
      <c r="B36" s="294" t="s">
        <v>218</v>
      </c>
      <c r="C36" s="295"/>
      <c r="D36" s="269" t="s">
        <v>394</v>
      </c>
      <c r="E36" s="272" t="s">
        <v>395</v>
      </c>
    </row>
    <row r="37" spans="2:5" ht="130.80000000000001" customHeight="1" thickTop="1" thickBot="1" x14ac:dyDescent="0.3">
      <c r="B37" s="294" t="s">
        <v>219</v>
      </c>
      <c r="C37" s="295"/>
      <c r="D37" s="269" t="s">
        <v>396</v>
      </c>
      <c r="E37" s="272" t="s">
        <v>397</v>
      </c>
    </row>
    <row r="38" spans="2:5" ht="73.2" thickTop="1" thickBot="1" x14ac:dyDescent="0.3">
      <c r="B38" s="294" t="s">
        <v>220</v>
      </c>
      <c r="C38" s="295"/>
      <c r="D38" s="269" t="s">
        <v>398</v>
      </c>
      <c r="E38" s="272" t="s">
        <v>399</v>
      </c>
    </row>
    <row r="39" spans="2:5" ht="133.19999999999999" customHeight="1" thickTop="1" thickBot="1" x14ac:dyDescent="0.3">
      <c r="B39" s="294" t="s">
        <v>221</v>
      </c>
      <c r="C39" s="295"/>
      <c r="D39" s="269" t="s">
        <v>400</v>
      </c>
      <c r="E39" s="273" t="s">
        <v>401</v>
      </c>
    </row>
    <row r="40" spans="2:5" ht="15" thickTop="1" x14ac:dyDescent="0.25">
      <c r="B40" s="255"/>
      <c r="C40" s="288"/>
      <c r="D40" s="254"/>
    </row>
    <row r="45" spans="2:5" s="268" customFormat="1" x14ac:dyDescent="0.25">
      <c r="B45" s="266"/>
      <c r="C45" s="287"/>
      <c r="D45" s="266"/>
      <c r="E45" s="256"/>
    </row>
    <row r="47" spans="2:5" s="268" customFormat="1" x14ac:dyDescent="0.25">
      <c r="B47" s="266"/>
      <c r="C47" s="287"/>
      <c r="D47" s="266"/>
      <c r="E47" s="256"/>
    </row>
    <row r="49" spans="2:5" s="268" customFormat="1" x14ac:dyDescent="0.25">
      <c r="B49" s="266"/>
      <c r="C49" s="287"/>
      <c r="D49" s="266"/>
      <c r="E49" s="256"/>
    </row>
    <row r="51" spans="2:5" s="268" customFormat="1" x14ac:dyDescent="0.25">
      <c r="B51" s="266"/>
      <c r="C51" s="287"/>
      <c r="D51" s="266"/>
      <c r="E51" s="256"/>
    </row>
    <row r="53" spans="2:5" s="268" customFormat="1" x14ac:dyDescent="0.25">
      <c r="B53" s="266"/>
      <c r="C53" s="287"/>
      <c r="D53" s="266"/>
      <c r="E53" s="256"/>
    </row>
    <row r="55" spans="2:5" s="268" customFormat="1" x14ac:dyDescent="0.25">
      <c r="B55" s="266"/>
      <c r="C55" s="287"/>
      <c r="D55" s="266"/>
      <c r="E55" s="256"/>
    </row>
    <row r="57" spans="2:5" s="268" customFormat="1" x14ac:dyDescent="0.25">
      <c r="B57" s="266"/>
      <c r="C57" s="287"/>
      <c r="D57" s="266"/>
      <c r="E57" s="256"/>
    </row>
    <row r="59" spans="2:5" s="268" customFormat="1" x14ac:dyDescent="0.25">
      <c r="B59" s="266"/>
      <c r="C59" s="287"/>
      <c r="D59" s="266"/>
      <c r="E59" s="256"/>
    </row>
  </sheetData>
  <dataConsolidate/>
  <mergeCells count="20">
    <mergeCell ref="E15:E18"/>
    <mergeCell ref="B15:B18"/>
    <mergeCell ref="B7:E7"/>
    <mergeCell ref="D15:D18"/>
    <mergeCell ref="B13:C13"/>
    <mergeCell ref="B20:B22"/>
    <mergeCell ref="B23:B27"/>
    <mergeCell ref="D23:D27"/>
    <mergeCell ref="E23:E27"/>
    <mergeCell ref="B28:C28"/>
    <mergeCell ref="B33:C33"/>
    <mergeCell ref="B32:C32"/>
    <mergeCell ref="D29:D31"/>
    <mergeCell ref="B29:C31"/>
    <mergeCell ref="B35:C35"/>
    <mergeCell ref="B36:C36"/>
    <mergeCell ref="B37:C37"/>
    <mergeCell ref="B38:C38"/>
    <mergeCell ref="B39:C39"/>
    <mergeCell ref="B34:E34"/>
  </mergeCells>
  <pageMargins left="0.25" right="0.25" top="0.75" bottom="0.75" header="0.3" footer="0.3"/>
  <pageSetup paperSize="8" scale="5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27287-B846-4D65-95BB-19CA9D3502EB}">
  <dimension ref="A1:R42"/>
  <sheetViews>
    <sheetView showGridLines="0" topLeftCell="A10" zoomScale="60" zoomScaleNormal="60" workbookViewId="0">
      <selection sqref="A1:R1"/>
    </sheetView>
  </sheetViews>
  <sheetFormatPr defaultColWidth="8.88671875" defaultRowHeight="16.95" customHeight="1" x14ac:dyDescent="0.3"/>
  <cols>
    <col min="1" max="1" width="7" style="184" customWidth="1"/>
    <col min="2" max="2" width="37.21875" style="184" customWidth="1"/>
    <col min="3" max="6" width="17.5546875" style="184" customWidth="1"/>
    <col min="7" max="9" width="17.44140625" style="184" customWidth="1"/>
    <col min="10" max="14" width="17.5546875" style="184" customWidth="1"/>
    <col min="15" max="16384" width="8.88671875" style="184"/>
  </cols>
  <sheetData>
    <row r="1" spans="1:18" ht="23.4" customHeight="1" x14ac:dyDescent="0.3">
      <c r="A1" s="323" t="str">
        <f>[1]INDICE!A1</f>
        <v>PROGRAMA DE REHABILITACIÓN Y MODERNIZACIÓN DE LA CENTRAL HIDROELÉCTRICA DE ACARAY PR-L1156</v>
      </c>
      <c r="B1" s="323"/>
      <c r="C1" s="323"/>
      <c r="D1" s="323"/>
      <c r="E1" s="323"/>
      <c r="F1" s="323"/>
      <c r="G1" s="323"/>
      <c r="H1" s="323"/>
      <c r="I1" s="323"/>
      <c r="J1" s="323"/>
      <c r="K1" s="323"/>
      <c r="L1" s="323"/>
      <c r="M1" s="323"/>
      <c r="N1" s="323"/>
      <c r="O1" s="323"/>
      <c r="P1" s="323"/>
      <c r="Q1" s="323"/>
      <c r="R1" s="323"/>
    </row>
    <row r="2" spans="1:18" s="190" customFormat="1" ht="16.95" customHeight="1" x14ac:dyDescent="0.3">
      <c r="A2" s="191"/>
      <c r="B2" s="188"/>
      <c r="C2" s="189"/>
      <c r="D2" s="189"/>
      <c r="E2" s="189"/>
      <c r="F2" s="189"/>
      <c r="G2" s="189"/>
      <c r="H2" s="189"/>
      <c r="I2" s="189"/>
      <c r="J2" s="189"/>
      <c r="K2" s="189"/>
      <c r="L2" s="189"/>
      <c r="M2" s="189"/>
      <c r="N2" s="189"/>
    </row>
    <row r="3" spans="1:18" ht="16.95" customHeight="1" thickBot="1" x14ac:dyDescent="0.35">
      <c r="A3" s="322" t="s">
        <v>344</v>
      </c>
      <c r="B3" s="322"/>
      <c r="C3" s="322"/>
      <c r="D3" s="322"/>
      <c r="E3" s="322"/>
      <c r="F3" s="322"/>
    </row>
    <row r="4" spans="1:18" ht="57.6" customHeight="1" thickTop="1" thickBot="1" x14ac:dyDescent="0.35">
      <c r="A4" s="192" t="s">
        <v>1</v>
      </c>
      <c r="B4" s="192" t="s">
        <v>345</v>
      </c>
      <c r="C4" s="192" t="s">
        <v>179</v>
      </c>
      <c r="D4" s="192" t="s">
        <v>180</v>
      </c>
      <c r="E4" s="192" t="s">
        <v>181</v>
      </c>
      <c r="F4" s="194" t="s">
        <v>346</v>
      </c>
    </row>
    <row r="5" spans="1:18" ht="47.4" customHeight="1" thickTop="1" thickBot="1" x14ac:dyDescent="0.35">
      <c r="A5" s="195">
        <v>1</v>
      </c>
      <c r="B5" s="196" t="str">
        <f>'[1]CC detallado'!G5</f>
        <v>Componente 1. Inversiones para rehabilitación y modernización de la central</v>
      </c>
      <c r="C5" s="182">
        <f>'CC detallado'!M5</f>
        <v>115000000</v>
      </c>
      <c r="D5" s="182">
        <f>'CC detallado'!N5</f>
        <v>18807200</v>
      </c>
      <c r="E5" s="182">
        <f>'CC detallado'!O5</f>
        <v>133807200</v>
      </c>
      <c r="F5" s="201">
        <f>E5/$E$8</f>
        <v>0.92153515915116435</v>
      </c>
    </row>
    <row r="6" spans="1:18" ht="51.6" customHeight="1" thickTop="1" thickBot="1" x14ac:dyDescent="0.35">
      <c r="A6" s="195">
        <v>2</v>
      </c>
      <c r="B6" s="196" t="str">
        <f>'[1]CC detallado'!G52</f>
        <v>Componente 2. Apoyo a la gestión, protección de predios, equidad de género y capacidad institucional.</v>
      </c>
      <c r="C6" s="204">
        <f>'CC detallado'!M52</f>
        <v>8100000</v>
      </c>
      <c r="D6" s="204">
        <f>'CC detallado'!N52</f>
        <v>1203120</v>
      </c>
      <c r="E6" s="204">
        <f>'CC detallado'!O52</f>
        <v>9303120</v>
      </c>
      <c r="F6" s="201">
        <f>E6/$E$8</f>
        <v>6.4070933177006767E-2</v>
      </c>
    </row>
    <row r="7" spans="1:18" ht="36.6" customHeight="1" thickTop="1" thickBot="1" x14ac:dyDescent="0.35">
      <c r="A7" s="195" t="s">
        <v>85</v>
      </c>
      <c r="B7" s="196" t="str">
        <f>'[1]CC detallado'!G64</f>
        <v>Administración del Programa</v>
      </c>
      <c r="C7" s="204">
        <f>'CC detallado'!M66</f>
        <v>1900000</v>
      </c>
      <c r="D7" s="204">
        <f>'CC detallado'!N66</f>
        <v>190000</v>
      </c>
      <c r="E7" s="204">
        <f>'CC detallado'!O66</f>
        <v>2090000</v>
      </c>
      <c r="F7" s="201">
        <f>E7/$E$8</f>
        <v>1.4393907671828823E-2</v>
      </c>
    </row>
    <row r="8" spans="1:18" ht="16.95" customHeight="1" thickTop="1" thickBot="1" x14ac:dyDescent="0.35">
      <c r="A8" s="320" t="s">
        <v>25</v>
      </c>
      <c r="B8" s="321" t="s">
        <v>347</v>
      </c>
      <c r="C8" s="205">
        <f>SUM(C5:C7)</f>
        <v>125000000</v>
      </c>
      <c r="D8" s="205">
        <f>SUM(D5:D7)</f>
        <v>20200320</v>
      </c>
      <c r="E8" s="205">
        <f>SUM(E5:E7)</f>
        <v>145200320</v>
      </c>
      <c r="F8" s="199">
        <f>C8/$C$8</f>
        <v>1</v>
      </c>
    </row>
    <row r="9" spans="1:18" ht="16.95" customHeight="1" thickTop="1" x14ac:dyDescent="0.3">
      <c r="A9" s="197"/>
      <c r="B9" s="197"/>
      <c r="C9" s="198">
        <f>C8/$E$8</f>
        <v>0.86087964544430751</v>
      </c>
      <c r="D9" s="198">
        <f>D8/$E$8</f>
        <v>0.13912035455569244</v>
      </c>
      <c r="E9" s="202">
        <f>E8/$E$8</f>
        <v>1</v>
      </c>
      <c r="F9" s="198"/>
    </row>
    <row r="10" spans="1:18" ht="16.95" customHeight="1" x14ac:dyDescent="0.3">
      <c r="A10" s="185"/>
      <c r="B10" s="186"/>
      <c r="C10" s="187"/>
      <c r="D10" s="187"/>
      <c r="E10" s="187"/>
      <c r="F10" s="183"/>
    </row>
    <row r="13" spans="1:18" ht="16.95" customHeight="1" thickBot="1" x14ac:dyDescent="0.35">
      <c r="A13" s="203"/>
      <c r="B13" s="203" t="s">
        <v>348</v>
      </c>
      <c r="C13" s="203"/>
      <c r="D13" s="203"/>
      <c r="E13" s="203"/>
      <c r="F13" s="203"/>
      <c r="G13" s="203"/>
      <c r="H13" s="203"/>
      <c r="I13" s="203"/>
    </row>
    <row r="14" spans="1:18" ht="16.95" customHeight="1" thickTop="1" thickBot="1" x14ac:dyDescent="0.35">
      <c r="A14" s="192" t="s">
        <v>1</v>
      </c>
      <c r="B14" s="192" t="s">
        <v>345</v>
      </c>
      <c r="C14" s="193" t="s">
        <v>349</v>
      </c>
      <c r="D14" s="193" t="s">
        <v>350</v>
      </c>
      <c r="E14" s="193" t="s">
        <v>351</v>
      </c>
      <c r="F14" s="193" t="s">
        <v>352</v>
      </c>
      <c r="G14" s="193" t="s">
        <v>353</v>
      </c>
      <c r="H14" s="193" t="s">
        <v>354</v>
      </c>
      <c r="I14" s="193" t="s">
        <v>25</v>
      </c>
    </row>
    <row r="15" spans="1:18" ht="16.95" customHeight="1" thickTop="1" thickBot="1" x14ac:dyDescent="0.35">
      <c r="A15" s="195">
        <v>1</v>
      </c>
      <c r="B15" s="196" t="s">
        <v>355</v>
      </c>
      <c r="C15" s="181">
        <f>'PEP Total'!BW7/1000000</f>
        <v>3.7949999999999999</v>
      </c>
      <c r="D15" s="181">
        <f>'PEP Total'!BX7/1000000</f>
        <v>28.765489729999999</v>
      </c>
      <c r="E15" s="181">
        <f>'PEP Total'!BY7/1000000</f>
        <v>36.967152520000006</v>
      </c>
      <c r="F15" s="181">
        <f>'PEP Total'!BZ7/1000000</f>
        <v>30.865154509999996</v>
      </c>
      <c r="G15" s="181">
        <f>'PEP Total'!CA7/1000000</f>
        <v>25.506834399999995</v>
      </c>
      <c r="H15" s="181">
        <f>'PEP Total'!CB7/1000000</f>
        <v>7.9075689999999996</v>
      </c>
      <c r="I15" s="181">
        <f>SUM(C15:H15)</f>
        <v>133.80720016000001</v>
      </c>
    </row>
    <row r="16" spans="1:18" ht="16.95" customHeight="1" thickTop="1" thickBot="1" x14ac:dyDescent="0.35">
      <c r="A16" s="195">
        <v>2</v>
      </c>
      <c r="B16" s="196" t="s">
        <v>356</v>
      </c>
      <c r="C16" s="181">
        <f>'PEP Total'!BW31/1000000</f>
        <v>0.14299999999999999</v>
      </c>
      <c r="D16" s="181">
        <f>'PEP Total'!BX31/1000000</f>
        <v>1.1802446600000001</v>
      </c>
      <c r="E16" s="181">
        <f>'PEP Total'!BY31/1000000</f>
        <v>2.2993116600000003</v>
      </c>
      <c r="F16" s="181">
        <f>'PEP Total'!BZ31/1000000</f>
        <v>2.8506241600000002</v>
      </c>
      <c r="G16" s="181">
        <f>'PEP Total'!CA31/1000000</f>
        <v>2.07145204</v>
      </c>
      <c r="H16" s="181">
        <f>'PEP Total'!CB31/1000000</f>
        <v>0.75848716000000005</v>
      </c>
      <c r="I16" s="181">
        <f>SUM(C16:H16)</f>
        <v>9.30311968</v>
      </c>
    </row>
    <row r="17" spans="1:9" ht="16.95" customHeight="1" thickTop="1" thickBot="1" x14ac:dyDescent="0.35">
      <c r="A17" s="195" t="s">
        <v>85</v>
      </c>
      <c r="B17" s="196" t="s">
        <v>357</v>
      </c>
      <c r="C17" s="181">
        <f>'PEP Total'!BW44/1000000</f>
        <v>0.32583101000000003</v>
      </c>
      <c r="D17" s="181">
        <f>'PEP Total'!BX44/1000000</f>
        <v>0.34068294999999998</v>
      </c>
      <c r="E17" s="181">
        <f>'PEP Total'!BY44/1000000</f>
        <v>0.33954623000000006</v>
      </c>
      <c r="F17" s="181">
        <f>'PEP Total'!BZ44/1000000</f>
        <v>0.36677123</v>
      </c>
      <c r="G17" s="181">
        <f>'PEP Total'!CA44/1000000</f>
        <v>0.39716342000000004</v>
      </c>
      <c r="H17" s="181">
        <f>'PEP Total'!CB44/1000000</f>
        <v>0.32000492000000003</v>
      </c>
      <c r="I17" s="181">
        <f>SUM(C17:H17)</f>
        <v>2.0899997600000004</v>
      </c>
    </row>
    <row r="18" spans="1:9" ht="16.95" customHeight="1" thickTop="1" thickBot="1" x14ac:dyDescent="0.35">
      <c r="A18" s="200"/>
      <c r="B18" s="208" t="s">
        <v>358</v>
      </c>
      <c r="C18" s="180">
        <f t="shared" ref="C18:I18" si="0">SUM(C15:C17)</f>
        <v>4.2638310099999996</v>
      </c>
      <c r="D18" s="180">
        <f t="shared" si="0"/>
        <v>30.28641734</v>
      </c>
      <c r="E18" s="180">
        <f t="shared" si="0"/>
        <v>39.60601041000001</v>
      </c>
      <c r="F18" s="180">
        <f t="shared" si="0"/>
        <v>34.082549899999997</v>
      </c>
      <c r="G18" s="180">
        <f t="shared" si="0"/>
        <v>27.975449859999998</v>
      </c>
      <c r="H18" s="180">
        <f t="shared" si="0"/>
        <v>8.9860610800000007</v>
      </c>
      <c r="I18" s="180">
        <f t="shared" si="0"/>
        <v>145.20031960000003</v>
      </c>
    </row>
    <row r="19" spans="1:9" ht="16.95" customHeight="1" thickTop="1" thickBot="1" x14ac:dyDescent="0.35">
      <c r="A19" s="200"/>
      <c r="B19" s="208" t="s">
        <v>359</v>
      </c>
      <c r="C19" s="180">
        <f>C18</f>
        <v>4.2638310099999996</v>
      </c>
      <c r="D19" s="180">
        <f>C19+D18</f>
        <v>34.550248349999997</v>
      </c>
      <c r="E19" s="180">
        <f>D19+E18</f>
        <v>74.156258760000014</v>
      </c>
      <c r="F19" s="180">
        <f>E19+F18</f>
        <v>108.23880866000002</v>
      </c>
      <c r="G19" s="180">
        <f>F19+G18</f>
        <v>136.21425852000002</v>
      </c>
      <c r="H19" s="180">
        <f>G19+H18</f>
        <v>145.20031960000003</v>
      </c>
      <c r="I19" s="179"/>
    </row>
    <row r="20" spans="1:9" ht="16.95" customHeight="1" thickTop="1" thickBot="1" x14ac:dyDescent="0.35">
      <c r="A20" s="200"/>
      <c r="B20" s="208" t="s">
        <v>360</v>
      </c>
      <c r="C20" s="207">
        <f>C18/$I$18</f>
        <v>2.9365162705881531E-2</v>
      </c>
      <c r="D20" s="207">
        <f t="shared" ref="D20:I20" si="1">D18/$I$18</f>
        <v>0.20858368234610961</v>
      </c>
      <c r="E20" s="207">
        <f t="shared" si="1"/>
        <v>0.27276806634522038</v>
      </c>
      <c r="F20" s="207">
        <f t="shared" si="1"/>
        <v>0.23472778843663089</v>
      </c>
      <c r="G20" s="207">
        <f t="shared" si="1"/>
        <v>0.19266796338373895</v>
      </c>
      <c r="H20" s="207">
        <f t="shared" si="1"/>
        <v>6.1887336782418478E-2</v>
      </c>
      <c r="I20" s="207">
        <f t="shared" si="1"/>
        <v>1</v>
      </c>
    </row>
    <row r="21" spans="1:9" ht="16.95" customHeight="1" thickTop="1" thickBot="1" x14ac:dyDescent="0.35">
      <c r="A21" s="200"/>
      <c r="B21" s="208" t="s">
        <v>361</v>
      </c>
      <c r="C21" s="206">
        <f>C20</f>
        <v>2.9365162705881531E-2</v>
      </c>
      <c r="D21" s="206">
        <f>C21+D20</f>
        <v>0.23794884505199113</v>
      </c>
      <c r="E21" s="206">
        <f>D21+E20</f>
        <v>0.51071691139721154</v>
      </c>
      <c r="F21" s="206">
        <f>E21+F20</f>
        <v>0.74544469983384243</v>
      </c>
      <c r="G21" s="206">
        <f>F21+G20</f>
        <v>0.93811266321758136</v>
      </c>
      <c r="H21" s="206">
        <f>G21+H20</f>
        <v>0.99999999999999978</v>
      </c>
      <c r="I21" s="206">
        <f>I18/$I$28</f>
        <v>1.1616025582868514</v>
      </c>
    </row>
    <row r="22" spans="1:9" ht="16.95" customHeight="1" thickTop="1" x14ac:dyDescent="0.3"/>
    <row r="23" spans="1:9" ht="16.95" customHeight="1" thickBot="1" x14ac:dyDescent="0.35">
      <c r="A23" s="203"/>
      <c r="B23" s="203" t="s">
        <v>362</v>
      </c>
      <c r="C23" s="203"/>
      <c r="D23" s="203"/>
      <c r="E23" s="203"/>
      <c r="F23" s="203"/>
      <c r="G23" s="203"/>
      <c r="H23" s="203"/>
      <c r="I23" s="203"/>
    </row>
    <row r="24" spans="1:9" ht="16.95" customHeight="1" thickTop="1" thickBot="1" x14ac:dyDescent="0.35">
      <c r="A24" s="192" t="s">
        <v>1</v>
      </c>
      <c r="B24" s="192" t="s">
        <v>345</v>
      </c>
      <c r="C24" s="193" t="s">
        <v>349</v>
      </c>
      <c r="D24" s="193" t="s">
        <v>350</v>
      </c>
      <c r="E24" s="193" t="s">
        <v>351</v>
      </c>
      <c r="F24" s="193" t="s">
        <v>352</v>
      </c>
      <c r="G24" s="193" t="s">
        <v>353</v>
      </c>
      <c r="H24" s="193" t="s">
        <v>354</v>
      </c>
      <c r="I24" s="193" t="s">
        <v>25</v>
      </c>
    </row>
    <row r="25" spans="1:9" ht="16.95" customHeight="1" thickTop="1" thickBot="1" x14ac:dyDescent="0.35">
      <c r="A25" s="195">
        <v>1</v>
      </c>
      <c r="B25" s="196" t="s">
        <v>355</v>
      </c>
      <c r="C25" s="181">
        <f>'PEP BID'!BW7/1000000</f>
        <v>3.45</v>
      </c>
      <c r="D25" s="181">
        <f>'PEP BID'!BX7/1000000</f>
        <v>24.962329520000001</v>
      </c>
      <c r="E25" s="181">
        <f>'PEP BID'!BY7/1000000</f>
        <v>31.5534444</v>
      </c>
      <c r="F25" s="181">
        <f>'PEP BID'!BZ7/1000000</f>
        <v>26.38022308</v>
      </c>
      <c r="G25" s="181">
        <f>'PEP BID'!CA7/1000000</f>
        <v>21.825634539999999</v>
      </c>
      <c r="H25" s="181">
        <f>'PEP BID'!CB7/1000000</f>
        <v>6.8283685099999998</v>
      </c>
      <c r="I25" s="181">
        <f>SUM(C25:H25)</f>
        <v>115.00000005000001</v>
      </c>
    </row>
    <row r="26" spans="1:9" ht="16.95" customHeight="1" thickTop="1" thickBot="1" x14ac:dyDescent="0.35">
      <c r="A26" s="195">
        <v>2</v>
      </c>
      <c r="B26" s="196" t="s">
        <v>356</v>
      </c>
      <c r="C26" s="181">
        <f>'PEP BID'!BW31/1000000</f>
        <v>0.13</v>
      </c>
      <c r="D26" s="181">
        <f>'PEP BID'!BX31/1000000</f>
        <v>1.0154166499999999</v>
      </c>
      <c r="E26" s="181">
        <f>'PEP BID'!BY31/1000000</f>
        <v>2.0022916300000002</v>
      </c>
      <c r="F26" s="181">
        <f>'PEP BID'!BZ31/1000000</f>
        <v>2.5034848000000003</v>
      </c>
      <c r="G26" s="181">
        <f>'PEP BID'!CA31/1000000</f>
        <v>1.7944696599999999</v>
      </c>
      <c r="H26" s="181">
        <f>'PEP BID'!CB31/1000000</f>
        <v>0.65433709999999989</v>
      </c>
      <c r="I26" s="181">
        <f>SUM(C26:H26)</f>
        <v>8.0999998400000006</v>
      </c>
    </row>
    <row r="27" spans="1:9" ht="16.95" customHeight="1" thickTop="1" thickBot="1" x14ac:dyDescent="0.35">
      <c r="A27" s="195" t="s">
        <v>85</v>
      </c>
      <c r="B27" s="196" t="s">
        <v>357</v>
      </c>
      <c r="C27" s="181">
        <f>'PEP BID'!BW44/1000000</f>
        <v>0.29621003000000001</v>
      </c>
      <c r="D27" s="181">
        <f>'PEP BID'!BX44/1000000</f>
        <v>0.30971178000000005</v>
      </c>
      <c r="E27" s="181">
        <f>'PEP BID'!BY44/1000000</f>
        <v>0.30867842000000001</v>
      </c>
      <c r="F27" s="181">
        <f>'PEP BID'!BZ44/1000000</f>
        <v>0.33342842</v>
      </c>
      <c r="G27" s="181">
        <f>'PEP BID'!CA44/1000000</f>
        <v>0.36105769999999993</v>
      </c>
      <c r="H27" s="181">
        <f>'PEP BID'!CB44/1000000</f>
        <v>0.29091359999999999</v>
      </c>
      <c r="I27" s="181">
        <f>SUM(C27:H27)</f>
        <v>1.8999999500000002</v>
      </c>
    </row>
    <row r="28" spans="1:9" ht="16.95" customHeight="1" thickTop="1" thickBot="1" x14ac:dyDescent="0.35">
      <c r="A28" s="200"/>
      <c r="B28" s="208" t="s">
        <v>358</v>
      </c>
      <c r="C28" s="180">
        <f t="shared" ref="C28:I28" si="2">SUM(C25:C27)</f>
        <v>3.8762100300000002</v>
      </c>
      <c r="D28" s="180">
        <f t="shared" si="2"/>
        <v>26.28745795</v>
      </c>
      <c r="E28" s="180">
        <f t="shared" si="2"/>
        <v>33.864414449999998</v>
      </c>
      <c r="F28" s="180">
        <f t="shared" si="2"/>
        <v>29.2171363</v>
      </c>
      <c r="G28" s="180">
        <f t="shared" si="2"/>
        <v>23.9811619</v>
      </c>
      <c r="H28" s="180">
        <f t="shared" si="2"/>
        <v>7.7736192099999997</v>
      </c>
      <c r="I28" s="180">
        <f t="shared" si="2"/>
        <v>124.99999984</v>
      </c>
    </row>
    <row r="29" spans="1:9" ht="16.95" customHeight="1" thickTop="1" thickBot="1" x14ac:dyDescent="0.35">
      <c r="A29" s="200"/>
      <c r="B29" s="208" t="s">
        <v>359</v>
      </c>
      <c r="C29" s="180">
        <f>C28</f>
        <v>3.8762100300000002</v>
      </c>
      <c r="D29" s="180">
        <f>C29+D28</f>
        <v>30.16366798</v>
      </c>
      <c r="E29" s="180">
        <f>D29+E28</f>
        <v>64.028082429999998</v>
      </c>
      <c r="F29" s="180">
        <f>E29+F28</f>
        <v>93.245218730000005</v>
      </c>
      <c r="G29" s="180">
        <f>F29+G28</f>
        <v>117.22638063000001</v>
      </c>
      <c r="H29" s="180">
        <f>G29+H28</f>
        <v>124.99999984000002</v>
      </c>
      <c r="I29" s="179"/>
    </row>
    <row r="30" spans="1:9" ht="16.95" customHeight="1" thickTop="1" thickBot="1" x14ac:dyDescent="0.35">
      <c r="A30" s="200"/>
      <c r="B30" s="208" t="s">
        <v>360</v>
      </c>
      <c r="C30" s="207">
        <f t="shared" ref="C30:I30" si="3">C28/$I$28</f>
        <v>3.1009680279692392E-2</v>
      </c>
      <c r="D30" s="207">
        <f t="shared" si="3"/>
        <v>0.21029966386918358</v>
      </c>
      <c r="E30" s="207">
        <f t="shared" si="3"/>
        <v>0.2709153159467716</v>
      </c>
      <c r="F30" s="207">
        <f t="shared" si="3"/>
        <v>0.23373709069918347</v>
      </c>
      <c r="G30" s="207">
        <f t="shared" si="3"/>
        <v>0.19184929544556709</v>
      </c>
      <c r="H30" s="207">
        <f t="shared" si="3"/>
        <v>6.2188953759601859E-2</v>
      </c>
      <c r="I30" s="207">
        <f t="shared" si="3"/>
        <v>1</v>
      </c>
    </row>
    <row r="31" spans="1:9" ht="16.95" customHeight="1" thickTop="1" thickBot="1" x14ac:dyDescent="0.35">
      <c r="A31" s="200"/>
      <c r="B31" s="208" t="s">
        <v>361</v>
      </c>
      <c r="C31" s="206">
        <f>C30</f>
        <v>3.1009680279692392E-2</v>
      </c>
      <c r="D31" s="206">
        <f>C31+D30</f>
        <v>0.24130934414887598</v>
      </c>
      <c r="E31" s="206">
        <f>D31+E30</f>
        <v>0.5122246600956476</v>
      </c>
      <c r="F31" s="206">
        <f>E31+F30</f>
        <v>0.74596175079483107</v>
      </c>
      <c r="G31" s="206">
        <f>F31+G30</f>
        <v>0.93781104624039813</v>
      </c>
      <c r="H31" s="206">
        <f>G31+H30</f>
        <v>1</v>
      </c>
      <c r="I31" s="206">
        <f>I28/$I$28</f>
        <v>1</v>
      </c>
    </row>
    <row r="32" spans="1:9" ht="16.95" customHeight="1" thickTop="1" x14ac:dyDescent="0.3"/>
    <row r="33" spans="1:9" ht="16.95" customHeight="1" thickBot="1" x14ac:dyDescent="0.35">
      <c r="A33" s="203"/>
      <c r="B33" s="203" t="s">
        <v>363</v>
      </c>
      <c r="C33" s="203"/>
      <c r="D33" s="203"/>
      <c r="E33" s="203"/>
      <c r="F33" s="203"/>
      <c r="G33" s="203"/>
      <c r="H33" s="203"/>
      <c r="I33" s="203"/>
    </row>
    <row r="34" spans="1:9" ht="16.95" customHeight="1" thickTop="1" thickBot="1" x14ac:dyDescent="0.35">
      <c r="A34" s="192" t="s">
        <v>1</v>
      </c>
      <c r="B34" s="192" t="s">
        <v>345</v>
      </c>
      <c r="C34" s="193" t="s">
        <v>349</v>
      </c>
      <c r="D34" s="193" t="s">
        <v>350</v>
      </c>
      <c r="E34" s="193" t="s">
        <v>351</v>
      </c>
      <c r="F34" s="193" t="s">
        <v>352</v>
      </c>
      <c r="G34" s="193" t="s">
        <v>353</v>
      </c>
      <c r="H34" s="193" t="s">
        <v>354</v>
      </c>
      <c r="I34" s="193" t="s">
        <v>25</v>
      </c>
    </row>
    <row r="35" spans="1:9" ht="16.95" customHeight="1" thickTop="1" thickBot="1" x14ac:dyDescent="0.35">
      <c r="A35" s="195">
        <v>1</v>
      </c>
      <c r="B35" s="196" t="s">
        <v>355</v>
      </c>
      <c r="C35" s="181">
        <f>'PEP A Local'!BW7/1000000</f>
        <v>0.34499999999999997</v>
      </c>
      <c r="D35" s="181">
        <f>'PEP A Local'!BX7/1000000</f>
        <v>3.8031602100000006</v>
      </c>
      <c r="E35" s="181">
        <f>'PEP A Local'!BY7/1000000</f>
        <v>5.413708119999999</v>
      </c>
      <c r="F35" s="181">
        <f>'PEP A Local'!BZ7/1000000</f>
        <v>4.4849314299999996</v>
      </c>
      <c r="G35" s="181">
        <f>'PEP A Local'!CA7/1000000</f>
        <v>3.6811998599999995</v>
      </c>
      <c r="H35" s="181">
        <f>'PEP A Local'!CB7/1000000</f>
        <v>1.0792004900000001</v>
      </c>
      <c r="I35" s="181">
        <f>SUM(C35:H35)</f>
        <v>18.80720011</v>
      </c>
    </row>
    <row r="36" spans="1:9" ht="16.95" customHeight="1" thickTop="1" thickBot="1" x14ac:dyDescent="0.35">
      <c r="A36" s="195">
        <v>2</v>
      </c>
      <c r="B36" s="196" t="s">
        <v>356</v>
      </c>
      <c r="C36" s="181">
        <f>'PEP A Local'!BW31/1000000</f>
        <v>1.2999999999999999E-2</v>
      </c>
      <c r="D36" s="181">
        <f>'PEP A Local'!BX31/1000000</f>
        <v>0.16482801</v>
      </c>
      <c r="E36" s="181">
        <f>'PEP A Local'!BY31/1000000</f>
        <v>0.29702003000000005</v>
      </c>
      <c r="F36" s="181">
        <f>'PEP A Local'!BZ31/1000000</f>
        <v>0.34713936000000006</v>
      </c>
      <c r="G36" s="181">
        <f>'PEP A Local'!CA31/1000000</f>
        <v>0.27698238000000003</v>
      </c>
      <c r="H36" s="181">
        <f>'PEP A Local'!CB31/1000000</f>
        <v>0.10415006</v>
      </c>
      <c r="I36" s="181">
        <f>SUM(C36:H36)</f>
        <v>1.2031198400000001</v>
      </c>
    </row>
    <row r="37" spans="1:9" ht="16.95" customHeight="1" thickTop="1" thickBot="1" x14ac:dyDescent="0.35">
      <c r="A37" s="195" t="s">
        <v>85</v>
      </c>
      <c r="B37" s="196" t="s">
        <v>357</v>
      </c>
      <c r="C37" s="181">
        <f>'PEP A Local'!BW44/1000000</f>
        <v>2.9620979999999998E-2</v>
      </c>
      <c r="D37" s="181">
        <f>'PEP A Local'!BX44/1000000</f>
        <v>3.0971169999999999E-2</v>
      </c>
      <c r="E37" s="181">
        <f>'PEP A Local'!BY44/1000000</f>
        <v>3.0867809999999999E-2</v>
      </c>
      <c r="F37" s="181">
        <f>'PEP A Local'!BZ44/1000000</f>
        <v>3.3342810000000001E-2</v>
      </c>
      <c r="G37" s="181">
        <f>'PEP A Local'!CA44/1000000</f>
        <v>3.6105720000000001E-2</v>
      </c>
      <c r="H37" s="181">
        <f>'PEP A Local'!CB44/1000000</f>
        <v>2.9091320000000004E-2</v>
      </c>
      <c r="I37" s="181">
        <f>SUM(C37:H37)</f>
        <v>0.18999980999999999</v>
      </c>
    </row>
    <row r="38" spans="1:9" ht="16.95" customHeight="1" thickTop="1" thickBot="1" x14ac:dyDescent="0.35">
      <c r="A38" s="200"/>
      <c r="B38" s="208" t="s">
        <v>358</v>
      </c>
      <c r="C38" s="180">
        <f t="shared" ref="C38:I38" si="4">SUM(C35:C37)</f>
        <v>0.38762098</v>
      </c>
      <c r="D38" s="180">
        <f t="shared" si="4"/>
        <v>3.9989593900000004</v>
      </c>
      <c r="E38" s="180">
        <f t="shared" si="4"/>
        <v>5.7415959599999988</v>
      </c>
      <c r="F38" s="180">
        <f t="shared" si="4"/>
        <v>4.8654135999999992</v>
      </c>
      <c r="G38" s="180">
        <f t="shared" si="4"/>
        <v>3.9942879599999999</v>
      </c>
      <c r="H38" s="180">
        <f t="shared" si="4"/>
        <v>1.2124418700000001</v>
      </c>
      <c r="I38" s="180">
        <f t="shared" si="4"/>
        <v>20.200319759999999</v>
      </c>
    </row>
    <row r="39" spans="1:9" ht="16.95" customHeight="1" thickTop="1" thickBot="1" x14ac:dyDescent="0.35">
      <c r="A39" s="200"/>
      <c r="B39" s="208" t="s">
        <v>359</v>
      </c>
      <c r="C39" s="180">
        <f>C38</f>
        <v>0.38762098</v>
      </c>
      <c r="D39" s="180">
        <f>C39+D38</f>
        <v>4.3865803700000008</v>
      </c>
      <c r="E39" s="180">
        <f>D39+E38</f>
        <v>10.128176329999999</v>
      </c>
      <c r="F39" s="180">
        <f>E39+F38</f>
        <v>14.993589929999999</v>
      </c>
      <c r="G39" s="180">
        <f>F39+G38</f>
        <v>18.98787789</v>
      </c>
      <c r="H39" s="180">
        <f>G39+H38</f>
        <v>20.200319759999999</v>
      </c>
      <c r="I39" s="179"/>
    </row>
    <row r="40" spans="1:9" ht="16.95" customHeight="1" thickTop="1" thickBot="1" x14ac:dyDescent="0.35">
      <c r="A40" s="200"/>
      <c r="B40" s="208" t="s">
        <v>360</v>
      </c>
      <c r="C40" s="207">
        <f t="shared" ref="C40:I40" si="5">C38/$I$38</f>
        <v>1.9188853671888609E-2</v>
      </c>
      <c r="D40" s="207">
        <f t="shared" si="5"/>
        <v>0.19796515290409444</v>
      </c>
      <c r="E40" s="207">
        <f t="shared" si="5"/>
        <v>0.28423292443960796</v>
      </c>
      <c r="F40" s="207">
        <f t="shared" si="5"/>
        <v>0.24085824669143749</v>
      </c>
      <c r="G40" s="207">
        <f t="shared" si="5"/>
        <v>0.19773389765390526</v>
      </c>
      <c r="H40" s="207">
        <f t="shared" si="5"/>
        <v>6.002092463906622E-2</v>
      </c>
      <c r="I40" s="207">
        <f t="shared" si="5"/>
        <v>1</v>
      </c>
    </row>
    <row r="41" spans="1:9" ht="16.95" customHeight="1" thickTop="1" thickBot="1" x14ac:dyDescent="0.35">
      <c r="A41" s="200"/>
      <c r="B41" s="208" t="s">
        <v>361</v>
      </c>
      <c r="C41" s="206">
        <f>C40</f>
        <v>1.9188853671888609E-2</v>
      </c>
      <c r="D41" s="206">
        <f>C41+D40</f>
        <v>0.21715400657598305</v>
      </c>
      <c r="E41" s="206">
        <f>D41+E40</f>
        <v>0.50138693101559095</v>
      </c>
      <c r="F41" s="206">
        <f>E41+F40</f>
        <v>0.74224517770702847</v>
      </c>
      <c r="G41" s="206">
        <f>F41+G40</f>
        <v>0.93997907536093372</v>
      </c>
      <c r="H41" s="206">
        <f>G41+H40</f>
        <v>1</v>
      </c>
      <c r="I41" s="206">
        <f>I38/$I$28</f>
        <v>0.16160255828685127</v>
      </c>
    </row>
    <row r="42" spans="1:9" ht="16.95" customHeight="1" thickTop="1" x14ac:dyDescent="0.3"/>
  </sheetData>
  <mergeCells count="3">
    <mergeCell ref="A8:B8"/>
    <mergeCell ref="A3:F3"/>
    <mergeCell ref="A1:R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83"/>
  <sheetViews>
    <sheetView showGridLines="0" zoomScale="70" zoomScaleNormal="70" workbookViewId="0">
      <pane xSplit="7" ySplit="4" topLeftCell="M5" activePane="bottomRight" state="frozen"/>
      <selection activeCell="V21" sqref="V21"/>
      <selection pane="topRight" activeCell="V21" sqref="V21"/>
      <selection pane="bottomLeft" activeCell="V21" sqref="V21"/>
      <selection pane="bottomRight" activeCell="A63" sqref="A63"/>
    </sheetView>
  </sheetViews>
  <sheetFormatPr defaultColWidth="10" defaultRowHeight="17.399999999999999" customHeight="1" outlineLevelRow="1" outlineLevelCol="1" x14ac:dyDescent="0.3"/>
  <cols>
    <col min="1" max="1" width="8.44140625" style="153" bestFit="1" customWidth="1"/>
    <col min="2" max="2" width="11" style="154" hidden="1" customWidth="1" outlineLevel="1"/>
    <col min="3" max="3" width="8" style="154" hidden="1" customWidth="1" outlineLevel="1"/>
    <col min="4" max="4" width="10.77734375" style="154" hidden="1" customWidth="1" outlineLevel="1"/>
    <col min="5" max="5" width="13.77734375" style="154" hidden="1" customWidth="1" outlineLevel="1"/>
    <col min="6" max="6" width="10.88671875" style="154" hidden="1" customWidth="1" outlineLevel="1"/>
    <col min="7" max="7" width="62.33203125" style="155" customWidth="1" collapsed="1"/>
    <col min="8" max="8" width="10" style="156" hidden="1" customWidth="1" outlineLevel="1"/>
    <col min="9" max="9" width="10" style="154" hidden="1" customWidth="1" outlineLevel="1"/>
    <col min="10" max="11" width="10" style="156" hidden="1" customWidth="1" outlineLevel="1"/>
    <col min="12" max="12" width="11" style="157" hidden="1" customWidth="1" outlineLevel="1"/>
    <col min="13" max="13" width="17" style="157" customWidth="1" collapsed="1"/>
    <col min="14" max="14" width="14.88671875" style="127" bestFit="1" customWidth="1"/>
    <col min="15" max="15" width="16.6640625" style="105" customWidth="1"/>
    <col min="16" max="16" width="10" style="105"/>
    <col min="17" max="17" width="4.88671875" style="105" customWidth="1"/>
    <col min="18" max="18" width="11.21875" style="105" bestFit="1" customWidth="1"/>
    <col min="19" max="19" width="12.109375" style="105" bestFit="1" customWidth="1"/>
    <col min="20" max="26" width="10" style="105"/>
    <col min="27" max="16384" width="10" style="106"/>
  </cols>
  <sheetData>
    <row r="1" spans="1:26" s="98" customFormat="1" ht="17.399999999999999" customHeight="1" x14ac:dyDescent="0.3">
      <c r="A1" s="326" t="str">
        <f>INDICE!A1</f>
        <v>PROGRAMA DE REHABILITACIÓN Y MODERNIZACIÓN DE LA CENTRAL HIDROELÉCTRICA DE ACARAY PR-L1156</v>
      </c>
      <c r="B1" s="327"/>
      <c r="C1" s="327"/>
      <c r="D1" s="327"/>
      <c r="E1" s="327"/>
      <c r="F1" s="327"/>
      <c r="G1" s="327"/>
      <c r="H1" s="327"/>
      <c r="I1" s="327"/>
      <c r="J1" s="327"/>
      <c r="K1" s="327"/>
      <c r="L1" s="327"/>
      <c r="M1" s="327"/>
      <c r="N1" s="327"/>
      <c r="O1" s="327"/>
    </row>
    <row r="2" spans="1:26" s="104" customFormat="1" ht="17.399999999999999" customHeight="1" x14ac:dyDescent="0.3">
      <c r="A2" s="99"/>
      <c r="B2" s="100"/>
      <c r="C2" s="100"/>
      <c r="D2" s="100"/>
      <c r="E2" s="101"/>
      <c r="F2" s="101"/>
      <c r="G2" s="101" t="s">
        <v>7</v>
      </c>
      <c r="H2" s="101"/>
      <c r="I2" s="101"/>
      <c r="J2" s="101"/>
      <c r="K2" s="101"/>
      <c r="L2" s="102"/>
      <c r="M2" s="102" t="s">
        <v>23</v>
      </c>
      <c r="N2" s="103"/>
    </row>
    <row r="3" spans="1:26" ht="17.399999999999999" customHeight="1" x14ac:dyDescent="0.3">
      <c r="A3" s="324" t="s">
        <v>9</v>
      </c>
      <c r="B3" s="325"/>
      <c r="C3" s="325"/>
      <c r="D3" s="325"/>
      <c r="E3" s="325"/>
      <c r="F3" s="325"/>
      <c r="G3" s="325"/>
      <c r="H3" s="325"/>
      <c r="I3" s="325"/>
      <c r="J3" s="325"/>
      <c r="K3" s="325"/>
      <c r="L3" s="325"/>
      <c r="M3" s="325"/>
      <c r="N3" s="325"/>
      <c r="O3" s="325"/>
    </row>
    <row r="4" spans="1:26" s="113" customFormat="1" ht="17.399999999999999" customHeight="1" x14ac:dyDescent="0.3">
      <c r="A4" s="107" t="s">
        <v>1</v>
      </c>
      <c r="B4" s="107" t="s">
        <v>10</v>
      </c>
      <c r="C4" s="107" t="s">
        <v>8</v>
      </c>
      <c r="D4" s="107" t="s">
        <v>4</v>
      </c>
      <c r="E4" s="107" t="s">
        <v>5</v>
      </c>
      <c r="F4" s="107" t="s">
        <v>106</v>
      </c>
      <c r="G4" s="108" t="str">
        <f>A1</f>
        <v>PROGRAMA DE REHABILITACIÓN Y MODERNIZACIÓN DE LA CENTRAL HIDROELÉCTRICA DE ACARAY PR-L1156</v>
      </c>
      <c r="H4" s="107" t="s">
        <v>0</v>
      </c>
      <c r="I4" s="107" t="s">
        <v>3</v>
      </c>
      <c r="J4" s="109" t="s">
        <v>2</v>
      </c>
      <c r="K4" s="107" t="s">
        <v>3</v>
      </c>
      <c r="L4" s="110" t="s">
        <v>22</v>
      </c>
      <c r="M4" s="111" t="s">
        <v>179</v>
      </c>
      <c r="N4" s="111" t="s">
        <v>180</v>
      </c>
      <c r="O4" s="111" t="s">
        <v>181</v>
      </c>
      <c r="P4" s="112"/>
      <c r="Q4" s="112"/>
      <c r="R4" s="112"/>
      <c r="S4" s="112"/>
      <c r="T4" s="112"/>
      <c r="U4" s="112"/>
      <c r="V4" s="112"/>
      <c r="W4" s="112"/>
      <c r="X4" s="112"/>
      <c r="Y4" s="112"/>
      <c r="Z4" s="112"/>
    </row>
    <row r="5" spans="1:26" s="113" customFormat="1" ht="17.399999999999999" customHeight="1" x14ac:dyDescent="0.3">
      <c r="A5" s="114">
        <v>1</v>
      </c>
      <c r="B5" s="115" t="s">
        <v>82</v>
      </c>
      <c r="C5" s="116" t="s">
        <v>24</v>
      </c>
      <c r="D5" s="115" t="s">
        <v>24</v>
      </c>
      <c r="E5" s="116" t="s">
        <v>24</v>
      </c>
      <c r="F5" s="116" t="s">
        <v>24</v>
      </c>
      <c r="G5" s="117" t="s">
        <v>192</v>
      </c>
      <c r="H5" s="118"/>
      <c r="I5" s="118"/>
      <c r="J5" s="118"/>
      <c r="K5" s="118"/>
      <c r="L5" s="119"/>
      <c r="M5" s="120">
        <f>M6+M23+M25+M27+M34+M36+M38+M40+M42+M44+M46+M48+M50</f>
        <v>115000000</v>
      </c>
      <c r="N5" s="120">
        <f>N6+N23+N25+N27+N34+N36+N38+N40+N42+N44+N46+N48+N50</f>
        <v>18807200</v>
      </c>
      <c r="O5" s="120">
        <f>O6+O23+O25+O27+O34+O36+O38+O40+O42+O44+O46+O48+O50</f>
        <v>133807200</v>
      </c>
      <c r="P5" s="121">
        <f>O5/$O$79</f>
        <v>0.92153515915116435</v>
      </c>
      <c r="Q5" s="112"/>
      <c r="R5" s="112"/>
      <c r="S5" s="112"/>
      <c r="T5" s="112"/>
      <c r="U5" s="112"/>
      <c r="V5" s="112"/>
      <c r="W5" s="112"/>
      <c r="X5" s="112"/>
      <c r="Y5" s="112"/>
      <c r="Z5" s="112"/>
    </row>
    <row r="6" spans="1:26" ht="17.399999999999999" customHeight="1" x14ac:dyDescent="0.3">
      <c r="A6" s="122" t="s">
        <v>86</v>
      </c>
      <c r="B6" s="123" t="s">
        <v>130</v>
      </c>
      <c r="C6" s="123" t="s">
        <v>24</v>
      </c>
      <c r="D6" s="123" t="s">
        <v>24</v>
      </c>
      <c r="E6" s="123" t="s">
        <v>24</v>
      </c>
      <c r="F6" s="123" t="s">
        <v>24</v>
      </c>
      <c r="G6" s="124" t="s">
        <v>193</v>
      </c>
      <c r="H6" s="125"/>
      <c r="I6" s="125"/>
      <c r="J6" s="125"/>
      <c r="K6" s="125"/>
      <c r="L6" s="126"/>
      <c r="M6" s="126">
        <f>M7+M9+M15+M21</f>
        <v>11500000</v>
      </c>
      <c r="N6" s="126">
        <f>N7+N9+N15+N21</f>
        <v>1150000</v>
      </c>
      <c r="O6" s="126">
        <f>O7+O9+O15+O21</f>
        <v>12650000</v>
      </c>
      <c r="P6" s="127"/>
    </row>
    <row r="7" spans="1:26" ht="17.399999999999999" hidden="1" customHeight="1" outlineLevel="1" x14ac:dyDescent="0.3">
      <c r="A7" s="128" t="s">
        <v>94</v>
      </c>
      <c r="B7" s="129" t="s">
        <v>130</v>
      </c>
      <c r="C7" s="129" t="s">
        <v>24</v>
      </c>
      <c r="D7" s="129" t="s">
        <v>24</v>
      </c>
      <c r="E7" s="129" t="s">
        <v>24</v>
      </c>
      <c r="F7" s="129" t="s">
        <v>24</v>
      </c>
      <c r="G7" s="130" t="s">
        <v>279</v>
      </c>
      <c r="H7" s="131"/>
      <c r="I7" s="131"/>
      <c r="J7" s="131"/>
      <c r="K7" s="131"/>
      <c r="L7" s="132"/>
      <c r="M7" s="132">
        <f>SUM(M8)</f>
        <v>750000</v>
      </c>
      <c r="N7" s="132">
        <f>SUM(N8)</f>
        <v>75000</v>
      </c>
      <c r="O7" s="132">
        <f>SUM(O8)</f>
        <v>825000</v>
      </c>
      <c r="P7" s="127"/>
    </row>
    <row r="8" spans="1:26" s="139" customFormat="1" ht="17.399999999999999" hidden="1" customHeight="1" outlineLevel="1" x14ac:dyDescent="0.3">
      <c r="A8" s="133" t="s">
        <v>129</v>
      </c>
      <c r="B8" s="134" t="s">
        <v>130</v>
      </c>
      <c r="C8" s="134">
        <v>260</v>
      </c>
      <c r="D8" s="134" t="s">
        <v>286</v>
      </c>
      <c r="E8" s="134" t="s">
        <v>80</v>
      </c>
      <c r="F8" s="134" t="s">
        <v>128</v>
      </c>
      <c r="G8" s="135" t="s">
        <v>127</v>
      </c>
      <c r="H8" s="136">
        <v>1</v>
      </c>
      <c r="I8" s="136" t="s">
        <v>132</v>
      </c>
      <c r="J8" s="136">
        <v>18</v>
      </c>
      <c r="K8" s="136" t="s">
        <v>15</v>
      </c>
      <c r="L8" s="137">
        <v>750000</v>
      </c>
      <c r="M8" s="137">
        <f>H8*L8</f>
        <v>750000</v>
      </c>
      <c r="N8" s="137">
        <f>M8*10%</f>
        <v>75000</v>
      </c>
      <c r="O8" s="137">
        <f>M8+N8</f>
        <v>825000</v>
      </c>
      <c r="P8" s="127"/>
      <c r="Q8" s="138"/>
      <c r="R8" s="138"/>
      <c r="S8" s="138"/>
      <c r="T8" s="138"/>
      <c r="U8" s="138"/>
      <c r="V8" s="138"/>
      <c r="W8" s="138"/>
      <c r="X8" s="138"/>
      <c r="Y8" s="138"/>
      <c r="Z8" s="138"/>
    </row>
    <row r="9" spans="1:26" ht="17.399999999999999" hidden="1" customHeight="1" outlineLevel="1" x14ac:dyDescent="0.3">
      <c r="A9" s="128" t="s">
        <v>268</v>
      </c>
      <c r="B9" s="129" t="s">
        <v>130</v>
      </c>
      <c r="C9" s="129" t="s">
        <v>24</v>
      </c>
      <c r="D9" s="129" t="s">
        <v>24</v>
      </c>
      <c r="E9" s="129" t="s">
        <v>24</v>
      </c>
      <c r="F9" s="129" t="s">
        <v>24</v>
      </c>
      <c r="G9" s="130" t="s">
        <v>277</v>
      </c>
      <c r="H9" s="131"/>
      <c r="I9" s="131"/>
      <c r="J9" s="131"/>
      <c r="K9" s="131"/>
      <c r="L9" s="132"/>
      <c r="M9" s="132">
        <f>SUM(M10:M14)</f>
        <v>5900000</v>
      </c>
      <c r="N9" s="132">
        <f>SUM(N10:N14)</f>
        <v>590000</v>
      </c>
      <c r="O9" s="132">
        <f>SUM(O10:O14)</f>
        <v>6490000</v>
      </c>
      <c r="P9" s="127"/>
    </row>
    <row r="10" spans="1:26" s="139" customFormat="1" ht="17.399999999999999" hidden="1" customHeight="1" outlineLevel="1" x14ac:dyDescent="0.3">
      <c r="A10" s="133" t="s">
        <v>269</v>
      </c>
      <c r="B10" s="134" t="s">
        <v>130</v>
      </c>
      <c r="C10" s="134">
        <v>260</v>
      </c>
      <c r="D10" s="134" t="s">
        <v>286</v>
      </c>
      <c r="E10" s="134" t="s">
        <v>80</v>
      </c>
      <c r="F10" s="134" t="s">
        <v>128</v>
      </c>
      <c r="G10" s="135" t="s">
        <v>166</v>
      </c>
      <c r="H10" s="136">
        <v>1</v>
      </c>
      <c r="I10" s="136" t="s">
        <v>132</v>
      </c>
      <c r="J10" s="136">
        <v>8</v>
      </c>
      <c r="K10" s="136" t="s">
        <v>15</v>
      </c>
      <c r="L10" s="137">
        <v>2200000</v>
      </c>
      <c r="M10" s="137">
        <f>H10*L10</f>
        <v>2200000</v>
      </c>
      <c r="N10" s="137">
        <f>M10*10%</f>
        <v>220000</v>
      </c>
      <c r="O10" s="137">
        <f>M10+N10</f>
        <v>2420000</v>
      </c>
      <c r="P10" s="127"/>
      <c r="Q10" s="138"/>
      <c r="R10" s="138"/>
      <c r="S10" s="138"/>
      <c r="T10" s="138"/>
      <c r="U10" s="138"/>
      <c r="V10" s="138"/>
      <c r="W10" s="138"/>
      <c r="X10" s="138"/>
      <c r="Y10" s="138"/>
      <c r="Z10" s="138"/>
    </row>
    <row r="11" spans="1:26" s="139" customFormat="1" ht="17.399999999999999" hidden="1" customHeight="1" outlineLevel="1" x14ac:dyDescent="0.3">
      <c r="A11" s="133" t="s">
        <v>270</v>
      </c>
      <c r="B11" s="134" t="s">
        <v>130</v>
      </c>
      <c r="C11" s="134">
        <v>260</v>
      </c>
      <c r="D11" s="134" t="s">
        <v>286</v>
      </c>
      <c r="E11" s="134" t="s">
        <v>80</v>
      </c>
      <c r="F11" s="134" t="s">
        <v>128</v>
      </c>
      <c r="G11" s="135" t="s">
        <v>167</v>
      </c>
      <c r="H11" s="136">
        <v>1</v>
      </c>
      <c r="I11" s="136" t="s">
        <v>132</v>
      </c>
      <c r="J11" s="136">
        <v>8</v>
      </c>
      <c r="K11" s="136" t="s">
        <v>15</v>
      </c>
      <c r="L11" s="137">
        <v>500000</v>
      </c>
      <c r="M11" s="137">
        <f>H11*L11</f>
        <v>500000</v>
      </c>
      <c r="N11" s="137">
        <f>M11*10%</f>
        <v>50000</v>
      </c>
      <c r="O11" s="137">
        <f>M11+N11</f>
        <v>550000</v>
      </c>
      <c r="P11" s="127"/>
      <c r="Q11" s="138"/>
      <c r="R11" s="138"/>
      <c r="S11" s="138"/>
      <c r="T11" s="138"/>
      <c r="U11" s="138"/>
      <c r="V11" s="138"/>
      <c r="W11" s="138"/>
      <c r="X11" s="138"/>
      <c r="Y11" s="138"/>
      <c r="Z11" s="138"/>
    </row>
    <row r="12" spans="1:26" s="139" customFormat="1" ht="17.399999999999999" hidden="1" customHeight="1" outlineLevel="1" x14ac:dyDescent="0.3">
      <c r="A12" s="133" t="s">
        <v>271</v>
      </c>
      <c r="B12" s="134" t="s">
        <v>130</v>
      </c>
      <c r="C12" s="134">
        <v>260</v>
      </c>
      <c r="D12" s="134" t="s">
        <v>286</v>
      </c>
      <c r="E12" s="134" t="s">
        <v>80</v>
      </c>
      <c r="F12" s="134" t="s">
        <v>128</v>
      </c>
      <c r="G12" s="135" t="s">
        <v>168</v>
      </c>
      <c r="H12" s="136">
        <v>1</v>
      </c>
      <c r="I12" s="136" t="s">
        <v>132</v>
      </c>
      <c r="J12" s="136">
        <v>8</v>
      </c>
      <c r="K12" s="136" t="s">
        <v>15</v>
      </c>
      <c r="L12" s="137">
        <v>1100000</v>
      </c>
      <c r="M12" s="137">
        <f>H12*L12</f>
        <v>1100000</v>
      </c>
      <c r="N12" s="137">
        <f>M12*10%</f>
        <v>110000</v>
      </c>
      <c r="O12" s="137">
        <f>M12+N12</f>
        <v>1210000</v>
      </c>
      <c r="P12" s="127"/>
      <c r="Q12" s="138"/>
      <c r="R12" s="138"/>
      <c r="S12" s="138"/>
      <c r="T12" s="138"/>
      <c r="U12" s="138"/>
      <c r="V12" s="138"/>
      <c r="W12" s="138"/>
      <c r="X12" s="138"/>
      <c r="Y12" s="138"/>
      <c r="Z12" s="138"/>
    </row>
    <row r="13" spans="1:26" s="139" customFormat="1" ht="17.399999999999999" hidden="1" customHeight="1" outlineLevel="1" x14ac:dyDescent="0.3">
      <c r="A13" s="133" t="s">
        <v>272</v>
      </c>
      <c r="B13" s="134" t="s">
        <v>130</v>
      </c>
      <c r="C13" s="134">
        <v>260</v>
      </c>
      <c r="D13" s="134" t="s">
        <v>286</v>
      </c>
      <c r="E13" s="134" t="s">
        <v>80</v>
      </c>
      <c r="F13" s="134" t="s">
        <v>128</v>
      </c>
      <c r="G13" s="135" t="s">
        <v>169</v>
      </c>
      <c r="H13" s="136">
        <v>1</v>
      </c>
      <c r="I13" s="136" t="s">
        <v>132</v>
      </c>
      <c r="J13" s="136">
        <v>8</v>
      </c>
      <c r="K13" s="136" t="s">
        <v>15</v>
      </c>
      <c r="L13" s="137">
        <v>600000</v>
      </c>
      <c r="M13" s="137">
        <f>H13*L13</f>
        <v>600000</v>
      </c>
      <c r="N13" s="137">
        <f>M13*10%</f>
        <v>60000</v>
      </c>
      <c r="O13" s="137">
        <f>M13+N13</f>
        <v>660000</v>
      </c>
      <c r="P13" s="127"/>
      <c r="Q13" s="138"/>
      <c r="R13" s="138"/>
      <c r="S13" s="138"/>
      <c r="T13" s="138"/>
      <c r="U13" s="138"/>
      <c r="V13" s="138"/>
      <c r="W13" s="138"/>
      <c r="X13" s="138"/>
      <c r="Y13" s="138"/>
      <c r="Z13" s="138"/>
    </row>
    <row r="14" spans="1:26" s="139" customFormat="1" ht="17.399999999999999" hidden="1" customHeight="1" outlineLevel="1" x14ac:dyDescent="0.3">
      <c r="A14" s="133" t="s">
        <v>273</v>
      </c>
      <c r="B14" s="134" t="s">
        <v>130</v>
      </c>
      <c r="C14" s="134">
        <v>260</v>
      </c>
      <c r="D14" s="134" t="s">
        <v>286</v>
      </c>
      <c r="E14" s="134" t="s">
        <v>80</v>
      </c>
      <c r="F14" s="134" t="s">
        <v>128</v>
      </c>
      <c r="G14" s="135" t="s">
        <v>170</v>
      </c>
      <c r="H14" s="136">
        <v>1</v>
      </c>
      <c r="I14" s="136" t="s">
        <v>132</v>
      </c>
      <c r="J14" s="136">
        <v>8</v>
      </c>
      <c r="K14" s="136" t="s">
        <v>15</v>
      </c>
      <c r="L14" s="137">
        <v>1500000</v>
      </c>
      <c r="M14" s="137">
        <f>H14*L14</f>
        <v>1500000</v>
      </c>
      <c r="N14" s="137">
        <f>M14*10%</f>
        <v>150000</v>
      </c>
      <c r="O14" s="137">
        <f>M14+N14</f>
        <v>1650000</v>
      </c>
      <c r="P14" s="127"/>
      <c r="Q14" s="138"/>
      <c r="R14" s="138"/>
      <c r="S14" s="138"/>
      <c r="T14" s="138"/>
      <c r="U14" s="138"/>
      <c r="V14" s="138"/>
      <c r="W14" s="138"/>
      <c r="X14" s="138"/>
      <c r="Y14" s="138"/>
      <c r="Z14" s="138"/>
    </row>
    <row r="15" spans="1:26" ht="17.399999999999999" hidden="1" customHeight="1" outlineLevel="1" x14ac:dyDescent="0.3">
      <c r="A15" s="128" t="s">
        <v>274</v>
      </c>
      <c r="B15" s="129" t="s">
        <v>130</v>
      </c>
      <c r="C15" s="129" t="s">
        <v>24</v>
      </c>
      <c r="D15" s="129" t="s">
        <v>24</v>
      </c>
      <c r="E15" s="129" t="s">
        <v>24</v>
      </c>
      <c r="F15" s="129" t="s">
        <v>24</v>
      </c>
      <c r="G15" s="130" t="s">
        <v>278</v>
      </c>
      <c r="H15" s="131"/>
      <c r="I15" s="131"/>
      <c r="J15" s="131"/>
      <c r="K15" s="131"/>
      <c r="L15" s="132"/>
      <c r="M15" s="132">
        <f>SUM(M16:M20)</f>
        <v>1950000</v>
      </c>
      <c r="N15" s="132">
        <f>SUM(N16:N20)</f>
        <v>195000</v>
      </c>
      <c r="O15" s="132">
        <f>SUM(O16:O20)</f>
        <v>2145000</v>
      </c>
      <c r="P15" s="127"/>
    </row>
    <row r="16" spans="1:26" s="139" customFormat="1" ht="17.399999999999999" hidden="1" customHeight="1" outlineLevel="1" x14ac:dyDescent="0.3">
      <c r="A16" s="133" t="s">
        <v>275</v>
      </c>
      <c r="B16" s="134" t="s">
        <v>130</v>
      </c>
      <c r="C16" s="134">
        <v>260</v>
      </c>
      <c r="D16" s="134" t="s">
        <v>286</v>
      </c>
      <c r="E16" s="134" t="s">
        <v>80</v>
      </c>
      <c r="F16" s="134" t="s">
        <v>128</v>
      </c>
      <c r="G16" s="135" t="s">
        <v>134</v>
      </c>
      <c r="H16" s="136">
        <v>1</v>
      </c>
      <c r="I16" s="136" t="s">
        <v>132</v>
      </c>
      <c r="J16" s="136">
        <v>8</v>
      </c>
      <c r="K16" s="136" t="s">
        <v>15</v>
      </c>
      <c r="L16" s="137">
        <v>400000</v>
      </c>
      <c r="M16" s="137">
        <f>H16*L16</f>
        <v>400000</v>
      </c>
      <c r="N16" s="137">
        <f>M16*10%</f>
        <v>40000</v>
      </c>
      <c r="O16" s="137">
        <f>M16+N16</f>
        <v>440000</v>
      </c>
      <c r="P16" s="127"/>
      <c r="Q16" s="138"/>
      <c r="R16" s="138"/>
      <c r="S16" s="138"/>
      <c r="T16" s="138"/>
      <c r="U16" s="138"/>
      <c r="V16" s="138"/>
      <c r="W16" s="138"/>
      <c r="X16" s="138"/>
      <c r="Y16" s="138"/>
      <c r="Z16" s="138"/>
    </row>
    <row r="17" spans="1:26" s="139" customFormat="1" ht="17.399999999999999" hidden="1" customHeight="1" outlineLevel="1" x14ac:dyDescent="0.3">
      <c r="A17" s="133" t="s">
        <v>276</v>
      </c>
      <c r="B17" s="134" t="s">
        <v>130</v>
      </c>
      <c r="C17" s="134">
        <v>260</v>
      </c>
      <c r="D17" s="134" t="s">
        <v>286</v>
      </c>
      <c r="E17" s="134" t="s">
        <v>80</v>
      </c>
      <c r="F17" s="134" t="s">
        <v>128</v>
      </c>
      <c r="G17" s="135" t="s">
        <v>135</v>
      </c>
      <c r="H17" s="136">
        <v>1</v>
      </c>
      <c r="I17" s="136" t="s">
        <v>132</v>
      </c>
      <c r="J17" s="136">
        <v>8</v>
      </c>
      <c r="K17" s="136" t="s">
        <v>15</v>
      </c>
      <c r="L17" s="137">
        <v>250000</v>
      </c>
      <c r="M17" s="137">
        <f>H17*L17</f>
        <v>250000</v>
      </c>
      <c r="N17" s="137">
        <f>M17*10%</f>
        <v>25000</v>
      </c>
      <c r="O17" s="137">
        <f>M17+N17</f>
        <v>275000</v>
      </c>
      <c r="P17" s="127"/>
      <c r="Q17" s="138"/>
      <c r="R17" s="138"/>
      <c r="S17" s="138"/>
      <c r="T17" s="138"/>
      <c r="U17" s="138"/>
      <c r="V17" s="138"/>
      <c r="W17" s="138"/>
      <c r="X17" s="138"/>
      <c r="Y17" s="138"/>
      <c r="Z17" s="138"/>
    </row>
    <row r="18" spans="1:26" s="139" customFormat="1" ht="17.399999999999999" hidden="1" customHeight="1" outlineLevel="1" x14ac:dyDescent="0.3">
      <c r="A18" s="133" t="s">
        <v>281</v>
      </c>
      <c r="B18" s="134" t="s">
        <v>130</v>
      </c>
      <c r="C18" s="134">
        <v>260</v>
      </c>
      <c r="D18" s="134" t="s">
        <v>286</v>
      </c>
      <c r="E18" s="134" t="s">
        <v>80</v>
      </c>
      <c r="F18" s="134" t="s">
        <v>128</v>
      </c>
      <c r="G18" s="135" t="s">
        <v>136</v>
      </c>
      <c r="H18" s="136">
        <v>1</v>
      </c>
      <c r="I18" s="136" t="s">
        <v>132</v>
      </c>
      <c r="J18" s="136">
        <v>8</v>
      </c>
      <c r="K18" s="136" t="s">
        <v>15</v>
      </c>
      <c r="L18" s="137">
        <v>750000</v>
      </c>
      <c r="M18" s="137">
        <f>H18*L18</f>
        <v>750000</v>
      </c>
      <c r="N18" s="137">
        <f>M18*10%</f>
        <v>75000</v>
      </c>
      <c r="O18" s="137">
        <f>M18+N18</f>
        <v>825000</v>
      </c>
      <c r="P18" s="127"/>
      <c r="Q18" s="138"/>
      <c r="R18" s="138"/>
      <c r="S18" s="138"/>
      <c r="T18" s="138"/>
      <c r="U18" s="138"/>
      <c r="V18" s="138"/>
      <c r="W18" s="138"/>
      <c r="X18" s="138"/>
      <c r="Y18" s="138"/>
      <c r="Z18" s="138"/>
    </row>
    <row r="19" spans="1:26" s="139" customFormat="1" ht="17.399999999999999" hidden="1" customHeight="1" outlineLevel="1" x14ac:dyDescent="0.3">
      <c r="A19" s="133" t="s">
        <v>282</v>
      </c>
      <c r="B19" s="134" t="s">
        <v>130</v>
      </c>
      <c r="C19" s="134">
        <v>260</v>
      </c>
      <c r="D19" s="134" t="s">
        <v>286</v>
      </c>
      <c r="E19" s="134" t="s">
        <v>80</v>
      </c>
      <c r="F19" s="134" t="s">
        <v>128</v>
      </c>
      <c r="G19" s="135" t="s">
        <v>137</v>
      </c>
      <c r="H19" s="136">
        <v>1</v>
      </c>
      <c r="I19" s="136" t="s">
        <v>132</v>
      </c>
      <c r="J19" s="136">
        <v>8</v>
      </c>
      <c r="K19" s="136" t="s">
        <v>15</v>
      </c>
      <c r="L19" s="137">
        <v>250000</v>
      </c>
      <c r="M19" s="137">
        <f>H19*L19</f>
        <v>250000</v>
      </c>
      <c r="N19" s="137">
        <f>M19*10%</f>
        <v>25000</v>
      </c>
      <c r="O19" s="137">
        <f>M19+N19</f>
        <v>275000</v>
      </c>
      <c r="P19" s="127"/>
      <c r="Q19" s="138"/>
      <c r="R19" s="138"/>
      <c r="S19" s="138"/>
      <c r="T19" s="138"/>
      <c r="U19" s="138"/>
      <c r="V19" s="138"/>
      <c r="W19" s="138"/>
      <c r="X19" s="138"/>
      <c r="Y19" s="138"/>
      <c r="Z19" s="138"/>
    </row>
    <row r="20" spans="1:26" s="139" customFormat="1" ht="17.399999999999999" hidden="1" customHeight="1" outlineLevel="1" x14ac:dyDescent="0.3">
      <c r="A20" s="133" t="s">
        <v>283</v>
      </c>
      <c r="B20" s="134" t="s">
        <v>130</v>
      </c>
      <c r="C20" s="134">
        <v>260</v>
      </c>
      <c r="D20" s="134" t="s">
        <v>286</v>
      </c>
      <c r="E20" s="134" t="s">
        <v>80</v>
      </c>
      <c r="F20" s="134" t="s">
        <v>128</v>
      </c>
      <c r="G20" s="135" t="s">
        <v>138</v>
      </c>
      <c r="H20" s="136">
        <v>1</v>
      </c>
      <c r="I20" s="136" t="s">
        <v>132</v>
      </c>
      <c r="J20" s="136">
        <v>8</v>
      </c>
      <c r="K20" s="136" t="s">
        <v>15</v>
      </c>
      <c r="L20" s="137">
        <v>300000</v>
      </c>
      <c r="M20" s="137">
        <f>H20*L20</f>
        <v>300000</v>
      </c>
      <c r="N20" s="137">
        <f>M20*10%</f>
        <v>30000</v>
      </c>
      <c r="O20" s="137">
        <f>M20+N20</f>
        <v>330000</v>
      </c>
      <c r="P20" s="127"/>
      <c r="Q20" s="138"/>
      <c r="R20" s="138"/>
      <c r="S20" s="138"/>
      <c r="T20" s="138"/>
      <c r="U20" s="138"/>
      <c r="V20" s="138"/>
      <c r="W20" s="138"/>
      <c r="X20" s="138"/>
      <c r="Y20" s="138"/>
      <c r="Z20" s="138"/>
    </row>
    <row r="21" spans="1:26" ht="17.399999999999999" hidden="1" customHeight="1" outlineLevel="1" x14ac:dyDescent="0.3">
      <c r="A21" s="128" t="s">
        <v>284</v>
      </c>
      <c r="B21" s="129" t="s">
        <v>130</v>
      </c>
      <c r="C21" s="129" t="s">
        <v>24</v>
      </c>
      <c r="D21" s="129" t="s">
        <v>24</v>
      </c>
      <c r="E21" s="129" t="s">
        <v>24</v>
      </c>
      <c r="F21" s="129" t="s">
        <v>24</v>
      </c>
      <c r="G21" s="130" t="s">
        <v>280</v>
      </c>
      <c r="H21" s="131"/>
      <c r="I21" s="131"/>
      <c r="J21" s="131"/>
      <c r="K21" s="131"/>
      <c r="L21" s="132"/>
      <c r="M21" s="132">
        <f>SUM(M22)</f>
        <v>2900000</v>
      </c>
      <c r="N21" s="132">
        <f>SUM(N22)</f>
        <v>290000</v>
      </c>
      <c r="O21" s="132">
        <f>SUM(O22)</f>
        <v>3190000</v>
      </c>
      <c r="P21" s="127"/>
    </row>
    <row r="22" spans="1:26" s="139" customFormat="1" ht="17.399999999999999" hidden="1" customHeight="1" outlineLevel="1" x14ac:dyDescent="0.3">
      <c r="A22" s="133" t="s">
        <v>285</v>
      </c>
      <c r="B22" s="134" t="s">
        <v>130</v>
      </c>
      <c r="C22" s="134">
        <v>260</v>
      </c>
      <c r="D22" s="134" t="s">
        <v>286</v>
      </c>
      <c r="E22" s="134" t="s">
        <v>80</v>
      </c>
      <c r="F22" s="134" t="s">
        <v>128</v>
      </c>
      <c r="G22" s="135" t="s">
        <v>127</v>
      </c>
      <c r="H22" s="136">
        <v>1</v>
      </c>
      <c r="I22" s="136" t="s">
        <v>132</v>
      </c>
      <c r="J22" s="136">
        <v>48</v>
      </c>
      <c r="K22" s="136" t="s">
        <v>15</v>
      </c>
      <c r="L22" s="137">
        <v>2900000</v>
      </c>
      <c r="M22" s="137">
        <f>H22*L22</f>
        <v>2900000</v>
      </c>
      <c r="N22" s="137">
        <f>M22*10%</f>
        <v>290000</v>
      </c>
      <c r="O22" s="137">
        <f>M22+N22</f>
        <v>3190000</v>
      </c>
      <c r="P22" s="127"/>
      <c r="Q22" s="138"/>
      <c r="R22" s="138"/>
      <c r="S22" s="138"/>
      <c r="T22" s="138"/>
      <c r="U22" s="138"/>
      <c r="V22" s="138"/>
      <c r="W22" s="138"/>
      <c r="X22" s="138"/>
      <c r="Y22" s="138"/>
      <c r="Z22" s="138"/>
    </row>
    <row r="23" spans="1:26" ht="17.399999999999999" customHeight="1" collapsed="1" x14ac:dyDescent="0.3">
      <c r="A23" s="122" t="s">
        <v>88</v>
      </c>
      <c r="B23" s="123" t="s">
        <v>133</v>
      </c>
      <c r="C23" s="123" t="s">
        <v>24</v>
      </c>
      <c r="D23" s="123" t="s">
        <v>24</v>
      </c>
      <c r="E23" s="123" t="s">
        <v>24</v>
      </c>
      <c r="F23" s="123" t="s">
        <v>24</v>
      </c>
      <c r="G23" s="124" t="s">
        <v>203</v>
      </c>
      <c r="H23" s="125"/>
      <c r="I23" s="125"/>
      <c r="J23" s="125"/>
      <c r="K23" s="125"/>
      <c r="L23" s="126"/>
      <c r="M23" s="126">
        <f>SUM(M24)</f>
        <v>7200000</v>
      </c>
      <c r="N23" s="126">
        <f>SUM(N24)</f>
        <v>1296000</v>
      </c>
      <c r="O23" s="126">
        <f>SUM(O24)</f>
        <v>8496000</v>
      </c>
      <c r="P23" s="127"/>
    </row>
    <row r="24" spans="1:26" s="105" customFormat="1" ht="17.399999999999999" hidden="1" customHeight="1" outlineLevel="1" x14ac:dyDescent="0.3">
      <c r="A24" s="133" t="s">
        <v>95</v>
      </c>
      <c r="B24" s="134" t="s">
        <v>133</v>
      </c>
      <c r="C24" s="134">
        <v>530</v>
      </c>
      <c r="D24" s="134" t="s">
        <v>287</v>
      </c>
      <c r="E24" s="134" t="s">
        <v>81</v>
      </c>
      <c r="F24" s="134" t="s">
        <v>171</v>
      </c>
      <c r="G24" s="140" t="s">
        <v>150</v>
      </c>
      <c r="H24" s="136">
        <v>2</v>
      </c>
      <c r="I24" s="136" t="s">
        <v>140</v>
      </c>
      <c r="J24" s="136">
        <v>38</v>
      </c>
      <c r="K24" s="136" t="s">
        <v>15</v>
      </c>
      <c r="L24" s="137">
        <f>7200000/2</f>
        <v>3600000</v>
      </c>
      <c r="M24" s="137">
        <f>H24*L24</f>
        <v>7200000</v>
      </c>
      <c r="N24" s="137">
        <f>M24*18%</f>
        <v>1296000</v>
      </c>
      <c r="O24" s="137">
        <f>M24+N24</f>
        <v>8496000</v>
      </c>
      <c r="P24" s="127"/>
    </row>
    <row r="25" spans="1:26" ht="17.399999999999999" customHeight="1" collapsed="1" x14ac:dyDescent="0.3">
      <c r="A25" s="122" t="s">
        <v>89</v>
      </c>
      <c r="B25" s="123" t="s">
        <v>133</v>
      </c>
      <c r="C25" s="123" t="s">
        <v>24</v>
      </c>
      <c r="D25" s="123" t="s">
        <v>24</v>
      </c>
      <c r="E25" s="123" t="s">
        <v>24</v>
      </c>
      <c r="F25" s="123" t="s">
        <v>24</v>
      </c>
      <c r="G25" s="124" t="s">
        <v>204</v>
      </c>
      <c r="H25" s="125"/>
      <c r="I25" s="125"/>
      <c r="J25" s="125"/>
      <c r="K25" s="125"/>
      <c r="L25" s="126"/>
      <c r="M25" s="126">
        <f>SUM(M26)</f>
        <v>3500000</v>
      </c>
      <c r="N25" s="126">
        <f>SUM(N26)</f>
        <v>630000</v>
      </c>
      <c r="O25" s="126">
        <f>SUM(O26)</f>
        <v>4130000</v>
      </c>
      <c r="P25" s="127"/>
    </row>
    <row r="26" spans="1:26" s="105" customFormat="1" ht="17.399999999999999" hidden="1" customHeight="1" outlineLevel="1" x14ac:dyDescent="0.3">
      <c r="A26" s="133" t="s">
        <v>96</v>
      </c>
      <c r="B26" s="134" t="s">
        <v>133</v>
      </c>
      <c r="C26" s="134">
        <v>530</v>
      </c>
      <c r="D26" s="134" t="s">
        <v>287</v>
      </c>
      <c r="E26" s="134" t="s">
        <v>81</v>
      </c>
      <c r="F26" s="134" t="s">
        <v>171</v>
      </c>
      <c r="G26" s="140" t="s">
        <v>154</v>
      </c>
      <c r="H26" s="136">
        <v>4</v>
      </c>
      <c r="I26" s="136" t="s">
        <v>140</v>
      </c>
      <c r="J26" s="136">
        <v>38</v>
      </c>
      <c r="K26" s="136" t="s">
        <v>15</v>
      </c>
      <c r="L26" s="137">
        <f>3500000/4</f>
        <v>875000</v>
      </c>
      <c r="M26" s="137">
        <f>H26*L26</f>
        <v>3500000</v>
      </c>
      <c r="N26" s="137">
        <f>M26*18%</f>
        <v>630000</v>
      </c>
      <c r="O26" s="137">
        <f>M26+N26</f>
        <v>4130000</v>
      </c>
      <c r="P26" s="127"/>
    </row>
    <row r="27" spans="1:26" ht="17.399999999999999" customHeight="1" collapsed="1" x14ac:dyDescent="0.3">
      <c r="A27" s="122" t="s">
        <v>143</v>
      </c>
      <c r="B27" s="123" t="s">
        <v>133</v>
      </c>
      <c r="C27" s="123" t="s">
        <v>24</v>
      </c>
      <c r="D27" s="123" t="s">
        <v>24</v>
      </c>
      <c r="E27" s="123" t="s">
        <v>24</v>
      </c>
      <c r="F27" s="123" t="s">
        <v>24</v>
      </c>
      <c r="G27" s="124" t="s">
        <v>208</v>
      </c>
      <c r="H27" s="125"/>
      <c r="I27" s="125"/>
      <c r="J27" s="125"/>
      <c r="K27" s="125"/>
      <c r="L27" s="126"/>
      <c r="M27" s="126">
        <f>M28+M30+M32</f>
        <v>39500000</v>
      </c>
      <c r="N27" s="126">
        <f>N28+N30+N32</f>
        <v>7110000</v>
      </c>
      <c r="O27" s="126">
        <f>O28+O30+O32</f>
        <v>46610000</v>
      </c>
      <c r="P27" s="127"/>
    </row>
    <row r="28" spans="1:26" ht="17.399999999999999" hidden="1" customHeight="1" outlineLevel="1" x14ac:dyDescent="0.3">
      <c r="A28" s="128" t="s">
        <v>145</v>
      </c>
      <c r="B28" s="129" t="s">
        <v>133</v>
      </c>
      <c r="C28" s="129" t="s">
        <v>24</v>
      </c>
      <c r="D28" s="129" t="s">
        <v>24</v>
      </c>
      <c r="E28" s="129" t="s">
        <v>24</v>
      </c>
      <c r="F28" s="129" t="s">
        <v>24</v>
      </c>
      <c r="G28" s="130" t="s">
        <v>237</v>
      </c>
      <c r="H28" s="131"/>
      <c r="I28" s="131"/>
      <c r="J28" s="131"/>
      <c r="K28" s="131"/>
      <c r="L28" s="132"/>
      <c r="M28" s="132">
        <f>SUM(M29)</f>
        <v>16000000</v>
      </c>
      <c r="N28" s="132">
        <f>SUM(N29)</f>
        <v>2880000</v>
      </c>
      <c r="O28" s="132">
        <f>SUM(O29)</f>
        <v>18880000</v>
      </c>
      <c r="P28" s="127"/>
    </row>
    <row r="29" spans="1:26" s="105" customFormat="1" ht="17.399999999999999" hidden="1" customHeight="1" outlineLevel="1" x14ac:dyDescent="0.3">
      <c r="A29" s="133" t="s">
        <v>224</v>
      </c>
      <c r="B29" s="134" t="s">
        <v>133</v>
      </c>
      <c r="C29" s="134">
        <v>530</v>
      </c>
      <c r="D29" s="134" t="s">
        <v>287</v>
      </c>
      <c r="E29" s="134" t="s">
        <v>81</v>
      </c>
      <c r="F29" s="134" t="s">
        <v>171</v>
      </c>
      <c r="G29" s="140" t="s">
        <v>152</v>
      </c>
      <c r="H29" s="136">
        <v>2</v>
      </c>
      <c r="I29" s="136" t="s">
        <v>140</v>
      </c>
      <c r="J29" s="136">
        <v>38</v>
      </c>
      <c r="K29" s="136" t="s">
        <v>15</v>
      </c>
      <c r="L29" s="137">
        <v>8000000</v>
      </c>
      <c r="M29" s="137">
        <f>H29*L29</f>
        <v>16000000</v>
      </c>
      <c r="N29" s="137">
        <f>M29*18%</f>
        <v>2880000</v>
      </c>
      <c r="O29" s="137">
        <f>M29+N29</f>
        <v>18880000</v>
      </c>
      <c r="P29" s="127"/>
    </row>
    <row r="30" spans="1:26" ht="17.399999999999999" hidden="1" customHeight="1" outlineLevel="1" x14ac:dyDescent="0.3">
      <c r="A30" s="128" t="s">
        <v>225</v>
      </c>
      <c r="B30" s="129" t="s">
        <v>133</v>
      </c>
      <c r="C30" s="129" t="s">
        <v>24</v>
      </c>
      <c r="D30" s="129" t="s">
        <v>24</v>
      </c>
      <c r="E30" s="129" t="s">
        <v>24</v>
      </c>
      <c r="F30" s="129" t="s">
        <v>24</v>
      </c>
      <c r="G30" s="130" t="s">
        <v>238</v>
      </c>
      <c r="H30" s="131"/>
      <c r="I30" s="131"/>
      <c r="J30" s="131"/>
      <c r="K30" s="131"/>
      <c r="L30" s="132"/>
      <c r="M30" s="132">
        <f>SUM(M31)</f>
        <v>18500000</v>
      </c>
      <c r="N30" s="132">
        <f>SUM(N31)</f>
        <v>3330000</v>
      </c>
      <c r="O30" s="132">
        <f>SUM(O31)</f>
        <v>21830000</v>
      </c>
      <c r="P30" s="127"/>
    </row>
    <row r="31" spans="1:26" s="105" customFormat="1" ht="17.399999999999999" hidden="1" customHeight="1" outlineLevel="1" x14ac:dyDescent="0.3">
      <c r="A31" s="133" t="s">
        <v>226</v>
      </c>
      <c r="B31" s="134" t="s">
        <v>133</v>
      </c>
      <c r="C31" s="134">
        <v>530</v>
      </c>
      <c r="D31" s="134" t="s">
        <v>287</v>
      </c>
      <c r="E31" s="134" t="s">
        <v>81</v>
      </c>
      <c r="F31" s="134" t="s">
        <v>171</v>
      </c>
      <c r="G31" s="140" t="s">
        <v>153</v>
      </c>
      <c r="H31" s="136">
        <v>2</v>
      </c>
      <c r="I31" s="136" t="s">
        <v>140</v>
      </c>
      <c r="J31" s="136">
        <v>38</v>
      </c>
      <c r="K31" s="136" t="s">
        <v>15</v>
      </c>
      <c r="L31" s="137">
        <v>9250000</v>
      </c>
      <c r="M31" s="137">
        <f>H31*L31</f>
        <v>18500000</v>
      </c>
      <c r="N31" s="137">
        <f>M31*18%</f>
        <v>3330000</v>
      </c>
      <c r="O31" s="137">
        <f>M31+N31</f>
        <v>21830000</v>
      </c>
      <c r="P31" s="127"/>
    </row>
    <row r="32" spans="1:26" ht="17.399999999999999" hidden="1" customHeight="1" outlineLevel="1" x14ac:dyDescent="0.3">
      <c r="A32" s="128" t="s">
        <v>227</v>
      </c>
      <c r="B32" s="129" t="s">
        <v>133</v>
      </c>
      <c r="C32" s="129" t="s">
        <v>24</v>
      </c>
      <c r="D32" s="129" t="s">
        <v>24</v>
      </c>
      <c r="E32" s="129" t="s">
        <v>24</v>
      </c>
      <c r="F32" s="129" t="s">
        <v>24</v>
      </c>
      <c r="G32" s="130" t="s">
        <v>239</v>
      </c>
      <c r="H32" s="131"/>
      <c r="I32" s="131"/>
      <c r="J32" s="131"/>
      <c r="K32" s="131"/>
      <c r="L32" s="132"/>
      <c r="M32" s="132">
        <f>SUM(M33)</f>
        <v>5000000</v>
      </c>
      <c r="N32" s="132">
        <f>SUM(N33)</f>
        <v>900000</v>
      </c>
      <c r="O32" s="132">
        <f>SUM(O33)</f>
        <v>5900000</v>
      </c>
      <c r="P32" s="127"/>
    </row>
    <row r="33" spans="1:16" s="105" customFormat="1" ht="17.399999999999999" hidden="1" customHeight="1" outlineLevel="1" x14ac:dyDescent="0.3">
      <c r="A33" s="133" t="s">
        <v>228</v>
      </c>
      <c r="B33" s="134" t="s">
        <v>133</v>
      </c>
      <c r="C33" s="134">
        <v>530</v>
      </c>
      <c r="D33" s="134" t="s">
        <v>287</v>
      </c>
      <c r="E33" s="134" t="s">
        <v>81</v>
      </c>
      <c r="F33" s="134" t="s">
        <v>171</v>
      </c>
      <c r="G33" s="140" t="s">
        <v>149</v>
      </c>
      <c r="H33" s="136">
        <v>2</v>
      </c>
      <c r="I33" s="136" t="s">
        <v>140</v>
      </c>
      <c r="J33" s="136">
        <v>38</v>
      </c>
      <c r="K33" s="136" t="s">
        <v>15</v>
      </c>
      <c r="L33" s="137">
        <v>2500000</v>
      </c>
      <c r="M33" s="137">
        <f>H33*L33</f>
        <v>5000000</v>
      </c>
      <c r="N33" s="137">
        <f>M33*18%</f>
        <v>900000</v>
      </c>
      <c r="O33" s="137">
        <f>M33+N33</f>
        <v>5900000</v>
      </c>
      <c r="P33" s="127"/>
    </row>
    <row r="34" spans="1:16" ht="17.399999999999999" customHeight="1" collapsed="1" x14ac:dyDescent="0.3">
      <c r="A34" s="122" t="s">
        <v>209</v>
      </c>
      <c r="B34" s="123" t="s">
        <v>133</v>
      </c>
      <c r="C34" s="123" t="s">
        <v>24</v>
      </c>
      <c r="D34" s="123" t="s">
        <v>24</v>
      </c>
      <c r="E34" s="123" t="s">
        <v>24</v>
      </c>
      <c r="F34" s="123" t="s">
        <v>24</v>
      </c>
      <c r="G34" s="124" t="s">
        <v>205</v>
      </c>
      <c r="H34" s="125"/>
      <c r="I34" s="125"/>
      <c r="J34" s="125"/>
      <c r="K34" s="125"/>
      <c r="L34" s="126"/>
      <c r="M34" s="126">
        <f>SUM(M35)</f>
        <v>7100000</v>
      </c>
      <c r="N34" s="126">
        <f>SUM(N35)</f>
        <v>1278000</v>
      </c>
      <c r="O34" s="126">
        <f>SUM(O35)</f>
        <v>8378000</v>
      </c>
      <c r="P34" s="127"/>
    </row>
    <row r="35" spans="1:16" s="105" customFormat="1" ht="17.399999999999999" hidden="1" customHeight="1" outlineLevel="1" x14ac:dyDescent="0.3">
      <c r="A35" s="133" t="s">
        <v>229</v>
      </c>
      <c r="B35" s="134" t="s">
        <v>133</v>
      </c>
      <c r="C35" s="134">
        <v>530</v>
      </c>
      <c r="D35" s="134" t="s">
        <v>287</v>
      </c>
      <c r="E35" s="134" t="s">
        <v>81</v>
      </c>
      <c r="F35" s="134" t="s">
        <v>171</v>
      </c>
      <c r="G35" s="140" t="s">
        <v>155</v>
      </c>
      <c r="H35" s="136">
        <v>4</v>
      </c>
      <c r="I35" s="136" t="s">
        <v>140</v>
      </c>
      <c r="J35" s="136">
        <v>38</v>
      </c>
      <c r="K35" s="136" t="s">
        <v>15</v>
      </c>
      <c r="L35" s="137">
        <f>7100000/4</f>
        <v>1775000</v>
      </c>
      <c r="M35" s="137">
        <f>H35*L35</f>
        <v>7100000</v>
      </c>
      <c r="N35" s="137">
        <f>M35*18%</f>
        <v>1278000</v>
      </c>
      <c r="O35" s="137">
        <f>M35+N35</f>
        <v>8378000</v>
      </c>
      <c r="P35" s="127"/>
    </row>
    <row r="36" spans="1:16" ht="17.399999999999999" customHeight="1" collapsed="1" x14ac:dyDescent="0.3">
      <c r="A36" s="122" t="s">
        <v>210</v>
      </c>
      <c r="B36" s="123" t="s">
        <v>133</v>
      </c>
      <c r="C36" s="123" t="s">
        <v>24</v>
      </c>
      <c r="D36" s="123" t="s">
        <v>24</v>
      </c>
      <c r="E36" s="123" t="s">
        <v>24</v>
      </c>
      <c r="F36" s="123" t="s">
        <v>24</v>
      </c>
      <c r="G36" s="124" t="s">
        <v>206</v>
      </c>
      <c r="H36" s="125"/>
      <c r="I36" s="125"/>
      <c r="J36" s="125"/>
      <c r="K36" s="125"/>
      <c r="L36" s="126"/>
      <c r="M36" s="126">
        <f>SUM(M37)</f>
        <v>5000000</v>
      </c>
      <c r="N36" s="126">
        <f>SUM(N37)</f>
        <v>900000</v>
      </c>
      <c r="O36" s="126">
        <f>SUM(O37)</f>
        <v>5900000</v>
      </c>
      <c r="P36" s="127"/>
    </row>
    <row r="37" spans="1:16" s="105" customFormat="1" ht="17.399999999999999" hidden="1" customHeight="1" outlineLevel="1" x14ac:dyDescent="0.3">
      <c r="A37" s="133" t="s">
        <v>230</v>
      </c>
      <c r="B37" s="134" t="s">
        <v>133</v>
      </c>
      <c r="C37" s="134">
        <v>530</v>
      </c>
      <c r="D37" s="134" t="s">
        <v>287</v>
      </c>
      <c r="E37" s="134" t="s">
        <v>81</v>
      </c>
      <c r="F37" s="134" t="s">
        <v>171</v>
      </c>
      <c r="G37" s="140" t="s">
        <v>172</v>
      </c>
      <c r="H37" s="136">
        <v>1</v>
      </c>
      <c r="I37" s="136" t="s">
        <v>142</v>
      </c>
      <c r="J37" s="136">
        <v>38</v>
      </c>
      <c r="K37" s="136" t="s">
        <v>15</v>
      </c>
      <c r="L37" s="137">
        <v>5000000</v>
      </c>
      <c r="M37" s="137">
        <f>H37*L37</f>
        <v>5000000</v>
      </c>
      <c r="N37" s="137">
        <f>M37*18%</f>
        <v>900000</v>
      </c>
      <c r="O37" s="137">
        <f>M37+N37</f>
        <v>5900000</v>
      </c>
      <c r="P37" s="127"/>
    </row>
    <row r="38" spans="1:16" ht="17.399999999999999" customHeight="1" collapsed="1" x14ac:dyDescent="0.3">
      <c r="A38" s="122" t="s">
        <v>211</v>
      </c>
      <c r="B38" s="123" t="s">
        <v>133</v>
      </c>
      <c r="C38" s="123" t="s">
        <v>24</v>
      </c>
      <c r="D38" s="123" t="s">
        <v>24</v>
      </c>
      <c r="E38" s="123" t="s">
        <v>24</v>
      </c>
      <c r="F38" s="123" t="s">
        <v>24</v>
      </c>
      <c r="G38" s="124" t="s">
        <v>207</v>
      </c>
      <c r="H38" s="125"/>
      <c r="I38" s="125"/>
      <c r="J38" s="125"/>
      <c r="K38" s="125"/>
      <c r="L38" s="126"/>
      <c r="M38" s="126">
        <f>SUM(M39)</f>
        <v>15000000</v>
      </c>
      <c r="N38" s="126">
        <f>SUM(N39)</f>
        <v>2700000</v>
      </c>
      <c r="O38" s="126">
        <f>SUM(O39)</f>
        <v>17700000</v>
      </c>
      <c r="P38" s="127"/>
    </row>
    <row r="39" spans="1:16" s="105" customFormat="1" ht="17.399999999999999" hidden="1" customHeight="1" outlineLevel="1" x14ac:dyDescent="0.3">
      <c r="A39" s="133" t="s">
        <v>231</v>
      </c>
      <c r="B39" s="134" t="s">
        <v>133</v>
      </c>
      <c r="C39" s="134">
        <v>530</v>
      </c>
      <c r="D39" s="134" t="s">
        <v>287</v>
      </c>
      <c r="E39" s="134" t="s">
        <v>81</v>
      </c>
      <c r="F39" s="134" t="s">
        <v>171</v>
      </c>
      <c r="G39" s="140" t="s">
        <v>250</v>
      </c>
      <c r="H39" s="136">
        <v>1</v>
      </c>
      <c r="I39" s="136" t="s">
        <v>141</v>
      </c>
      <c r="J39" s="136">
        <v>38</v>
      </c>
      <c r="K39" s="136" t="s">
        <v>15</v>
      </c>
      <c r="L39" s="137">
        <v>15000000</v>
      </c>
      <c r="M39" s="137">
        <f>H39*L39</f>
        <v>15000000</v>
      </c>
      <c r="N39" s="137">
        <f>M39*18%</f>
        <v>2700000</v>
      </c>
      <c r="O39" s="137">
        <f>M39+N39</f>
        <v>17700000</v>
      </c>
      <c r="P39" s="127"/>
    </row>
    <row r="40" spans="1:16" ht="17.399999999999999" customHeight="1" collapsed="1" x14ac:dyDescent="0.3">
      <c r="A40" s="122" t="s">
        <v>212</v>
      </c>
      <c r="B40" s="123" t="s">
        <v>131</v>
      </c>
      <c r="C40" s="123" t="s">
        <v>24</v>
      </c>
      <c r="D40" s="123" t="s">
        <v>24</v>
      </c>
      <c r="E40" s="123" t="s">
        <v>24</v>
      </c>
      <c r="F40" s="123" t="s">
        <v>24</v>
      </c>
      <c r="G40" s="124" t="s">
        <v>217</v>
      </c>
      <c r="H40" s="125"/>
      <c r="I40" s="125"/>
      <c r="J40" s="125"/>
      <c r="K40" s="125"/>
      <c r="L40" s="126"/>
      <c r="M40" s="126">
        <f>SUM(M41)</f>
        <v>3000000</v>
      </c>
      <c r="N40" s="126">
        <f>SUM(N41)</f>
        <v>300000</v>
      </c>
      <c r="O40" s="126">
        <f>SUM(O41)</f>
        <v>3300000</v>
      </c>
      <c r="P40" s="127"/>
    </row>
    <row r="41" spans="1:16" s="105" customFormat="1" ht="17.399999999999999" hidden="1" customHeight="1" outlineLevel="1" x14ac:dyDescent="0.3">
      <c r="A41" s="133" t="s">
        <v>232</v>
      </c>
      <c r="B41" s="134" t="s">
        <v>131</v>
      </c>
      <c r="C41" s="134">
        <v>520</v>
      </c>
      <c r="D41" s="134" t="s">
        <v>288</v>
      </c>
      <c r="E41" s="134" t="s">
        <v>81</v>
      </c>
      <c r="F41" s="134" t="s">
        <v>139</v>
      </c>
      <c r="G41" s="140" t="s">
        <v>164</v>
      </c>
      <c r="H41" s="136">
        <v>1</v>
      </c>
      <c r="I41" s="136" t="s">
        <v>173</v>
      </c>
      <c r="J41" s="136">
        <v>36</v>
      </c>
      <c r="K41" s="136" t="s">
        <v>15</v>
      </c>
      <c r="L41" s="137">
        <v>3000000</v>
      </c>
      <c r="M41" s="137">
        <f>H41*L41</f>
        <v>3000000</v>
      </c>
      <c r="N41" s="137">
        <f>M41*10%</f>
        <v>300000</v>
      </c>
      <c r="O41" s="137">
        <f>M41+N41</f>
        <v>3300000</v>
      </c>
      <c r="P41" s="141"/>
    </row>
    <row r="42" spans="1:16" ht="17.399999999999999" customHeight="1" collapsed="1" x14ac:dyDescent="0.3">
      <c r="A42" s="122" t="s">
        <v>213</v>
      </c>
      <c r="B42" s="123" t="s">
        <v>131</v>
      </c>
      <c r="C42" s="123" t="s">
        <v>24</v>
      </c>
      <c r="D42" s="123" t="s">
        <v>24</v>
      </c>
      <c r="E42" s="123" t="s">
        <v>24</v>
      </c>
      <c r="F42" s="123" t="s">
        <v>24</v>
      </c>
      <c r="G42" s="124" t="s">
        <v>218</v>
      </c>
      <c r="H42" s="125"/>
      <c r="I42" s="125"/>
      <c r="J42" s="125"/>
      <c r="K42" s="125"/>
      <c r="L42" s="126"/>
      <c r="M42" s="126">
        <f>SUM(M43)</f>
        <v>3000000</v>
      </c>
      <c r="N42" s="126">
        <f>SUM(N43)</f>
        <v>300000</v>
      </c>
      <c r="O42" s="126">
        <f>SUM(O43)</f>
        <v>3300000</v>
      </c>
      <c r="P42" s="127"/>
    </row>
    <row r="43" spans="1:16" s="105" customFormat="1" ht="17.399999999999999" hidden="1" customHeight="1" outlineLevel="1" x14ac:dyDescent="0.3">
      <c r="A43" s="133" t="s">
        <v>233</v>
      </c>
      <c r="B43" s="134" t="s">
        <v>131</v>
      </c>
      <c r="C43" s="134">
        <v>520</v>
      </c>
      <c r="D43" s="134" t="s">
        <v>288</v>
      </c>
      <c r="E43" s="134" t="s">
        <v>81</v>
      </c>
      <c r="F43" s="134" t="s">
        <v>139</v>
      </c>
      <c r="G43" s="140" t="s">
        <v>146</v>
      </c>
      <c r="H43" s="136">
        <v>1</v>
      </c>
      <c r="I43" s="136" t="s">
        <v>173</v>
      </c>
      <c r="J43" s="136">
        <v>36</v>
      </c>
      <c r="K43" s="136" t="s">
        <v>15</v>
      </c>
      <c r="L43" s="137">
        <v>3000000</v>
      </c>
      <c r="M43" s="137">
        <f>H43*L43</f>
        <v>3000000</v>
      </c>
      <c r="N43" s="137">
        <f>M43*10%</f>
        <v>300000</v>
      </c>
      <c r="O43" s="137">
        <f>M43+N43</f>
        <v>3300000</v>
      </c>
      <c r="P43" s="141"/>
    </row>
    <row r="44" spans="1:16" ht="17.399999999999999" customHeight="1" collapsed="1" x14ac:dyDescent="0.3">
      <c r="A44" s="122" t="s">
        <v>214</v>
      </c>
      <c r="B44" s="123" t="s">
        <v>131</v>
      </c>
      <c r="C44" s="123" t="s">
        <v>24</v>
      </c>
      <c r="D44" s="123" t="s">
        <v>24</v>
      </c>
      <c r="E44" s="123" t="s">
        <v>24</v>
      </c>
      <c r="F44" s="123" t="s">
        <v>24</v>
      </c>
      <c r="G44" s="124" t="s">
        <v>219</v>
      </c>
      <c r="H44" s="125"/>
      <c r="I44" s="125"/>
      <c r="J44" s="125"/>
      <c r="K44" s="125"/>
      <c r="L44" s="126"/>
      <c r="M44" s="126">
        <f>SUM(M45)</f>
        <v>5000000</v>
      </c>
      <c r="N44" s="126">
        <f>SUM(N45)</f>
        <v>500000</v>
      </c>
      <c r="O44" s="126">
        <f>SUM(O45)</f>
        <v>5500000</v>
      </c>
      <c r="P44" s="127"/>
    </row>
    <row r="45" spans="1:16" s="105" customFormat="1" ht="17.399999999999999" hidden="1" customHeight="1" outlineLevel="1" x14ac:dyDescent="0.3">
      <c r="A45" s="133" t="s">
        <v>234</v>
      </c>
      <c r="B45" s="134" t="s">
        <v>131</v>
      </c>
      <c r="C45" s="134">
        <v>520</v>
      </c>
      <c r="D45" s="134" t="s">
        <v>288</v>
      </c>
      <c r="E45" s="134" t="s">
        <v>81</v>
      </c>
      <c r="F45" s="134" t="s">
        <v>139</v>
      </c>
      <c r="G45" s="140" t="s">
        <v>147</v>
      </c>
      <c r="H45" s="136">
        <v>1</v>
      </c>
      <c r="I45" s="136" t="s">
        <v>173</v>
      </c>
      <c r="J45" s="136">
        <v>36</v>
      </c>
      <c r="K45" s="136" t="s">
        <v>15</v>
      </c>
      <c r="L45" s="137">
        <v>5000000</v>
      </c>
      <c r="M45" s="137">
        <f>H45*L45</f>
        <v>5000000</v>
      </c>
      <c r="N45" s="137">
        <f>M45*10%</f>
        <v>500000</v>
      </c>
      <c r="O45" s="137">
        <f>M45+N45</f>
        <v>5500000</v>
      </c>
      <c r="P45" s="141"/>
    </row>
    <row r="46" spans="1:16" ht="17.399999999999999" customHeight="1" collapsed="1" x14ac:dyDescent="0.3">
      <c r="A46" s="122" t="s">
        <v>215</v>
      </c>
      <c r="B46" s="123" t="s">
        <v>131</v>
      </c>
      <c r="C46" s="123" t="s">
        <v>24</v>
      </c>
      <c r="D46" s="123" t="s">
        <v>24</v>
      </c>
      <c r="E46" s="123" t="s">
        <v>24</v>
      </c>
      <c r="F46" s="123" t="s">
        <v>24</v>
      </c>
      <c r="G46" s="124" t="s">
        <v>220</v>
      </c>
      <c r="H46" s="125"/>
      <c r="I46" s="125"/>
      <c r="J46" s="125"/>
      <c r="K46" s="125"/>
      <c r="L46" s="126"/>
      <c r="M46" s="126">
        <f>SUM(M47)</f>
        <v>1000000</v>
      </c>
      <c r="N46" s="126">
        <f>SUM(N47)</f>
        <v>100000</v>
      </c>
      <c r="O46" s="126">
        <f>SUM(O47)</f>
        <v>1100000</v>
      </c>
      <c r="P46" s="127"/>
    </row>
    <row r="47" spans="1:16" s="105" customFormat="1" ht="17.399999999999999" hidden="1" customHeight="1" outlineLevel="1" x14ac:dyDescent="0.3">
      <c r="A47" s="133" t="s">
        <v>235</v>
      </c>
      <c r="B47" s="134" t="s">
        <v>131</v>
      </c>
      <c r="C47" s="134">
        <v>520</v>
      </c>
      <c r="D47" s="134" t="s">
        <v>288</v>
      </c>
      <c r="E47" s="134" t="s">
        <v>81</v>
      </c>
      <c r="F47" s="134" t="s">
        <v>139</v>
      </c>
      <c r="G47" s="140" t="s">
        <v>165</v>
      </c>
      <c r="H47" s="136">
        <v>1</v>
      </c>
      <c r="I47" s="136" t="s">
        <v>173</v>
      </c>
      <c r="J47" s="136">
        <v>36</v>
      </c>
      <c r="K47" s="136" t="s">
        <v>15</v>
      </c>
      <c r="L47" s="137">
        <v>1000000</v>
      </c>
      <c r="M47" s="137">
        <f>H47*L47</f>
        <v>1000000</v>
      </c>
      <c r="N47" s="137">
        <f>M47*10%</f>
        <v>100000</v>
      </c>
      <c r="O47" s="137">
        <f>M47+N47</f>
        <v>1100000</v>
      </c>
      <c r="P47" s="141"/>
    </row>
    <row r="48" spans="1:16" ht="17.399999999999999" customHeight="1" collapsed="1" x14ac:dyDescent="0.3">
      <c r="A48" s="122" t="s">
        <v>216</v>
      </c>
      <c r="B48" s="123" t="s">
        <v>131</v>
      </c>
      <c r="C48" s="123" t="s">
        <v>24</v>
      </c>
      <c r="D48" s="123" t="s">
        <v>24</v>
      </c>
      <c r="E48" s="123" t="s">
        <v>24</v>
      </c>
      <c r="F48" s="123" t="s">
        <v>24</v>
      </c>
      <c r="G48" s="124" t="s">
        <v>221</v>
      </c>
      <c r="H48" s="125"/>
      <c r="I48" s="125"/>
      <c r="J48" s="125"/>
      <c r="K48" s="125"/>
      <c r="L48" s="126"/>
      <c r="M48" s="126">
        <f>SUM(M49)</f>
        <v>2500000</v>
      </c>
      <c r="N48" s="126">
        <f>SUM(N49)</f>
        <v>250000</v>
      </c>
      <c r="O48" s="126">
        <f>SUM(O49)</f>
        <v>2750000</v>
      </c>
      <c r="P48" s="127"/>
    </row>
    <row r="49" spans="1:26" s="105" customFormat="1" ht="17.399999999999999" hidden="1" customHeight="1" outlineLevel="1" x14ac:dyDescent="0.3">
      <c r="A49" s="133" t="s">
        <v>236</v>
      </c>
      <c r="B49" s="134" t="s">
        <v>131</v>
      </c>
      <c r="C49" s="134">
        <v>520</v>
      </c>
      <c r="D49" s="134" t="s">
        <v>288</v>
      </c>
      <c r="E49" s="134" t="s">
        <v>81</v>
      </c>
      <c r="F49" s="134" t="s">
        <v>139</v>
      </c>
      <c r="G49" s="140" t="s">
        <v>148</v>
      </c>
      <c r="H49" s="136">
        <v>1</v>
      </c>
      <c r="I49" s="136" t="s">
        <v>173</v>
      </c>
      <c r="J49" s="136">
        <v>36</v>
      </c>
      <c r="K49" s="136" t="s">
        <v>15</v>
      </c>
      <c r="L49" s="137">
        <v>2500000</v>
      </c>
      <c r="M49" s="137">
        <f>H49*L49</f>
        <v>2500000</v>
      </c>
      <c r="N49" s="137">
        <f>M49*10%</f>
        <v>250000</v>
      </c>
      <c r="O49" s="137">
        <f>M49+N49</f>
        <v>2750000</v>
      </c>
      <c r="P49" s="141"/>
    </row>
    <row r="50" spans="1:26" ht="17.399999999999999" customHeight="1" collapsed="1" x14ac:dyDescent="0.3">
      <c r="A50" s="122" t="s">
        <v>222</v>
      </c>
      <c r="B50" s="123" t="s">
        <v>133</v>
      </c>
      <c r="C50" s="123" t="s">
        <v>24</v>
      </c>
      <c r="D50" s="123" t="s">
        <v>24</v>
      </c>
      <c r="E50" s="123" t="s">
        <v>24</v>
      </c>
      <c r="F50" s="123" t="s">
        <v>24</v>
      </c>
      <c r="G50" s="124" t="s">
        <v>144</v>
      </c>
      <c r="H50" s="125"/>
      <c r="I50" s="125"/>
      <c r="J50" s="125"/>
      <c r="K50" s="125"/>
      <c r="L50" s="126"/>
      <c r="M50" s="126">
        <f>SUM(M51)</f>
        <v>11700000</v>
      </c>
      <c r="N50" s="126">
        <f>SUM(N51)</f>
        <v>2293200</v>
      </c>
      <c r="O50" s="126">
        <f>SUM(O51)</f>
        <v>13993200</v>
      </c>
      <c r="P50" s="127"/>
    </row>
    <row r="51" spans="1:26" s="139" customFormat="1" ht="17.399999999999999" hidden="1" customHeight="1" outlineLevel="1" x14ac:dyDescent="0.3">
      <c r="A51" s="133" t="s">
        <v>223</v>
      </c>
      <c r="B51" s="134" t="s">
        <v>133</v>
      </c>
      <c r="C51" s="134" t="s">
        <v>24</v>
      </c>
      <c r="D51" s="134" t="s">
        <v>24</v>
      </c>
      <c r="E51" s="134" t="s">
        <v>24</v>
      </c>
      <c r="F51" s="134" t="s">
        <v>24</v>
      </c>
      <c r="G51" s="135" t="s">
        <v>120</v>
      </c>
      <c r="H51" s="136">
        <v>1</v>
      </c>
      <c r="I51" s="136"/>
      <c r="J51" s="136"/>
      <c r="K51" s="136"/>
      <c r="L51" s="137">
        <v>11700000</v>
      </c>
      <c r="M51" s="137">
        <f>H51*L51</f>
        <v>11700000</v>
      </c>
      <c r="N51" s="137">
        <f>18807200-16514000</f>
        <v>2293200</v>
      </c>
      <c r="O51" s="137">
        <f>M51+N51</f>
        <v>13993200</v>
      </c>
      <c r="P51" s="127"/>
      <c r="Q51" s="138"/>
      <c r="R51" s="138"/>
      <c r="S51" s="138"/>
      <c r="T51" s="138"/>
      <c r="U51" s="138"/>
      <c r="V51" s="138"/>
      <c r="W51" s="138"/>
      <c r="X51" s="138"/>
      <c r="Y51" s="138"/>
      <c r="Z51" s="138"/>
    </row>
    <row r="52" spans="1:26" s="113" customFormat="1" ht="17.399999999999999" customHeight="1" collapsed="1" x14ac:dyDescent="0.3">
      <c r="A52" s="114">
        <v>2</v>
      </c>
      <c r="B52" s="115" t="s">
        <v>83</v>
      </c>
      <c r="C52" s="116" t="s">
        <v>24</v>
      </c>
      <c r="D52" s="115" t="s">
        <v>24</v>
      </c>
      <c r="E52" s="116" t="s">
        <v>24</v>
      </c>
      <c r="F52" s="116" t="s">
        <v>24</v>
      </c>
      <c r="G52" s="117" t="s">
        <v>194</v>
      </c>
      <c r="H52" s="118"/>
      <c r="I52" s="118"/>
      <c r="J52" s="118"/>
      <c r="K52" s="118"/>
      <c r="L52" s="119"/>
      <c r="M52" s="120">
        <f>M53+M56+M58+M60+M62+M64</f>
        <v>8100000</v>
      </c>
      <c r="N52" s="120">
        <f>N53+N56+N58+N60+N62+N64</f>
        <v>1203120</v>
      </c>
      <c r="O52" s="120">
        <f>O53+O56+O58+O60+O62+O64</f>
        <v>9303120</v>
      </c>
      <c r="P52" s="121">
        <f>O52/$O$79</f>
        <v>6.4070933177006767E-2</v>
      </c>
      <c r="Q52" s="112"/>
      <c r="R52" s="1"/>
      <c r="S52" s="1"/>
      <c r="T52" s="112"/>
      <c r="U52" s="112"/>
      <c r="V52" s="112"/>
      <c r="W52" s="112"/>
      <c r="X52" s="112"/>
      <c r="Y52" s="112"/>
      <c r="Z52" s="112"/>
    </row>
    <row r="53" spans="1:26" s="138" customFormat="1" ht="17.399999999999999" customHeight="1" x14ac:dyDescent="0.3">
      <c r="A53" s="122" t="s">
        <v>90</v>
      </c>
      <c r="B53" s="123" t="s">
        <v>83</v>
      </c>
      <c r="C53" s="123" t="s">
        <v>24</v>
      </c>
      <c r="D53" s="123" t="s">
        <v>24</v>
      </c>
      <c r="E53" s="123" t="s">
        <v>24</v>
      </c>
      <c r="F53" s="123" t="s">
        <v>24</v>
      </c>
      <c r="G53" s="124" t="s">
        <v>316</v>
      </c>
      <c r="H53" s="125"/>
      <c r="I53" s="125"/>
      <c r="J53" s="125"/>
      <c r="K53" s="125"/>
      <c r="L53" s="126"/>
      <c r="M53" s="126">
        <f>SUM(M54:M55)</f>
        <v>2450000</v>
      </c>
      <c r="N53" s="126">
        <f>SUM(N54:N55)</f>
        <v>245000</v>
      </c>
      <c r="O53" s="126">
        <f>SUM(O54:O55)</f>
        <v>2695000</v>
      </c>
      <c r="P53" s="127"/>
      <c r="R53" s="1"/>
      <c r="S53" s="1"/>
    </row>
    <row r="54" spans="1:26" s="138" customFormat="1" ht="17.399999999999999" hidden="1" customHeight="1" outlineLevel="1" x14ac:dyDescent="0.3">
      <c r="A54" s="133" t="s">
        <v>97</v>
      </c>
      <c r="B54" s="134">
        <v>2</v>
      </c>
      <c r="C54" s="134">
        <v>260</v>
      </c>
      <c r="D54" s="134" t="s">
        <v>286</v>
      </c>
      <c r="E54" s="134" t="s">
        <v>80</v>
      </c>
      <c r="F54" s="134" t="s">
        <v>128</v>
      </c>
      <c r="G54" s="140" t="s">
        <v>162</v>
      </c>
      <c r="H54" s="142">
        <v>1</v>
      </c>
      <c r="I54" s="142" t="s">
        <v>132</v>
      </c>
      <c r="J54" s="142">
        <v>8</v>
      </c>
      <c r="K54" s="142" t="s">
        <v>15</v>
      </c>
      <c r="L54" s="143">
        <v>750000</v>
      </c>
      <c r="M54" s="137">
        <f>H54*L54</f>
        <v>750000</v>
      </c>
      <c r="N54" s="137">
        <f>M54*10%</f>
        <v>75000</v>
      </c>
      <c r="O54" s="137">
        <f>M54+N54</f>
        <v>825000</v>
      </c>
      <c r="P54" s="127"/>
      <c r="R54" s="1"/>
      <c r="S54" s="1"/>
    </row>
    <row r="55" spans="1:26" s="138" customFormat="1" ht="17.399999999999999" hidden="1" customHeight="1" outlineLevel="1" x14ac:dyDescent="0.3">
      <c r="A55" s="133" t="s">
        <v>98</v>
      </c>
      <c r="B55" s="134">
        <v>2</v>
      </c>
      <c r="C55" s="134">
        <v>520</v>
      </c>
      <c r="D55" s="134" t="s">
        <v>288</v>
      </c>
      <c r="E55" s="134" t="s">
        <v>123</v>
      </c>
      <c r="F55" s="134" t="s">
        <v>139</v>
      </c>
      <c r="G55" s="140" t="s">
        <v>121</v>
      </c>
      <c r="H55" s="142">
        <v>1</v>
      </c>
      <c r="I55" s="134" t="s">
        <v>173</v>
      </c>
      <c r="J55" s="142">
        <v>18</v>
      </c>
      <c r="K55" s="142" t="s">
        <v>15</v>
      </c>
      <c r="L55" s="143">
        <v>1700000</v>
      </c>
      <c r="M55" s="137">
        <f>H55*L55</f>
        <v>1700000</v>
      </c>
      <c r="N55" s="137">
        <f>M55*10%</f>
        <v>170000</v>
      </c>
      <c r="O55" s="137">
        <f>M55+N55</f>
        <v>1870000</v>
      </c>
      <c r="P55" s="127"/>
      <c r="R55" s="1"/>
      <c r="S55" s="1"/>
    </row>
    <row r="56" spans="1:26" s="138" customFormat="1" ht="17.399999999999999" customHeight="1" collapsed="1" x14ac:dyDescent="0.3">
      <c r="A56" s="122" t="s">
        <v>87</v>
      </c>
      <c r="B56" s="123" t="s">
        <v>83</v>
      </c>
      <c r="C56" s="123" t="s">
        <v>24</v>
      </c>
      <c r="D56" s="123" t="s">
        <v>24</v>
      </c>
      <c r="E56" s="123" t="s">
        <v>24</v>
      </c>
      <c r="F56" s="123" t="s">
        <v>24</v>
      </c>
      <c r="G56" s="124" t="s">
        <v>318</v>
      </c>
      <c r="H56" s="125"/>
      <c r="I56" s="125"/>
      <c r="J56" s="125"/>
      <c r="K56" s="125"/>
      <c r="L56" s="126"/>
      <c r="M56" s="126">
        <f>SUM(M57:M57)</f>
        <v>3000000</v>
      </c>
      <c r="N56" s="126">
        <f>SUM(N57:N57)</f>
        <v>300000</v>
      </c>
      <c r="O56" s="126">
        <f>SUM(O57:O57)</f>
        <v>3300000</v>
      </c>
      <c r="P56" s="127"/>
      <c r="R56" s="1"/>
      <c r="S56" s="1"/>
    </row>
    <row r="57" spans="1:26" s="138" customFormat="1" ht="17.399999999999999" hidden="1" customHeight="1" outlineLevel="1" x14ac:dyDescent="0.3">
      <c r="A57" s="133" t="s">
        <v>99</v>
      </c>
      <c r="B57" s="134">
        <v>2</v>
      </c>
      <c r="C57" s="142">
        <v>260</v>
      </c>
      <c r="D57" s="134" t="s">
        <v>286</v>
      </c>
      <c r="E57" s="134" t="s">
        <v>80</v>
      </c>
      <c r="F57" s="134" t="s">
        <v>128</v>
      </c>
      <c r="G57" s="140" t="s">
        <v>163</v>
      </c>
      <c r="H57" s="134">
        <v>1</v>
      </c>
      <c r="I57" s="134" t="s">
        <v>132</v>
      </c>
      <c r="J57" s="134">
        <v>40</v>
      </c>
      <c r="K57" s="134" t="s">
        <v>15</v>
      </c>
      <c r="L57" s="144">
        <v>3000000</v>
      </c>
      <c r="M57" s="137">
        <f>H57*L57</f>
        <v>3000000</v>
      </c>
      <c r="N57" s="137">
        <f>M57*10%</f>
        <v>300000</v>
      </c>
      <c r="O57" s="137">
        <f>M57+N57</f>
        <v>3300000</v>
      </c>
      <c r="P57" s="127"/>
      <c r="R57" s="1"/>
      <c r="S57" s="1"/>
    </row>
    <row r="58" spans="1:26" s="138" customFormat="1" ht="17.399999999999999" customHeight="1" collapsed="1" x14ac:dyDescent="0.3">
      <c r="A58" s="122" t="s">
        <v>91</v>
      </c>
      <c r="B58" s="123" t="s">
        <v>83</v>
      </c>
      <c r="C58" s="123" t="s">
        <v>24</v>
      </c>
      <c r="D58" s="123" t="s">
        <v>24</v>
      </c>
      <c r="E58" s="123" t="s">
        <v>24</v>
      </c>
      <c r="F58" s="123" t="s">
        <v>24</v>
      </c>
      <c r="G58" s="124" t="s">
        <v>320</v>
      </c>
      <c r="H58" s="125"/>
      <c r="I58" s="125"/>
      <c r="J58" s="125"/>
      <c r="K58" s="125"/>
      <c r="L58" s="126"/>
      <c r="M58" s="126">
        <f>SUM(M59:M59)</f>
        <v>700000</v>
      </c>
      <c r="N58" s="126">
        <f>SUM(N59:N59)</f>
        <v>70000</v>
      </c>
      <c r="O58" s="126">
        <f>SUM(O59:O59)</f>
        <v>770000</v>
      </c>
      <c r="P58" s="127"/>
      <c r="R58" s="1"/>
      <c r="S58" s="1"/>
    </row>
    <row r="59" spans="1:26" s="138" customFormat="1" ht="17.399999999999999" hidden="1" customHeight="1" outlineLevel="1" x14ac:dyDescent="0.3">
      <c r="A59" s="133" t="s">
        <v>100</v>
      </c>
      <c r="B59" s="134">
        <v>2</v>
      </c>
      <c r="C59" s="142">
        <v>260</v>
      </c>
      <c r="D59" s="134" t="s">
        <v>286</v>
      </c>
      <c r="E59" s="134" t="s">
        <v>80</v>
      </c>
      <c r="F59" s="134" t="s">
        <v>128</v>
      </c>
      <c r="G59" s="135" t="s">
        <v>160</v>
      </c>
      <c r="H59" s="136">
        <v>1</v>
      </c>
      <c r="I59" s="136" t="s">
        <v>132</v>
      </c>
      <c r="J59" s="136">
        <v>40</v>
      </c>
      <c r="K59" s="136" t="s">
        <v>15</v>
      </c>
      <c r="L59" s="137">
        <v>700000</v>
      </c>
      <c r="M59" s="137">
        <f>H59*L59</f>
        <v>700000</v>
      </c>
      <c r="N59" s="137">
        <f>M59*10%</f>
        <v>70000</v>
      </c>
      <c r="O59" s="137">
        <f>M59+N59</f>
        <v>770000</v>
      </c>
      <c r="P59" s="145"/>
    </row>
    <row r="60" spans="1:26" s="138" customFormat="1" ht="17.399999999999999" customHeight="1" collapsed="1" x14ac:dyDescent="0.3">
      <c r="A60" s="122" t="s">
        <v>92</v>
      </c>
      <c r="B60" s="123" t="s">
        <v>83</v>
      </c>
      <c r="C60" s="123" t="s">
        <v>24</v>
      </c>
      <c r="D60" s="123" t="s">
        <v>24</v>
      </c>
      <c r="E60" s="123" t="s">
        <v>24</v>
      </c>
      <c r="F60" s="123" t="s">
        <v>24</v>
      </c>
      <c r="G60" s="124" t="s">
        <v>321</v>
      </c>
      <c r="H60" s="125"/>
      <c r="I60" s="125"/>
      <c r="J60" s="125"/>
      <c r="K60" s="125"/>
      <c r="L60" s="126"/>
      <c r="M60" s="126">
        <f>SUM(M61:M61)</f>
        <v>300000</v>
      </c>
      <c r="N60" s="126">
        <f>SUM(N61:N61)</f>
        <v>30000</v>
      </c>
      <c r="O60" s="126">
        <f>SUM(O61:O61)</f>
        <v>330000</v>
      </c>
      <c r="P60" s="127"/>
    </row>
    <row r="61" spans="1:26" s="138" customFormat="1" ht="17.399999999999999" hidden="1" customHeight="1" outlineLevel="1" x14ac:dyDescent="0.3">
      <c r="A61" s="133" t="s">
        <v>100</v>
      </c>
      <c r="B61" s="134">
        <v>2</v>
      </c>
      <c r="C61" s="142">
        <v>260</v>
      </c>
      <c r="D61" s="134" t="s">
        <v>286</v>
      </c>
      <c r="E61" s="134" t="s">
        <v>80</v>
      </c>
      <c r="F61" s="134" t="s">
        <v>128</v>
      </c>
      <c r="G61" s="135" t="s">
        <v>200</v>
      </c>
      <c r="H61" s="136">
        <v>1</v>
      </c>
      <c r="I61" s="136" t="s">
        <v>132</v>
      </c>
      <c r="J61" s="136">
        <v>40</v>
      </c>
      <c r="K61" s="136" t="s">
        <v>15</v>
      </c>
      <c r="L61" s="137">
        <v>300000</v>
      </c>
      <c r="M61" s="137">
        <f>H61*L61</f>
        <v>300000</v>
      </c>
      <c r="N61" s="137">
        <f>M61*10%</f>
        <v>30000</v>
      </c>
      <c r="O61" s="137">
        <f>M61+N61</f>
        <v>330000</v>
      </c>
      <c r="P61" s="145"/>
    </row>
    <row r="62" spans="1:26" s="138" customFormat="1" ht="17.399999999999999" customHeight="1" collapsed="1" x14ac:dyDescent="0.3">
      <c r="A62" s="122" t="s">
        <v>201</v>
      </c>
      <c r="B62" s="123" t="s">
        <v>83</v>
      </c>
      <c r="C62" s="123" t="s">
        <v>24</v>
      </c>
      <c r="D62" s="123" t="s">
        <v>24</v>
      </c>
      <c r="E62" s="123" t="s">
        <v>24</v>
      </c>
      <c r="F62" s="123" t="s">
        <v>24</v>
      </c>
      <c r="G62" s="124" t="s">
        <v>442</v>
      </c>
      <c r="H62" s="125"/>
      <c r="I62" s="125"/>
      <c r="J62" s="125"/>
      <c r="K62" s="125"/>
      <c r="L62" s="126"/>
      <c r="M62" s="126">
        <f>M63</f>
        <v>650000</v>
      </c>
      <c r="N62" s="126">
        <f>N63</f>
        <v>65000</v>
      </c>
      <c r="O62" s="126">
        <f>O63</f>
        <v>715000</v>
      </c>
      <c r="P62" s="127"/>
    </row>
    <row r="63" spans="1:26" s="138" customFormat="1" ht="17.399999999999999" hidden="1" customHeight="1" outlineLevel="1" x14ac:dyDescent="0.3">
      <c r="A63" s="148" t="s">
        <v>202</v>
      </c>
      <c r="B63" s="134" t="s">
        <v>85</v>
      </c>
      <c r="C63" s="142">
        <v>260</v>
      </c>
      <c r="D63" s="134" t="s">
        <v>290</v>
      </c>
      <c r="E63" s="134" t="s">
        <v>188</v>
      </c>
      <c r="F63" s="134" t="s">
        <v>128</v>
      </c>
      <c r="G63" s="135" t="s">
        <v>187</v>
      </c>
      <c r="H63" s="142">
        <v>1</v>
      </c>
      <c r="I63" s="142" t="s">
        <v>132</v>
      </c>
      <c r="J63" s="142">
        <v>46</v>
      </c>
      <c r="K63" s="142" t="s">
        <v>15</v>
      </c>
      <c r="L63" s="137">
        <v>650000</v>
      </c>
      <c r="M63" s="137">
        <f>H63*L63</f>
        <v>650000</v>
      </c>
      <c r="N63" s="137">
        <f>M63*10%</f>
        <v>65000</v>
      </c>
      <c r="O63" s="137">
        <f>M63+N63</f>
        <v>715000</v>
      </c>
      <c r="P63" s="127"/>
    </row>
    <row r="64" spans="1:26" s="138" customFormat="1" ht="17.399999999999999" customHeight="1" collapsed="1" x14ac:dyDescent="0.3">
      <c r="A64" s="122" t="s">
        <v>440</v>
      </c>
      <c r="B64" s="123" t="s">
        <v>83</v>
      </c>
      <c r="C64" s="123" t="s">
        <v>24</v>
      </c>
      <c r="D64" s="123" t="s">
        <v>24</v>
      </c>
      <c r="E64" s="123" t="s">
        <v>24</v>
      </c>
      <c r="F64" s="123" t="s">
        <v>24</v>
      </c>
      <c r="G64" s="124" t="s">
        <v>144</v>
      </c>
      <c r="H64" s="125"/>
      <c r="I64" s="125"/>
      <c r="J64" s="125"/>
      <c r="K64" s="125"/>
      <c r="L64" s="126"/>
      <c r="M64" s="126">
        <f>SUM(M65)</f>
        <v>1000000</v>
      </c>
      <c r="N64" s="126">
        <f>SUM(N65)</f>
        <v>493120</v>
      </c>
      <c r="O64" s="126">
        <f>SUM(O65)</f>
        <v>1493120</v>
      </c>
      <c r="P64" s="127"/>
    </row>
    <row r="65" spans="1:26" s="139" customFormat="1" ht="17.399999999999999" hidden="1" customHeight="1" outlineLevel="1" x14ac:dyDescent="0.3">
      <c r="A65" s="133" t="s">
        <v>441</v>
      </c>
      <c r="B65" s="134">
        <v>2</v>
      </c>
      <c r="C65" s="134" t="s">
        <v>24</v>
      </c>
      <c r="D65" s="134" t="s">
        <v>24</v>
      </c>
      <c r="E65" s="134" t="s">
        <v>24</v>
      </c>
      <c r="F65" s="134" t="s">
        <v>24</v>
      </c>
      <c r="G65" s="135" t="s">
        <v>120</v>
      </c>
      <c r="H65" s="136">
        <v>1</v>
      </c>
      <c r="I65" s="136"/>
      <c r="J65" s="136"/>
      <c r="K65" s="136"/>
      <c r="L65" s="137">
        <v>1000000</v>
      </c>
      <c r="M65" s="137">
        <f>H65*L65</f>
        <v>1000000</v>
      </c>
      <c r="N65" s="137">
        <f>1203120-710000</f>
        <v>493120</v>
      </c>
      <c r="O65" s="137">
        <f>M65+N65</f>
        <v>1493120</v>
      </c>
      <c r="P65" s="127"/>
      <c r="Q65" s="138"/>
      <c r="R65" s="138"/>
      <c r="S65" s="138"/>
      <c r="T65" s="138"/>
      <c r="U65" s="138"/>
      <c r="V65" s="138"/>
      <c r="W65" s="138"/>
      <c r="X65" s="138"/>
      <c r="Y65" s="138"/>
      <c r="Z65" s="138"/>
    </row>
    <row r="66" spans="1:26" s="113" customFormat="1" ht="17.399999999999999" customHeight="1" collapsed="1" x14ac:dyDescent="0.3">
      <c r="A66" s="114">
        <v>3</v>
      </c>
      <c r="B66" s="116" t="s">
        <v>85</v>
      </c>
      <c r="C66" s="116" t="s">
        <v>24</v>
      </c>
      <c r="D66" s="115" t="s">
        <v>24</v>
      </c>
      <c r="E66" s="116" t="s">
        <v>24</v>
      </c>
      <c r="F66" s="116" t="s">
        <v>24</v>
      </c>
      <c r="G66" s="117" t="s">
        <v>249</v>
      </c>
      <c r="H66" s="118"/>
      <c r="I66" s="118"/>
      <c r="J66" s="118"/>
      <c r="K66" s="118"/>
      <c r="L66" s="119"/>
      <c r="M66" s="120">
        <f>M67+M74+M77</f>
        <v>1900000</v>
      </c>
      <c r="N66" s="120">
        <f>N67+N74+N77</f>
        <v>190000</v>
      </c>
      <c r="O66" s="120">
        <f>O67+O74+O77</f>
        <v>2090000</v>
      </c>
      <c r="P66" s="121">
        <f>O66/$O$79</f>
        <v>1.4393907671828823E-2</v>
      </c>
      <c r="Q66" s="112"/>
      <c r="R66" s="112"/>
      <c r="S66" s="112"/>
      <c r="T66" s="112"/>
      <c r="U66" s="112"/>
      <c r="V66" s="112"/>
      <c r="W66" s="112"/>
      <c r="X66" s="112"/>
      <c r="Y66" s="112"/>
      <c r="Z66" s="112"/>
    </row>
    <row r="67" spans="1:26" s="139" customFormat="1" ht="17.399999999999999" customHeight="1" x14ac:dyDescent="0.3">
      <c r="A67" s="146" t="s">
        <v>93</v>
      </c>
      <c r="B67" s="147" t="s">
        <v>85</v>
      </c>
      <c r="C67" s="123" t="s">
        <v>24</v>
      </c>
      <c r="D67" s="123" t="s">
        <v>24</v>
      </c>
      <c r="E67" s="123" t="s">
        <v>24</v>
      </c>
      <c r="F67" s="123" t="s">
        <v>24</v>
      </c>
      <c r="G67" s="124" t="s">
        <v>267</v>
      </c>
      <c r="H67" s="125"/>
      <c r="I67" s="125"/>
      <c r="J67" s="125"/>
      <c r="K67" s="125"/>
      <c r="L67" s="126"/>
      <c r="M67" s="126">
        <f>SUM(M68:M73)</f>
        <v>1590000</v>
      </c>
      <c r="N67" s="126">
        <f>SUM(N68:N73)</f>
        <v>159000</v>
      </c>
      <c r="O67" s="126">
        <f>SUM(O68:O73)</f>
        <v>1749000</v>
      </c>
      <c r="P67" s="127"/>
      <c r="Q67" s="138"/>
      <c r="R67" s="138"/>
      <c r="S67" s="138"/>
      <c r="T67" s="138"/>
      <c r="U67" s="138"/>
      <c r="V67" s="138"/>
      <c r="W67" s="138"/>
      <c r="X67" s="138"/>
      <c r="Y67" s="138"/>
      <c r="Z67" s="138"/>
    </row>
    <row r="68" spans="1:26" ht="17.399999999999999" hidden="1" customHeight="1" outlineLevel="1" x14ac:dyDescent="0.3">
      <c r="A68" s="148" t="s">
        <v>101</v>
      </c>
      <c r="B68" s="142" t="s">
        <v>85</v>
      </c>
      <c r="C68" s="142">
        <v>260</v>
      </c>
      <c r="D68" s="134" t="s">
        <v>289</v>
      </c>
      <c r="E68" s="134" t="s">
        <v>18</v>
      </c>
      <c r="F68" s="134" t="s">
        <v>110</v>
      </c>
      <c r="G68" s="140" t="s">
        <v>174</v>
      </c>
      <c r="H68" s="149">
        <v>2</v>
      </c>
      <c r="I68" s="136" t="s">
        <v>16</v>
      </c>
      <c r="J68" s="149">
        <v>68</v>
      </c>
      <c r="K68" s="136" t="s">
        <v>15</v>
      </c>
      <c r="L68" s="143">
        <v>2800</v>
      </c>
      <c r="M68" s="150">
        <f>H68*J68*L68</f>
        <v>380800</v>
      </c>
      <c r="N68" s="137">
        <f t="shared" ref="N68:N72" si="0">M68*10%</f>
        <v>38080</v>
      </c>
      <c r="O68" s="137">
        <f t="shared" ref="O68:O73" si="1">M68+N68</f>
        <v>418880</v>
      </c>
      <c r="P68" s="121"/>
    </row>
    <row r="69" spans="1:26" ht="17.399999999999999" hidden="1" customHeight="1" outlineLevel="1" x14ac:dyDescent="0.3">
      <c r="A69" s="148" t="s">
        <v>102</v>
      </c>
      <c r="B69" s="142" t="s">
        <v>85</v>
      </c>
      <c r="C69" s="142">
        <v>260</v>
      </c>
      <c r="D69" s="134" t="s">
        <v>289</v>
      </c>
      <c r="E69" s="134" t="s">
        <v>18</v>
      </c>
      <c r="F69" s="134" t="s">
        <v>110</v>
      </c>
      <c r="G69" s="140" t="s">
        <v>182</v>
      </c>
      <c r="H69" s="149">
        <v>2</v>
      </c>
      <c r="I69" s="136" t="s">
        <v>16</v>
      </c>
      <c r="J69" s="149">
        <v>68</v>
      </c>
      <c r="K69" s="136" t="s">
        <v>15</v>
      </c>
      <c r="L69" s="143">
        <v>2800</v>
      </c>
      <c r="M69" s="150">
        <f>H69*J69*L69</f>
        <v>380800</v>
      </c>
      <c r="N69" s="137">
        <f t="shared" si="0"/>
        <v>38080</v>
      </c>
      <c r="O69" s="137">
        <f t="shared" si="1"/>
        <v>418880</v>
      </c>
      <c r="P69" s="121"/>
    </row>
    <row r="70" spans="1:26" ht="17.399999999999999" hidden="1" customHeight="1" outlineLevel="1" x14ac:dyDescent="0.3">
      <c r="A70" s="148" t="s">
        <v>177</v>
      </c>
      <c r="B70" s="142" t="s">
        <v>85</v>
      </c>
      <c r="C70" s="142">
        <v>260</v>
      </c>
      <c r="D70" s="134" t="s">
        <v>289</v>
      </c>
      <c r="E70" s="134" t="s">
        <v>18</v>
      </c>
      <c r="F70" s="134" t="s">
        <v>110</v>
      </c>
      <c r="G70" s="140" t="s">
        <v>175</v>
      </c>
      <c r="H70" s="149">
        <v>2</v>
      </c>
      <c r="I70" s="136" t="s">
        <v>16</v>
      </c>
      <c r="J70" s="149">
        <v>68</v>
      </c>
      <c r="K70" s="136" t="s">
        <v>15</v>
      </c>
      <c r="L70" s="143">
        <v>2800</v>
      </c>
      <c r="M70" s="150">
        <f>H70*J70*L70</f>
        <v>380800</v>
      </c>
      <c r="N70" s="137">
        <f t="shared" si="0"/>
        <v>38080</v>
      </c>
      <c r="O70" s="137">
        <f t="shared" si="1"/>
        <v>418880</v>
      </c>
      <c r="P70" s="121"/>
    </row>
    <row r="71" spans="1:26" ht="17.399999999999999" hidden="1" customHeight="1" outlineLevel="1" x14ac:dyDescent="0.3">
      <c r="A71" s="148" t="s">
        <v>103</v>
      </c>
      <c r="B71" s="142" t="s">
        <v>85</v>
      </c>
      <c r="C71" s="142">
        <v>260</v>
      </c>
      <c r="D71" s="134" t="s">
        <v>289</v>
      </c>
      <c r="E71" s="134" t="s">
        <v>18</v>
      </c>
      <c r="F71" s="134" t="s">
        <v>110</v>
      </c>
      <c r="G71" s="140" t="s">
        <v>183</v>
      </c>
      <c r="H71" s="149">
        <v>1</v>
      </c>
      <c r="I71" s="136" t="s">
        <v>16</v>
      </c>
      <c r="J71" s="149">
        <v>68</v>
      </c>
      <c r="K71" s="136" t="s">
        <v>15</v>
      </c>
      <c r="L71" s="143">
        <v>2800</v>
      </c>
      <c r="M71" s="150">
        <f>H71*J71*L71</f>
        <v>190400</v>
      </c>
      <c r="N71" s="137">
        <f t="shared" si="0"/>
        <v>19040</v>
      </c>
      <c r="O71" s="137">
        <f t="shared" si="1"/>
        <v>209440</v>
      </c>
      <c r="P71" s="121"/>
    </row>
    <row r="72" spans="1:26" ht="17.399999999999999" hidden="1" customHeight="1" outlineLevel="1" x14ac:dyDescent="0.3">
      <c r="A72" s="148" t="s">
        <v>104</v>
      </c>
      <c r="B72" s="134" t="s">
        <v>85</v>
      </c>
      <c r="C72" s="142">
        <v>260</v>
      </c>
      <c r="D72" s="134" t="s">
        <v>289</v>
      </c>
      <c r="E72" s="134" t="s">
        <v>18</v>
      </c>
      <c r="F72" s="134" t="s">
        <v>110</v>
      </c>
      <c r="G72" s="140" t="s">
        <v>176</v>
      </c>
      <c r="H72" s="151">
        <v>1</v>
      </c>
      <c r="I72" s="136" t="s">
        <v>16</v>
      </c>
      <c r="J72" s="149">
        <v>68</v>
      </c>
      <c r="K72" s="136" t="s">
        <v>15</v>
      </c>
      <c r="L72" s="144">
        <v>2800</v>
      </c>
      <c r="M72" s="137">
        <f>H72*J72*L72</f>
        <v>190400</v>
      </c>
      <c r="N72" s="137">
        <f t="shared" si="0"/>
        <v>19040</v>
      </c>
      <c r="O72" s="137">
        <f t="shared" si="1"/>
        <v>209440</v>
      </c>
      <c r="P72" s="127"/>
    </row>
    <row r="73" spans="1:26" s="138" customFormat="1" ht="17.399999999999999" hidden="1" customHeight="1" outlineLevel="1" x14ac:dyDescent="0.3">
      <c r="A73" s="148" t="s">
        <v>178</v>
      </c>
      <c r="B73" s="134" t="s">
        <v>85</v>
      </c>
      <c r="C73" s="142" t="s">
        <v>24</v>
      </c>
      <c r="D73" s="134" t="s">
        <v>24</v>
      </c>
      <c r="E73" s="134" t="s">
        <v>24</v>
      </c>
      <c r="F73" s="134" t="s">
        <v>24</v>
      </c>
      <c r="G73" s="135" t="s">
        <v>120</v>
      </c>
      <c r="H73" s="142"/>
      <c r="I73" s="142"/>
      <c r="J73" s="142"/>
      <c r="K73" s="142"/>
      <c r="L73" s="137"/>
      <c r="M73" s="137">
        <f>1900000-1833200</f>
        <v>66800</v>
      </c>
      <c r="N73" s="137">
        <f>190000-183320</f>
        <v>6680</v>
      </c>
      <c r="O73" s="137">
        <f t="shared" si="1"/>
        <v>73480</v>
      </c>
      <c r="P73" s="127"/>
    </row>
    <row r="74" spans="1:26" s="139" customFormat="1" ht="17.399999999999999" customHeight="1" collapsed="1" x14ac:dyDescent="0.3">
      <c r="A74" s="146" t="s">
        <v>195</v>
      </c>
      <c r="B74" s="123" t="s">
        <v>84</v>
      </c>
      <c r="C74" s="123" t="s">
        <v>24</v>
      </c>
      <c r="D74" s="123" t="s">
        <v>24</v>
      </c>
      <c r="E74" s="123" t="s">
        <v>24</v>
      </c>
      <c r="F74" s="123" t="s">
        <v>24</v>
      </c>
      <c r="G74" s="124" t="s">
        <v>12</v>
      </c>
      <c r="H74" s="125"/>
      <c r="I74" s="125"/>
      <c r="J74" s="125"/>
      <c r="K74" s="125"/>
      <c r="L74" s="126"/>
      <c r="M74" s="126">
        <f>SUM(M75:M76)</f>
        <v>110000</v>
      </c>
      <c r="N74" s="126">
        <f>SUM(N75:N76)</f>
        <v>11000</v>
      </c>
      <c r="O74" s="126">
        <f>SUM(O75:O76)</f>
        <v>121000</v>
      </c>
      <c r="P74" s="121"/>
      <c r="Q74" s="138"/>
      <c r="R74" s="138"/>
      <c r="S74" s="138"/>
      <c r="T74" s="138"/>
      <c r="U74" s="138"/>
      <c r="V74" s="138"/>
      <c r="W74" s="138"/>
      <c r="X74" s="138"/>
      <c r="Y74" s="138"/>
      <c r="Z74" s="138"/>
    </row>
    <row r="75" spans="1:26" ht="17.399999999999999" hidden="1" customHeight="1" outlineLevel="1" x14ac:dyDescent="0.3">
      <c r="A75" s="148" t="s">
        <v>197</v>
      </c>
      <c r="B75" s="142" t="s">
        <v>84</v>
      </c>
      <c r="C75" s="142">
        <v>260</v>
      </c>
      <c r="D75" s="142" t="s">
        <v>286</v>
      </c>
      <c r="E75" s="134" t="s">
        <v>105</v>
      </c>
      <c r="F75" s="134" t="s">
        <v>128</v>
      </c>
      <c r="G75" s="135" t="s">
        <v>157</v>
      </c>
      <c r="H75" s="149">
        <v>1</v>
      </c>
      <c r="I75" s="149" t="s">
        <v>19</v>
      </c>
      <c r="J75" s="149">
        <v>6</v>
      </c>
      <c r="K75" s="149" t="s">
        <v>15</v>
      </c>
      <c r="L75" s="150">
        <v>55000</v>
      </c>
      <c r="M75" s="150">
        <f>H75*L75</f>
        <v>55000</v>
      </c>
      <c r="N75" s="137">
        <f>M75*10%</f>
        <v>5500</v>
      </c>
      <c r="O75" s="137">
        <f>M75+N75</f>
        <v>60500</v>
      </c>
      <c r="P75" s="121"/>
    </row>
    <row r="76" spans="1:26" ht="17.399999999999999" hidden="1" customHeight="1" outlineLevel="1" x14ac:dyDescent="0.3">
      <c r="A76" s="148" t="s">
        <v>198</v>
      </c>
      <c r="B76" s="142" t="s">
        <v>84</v>
      </c>
      <c r="C76" s="142">
        <v>260</v>
      </c>
      <c r="D76" s="142" t="s">
        <v>286</v>
      </c>
      <c r="E76" s="134" t="s">
        <v>105</v>
      </c>
      <c r="F76" s="134" t="s">
        <v>128</v>
      </c>
      <c r="G76" s="135" t="s">
        <v>158</v>
      </c>
      <c r="H76" s="149">
        <v>1</v>
      </c>
      <c r="I76" s="149" t="s">
        <v>19</v>
      </c>
      <c r="J76" s="149">
        <v>6</v>
      </c>
      <c r="K76" s="149" t="s">
        <v>15</v>
      </c>
      <c r="L76" s="150">
        <v>55000</v>
      </c>
      <c r="M76" s="150">
        <f>H76*L76</f>
        <v>55000</v>
      </c>
      <c r="N76" s="137">
        <f>M76*10%</f>
        <v>5500</v>
      </c>
      <c r="O76" s="137">
        <f>M76+N76</f>
        <v>60500</v>
      </c>
      <c r="P76" s="121"/>
    </row>
    <row r="77" spans="1:26" s="139" customFormat="1" ht="17.399999999999999" customHeight="1" collapsed="1" x14ac:dyDescent="0.3">
      <c r="A77" s="146" t="s">
        <v>196</v>
      </c>
      <c r="B77" s="123" t="s">
        <v>84</v>
      </c>
      <c r="C77" s="123" t="s">
        <v>24</v>
      </c>
      <c r="D77" s="123" t="s">
        <v>24</v>
      </c>
      <c r="E77" s="123" t="s">
        <v>24</v>
      </c>
      <c r="F77" s="123" t="s">
        <v>24</v>
      </c>
      <c r="G77" s="124" t="s">
        <v>13</v>
      </c>
      <c r="H77" s="125"/>
      <c r="I77" s="125"/>
      <c r="J77" s="125"/>
      <c r="K77" s="125"/>
      <c r="L77" s="126"/>
      <c r="M77" s="126">
        <f>M78</f>
        <v>200000</v>
      </c>
      <c r="N77" s="126">
        <f>N78</f>
        <v>20000</v>
      </c>
      <c r="O77" s="126">
        <f>O78</f>
        <v>220000</v>
      </c>
      <c r="P77" s="127"/>
      <c r="Q77" s="138"/>
      <c r="R77" s="138"/>
      <c r="S77" s="138"/>
      <c r="T77" s="138"/>
      <c r="U77" s="138"/>
      <c r="V77" s="138"/>
      <c r="W77" s="138"/>
      <c r="X77" s="138"/>
      <c r="Y77" s="138"/>
      <c r="Z77" s="138"/>
    </row>
    <row r="78" spans="1:26" ht="17.399999999999999" hidden="1" customHeight="1" outlineLevel="1" x14ac:dyDescent="0.3">
      <c r="A78" s="148" t="s">
        <v>199</v>
      </c>
      <c r="B78" s="142" t="s">
        <v>84</v>
      </c>
      <c r="C78" s="142">
        <v>260</v>
      </c>
      <c r="D78" s="142" t="s">
        <v>286</v>
      </c>
      <c r="E78" s="134" t="s">
        <v>80</v>
      </c>
      <c r="F78" s="134" t="s">
        <v>128</v>
      </c>
      <c r="G78" s="135" t="s">
        <v>159</v>
      </c>
      <c r="H78" s="149">
        <v>1</v>
      </c>
      <c r="I78" s="149" t="s">
        <v>19</v>
      </c>
      <c r="J78" s="149">
        <v>5</v>
      </c>
      <c r="K78" s="149" t="s">
        <v>20</v>
      </c>
      <c r="L78" s="150">
        <v>40000</v>
      </c>
      <c r="M78" s="150">
        <f>H78*J78*L78</f>
        <v>200000</v>
      </c>
      <c r="N78" s="137">
        <f>M78*10%</f>
        <v>20000</v>
      </c>
      <c r="O78" s="137">
        <f>M78+N78</f>
        <v>220000</v>
      </c>
      <c r="P78" s="127"/>
    </row>
    <row r="79" spans="1:26" s="113" customFormat="1" ht="17.399999999999999" customHeight="1" collapsed="1" x14ac:dyDescent="0.3">
      <c r="A79" s="114" t="s">
        <v>24</v>
      </c>
      <c r="B79" s="115" t="s">
        <v>24</v>
      </c>
      <c r="C79" s="115" t="s">
        <v>24</v>
      </c>
      <c r="D79" s="115" t="s">
        <v>24</v>
      </c>
      <c r="E79" s="115" t="s">
        <v>24</v>
      </c>
      <c r="F79" s="115" t="s">
        <v>24</v>
      </c>
      <c r="G79" s="117" t="s">
        <v>25</v>
      </c>
      <c r="H79" s="118"/>
      <c r="I79" s="118"/>
      <c r="J79" s="118"/>
      <c r="K79" s="118"/>
      <c r="L79" s="119"/>
      <c r="M79" s="120">
        <f>M5+M52+M66</f>
        <v>125000000</v>
      </c>
      <c r="N79" s="120">
        <f>N5+N52+N66</f>
        <v>20200320</v>
      </c>
      <c r="O79" s="120">
        <f>O5+O52+O66</f>
        <v>145200320</v>
      </c>
      <c r="P79" s="152"/>
      <c r="Q79" s="112"/>
      <c r="R79" s="112"/>
      <c r="S79" s="112"/>
      <c r="T79" s="112"/>
      <c r="U79" s="112"/>
      <c r="V79" s="112"/>
      <c r="W79" s="112"/>
      <c r="X79" s="112"/>
      <c r="Y79" s="112"/>
      <c r="Z79" s="112"/>
    </row>
    <row r="80" spans="1:26" ht="17.399999999999999" customHeight="1" x14ac:dyDescent="0.3">
      <c r="M80" s="158">
        <f>M79/O79</f>
        <v>0.86087964544430751</v>
      </c>
      <c r="N80" s="159">
        <f>N79/O79</f>
        <v>0.13912035455569244</v>
      </c>
      <c r="O80" s="160">
        <v>145200320</v>
      </c>
    </row>
    <row r="81" spans="7:15" ht="17.399999999999999" customHeight="1" x14ac:dyDescent="0.3">
      <c r="G81" s="161"/>
      <c r="K81" s="162"/>
      <c r="O81" s="163">
        <f>O80-O79</f>
        <v>0</v>
      </c>
    </row>
    <row r="82" spans="7:15" ht="17.399999999999999" customHeight="1" x14ac:dyDescent="0.3">
      <c r="K82" s="162"/>
    </row>
    <row r="83" spans="7:15" ht="17.399999999999999" customHeight="1" x14ac:dyDescent="0.3">
      <c r="G83" s="153"/>
      <c r="H83" s="154"/>
      <c r="K83" s="162"/>
      <c r="L83" s="164"/>
      <c r="M83" s="164"/>
    </row>
  </sheetData>
  <autoFilter ref="A4:Z79" xr:uid="{00000000-0009-0000-0000-000004000000}"/>
  <mergeCells count="2">
    <mergeCell ref="A3:O3"/>
    <mergeCell ref="A1:O1"/>
  </mergeCells>
  <pageMargins left="0.70866141732283472" right="0.70866141732283472" top="0.74803149606299213" bottom="0.74803149606299213" header="0.31496062992125984" footer="0.31496062992125984"/>
  <pageSetup paperSize="5" scale="9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8B42F-ABCD-4436-997A-300C379D655B}">
  <dimension ref="A1:CD51"/>
  <sheetViews>
    <sheetView showGridLines="0" topLeftCell="AW32" zoomScale="109" zoomScaleNormal="70" workbookViewId="0">
      <selection activeCell="BW53" sqref="BW53"/>
    </sheetView>
  </sheetViews>
  <sheetFormatPr defaultColWidth="41.77734375" defaultRowHeight="13.8" outlineLevelCol="1" x14ac:dyDescent="0.3"/>
  <cols>
    <col min="1" max="1" width="49" style="172" customWidth="1"/>
    <col min="2" max="2" width="6.77734375" style="176" hidden="1" customWidth="1" outlineLevel="1"/>
    <col min="3" max="3" width="8.33203125" style="176" hidden="1" customWidth="1" outlineLevel="1"/>
    <col min="4" max="4" width="7.6640625" style="176" hidden="1" customWidth="1" outlineLevel="1"/>
    <col min="5" max="5" width="8.6640625" style="176" hidden="1" customWidth="1" outlineLevel="1"/>
    <col min="6" max="6" width="7.6640625" style="176" hidden="1" customWidth="1" outlineLevel="1"/>
    <col min="7" max="9" width="8.6640625" style="176" hidden="1" customWidth="1" outlineLevel="1"/>
    <col min="10" max="10" width="11.33203125" style="176" hidden="1" customWidth="1" outlineLevel="1"/>
    <col min="11" max="11" width="8.6640625" style="176" hidden="1" customWidth="1" outlineLevel="1"/>
    <col min="12" max="12" width="11.109375" style="176" hidden="1" customWidth="1" outlineLevel="1"/>
    <col min="13" max="13" width="10.44140625" style="176" customWidth="1" collapsed="1"/>
    <col min="14" max="14" width="10.21875" style="176" hidden="1" customWidth="1" outlineLevel="1"/>
    <col min="15" max="15" width="8.6640625" style="176" hidden="1" customWidth="1" outlineLevel="1"/>
    <col min="16" max="16" width="10.21875" style="176" hidden="1" customWidth="1" outlineLevel="1"/>
    <col min="17" max="19" width="8.6640625" style="176" hidden="1" customWidth="1" outlineLevel="1"/>
    <col min="20" max="20" width="8.44140625" style="176" hidden="1" customWidth="1" outlineLevel="1"/>
    <col min="21" max="21" width="8.6640625" style="176" hidden="1" customWidth="1" outlineLevel="1"/>
    <col min="22" max="22" width="11.33203125" style="176" hidden="1" customWidth="1" outlineLevel="1"/>
    <col min="23" max="23" width="8.6640625" style="176" hidden="1" customWidth="1" outlineLevel="1"/>
    <col min="24" max="24" width="11.109375" style="176" hidden="1" customWidth="1" outlineLevel="1"/>
    <col min="25" max="25" width="10.44140625" style="176" customWidth="1" collapsed="1"/>
    <col min="26" max="32" width="8.6640625" style="176" hidden="1" customWidth="1" outlineLevel="1"/>
    <col min="33" max="33" width="10" style="176" hidden="1" customWidth="1" outlineLevel="1"/>
    <col min="34" max="34" width="11.33203125" style="176" hidden="1" customWidth="1" outlineLevel="1"/>
    <col min="35" max="35" width="8.6640625" style="176" hidden="1" customWidth="1" outlineLevel="1"/>
    <col min="36" max="36" width="11.109375" style="176" hidden="1" customWidth="1" outlineLevel="1"/>
    <col min="37" max="37" width="11.21875" style="176" customWidth="1" collapsed="1"/>
    <col min="38" max="38" width="10.21875" style="176" hidden="1" customWidth="1" outlineLevel="1"/>
    <col min="39" max="39" width="8.6640625" style="176" hidden="1" customWidth="1" outlineLevel="1"/>
    <col min="40" max="40" width="10" style="176" hidden="1" customWidth="1" outlineLevel="1"/>
    <col min="41" max="41" width="8.6640625" style="176" hidden="1" customWidth="1" outlineLevel="1"/>
    <col min="42" max="42" width="10" style="176" hidden="1" customWidth="1" outlineLevel="1"/>
    <col min="43" max="43" width="10.21875" style="176" hidden="1" customWidth="1" outlineLevel="1"/>
    <col min="44" max="44" width="8.6640625" style="176" hidden="1" customWidth="1" outlineLevel="1"/>
    <col min="45" max="45" width="10" style="176" hidden="1" customWidth="1" outlineLevel="1"/>
    <col min="46" max="46" width="11.33203125" style="176" hidden="1" customWidth="1" outlineLevel="1"/>
    <col min="47" max="47" width="8.6640625" style="176" hidden="1" customWidth="1" outlineLevel="1"/>
    <col min="48" max="48" width="11.109375" style="176" hidden="1" customWidth="1" outlineLevel="1"/>
    <col min="49" max="49" width="11.21875" style="176" customWidth="1" collapsed="1"/>
    <col min="50" max="50" width="10.21875" style="176" hidden="1" customWidth="1" outlineLevel="1"/>
    <col min="51" max="51" width="8.6640625" style="176" hidden="1" customWidth="1" outlineLevel="1"/>
    <col min="52" max="52" width="10.21875" style="176" hidden="1" customWidth="1" outlineLevel="1"/>
    <col min="53" max="53" width="10" style="176" hidden="1" customWidth="1" outlineLevel="1"/>
    <col min="54" max="57" width="8.6640625" style="176" hidden="1" customWidth="1" outlineLevel="1"/>
    <col min="58" max="58" width="11.33203125" style="176" hidden="1" customWidth="1" outlineLevel="1"/>
    <col min="59" max="59" width="8.6640625" style="176" hidden="1" customWidth="1" outlineLevel="1"/>
    <col min="60" max="60" width="11.109375" style="176" hidden="1" customWidth="1" outlineLevel="1"/>
    <col min="61" max="61" width="10.44140625" style="176" customWidth="1" collapsed="1"/>
    <col min="62" max="66" width="8.6640625" style="176" hidden="1" customWidth="1" outlineLevel="1"/>
    <col min="67" max="67" width="8.44140625" style="176" hidden="1" customWidth="1" outlineLevel="1"/>
    <col min="68" max="69" width="10.21875" style="176" hidden="1" customWidth="1" outlineLevel="1"/>
    <col min="70" max="70" width="11.33203125" style="176" hidden="1" customWidth="1" outlineLevel="1"/>
    <col min="71" max="71" width="10.21875" style="176" hidden="1" customWidth="1" outlineLevel="1"/>
    <col min="72" max="72" width="11.109375" style="176" bestFit="1" customWidth="1" collapsed="1"/>
    <col min="73" max="73" width="12.6640625" style="176" bestFit="1" customWidth="1"/>
    <col min="74" max="74" width="5.109375" style="172" customWidth="1"/>
    <col min="75" max="80" width="12.6640625" style="176" bestFit="1" customWidth="1"/>
    <col min="81" max="81" width="12.6640625" style="176" customWidth="1"/>
    <col min="82" max="82" width="13.33203125" style="172" customWidth="1"/>
    <col min="83" max="16384" width="41.77734375" style="172"/>
  </cols>
  <sheetData>
    <row r="1" spans="1:82" x14ac:dyDescent="0.3">
      <c r="A1" s="216" t="str">
        <f>INDICE!A1</f>
        <v>PROGRAMA DE REHABILITACIÓN Y MODERNIZACIÓN DE LA CENTRAL HIDROELÉCTRICA DE ACARAY PR-L1156</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217"/>
      <c r="BS1" s="217"/>
      <c r="BT1" s="217"/>
      <c r="BU1" s="217"/>
    </row>
    <row r="3" spans="1:82" s="178" customFormat="1" x14ac:dyDescent="0.3">
      <c r="A3" s="331" t="s">
        <v>381</v>
      </c>
      <c r="B3" s="209"/>
      <c r="C3" s="210"/>
      <c r="D3" s="210"/>
      <c r="E3" s="210"/>
      <c r="F3" s="210"/>
      <c r="G3" s="210"/>
      <c r="H3" s="210"/>
      <c r="I3" s="210"/>
      <c r="J3" s="210"/>
      <c r="K3" s="210"/>
      <c r="L3" s="210"/>
      <c r="M3" s="211" t="s">
        <v>293</v>
      </c>
      <c r="N3" s="209"/>
      <c r="O3" s="210"/>
      <c r="P3" s="210"/>
      <c r="Q3" s="210"/>
      <c r="R3" s="210"/>
      <c r="S3" s="210"/>
      <c r="T3" s="210"/>
      <c r="U3" s="210"/>
      <c r="V3" s="210"/>
      <c r="W3" s="210"/>
      <c r="X3" s="210"/>
      <c r="Y3" s="211" t="s">
        <v>294</v>
      </c>
      <c r="Z3" s="209"/>
      <c r="AA3" s="210"/>
      <c r="AB3" s="210"/>
      <c r="AC3" s="210"/>
      <c r="AD3" s="210"/>
      <c r="AE3" s="210"/>
      <c r="AF3" s="210"/>
      <c r="AG3" s="210"/>
      <c r="AH3" s="210"/>
      <c r="AI3" s="210"/>
      <c r="AJ3" s="210"/>
      <c r="AK3" s="211" t="s">
        <v>295</v>
      </c>
      <c r="AL3" s="209"/>
      <c r="AM3" s="210"/>
      <c r="AN3" s="210"/>
      <c r="AO3" s="210"/>
      <c r="AP3" s="210"/>
      <c r="AQ3" s="210"/>
      <c r="AR3" s="210"/>
      <c r="AS3" s="210"/>
      <c r="AT3" s="210"/>
      <c r="AU3" s="210"/>
      <c r="AV3" s="210"/>
      <c r="AW3" s="211" t="s">
        <v>296</v>
      </c>
      <c r="AX3" s="209"/>
      <c r="AY3" s="210"/>
      <c r="AZ3" s="210"/>
      <c r="BA3" s="210"/>
      <c r="BB3" s="210"/>
      <c r="BC3" s="210"/>
      <c r="BD3" s="210"/>
      <c r="BE3" s="210"/>
      <c r="BF3" s="210"/>
      <c r="BG3" s="210"/>
      <c r="BH3" s="210"/>
      <c r="BI3" s="211" t="s">
        <v>297</v>
      </c>
      <c r="BJ3" s="209"/>
      <c r="BK3" s="210"/>
      <c r="BL3" s="210"/>
      <c r="BM3" s="210"/>
      <c r="BN3" s="210"/>
      <c r="BO3" s="210"/>
      <c r="BP3" s="210"/>
      <c r="BQ3" s="210"/>
      <c r="BR3" s="210"/>
      <c r="BS3" s="210"/>
      <c r="BT3" s="210" t="s">
        <v>298</v>
      </c>
      <c r="BU3" s="334" t="s">
        <v>299</v>
      </c>
      <c r="BV3" s="172"/>
      <c r="BW3" s="214" t="s">
        <v>338</v>
      </c>
      <c r="BX3" s="214" t="s">
        <v>339</v>
      </c>
      <c r="BY3" s="214" t="s">
        <v>340</v>
      </c>
      <c r="BZ3" s="214" t="s">
        <v>341</v>
      </c>
      <c r="CA3" s="214" t="s">
        <v>342</v>
      </c>
      <c r="CB3" s="214" t="s">
        <v>343</v>
      </c>
      <c r="CC3" s="334" t="s">
        <v>333</v>
      </c>
    </row>
    <row r="4" spans="1:82" s="178" customFormat="1" x14ac:dyDescent="0.3">
      <c r="A4" s="332"/>
      <c r="B4" s="328" t="s">
        <v>334</v>
      </c>
      <c r="C4" s="329"/>
      <c r="D4" s="330"/>
      <c r="E4" s="328" t="s">
        <v>335</v>
      </c>
      <c r="F4" s="329"/>
      <c r="G4" s="330"/>
      <c r="H4" s="328" t="s">
        <v>336</v>
      </c>
      <c r="I4" s="329"/>
      <c r="J4" s="330"/>
      <c r="K4" s="328" t="s">
        <v>337</v>
      </c>
      <c r="L4" s="329"/>
      <c r="M4" s="330"/>
      <c r="N4" s="328" t="s">
        <v>334</v>
      </c>
      <c r="O4" s="329"/>
      <c r="P4" s="330"/>
      <c r="Q4" s="328" t="s">
        <v>335</v>
      </c>
      <c r="R4" s="329"/>
      <c r="S4" s="330"/>
      <c r="T4" s="328" t="s">
        <v>336</v>
      </c>
      <c r="U4" s="329"/>
      <c r="V4" s="330"/>
      <c r="W4" s="328" t="s">
        <v>337</v>
      </c>
      <c r="X4" s="329"/>
      <c r="Y4" s="330"/>
      <c r="Z4" s="328" t="s">
        <v>334</v>
      </c>
      <c r="AA4" s="329"/>
      <c r="AB4" s="330"/>
      <c r="AC4" s="328" t="s">
        <v>335</v>
      </c>
      <c r="AD4" s="329"/>
      <c r="AE4" s="330"/>
      <c r="AF4" s="328" t="s">
        <v>336</v>
      </c>
      <c r="AG4" s="329"/>
      <c r="AH4" s="330"/>
      <c r="AI4" s="328" t="s">
        <v>337</v>
      </c>
      <c r="AJ4" s="329"/>
      <c r="AK4" s="330"/>
      <c r="AL4" s="328" t="s">
        <v>334</v>
      </c>
      <c r="AM4" s="329"/>
      <c r="AN4" s="330"/>
      <c r="AO4" s="328" t="s">
        <v>335</v>
      </c>
      <c r="AP4" s="329"/>
      <c r="AQ4" s="330"/>
      <c r="AR4" s="328" t="s">
        <v>336</v>
      </c>
      <c r="AS4" s="329"/>
      <c r="AT4" s="330"/>
      <c r="AU4" s="328" t="s">
        <v>337</v>
      </c>
      <c r="AV4" s="329"/>
      <c r="AW4" s="330"/>
      <c r="AX4" s="328" t="s">
        <v>334</v>
      </c>
      <c r="AY4" s="329"/>
      <c r="AZ4" s="330"/>
      <c r="BA4" s="328" t="s">
        <v>335</v>
      </c>
      <c r="BB4" s="329"/>
      <c r="BC4" s="330"/>
      <c r="BD4" s="328" t="s">
        <v>336</v>
      </c>
      <c r="BE4" s="329"/>
      <c r="BF4" s="330"/>
      <c r="BG4" s="328" t="s">
        <v>337</v>
      </c>
      <c r="BH4" s="329"/>
      <c r="BI4" s="330"/>
      <c r="BJ4" s="328" t="s">
        <v>334</v>
      </c>
      <c r="BK4" s="329"/>
      <c r="BL4" s="330"/>
      <c r="BM4" s="328" t="s">
        <v>335</v>
      </c>
      <c r="BN4" s="329"/>
      <c r="BO4" s="330"/>
      <c r="BP4" s="328" t="s">
        <v>336</v>
      </c>
      <c r="BQ4" s="329"/>
      <c r="BR4" s="330"/>
      <c r="BS4" s="328" t="s">
        <v>337</v>
      </c>
      <c r="BT4" s="329"/>
      <c r="BU4" s="335"/>
      <c r="BV4" s="172"/>
      <c r="BW4" s="214" t="s">
        <v>327</v>
      </c>
      <c r="BX4" s="214" t="s">
        <v>328</v>
      </c>
      <c r="BY4" s="214" t="s">
        <v>329</v>
      </c>
      <c r="BZ4" s="214" t="s">
        <v>330</v>
      </c>
      <c r="CA4" s="214" t="s">
        <v>331</v>
      </c>
      <c r="CB4" s="214" t="s">
        <v>332</v>
      </c>
      <c r="CC4" s="335"/>
    </row>
    <row r="5" spans="1:82" x14ac:dyDescent="0.3">
      <c r="A5" s="333"/>
      <c r="B5" s="212" t="s">
        <v>300</v>
      </c>
      <c r="C5" s="212" t="s">
        <v>301</v>
      </c>
      <c r="D5" s="212" t="s">
        <v>302</v>
      </c>
      <c r="E5" s="212" t="s">
        <v>303</v>
      </c>
      <c r="F5" s="212" t="s">
        <v>304</v>
      </c>
      <c r="G5" s="212" t="s">
        <v>305</v>
      </c>
      <c r="H5" s="212" t="s">
        <v>306</v>
      </c>
      <c r="I5" s="212" t="s">
        <v>307</v>
      </c>
      <c r="J5" s="212" t="s">
        <v>308</v>
      </c>
      <c r="K5" s="212" t="s">
        <v>309</v>
      </c>
      <c r="L5" s="212" t="s">
        <v>310</v>
      </c>
      <c r="M5" s="212" t="s">
        <v>311</v>
      </c>
      <c r="N5" s="212" t="s">
        <v>300</v>
      </c>
      <c r="O5" s="212" t="s">
        <v>301</v>
      </c>
      <c r="P5" s="212" t="s">
        <v>302</v>
      </c>
      <c r="Q5" s="212" t="s">
        <v>303</v>
      </c>
      <c r="R5" s="212" t="s">
        <v>304</v>
      </c>
      <c r="S5" s="212" t="s">
        <v>305</v>
      </c>
      <c r="T5" s="212" t="s">
        <v>306</v>
      </c>
      <c r="U5" s="212" t="s">
        <v>307</v>
      </c>
      <c r="V5" s="212" t="s">
        <v>308</v>
      </c>
      <c r="W5" s="212" t="s">
        <v>309</v>
      </c>
      <c r="X5" s="212" t="s">
        <v>310</v>
      </c>
      <c r="Y5" s="212" t="s">
        <v>311</v>
      </c>
      <c r="Z5" s="212" t="s">
        <v>300</v>
      </c>
      <c r="AA5" s="212" t="s">
        <v>301</v>
      </c>
      <c r="AB5" s="212" t="s">
        <v>302</v>
      </c>
      <c r="AC5" s="212" t="s">
        <v>303</v>
      </c>
      <c r="AD5" s="212" t="s">
        <v>304</v>
      </c>
      <c r="AE5" s="212" t="s">
        <v>305</v>
      </c>
      <c r="AF5" s="212" t="s">
        <v>306</v>
      </c>
      <c r="AG5" s="212" t="s">
        <v>307</v>
      </c>
      <c r="AH5" s="212" t="s">
        <v>308</v>
      </c>
      <c r="AI5" s="212" t="s">
        <v>309</v>
      </c>
      <c r="AJ5" s="212" t="s">
        <v>310</v>
      </c>
      <c r="AK5" s="212" t="s">
        <v>311</v>
      </c>
      <c r="AL5" s="212" t="s">
        <v>300</v>
      </c>
      <c r="AM5" s="212" t="s">
        <v>301</v>
      </c>
      <c r="AN5" s="212" t="s">
        <v>302</v>
      </c>
      <c r="AO5" s="212" t="s">
        <v>303</v>
      </c>
      <c r="AP5" s="212" t="s">
        <v>304</v>
      </c>
      <c r="AQ5" s="212" t="s">
        <v>305</v>
      </c>
      <c r="AR5" s="212" t="s">
        <v>306</v>
      </c>
      <c r="AS5" s="212" t="s">
        <v>307</v>
      </c>
      <c r="AT5" s="212" t="s">
        <v>308</v>
      </c>
      <c r="AU5" s="212" t="s">
        <v>309</v>
      </c>
      <c r="AV5" s="212" t="s">
        <v>310</v>
      </c>
      <c r="AW5" s="212" t="s">
        <v>311</v>
      </c>
      <c r="AX5" s="212" t="s">
        <v>300</v>
      </c>
      <c r="AY5" s="212" t="s">
        <v>301</v>
      </c>
      <c r="AZ5" s="212" t="s">
        <v>302</v>
      </c>
      <c r="BA5" s="212" t="s">
        <v>303</v>
      </c>
      <c r="BB5" s="212" t="s">
        <v>304</v>
      </c>
      <c r="BC5" s="212" t="s">
        <v>305</v>
      </c>
      <c r="BD5" s="212" t="s">
        <v>306</v>
      </c>
      <c r="BE5" s="212" t="s">
        <v>307</v>
      </c>
      <c r="BF5" s="212" t="s">
        <v>308</v>
      </c>
      <c r="BG5" s="212" t="s">
        <v>309</v>
      </c>
      <c r="BH5" s="212" t="s">
        <v>310</v>
      </c>
      <c r="BI5" s="212" t="s">
        <v>311</v>
      </c>
      <c r="BJ5" s="212" t="s">
        <v>300</v>
      </c>
      <c r="BK5" s="212" t="s">
        <v>301</v>
      </c>
      <c r="BL5" s="212" t="s">
        <v>302</v>
      </c>
      <c r="BM5" s="212" t="s">
        <v>303</v>
      </c>
      <c r="BN5" s="212" t="s">
        <v>304</v>
      </c>
      <c r="BO5" s="212" t="s">
        <v>305</v>
      </c>
      <c r="BP5" s="212" t="s">
        <v>306</v>
      </c>
      <c r="BQ5" s="212" t="s">
        <v>307</v>
      </c>
      <c r="BR5" s="212" t="s">
        <v>308</v>
      </c>
      <c r="BS5" s="212" t="s">
        <v>309</v>
      </c>
      <c r="BT5" s="213" t="s">
        <v>310</v>
      </c>
      <c r="BU5" s="336"/>
      <c r="BW5" s="212"/>
      <c r="BX5" s="212"/>
      <c r="BY5" s="212"/>
      <c r="BZ5" s="212"/>
      <c r="CA5" s="212"/>
      <c r="CB5" s="212"/>
      <c r="CC5" s="336"/>
    </row>
    <row r="6" spans="1:82" x14ac:dyDescent="0.3">
      <c r="A6" s="117" t="s">
        <v>312</v>
      </c>
      <c r="B6" s="168">
        <f t="shared" ref="B6:AG6" si="0">B7+B31+B44</f>
        <v>0</v>
      </c>
      <c r="C6" s="168">
        <f t="shared" si="0"/>
        <v>3100.13</v>
      </c>
      <c r="D6" s="168">
        <f t="shared" si="0"/>
        <v>81825.23000000001</v>
      </c>
      <c r="E6" s="168">
        <f t="shared" si="0"/>
        <v>163643.41</v>
      </c>
      <c r="F6" s="168">
        <f t="shared" si="0"/>
        <v>21700.959999999999</v>
      </c>
      <c r="G6" s="168">
        <f t="shared" si="0"/>
        <v>220234.32</v>
      </c>
      <c r="H6" s="168">
        <f t="shared" si="0"/>
        <v>853067.7</v>
      </c>
      <c r="I6" s="168">
        <f t="shared" si="0"/>
        <v>334200.97000000003</v>
      </c>
      <c r="J6" s="168">
        <f t="shared" si="0"/>
        <v>225234.32</v>
      </c>
      <c r="K6" s="168">
        <f t="shared" si="0"/>
        <v>620234.31999999995</v>
      </c>
      <c r="L6" s="168">
        <f t="shared" si="0"/>
        <v>252837.31999999998</v>
      </c>
      <c r="M6" s="168">
        <f t="shared" si="0"/>
        <v>1100131.3500000001</v>
      </c>
      <c r="N6" s="168">
        <f t="shared" si="0"/>
        <v>1094882.78</v>
      </c>
      <c r="O6" s="168">
        <f t="shared" si="0"/>
        <v>487499.28</v>
      </c>
      <c r="P6" s="168">
        <f t="shared" si="0"/>
        <v>2058551.2600000002</v>
      </c>
      <c r="Q6" s="168">
        <f t="shared" si="0"/>
        <v>432910.17000000004</v>
      </c>
      <c r="R6" s="168">
        <f t="shared" si="0"/>
        <v>793462.32999999984</v>
      </c>
      <c r="S6" s="168">
        <f t="shared" si="0"/>
        <v>654444.2699999999</v>
      </c>
      <c r="T6" s="168">
        <f t="shared" si="0"/>
        <v>242796.54</v>
      </c>
      <c r="U6" s="168">
        <f t="shared" si="0"/>
        <v>477910.18</v>
      </c>
      <c r="V6" s="168">
        <f t="shared" si="0"/>
        <v>189103.36000000002</v>
      </c>
      <c r="W6" s="168">
        <f t="shared" si="0"/>
        <v>732780.49999999988</v>
      </c>
      <c r="X6" s="168">
        <f t="shared" si="0"/>
        <v>2396814.3999999994</v>
      </c>
      <c r="Y6" s="168">
        <f t="shared" si="0"/>
        <v>806302.88</v>
      </c>
      <c r="Z6" s="168">
        <f t="shared" si="0"/>
        <v>672269.13</v>
      </c>
      <c r="AA6" s="168">
        <f t="shared" si="0"/>
        <v>703992.78</v>
      </c>
      <c r="AB6" s="168">
        <f t="shared" si="0"/>
        <v>826776.36</v>
      </c>
      <c r="AC6" s="168">
        <f t="shared" si="0"/>
        <v>754882.77</v>
      </c>
      <c r="AD6" s="168">
        <f t="shared" si="0"/>
        <v>974162.89999999991</v>
      </c>
      <c r="AE6" s="168">
        <f t="shared" si="0"/>
        <v>816033.7699999999</v>
      </c>
      <c r="AF6" s="168">
        <f t="shared" si="0"/>
        <v>798993.44</v>
      </c>
      <c r="AG6" s="168">
        <f t="shared" si="0"/>
        <v>955564.24999999988</v>
      </c>
      <c r="AH6" s="168">
        <f t="shared" ref="AH6:BM6" si="1">AH7+AH31+AH44</f>
        <v>951369.74999999988</v>
      </c>
      <c r="AI6" s="168">
        <f t="shared" si="1"/>
        <v>1005357.08</v>
      </c>
      <c r="AJ6" s="168">
        <f t="shared" si="1"/>
        <v>892278.84</v>
      </c>
      <c r="AK6" s="168">
        <f t="shared" si="1"/>
        <v>892278.84</v>
      </c>
      <c r="AL6" s="168">
        <f t="shared" si="1"/>
        <v>892278.84</v>
      </c>
      <c r="AM6" s="168">
        <f t="shared" si="1"/>
        <v>823283.78</v>
      </c>
      <c r="AN6" s="168">
        <f t="shared" si="1"/>
        <v>946776.35999999987</v>
      </c>
      <c r="AO6" s="168">
        <f t="shared" si="1"/>
        <v>823283.78</v>
      </c>
      <c r="AP6" s="168">
        <f t="shared" si="1"/>
        <v>934655.14999999991</v>
      </c>
      <c r="AQ6" s="168">
        <f t="shared" si="1"/>
        <v>892278.84</v>
      </c>
      <c r="AR6" s="168">
        <f t="shared" si="1"/>
        <v>875357.07999999984</v>
      </c>
      <c r="AS6" s="168">
        <f t="shared" si="1"/>
        <v>1039200.6099999999</v>
      </c>
      <c r="AT6" s="168">
        <f t="shared" si="1"/>
        <v>860219.68</v>
      </c>
      <c r="AU6" s="168">
        <f t="shared" si="1"/>
        <v>894779.88</v>
      </c>
      <c r="AV6" s="168">
        <f t="shared" si="1"/>
        <v>902902.54</v>
      </c>
      <c r="AW6" s="168">
        <f t="shared" si="1"/>
        <v>854847.02</v>
      </c>
      <c r="AX6" s="168">
        <f t="shared" si="1"/>
        <v>945585.40999999992</v>
      </c>
      <c r="AY6" s="168">
        <f t="shared" si="1"/>
        <v>868199.55</v>
      </c>
      <c r="AZ6" s="168">
        <f t="shared" si="1"/>
        <v>862912.6</v>
      </c>
      <c r="BA6" s="168">
        <f t="shared" si="1"/>
        <v>829988.46999999986</v>
      </c>
      <c r="BB6" s="168">
        <f t="shared" si="1"/>
        <v>824325.7699999999</v>
      </c>
      <c r="BC6" s="168">
        <f t="shared" si="1"/>
        <v>706814.74999999988</v>
      </c>
      <c r="BD6" s="168">
        <f t="shared" si="1"/>
        <v>836473.33</v>
      </c>
      <c r="BE6" s="168">
        <f t="shared" si="1"/>
        <v>883859.87</v>
      </c>
      <c r="BF6" s="168">
        <f t="shared" si="1"/>
        <v>742155.5</v>
      </c>
      <c r="BG6" s="168">
        <f t="shared" si="1"/>
        <v>820586.97</v>
      </c>
      <c r="BH6" s="168">
        <f t="shared" si="1"/>
        <v>745405.5</v>
      </c>
      <c r="BI6" s="168">
        <f t="shared" si="1"/>
        <v>587126.90999999992</v>
      </c>
      <c r="BJ6" s="168">
        <f t="shared" si="1"/>
        <v>477751.74</v>
      </c>
      <c r="BK6" s="168">
        <f t="shared" si="1"/>
        <v>433606.41000000003</v>
      </c>
      <c r="BL6" s="168">
        <f t="shared" si="1"/>
        <v>451030.5</v>
      </c>
      <c r="BM6" s="168">
        <f t="shared" si="1"/>
        <v>473642.06000000006</v>
      </c>
      <c r="BN6" s="168">
        <f t="shared" ref="BN6:BU6" si="2">BN7+BN31+BN44</f>
        <v>456464.03</v>
      </c>
      <c r="BO6" s="168">
        <f t="shared" si="2"/>
        <v>212049.99000000002</v>
      </c>
      <c r="BP6" s="168">
        <f t="shared" si="2"/>
        <v>77907.320000000007</v>
      </c>
      <c r="BQ6" s="168">
        <f t="shared" si="2"/>
        <v>71132.78</v>
      </c>
      <c r="BR6" s="168">
        <f t="shared" si="2"/>
        <v>74520.03</v>
      </c>
      <c r="BS6" s="168">
        <f t="shared" si="2"/>
        <v>68606.89</v>
      </c>
      <c r="BT6" s="168">
        <f t="shared" si="2"/>
        <v>22362.01</v>
      </c>
      <c r="BU6" s="168">
        <f t="shared" si="2"/>
        <v>124999999.84000002</v>
      </c>
      <c r="BW6" s="168">
        <f t="shared" ref="BW6:CC6" si="3">BW7+BW31+BW44</f>
        <v>3876210.0300000003</v>
      </c>
      <c r="BX6" s="168">
        <f t="shared" si="3"/>
        <v>26287457.949999999</v>
      </c>
      <c r="BY6" s="168">
        <f t="shared" si="3"/>
        <v>33864414.450000003</v>
      </c>
      <c r="BZ6" s="168">
        <f t="shared" si="3"/>
        <v>29217136.300000004</v>
      </c>
      <c r="CA6" s="168">
        <f t="shared" si="3"/>
        <v>23981161.899999999</v>
      </c>
      <c r="CB6" s="168">
        <f t="shared" si="3"/>
        <v>7773619.209999999</v>
      </c>
      <c r="CC6" s="168">
        <f t="shared" si="3"/>
        <v>124999999.84000002</v>
      </c>
      <c r="CD6" s="279">
        <f>BU6-CC6</f>
        <v>0</v>
      </c>
    </row>
    <row r="7" spans="1:82" ht="27.6" x14ac:dyDescent="0.3">
      <c r="A7" s="117" t="s">
        <v>192</v>
      </c>
      <c r="B7" s="168">
        <f t="shared" ref="B7:AG7" si="4">B8+B14+B24+B30</f>
        <v>0</v>
      </c>
      <c r="C7" s="168">
        <f t="shared" si="4"/>
        <v>0</v>
      </c>
      <c r="D7" s="168">
        <f t="shared" si="4"/>
        <v>59090.91</v>
      </c>
      <c r="E7" s="168">
        <f t="shared" si="4"/>
        <v>140909.09</v>
      </c>
      <c r="F7" s="168">
        <f t="shared" si="4"/>
        <v>0</v>
      </c>
      <c r="G7" s="168">
        <f t="shared" si="4"/>
        <v>197500</v>
      </c>
      <c r="H7" s="168">
        <f t="shared" si="4"/>
        <v>732954.54</v>
      </c>
      <c r="I7" s="168">
        <f t="shared" si="4"/>
        <v>212045.46000000002</v>
      </c>
      <c r="J7" s="168">
        <f t="shared" si="4"/>
        <v>202500</v>
      </c>
      <c r="K7" s="168">
        <f t="shared" si="4"/>
        <v>597500</v>
      </c>
      <c r="L7" s="168">
        <f t="shared" si="4"/>
        <v>231136.36</v>
      </c>
      <c r="M7" s="168">
        <f t="shared" si="4"/>
        <v>1076363.6400000001</v>
      </c>
      <c r="N7" s="168">
        <f t="shared" si="4"/>
        <v>1073181.82</v>
      </c>
      <c r="O7" s="168">
        <f t="shared" si="4"/>
        <v>455316.56</v>
      </c>
      <c r="P7" s="168">
        <f t="shared" si="4"/>
        <v>2020844.1600000001</v>
      </c>
      <c r="Q7" s="168">
        <f t="shared" si="4"/>
        <v>396842.52</v>
      </c>
      <c r="R7" s="168">
        <f t="shared" si="4"/>
        <v>687215.90999999992</v>
      </c>
      <c r="S7" s="168">
        <f t="shared" si="4"/>
        <v>517126.62</v>
      </c>
      <c r="T7" s="168">
        <f t="shared" si="4"/>
        <v>75933.440000000002</v>
      </c>
      <c r="U7" s="168">
        <f t="shared" si="4"/>
        <v>240137.98</v>
      </c>
      <c r="V7" s="168">
        <f t="shared" si="4"/>
        <v>51785.71</v>
      </c>
      <c r="W7" s="168">
        <f t="shared" si="4"/>
        <v>601704.53999999992</v>
      </c>
      <c r="X7" s="168">
        <f t="shared" si="4"/>
        <v>2259496.7499999995</v>
      </c>
      <c r="Y7" s="168">
        <f t="shared" si="4"/>
        <v>662743.51</v>
      </c>
      <c r="Z7" s="168">
        <f t="shared" si="4"/>
        <v>605113.63</v>
      </c>
      <c r="AA7" s="168">
        <f t="shared" si="4"/>
        <v>576298.69999999995</v>
      </c>
      <c r="AB7" s="168">
        <f t="shared" si="4"/>
        <v>662743.51</v>
      </c>
      <c r="AC7" s="168">
        <f t="shared" si="4"/>
        <v>605113.63</v>
      </c>
      <c r="AD7" s="168">
        <f t="shared" si="4"/>
        <v>829383.13</v>
      </c>
      <c r="AE7" s="168">
        <f t="shared" si="4"/>
        <v>672466.12</v>
      </c>
      <c r="AF7" s="168">
        <f t="shared" si="4"/>
        <v>638315.21</v>
      </c>
      <c r="AG7" s="168">
        <f t="shared" si="4"/>
        <v>699107.14999999991</v>
      </c>
      <c r="AH7" s="168">
        <f t="shared" ref="AH7:BM7" si="5">AH8+AH14+AH24+AH30</f>
        <v>668711.18999999994</v>
      </c>
      <c r="AI7" s="168">
        <f t="shared" si="5"/>
        <v>638315.21</v>
      </c>
      <c r="AJ7" s="168">
        <f t="shared" si="5"/>
        <v>668711.18999999994</v>
      </c>
      <c r="AK7" s="168">
        <f t="shared" si="5"/>
        <v>668711.18999999994</v>
      </c>
      <c r="AL7" s="168">
        <f t="shared" si="5"/>
        <v>668711.18999999994</v>
      </c>
      <c r="AM7" s="168">
        <f t="shared" si="5"/>
        <v>607919.25</v>
      </c>
      <c r="AN7" s="168">
        <f t="shared" si="5"/>
        <v>699107.14999999991</v>
      </c>
      <c r="AO7" s="168">
        <f t="shared" si="5"/>
        <v>607919.25</v>
      </c>
      <c r="AP7" s="168">
        <f t="shared" si="5"/>
        <v>699107.14999999991</v>
      </c>
      <c r="AQ7" s="168">
        <f t="shared" si="5"/>
        <v>668711.18999999994</v>
      </c>
      <c r="AR7" s="168">
        <f t="shared" si="5"/>
        <v>638315.21</v>
      </c>
      <c r="AS7" s="168">
        <f t="shared" si="5"/>
        <v>699107.14999999991</v>
      </c>
      <c r="AT7" s="168">
        <f t="shared" si="5"/>
        <v>638315.21</v>
      </c>
      <c r="AU7" s="168">
        <f t="shared" si="5"/>
        <v>668711.18999999994</v>
      </c>
      <c r="AV7" s="168">
        <f t="shared" si="5"/>
        <v>668711.18999999994</v>
      </c>
      <c r="AW7" s="168">
        <f t="shared" si="5"/>
        <v>638315.21</v>
      </c>
      <c r="AX7" s="168">
        <f t="shared" si="5"/>
        <v>699107.14999999991</v>
      </c>
      <c r="AY7" s="168">
        <f t="shared" si="5"/>
        <v>638315.21</v>
      </c>
      <c r="AZ7" s="168">
        <f t="shared" si="5"/>
        <v>638315.21</v>
      </c>
      <c r="BA7" s="168">
        <f t="shared" si="5"/>
        <v>668711.18999999994</v>
      </c>
      <c r="BB7" s="168">
        <f t="shared" si="5"/>
        <v>673020.19</v>
      </c>
      <c r="BC7" s="168">
        <f t="shared" si="5"/>
        <v>576298.69999999995</v>
      </c>
      <c r="BD7" s="168">
        <f t="shared" si="5"/>
        <v>662743.51</v>
      </c>
      <c r="BE7" s="168">
        <f t="shared" si="5"/>
        <v>633928.58000000007</v>
      </c>
      <c r="BF7" s="168">
        <f t="shared" si="5"/>
        <v>605113.63</v>
      </c>
      <c r="BG7" s="168">
        <f t="shared" si="5"/>
        <v>662743.51</v>
      </c>
      <c r="BH7" s="168">
        <f t="shared" si="5"/>
        <v>605113.63</v>
      </c>
      <c r="BI7" s="168">
        <f t="shared" si="5"/>
        <v>434496.76</v>
      </c>
      <c r="BJ7" s="168">
        <f t="shared" si="5"/>
        <v>322970.77999999997</v>
      </c>
      <c r="BK7" s="168">
        <f t="shared" si="5"/>
        <v>280844.15000000002</v>
      </c>
      <c r="BL7" s="168">
        <f t="shared" si="5"/>
        <v>294886.36</v>
      </c>
      <c r="BM7" s="168">
        <f t="shared" si="5"/>
        <v>308928.58</v>
      </c>
      <c r="BN7" s="168">
        <f t="shared" ref="BN7:BU7" si="6">BN8+BN14+BN24+BN30</f>
        <v>308928.58</v>
      </c>
      <c r="BO7" s="168">
        <f t="shared" si="6"/>
        <v>125405.85</v>
      </c>
      <c r="BP7" s="168">
        <f t="shared" si="6"/>
        <v>54139.61</v>
      </c>
      <c r="BQ7" s="168">
        <f t="shared" si="6"/>
        <v>49431.82</v>
      </c>
      <c r="BR7" s="168">
        <f t="shared" si="6"/>
        <v>51785.71</v>
      </c>
      <c r="BS7" s="168">
        <f t="shared" si="6"/>
        <v>54139.61</v>
      </c>
      <c r="BT7" s="168">
        <f t="shared" si="6"/>
        <v>22362.01</v>
      </c>
      <c r="BU7" s="168">
        <f t="shared" si="6"/>
        <v>115000000.05000001</v>
      </c>
      <c r="BW7" s="168">
        <f t="shared" ref="BW7:CC7" si="7">BW8+BW14+BW24+BW30</f>
        <v>3450000</v>
      </c>
      <c r="BX7" s="168">
        <f t="shared" si="7"/>
        <v>24962329.52</v>
      </c>
      <c r="BY7" s="168">
        <f t="shared" si="7"/>
        <v>31553444.399999999</v>
      </c>
      <c r="BZ7" s="168">
        <f t="shared" si="7"/>
        <v>26380223.080000002</v>
      </c>
      <c r="CA7" s="168">
        <f t="shared" si="7"/>
        <v>21825634.539999999</v>
      </c>
      <c r="CB7" s="168">
        <f t="shared" si="7"/>
        <v>6828368.5099999998</v>
      </c>
      <c r="CC7" s="168">
        <f t="shared" si="7"/>
        <v>115000000.05000001</v>
      </c>
      <c r="CD7" s="279">
        <f t="shared" ref="CD7:CD51" si="8">BU7-CC7</f>
        <v>0</v>
      </c>
    </row>
    <row r="8" spans="1:82" x14ac:dyDescent="0.3">
      <c r="A8" s="171" t="s">
        <v>313</v>
      </c>
      <c r="B8" s="177">
        <f t="shared" ref="B8:BM8" si="9">B9</f>
        <v>0</v>
      </c>
      <c r="C8" s="177">
        <f t="shared" si="9"/>
        <v>0</v>
      </c>
      <c r="D8" s="177">
        <f t="shared" si="9"/>
        <v>59090.91</v>
      </c>
      <c r="E8" s="177">
        <f t="shared" si="9"/>
        <v>140909.09</v>
      </c>
      <c r="F8" s="177">
        <f t="shared" si="9"/>
        <v>0</v>
      </c>
      <c r="G8" s="177">
        <f t="shared" si="9"/>
        <v>197500</v>
      </c>
      <c r="H8" s="177">
        <f t="shared" si="9"/>
        <v>732954.54</v>
      </c>
      <c r="I8" s="177">
        <f t="shared" si="9"/>
        <v>212045.46000000002</v>
      </c>
      <c r="J8" s="177">
        <f t="shared" si="9"/>
        <v>202500</v>
      </c>
      <c r="K8" s="177">
        <f t="shared" si="9"/>
        <v>597500</v>
      </c>
      <c r="L8" s="177">
        <f t="shared" si="9"/>
        <v>231136.36</v>
      </c>
      <c r="M8" s="177">
        <f t="shared" si="9"/>
        <v>1076363.6400000001</v>
      </c>
      <c r="N8" s="177">
        <f t="shared" si="9"/>
        <v>1073181.82</v>
      </c>
      <c r="O8" s="177">
        <f t="shared" si="9"/>
        <v>455316.56</v>
      </c>
      <c r="P8" s="177">
        <f t="shared" si="9"/>
        <v>2020844.1600000001</v>
      </c>
      <c r="Q8" s="177">
        <f t="shared" si="9"/>
        <v>396842.52</v>
      </c>
      <c r="R8" s="177">
        <f t="shared" si="9"/>
        <v>687215.90999999992</v>
      </c>
      <c r="S8" s="177">
        <f t="shared" si="9"/>
        <v>517126.62</v>
      </c>
      <c r="T8" s="177">
        <f t="shared" si="9"/>
        <v>75933.440000000002</v>
      </c>
      <c r="U8" s="177">
        <f t="shared" si="9"/>
        <v>240137.98</v>
      </c>
      <c r="V8" s="177">
        <f t="shared" si="9"/>
        <v>51785.71</v>
      </c>
      <c r="W8" s="177">
        <f t="shared" si="9"/>
        <v>49431.82</v>
      </c>
      <c r="X8" s="177">
        <f t="shared" si="9"/>
        <v>51785.71</v>
      </c>
      <c r="Y8" s="177">
        <f t="shared" si="9"/>
        <v>54139.61</v>
      </c>
      <c r="Z8" s="177">
        <f t="shared" si="9"/>
        <v>49431.82</v>
      </c>
      <c r="AA8" s="177">
        <f t="shared" si="9"/>
        <v>47077.919999999998</v>
      </c>
      <c r="AB8" s="177">
        <f t="shared" si="9"/>
        <v>54139.61</v>
      </c>
      <c r="AC8" s="177">
        <f t="shared" si="9"/>
        <v>49431.82</v>
      </c>
      <c r="AD8" s="177">
        <f t="shared" si="9"/>
        <v>51785.71</v>
      </c>
      <c r="AE8" s="177">
        <f t="shared" si="9"/>
        <v>51785.71</v>
      </c>
      <c r="AF8" s="177">
        <f t="shared" si="9"/>
        <v>49431.82</v>
      </c>
      <c r="AG8" s="177">
        <f t="shared" si="9"/>
        <v>54139.61</v>
      </c>
      <c r="AH8" s="177">
        <f t="shared" si="9"/>
        <v>51785.71</v>
      </c>
      <c r="AI8" s="177">
        <f t="shared" si="9"/>
        <v>49431.82</v>
      </c>
      <c r="AJ8" s="177">
        <f t="shared" si="9"/>
        <v>51785.71</v>
      </c>
      <c r="AK8" s="177">
        <f t="shared" si="9"/>
        <v>51785.71</v>
      </c>
      <c r="AL8" s="177">
        <f t="shared" si="9"/>
        <v>51785.71</v>
      </c>
      <c r="AM8" s="177">
        <f t="shared" si="9"/>
        <v>47077.919999999998</v>
      </c>
      <c r="AN8" s="177">
        <f t="shared" si="9"/>
        <v>54139.61</v>
      </c>
      <c r="AO8" s="177">
        <f t="shared" si="9"/>
        <v>47077.919999999998</v>
      </c>
      <c r="AP8" s="177">
        <f t="shared" si="9"/>
        <v>54139.61</v>
      </c>
      <c r="AQ8" s="177">
        <f t="shared" si="9"/>
        <v>51785.71</v>
      </c>
      <c r="AR8" s="177">
        <f t="shared" si="9"/>
        <v>49431.82</v>
      </c>
      <c r="AS8" s="177">
        <f t="shared" si="9"/>
        <v>54139.61</v>
      </c>
      <c r="AT8" s="177">
        <f t="shared" si="9"/>
        <v>49431.82</v>
      </c>
      <c r="AU8" s="177">
        <f t="shared" si="9"/>
        <v>51785.71</v>
      </c>
      <c r="AV8" s="177">
        <f t="shared" si="9"/>
        <v>51785.71</v>
      </c>
      <c r="AW8" s="177">
        <f t="shared" si="9"/>
        <v>49431.82</v>
      </c>
      <c r="AX8" s="177">
        <f t="shared" si="9"/>
        <v>54139.61</v>
      </c>
      <c r="AY8" s="177">
        <f t="shared" si="9"/>
        <v>49431.82</v>
      </c>
      <c r="AZ8" s="177">
        <f t="shared" si="9"/>
        <v>49431.82</v>
      </c>
      <c r="BA8" s="177">
        <f t="shared" si="9"/>
        <v>51785.71</v>
      </c>
      <c r="BB8" s="177">
        <f t="shared" si="9"/>
        <v>54139.61</v>
      </c>
      <c r="BC8" s="177">
        <f t="shared" si="9"/>
        <v>47077.919999999998</v>
      </c>
      <c r="BD8" s="177">
        <f t="shared" si="9"/>
        <v>54139.61</v>
      </c>
      <c r="BE8" s="177">
        <f t="shared" si="9"/>
        <v>51785.71</v>
      </c>
      <c r="BF8" s="177">
        <f t="shared" si="9"/>
        <v>49431.82</v>
      </c>
      <c r="BG8" s="177">
        <f t="shared" si="9"/>
        <v>54139.61</v>
      </c>
      <c r="BH8" s="177">
        <f t="shared" si="9"/>
        <v>49431.82</v>
      </c>
      <c r="BI8" s="177">
        <f t="shared" si="9"/>
        <v>51785.71</v>
      </c>
      <c r="BJ8" s="177">
        <f t="shared" si="9"/>
        <v>54139.61</v>
      </c>
      <c r="BK8" s="177">
        <f t="shared" si="9"/>
        <v>47077.919999999998</v>
      </c>
      <c r="BL8" s="177">
        <f t="shared" si="9"/>
        <v>49431.82</v>
      </c>
      <c r="BM8" s="177">
        <f t="shared" si="9"/>
        <v>51785.71</v>
      </c>
      <c r="BN8" s="177">
        <f t="shared" ref="BN8:BT8" si="10">BN9</f>
        <v>51785.71</v>
      </c>
      <c r="BO8" s="177">
        <f t="shared" si="10"/>
        <v>49431.82</v>
      </c>
      <c r="BP8" s="177">
        <f t="shared" si="10"/>
        <v>54139.61</v>
      </c>
      <c r="BQ8" s="177">
        <f t="shared" si="10"/>
        <v>49431.82</v>
      </c>
      <c r="BR8" s="177">
        <f t="shared" si="10"/>
        <v>51785.71</v>
      </c>
      <c r="BS8" s="177">
        <f t="shared" si="10"/>
        <v>54139.61</v>
      </c>
      <c r="BT8" s="177">
        <f t="shared" si="10"/>
        <v>22362.01</v>
      </c>
      <c r="BU8" s="177">
        <f t="shared" ref="BU8:CC8" si="11">BU9</f>
        <v>11499999.919999998</v>
      </c>
      <c r="BW8" s="177">
        <f t="shared" si="11"/>
        <v>3450000</v>
      </c>
      <c r="BX8" s="177">
        <f t="shared" si="11"/>
        <v>5673741.8600000003</v>
      </c>
      <c r="BY8" s="177">
        <f t="shared" si="11"/>
        <v>612012.97</v>
      </c>
      <c r="BZ8" s="177">
        <f t="shared" si="11"/>
        <v>612012.97</v>
      </c>
      <c r="CA8" s="177">
        <f t="shared" si="11"/>
        <v>616720.7699999999</v>
      </c>
      <c r="CB8" s="177">
        <f t="shared" si="11"/>
        <v>535511.35</v>
      </c>
      <c r="CC8" s="177">
        <f t="shared" si="11"/>
        <v>11499999.92</v>
      </c>
      <c r="CD8" s="279">
        <f t="shared" si="8"/>
        <v>0</v>
      </c>
    </row>
    <row r="9" spans="1:82" x14ac:dyDescent="0.3">
      <c r="A9" s="173" t="s">
        <v>193</v>
      </c>
      <c r="B9" s="169">
        <f t="shared" ref="B9:BM9" si="12">B10+B11+B12+B13</f>
        <v>0</v>
      </c>
      <c r="C9" s="169">
        <f t="shared" si="12"/>
        <v>0</v>
      </c>
      <c r="D9" s="169">
        <f t="shared" si="12"/>
        <v>59090.91</v>
      </c>
      <c r="E9" s="169">
        <f t="shared" si="12"/>
        <v>140909.09</v>
      </c>
      <c r="F9" s="169">
        <f t="shared" si="12"/>
        <v>0</v>
      </c>
      <c r="G9" s="169">
        <f t="shared" si="12"/>
        <v>197500</v>
      </c>
      <c r="H9" s="169">
        <f t="shared" si="12"/>
        <v>732954.54</v>
      </c>
      <c r="I9" s="169">
        <f t="shared" si="12"/>
        <v>212045.46000000002</v>
      </c>
      <c r="J9" s="169">
        <f t="shared" si="12"/>
        <v>202500</v>
      </c>
      <c r="K9" s="169">
        <f t="shared" si="12"/>
        <v>597500</v>
      </c>
      <c r="L9" s="169">
        <f t="shared" si="12"/>
        <v>231136.36</v>
      </c>
      <c r="M9" s="169">
        <f t="shared" si="12"/>
        <v>1076363.6400000001</v>
      </c>
      <c r="N9" s="169">
        <f t="shared" si="12"/>
        <v>1073181.82</v>
      </c>
      <c r="O9" s="169">
        <f t="shared" si="12"/>
        <v>455316.56</v>
      </c>
      <c r="P9" s="169">
        <f t="shared" si="12"/>
        <v>2020844.1600000001</v>
      </c>
      <c r="Q9" s="169">
        <f t="shared" si="12"/>
        <v>396842.52</v>
      </c>
      <c r="R9" s="169">
        <f t="shared" si="12"/>
        <v>687215.90999999992</v>
      </c>
      <c r="S9" s="169">
        <f t="shared" si="12"/>
        <v>517126.62</v>
      </c>
      <c r="T9" s="169">
        <f t="shared" si="12"/>
        <v>75933.440000000002</v>
      </c>
      <c r="U9" s="169">
        <f t="shared" si="12"/>
        <v>240137.98</v>
      </c>
      <c r="V9" s="169">
        <f t="shared" si="12"/>
        <v>51785.71</v>
      </c>
      <c r="W9" s="169">
        <f t="shared" si="12"/>
        <v>49431.82</v>
      </c>
      <c r="X9" s="169">
        <f t="shared" si="12"/>
        <v>51785.71</v>
      </c>
      <c r="Y9" s="169">
        <f t="shared" si="12"/>
        <v>54139.61</v>
      </c>
      <c r="Z9" s="169">
        <f t="shared" si="12"/>
        <v>49431.82</v>
      </c>
      <c r="AA9" s="169">
        <f t="shared" si="12"/>
        <v>47077.919999999998</v>
      </c>
      <c r="AB9" s="169">
        <f t="shared" si="12"/>
        <v>54139.61</v>
      </c>
      <c r="AC9" s="169">
        <f t="shared" si="12"/>
        <v>49431.82</v>
      </c>
      <c r="AD9" s="169">
        <f t="shared" si="12"/>
        <v>51785.71</v>
      </c>
      <c r="AE9" s="169">
        <f t="shared" si="12"/>
        <v>51785.71</v>
      </c>
      <c r="AF9" s="169">
        <f t="shared" si="12"/>
        <v>49431.82</v>
      </c>
      <c r="AG9" s="169">
        <f t="shared" si="12"/>
        <v>54139.61</v>
      </c>
      <c r="AH9" s="169">
        <f t="shared" si="12"/>
        <v>51785.71</v>
      </c>
      <c r="AI9" s="169">
        <f t="shared" si="12"/>
        <v>49431.82</v>
      </c>
      <c r="AJ9" s="169">
        <f t="shared" si="12"/>
        <v>51785.71</v>
      </c>
      <c r="AK9" s="169">
        <f t="shared" si="12"/>
        <v>51785.71</v>
      </c>
      <c r="AL9" s="169">
        <f t="shared" si="12"/>
        <v>51785.71</v>
      </c>
      <c r="AM9" s="169">
        <f t="shared" si="12"/>
        <v>47077.919999999998</v>
      </c>
      <c r="AN9" s="169">
        <f t="shared" si="12"/>
        <v>54139.61</v>
      </c>
      <c r="AO9" s="169">
        <f t="shared" si="12"/>
        <v>47077.919999999998</v>
      </c>
      <c r="AP9" s="169">
        <f t="shared" si="12"/>
        <v>54139.61</v>
      </c>
      <c r="AQ9" s="169">
        <f t="shared" si="12"/>
        <v>51785.71</v>
      </c>
      <c r="AR9" s="169">
        <f t="shared" si="12"/>
        <v>49431.82</v>
      </c>
      <c r="AS9" s="169">
        <f t="shared" si="12"/>
        <v>54139.61</v>
      </c>
      <c r="AT9" s="169">
        <f t="shared" si="12"/>
        <v>49431.82</v>
      </c>
      <c r="AU9" s="169">
        <f t="shared" si="12"/>
        <v>51785.71</v>
      </c>
      <c r="AV9" s="169">
        <f t="shared" si="12"/>
        <v>51785.71</v>
      </c>
      <c r="AW9" s="169">
        <f t="shared" si="12"/>
        <v>49431.82</v>
      </c>
      <c r="AX9" s="169">
        <f t="shared" si="12"/>
        <v>54139.61</v>
      </c>
      <c r="AY9" s="169">
        <f t="shared" si="12"/>
        <v>49431.82</v>
      </c>
      <c r="AZ9" s="169">
        <f t="shared" si="12"/>
        <v>49431.82</v>
      </c>
      <c r="BA9" s="169">
        <f t="shared" si="12"/>
        <v>51785.71</v>
      </c>
      <c r="BB9" s="169">
        <f t="shared" si="12"/>
        <v>54139.61</v>
      </c>
      <c r="BC9" s="169">
        <f t="shared" si="12"/>
        <v>47077.919999999998</v>
      </c>
      <c r="BD9" s="169">
        <f t="shared" si="12"/>
        <v>54139.61</v>
      </c>
      <c r="BE9" s="169">
        <f t="shared" si="12"/>
        <v>51785.71</v>
      </c>
      <c r="BF9" s="169">
        <f t="shared" si="12"/>
        <v>49431.82</v>
      </c>
      <c r="BG9" s="169">
        <f t="shared" si="12"/>
        <v>54139.61</v>
      </c>
      <c r="BH9" s="169">
        <f t="shared" si="12"/>
        <v>49431.82</v>
      </c>
      <c r="BI9" s="169">
        <f t="shared" si="12"/>
        <v>51785.71</v>
      </c>
      <c r="BJ9" s="169">
        <f t="shared" si="12"/>
        <v>54139.61</v>
      </c>
      <c r="BK9" s="169">
        <f t="shared" si="12"/>
        <v>47077.919999999998</v>
      </c>
      <c r="BL9" s="169">
        <f t="shared" si="12"/>
        <v>49431.82</v>
      </c>
      <c r="BM9" s="169">
        <f t="shared" si="12"/>
        <v>51785.71</v>
      </c>
      <c r="BN9" s="169">
        <f t="shared" ref="BN9:BT9" si="13">BN10+BN11+BN12+BN13</f>
        <v>51785.71</v>
      </c>
      <c r="BO9" s="169">
        <f t="shared" si="13"/>
        <v>49431.82</v>
      </c>
      <c r="BP9" s="169">
        <f t="shared" si="13"/>
        <v>54139.61</v>
      </c>
      <c r="BQ9" s="169">
        <f t="shared" si="13"/>
        <v>49431.82</v>
      </c>
      <c r="BR9" s="169">
        <f t="shared" si="13"/>
        <v>51785.71</v>
      </c>
      <c r="BS9" s="169">
        <f t="shared" si="13"/>
        <v>54139.61</v>
      </c>
      <c r="BT9" s="169">
        <f t="shared" si="13"/>
        <v>22362.01</v>
      </c>
      <c r="BU9" s="169">
        <f t="shared" ref="BU9" si="14">BU10+BU11+BU12+BU13</f>
        <v>11499999.919999998</v>
      </c>
      <c r="BW9" s="169">
        <f t="shared" ref="BW9:CC9" si="15">BW10+BW11+BW12+BW13</f>
        <v>3450000</v>
      </c>
      <c r="BX9" s="169">
        <f t="shared" si="15"/>
        <v>5673741.8600000003</v>
      </c>
      <c r="BY9" s="169">
        <f t="shared" si="15"/>
        <v>612012.97</v>
      </c>
      <c r="BZ9" s="169">
        <f t="shared" si="15"/>
        <v>612012.97</v>
      </c>
      <c r="CA9" s="169">
        <f t="shared" si="15"/>
        <v>616720.7699999999</v>
      </c>
      <c r="CB9" s="169">
        <f t="shared" si="15"/>
        <v>535511.35</v>
      </c>
      <c r="CC9" s="169">
        <f t="shared" si="15"/>
        <v>11499999.92</v>
      </c>
      <c r="CD9" s="279">
        <f t="shared" si="8"/>
        <v>0</v>
      </c>
    </row>
    <row r="10" spans="1:82" ht="27.6" x14ac:dyDescent="0.3">
      <c r="A10" s="174" t="s">
        <v>279</v>
      </c>
      <c r="B10" s="170">
        <v>0</v>
      </c>
      <c r="C10" s="170">
        <v>0</v>
      </c>
      <c r="D10" s="170">
        <v>59090.91</v>
      </c>
      <c r="E10" s="170">
        <v>140909.09</v>
      </c>
      <c r="F10" s="170">
        <v>0</v>
      </c>
      <c r="G10" s="170">
        <v>87500</v>
      </c>
      <c r="H10" s="170">
        <v>262500</v>
      </c>
      <c r="I10" s="170">
        <v>0</v>
      </c>
      <c r="J10" s="170">
        <v>0</v>
      </c>
      <c r="K10" s="170">
        <v>0</v>
      </c>
      <c r="L10" s="170">
        <v>40909.089999999997</v>
      </c>
      <c r="M10" s="170">
        <v>159090.91</v>
      </c>
      <c r="N10" s="170">
        <v>0</v>
      </c>
      <c r="O10" s="170">
        <v>0</v>
      </c>
      <c r="P10" s="170">
        <v>0</v>
      </c>
      <c r="Q10" s="170">
        <v>0</v>
      </c>
      <c r="R10" s="170">
        <v>0</v>
      </c>
      <c r="S10" s="170">
        <v>0</v>
      </c>
      <c r="T10" s="170">
        <v>0</v>
      </c>
      <c r="U10" s="170">
        <v>0</v>
      </c>
      <c r="V10" s="170">
        <v>0</v>
      </c>
      <c r="W10" s="170">
        <v>0</v>
      </c>
      <c r="X10" s="170">
        <v>0</v>
      </c>
      <c r="Y10" s="170">
        <v>0</v>
      </c>
      <c r="Z10" s="170">
        <v>0</v>
      </c>
      <c r="AA10" s="170">
        <v>0</v>
      </c>
      <c r="AB10" s="170">
        <v>0</v>
      </c>
      <c r="AC10" s="170">
        <v>0</v>
      </c>
      <c r="AD10" s="170">
        <v>0</v>
      </c>
      <c r="AE10" s="170">
        <v>0</v>
      </c>
      <c r="AF10" s="170">
        <v>0</v>
      </c>
      <c r="AG10" s="170">
        <v>0</v>
      </c>
      <c r="AH10" s="170">
        <v>0</v>
      </c>
      <c r="AI10" s="170">
        <v>0</v>
      </c>
      <c r="AJ10" s="170">
        <v>0</v>
      </c>
      <c r="AK10" s="170">
        <v>0</v>
      </c>
      <c r="AL10" s="170">
        <v>0</v>
      </c>
      <c r="AM10" s="170">
        <v>0</v>
      </c>
      <c r="AN10" s="170">
        <v>0</v>
      </c>
      <c r="AO10" s="170">
        <v>0</v>
      </c>
      <c r="AP10" s="170">
        <v>0</v>
      </c>
      <c r="AQ10" s="170">
        <v>0</v>
      </c>
      <c r="AR10" s="170">
        <v>0</v>
      </c>
      <c r="AS10" s="170">
        <v>0</v>
      </c>
      <c r="AT10" s="170">
        <v>0</v>
      </c>
      <c r="AU10" s="170">
        <v>0</v>
      </c>
      <c r="AV10" s="170">
        <v>0</v>
      </c>
      <c r="AW10" s="170">
        <v>0</v>
      </c>
      <c r="AX10" s="170">
        <v>0</v>
      </c>
      <c r="AY10" s="170">
        <v>0</v>
      </c>
      <c r="AZ10" s="170">
        <v>0</v>
      </c>
      <c r="BA10" s="170">
        <v>0</v>
      </c>
      <c r="BB10" s="170">
        <v>0</v>
      </c>
      <c r="BC10" s="170">
        <v>0</v>
      </c>
      <c r="BD10" s="170">
        <v>0</v>
      </c>
      <c r="BE10" s="170">
        <v>0</v>
      </c>
      <c r="BF10" s="170">
        <v>0</v>
      </c>
      <c r="BG10" s="170">
        <v>0</v>
      </c>
      <c r="BH10" s="170">
        <v>0</v>
      </c>
      <c r="BI10" s="170">
        <v>0</v>
      </c>
      <c r="BJ10" s="170">
        <v>0</v>
      </c>
      <c r="BK10" s="170">
        <v>0</v>
      </c>
      <c r="BL10" s="170">
        <v>0</v>
      </c>
      <c r="BM10" s="170">
        <v>0</v>
      </c>
      <c r="BN10" s="170">
        <v>0</v>
      </c>
      <c r="BO10" s="170">
        <v>0</v>
      </c>
      <c r="BP10" s="170">
        <v>0</v>
      </c>
      <c r="BQ10" s="170">
        <v>0</v>
      </c>
      <c r="BR10" s="170">
        <v>0</v>
      </c>
      <c r="BS10" s="170">
        <v>0</v>
      </c>
      <c r="BT10" s="170">
        <v>0</v>
      </c>
      <c r="BU10" s="170">
        <f>SUM(B10:BT10)</f>
        <v>750000</v>
      </c>
      <c r="BW10" s="170">
        <f>SUM(B10:M10)</f>
        <v>750000</v>
      </c>
      <c r="BX10" s="170">
        <f t="shared" ref="BX10" si="16">SUM(N10:Y10)</f>
        <v>0</v>
      </c>
      <c r="BY10" s="170">
        <f t="shared" ref="BY10" si="17">SUM(Z10:AK10)</f>
        <v>0</v>
      </c>
      <c r="BZ10" s="170">
        <f t="shared" ref="BZ10" si="18">SUM(AL10:AW10)</f>
        <v>0</v>
      </c>
      <c r="CA10" s="170">
        <f t="shared" ref="CA10" si="19">SUM(AX10:BI10)</f>
        <v>0</v>
      </c>
      <c r="CB10" s="170">
        <f t="shared" ref="CB10" si="20">SUM(BJ10:BT10)</f>
        <v>0</v>
      </c>
      <c r="CC10" s="170">
        <f>SUM(BW10:CB10)</f>
        <v>750000</v>
      </c>
      <c r="CD10" s="279">
        <f t="shared" si="8"/>
        <v>0</v>
      </c>
    </row>
    <row r="11" spans="1:82" ht="27.6" x14ac:dyDescent="0.3">
      <c r="A11" s="174" t="s">
        <v>277</v>
      </c>
      <c r="B11" s="170">
        <v>0</v>
      </c>
      <c r="C11" s="170">
        <v>0</v>
      </c>
      <c r="D11" s="170">
        <v>0</v>
      </c>
      <c r="E11" s="170">
        <v>0</v>
      </c>
      <c r="F11" s="170">
        <v>0</v>
      </c>
      <c r="G11" s="170">
        <v>110000</v>
      </c>
      <c r="H11" s="170">
        <v>330000</v>
      </c>
      <c r="I11" s="170">
        <v>0</v>
      </c>
      <c r="J11" s="170">
        <v>100000</v>
      </c>
      <c r="K11" s="170">
        <v>300000</v>
      </c>
      <c r="L11" s="170">
        <v>69545.45</v>
      </c>
      <c r="M11" s="170">
        <v>585454.55000000005</v>
      </c>
      <c r="N11" s="170">
        <v>945000</v>
      </c>
      <c r="O11" s="170">
        <v>236931.82</v>
      </c>
      <c r="P11" s="170">
        <v>1848068.18</v>
      </c>
      <c r="Q11" s="170">
        <v>101420.45</v>
      </c>
      <c r="R11" s="170">
        <v>595738.64</v>
      </c>
      <c r="S11" s="170">
        <v>465340.91</v>
      </c>
      <c r="T11" s="170">
        <v>24147.73</v>
      </c>
      <c r="U11" s="170">
        <v>188352.27000000002</v>
      </c>
      <c r="V11" s="170">
        <v>0</v>
      </c>
      <c r="W11" s="170">
        <v>0</v>
      </c>
      <c r="X11" s="170">
        <v>0</v>
      </c>
      <c r="Y11" s="170">
        <v>0</v>
      </c>
      <c r="Z11" s="170">
        <v>0</v>
      </c>
      <c r="AA11" s="170">
        <v>0</v>
      </c>
      <c r="AB11" s="170">
        <v>0</v>
      </c>
      <c r="AC11" s="170">
        <v>0</v>
      </c>
      <c r="AD11" s="170">
        <v>0</v>
      </c>
      <c r="AE11" s="170">
        <v>0</v>
      </c>
      <c r="AF11" s="170">
        <v>0</v>
      </c>
      <c r="AG11" s="170">
        <v>0</v>
      </c>
      <c r="AH11" s="170">
        <v>0</v>
      </c>
      <c r="AI11" s="170">
        <v>0</v>
      </c>
      <c r="AJ11" s="170">
        <v>0</v>
      </c>
      <c r="AK11" s="170">
        <v>0</v>
      </c>
      <c r="AL11" s="170">
        <v>0</v>
      </c>
      <c r="AM11" s="170">
        <v>0</v>
      </c>
      <c r="AN11" s="170">
        <v>0</v>
      </c>
      <c r="AO11" s="170">
        <v>0</v>
      </c>
      <c r="AP11" s="170">
        <v>0</v>
      </c>
      <c r="AQ11" s="170">
        <v>0</v>
      </c>
      <c r="AR11" s="170">
        <v>0</v>
      </c>
      <c r="AS11" s="170">
        <v>0</v>
      </c>
      <c r="AT11" s="170">
        <v>0</v>
      </c>
      <c r="AU11" s="170">
        <v>0</v>
      </c>
      <c r="AV11" s="170">
        <v>0</v>
      </c>
      <c r="AW11" s="170">
        <v>0</v>
      </c>
      <c r="AX11" s="170">
        <v>0</v>
      </c>
      <c r="AY11" s="170">
        <v>0</v>
      </c>
      <c r="AZ11" s="170">
        <v>0</v>
      </c>
      <c r="BA11" s="170">
        <v>0</v>
      </c>
      <c r="BB11" s="170">
        <v>0</v>
      </c>
      <c r="BC11" s="170">
        <v>0</v>
      </c>
      <c r="BD11" s="170">
        <v>0</v>
      </c>
      <c r="BE11" s="170">
        <v>0</v>
      </c>
      <c r="BF11" s="170">
        <v>0</v>
      </c>
      <c r="BG11" s="170">
        <v>0</v>
      </c>
      <c r="BH11" s="170">
        <v>0</v>
      </c>
      <c r="BI11" s="170">
        <v>0</v>
      </c>
      <c r="BJ11" s="170">
        <v>0</v>
      </c>
      <c r="BK11" s="170">
        <v>0</v>
      </c>
      <c r="BL11" s="170">
        <v>0</v>
      </c>
      <c r="BM11" s="170">
        <v>0</v>
      </c>
      <c r="BN11" s="170">
        <v>0</v>
      </c>
      <c r="BO11" s="170">
        <v>0</v>
      </c>
      <c r="BP11" s="170">
        <v>0</v>
      </c>
      <c r="BQ11" s="170">
        <v>0</v>
      </c>
      <c r="BR11" s="170">
        <v>0</v>
      </c>
      <c r="BS11" s="170">
        <v>0</v>
      </c>
      <c r="BT11" s="170">
        <v>0</v>
      </c>
      <c r="BU11" s="170">
        <f>SUM(B11:BT11)</f>
        <v>5900000</v>
      </c>
      <c r="BW11" s="170">
        <f t="shared" ref="BW11:BW50" si="21">SUM(B11:M11)</f>
        <v>1495000</v>
      </c>
      <c r="BX11" s="170">
        <f t="shared" ref="BX11:BX50" si="22">SUM(N11:Y11)</f>
        <v>4405000</v>
      </c>
      <c r="BY11" s="170">
        <f t="shared" ref="BY11:BY50" si="23">SUM(Z11:AK11)</f>
        <v>0</v>
      </c>
      <c r="BZ11" s="170">
        <f t="shared" ref="BZ11:BZ50" si="24">SUM(AL11:AW11)</f>
        <v>0</v>
      </c>
      <c r="CA11" s="170">
        <f t="shared" ref="CA11:CA50" si="25">SUM(AX11:BI11)</f>
        <v>0</v>
      </c>
      <c r="CB11" s="170">
        <f t="shared" ref="CB11:CB50" si="26">SUM(BJ11:BT11)</f>
        <v>0</v>
      </c>
      <c r="CC11" s="170">
        <f t="shared" ref="CC11:CC50" si="27">SUM(BW11:CB11)</f>
        <v>5900000</v>
      </c>
      <c r="CD11" s="279">
        <f t="shared" si="8"/>
        <v>0</v>
      </c>
    </row>
    <row r="12" spans="1:82" x14ac:dyDescent="0.3">
      <c r="A12" s="174" t="s">
        <v>278</v>
      </c>
      <c r="B12" s="170">
        <v>0</v>
      </c>
      <c r="C12" s="170">
        <v>0</v>
      </c>
      <c r="D12" s="170">
        <v>0</v>
      </c>
      <c r="E12" s="170">
        <v>0</v>
      </c>
      <c r="F12" s="170">
        <v>0</v>
      </c>
      <c r="G12" s="170">
        <v>0</v>
      </c>
      <c r="H12" s="170">
        <v>140454.53999999998</v>
      </c>
      <c r="I12" s="170">
        <v>212045.46000000002</v>
      </c>
      <c r="J12" s="170">
        <v>102500</v>
      </c>
      <c r="K12" s="170">
        <v>297500</v>
      </c>
      <c r="L12" s="170">
        <v>120681.81999999999</v>
      </c>
      <c r="M12" s="170">
        <v>331818.18000000005</v>
      </c>
      <c r="N12" s="170">
        <v>128181.81999999999</v>
      </c>
      <c r="O12" s="170">
        <v>212500</v>
      </c>
      <c r="P12" s="170">
        <v>118636.37000000001</v>
      </c>
      <c r="Q12" s="170">
        <v>243636.36</v>
      </c>
      <c r="R12" s="170">
        <v>42045.45</v>
      </c>
      <c r="S12" s="170">
        <v>0</v>
      </c>
      <c r="T12" s="170">
        <v>0</v>
      </c>
      <c r="U12" s="170">
        <v>0</v>
      </c>
      <c r="V12" s="170">
        <v>0</v>
      </c>
      <c r="W12" s="170">
        <v>0</v>
      </c>
      <c r="X12" s="170">
        <v>0</v>
      </c>
      <c r="Y12" s="170">
        <v>0</v>
      </c>
      <c r="Z12" s="170">
        <v>0</v>
      </c>
      <c r="AA12" s="170">
        <v>0</v>
      </c>
      <c r="AB12" s="170">
        <v>0</v>
      </c>
      <c r="AC12" s="170">
        <v>0</v>
      </c>
      <c r="AD12" s="170">
        <v>0</v>
      </c>
      <c r="AE12" s="170">
        <v>0</v>
      </c>
      <c r="AF12" s="170">
        <v>0</v>
      </c>
      <c r="AG12" s="170">
        <v>0</v>
      </c>
      <c r="AH12" s="170">
        <v>0</v>
      </c>
      <c r="AI12" s="170">
        <v>0</v>
      </c>
      <c r="AJ12" s="170">
        <v>0</v>
      </c>
      <c r="AK12" s="170">
        <v>0</v>
      </c>
      <c r="AL12" s="170">
        <v>0</v>
      </c>
      <c r="AM12" s="170">
        <v>0</v>
      </c>
      <c r="AN12" s="170">
        <v>0</v>
      </c>
      <c r="AO12" s="170">
        <v>0</v>
      </c>
      <c r="AP12" s="170">
        <v>0</v>
      </c>
      <c r="AQ12" s="170">
        <v>0</v>
      </c>
      <c r="AR12" s="170">
        <v>0</v>
      </c>
      <c r="AS12" s="170">
        <v>0</v>
      </c>
      <c r="AT12" s="170">
        <v>0</v>
      </c>
      <c r="AU12" s="170">
        <v>0</v>
      </c>
      <c r="AV12" s="170">
        <v>0</v>
      </c>
      <c r="AW12" s="170">
        <v>0</v>
      </c>
      <c r="AX12" s="170">
        <v>0</v>
      </c>
      <c r="AY12" s="170">
        <v>0</v>
      </c>
      <c r="AZ12" s="170">
        <v>0</v>
      </c>
      <c r="BA12" s="170">
        <v>0</v>
      </c>
      <c r="BB12" s="170">
        <v>0</v>
      </c>
      <c r="BC12" s="170">
        <v>0</v>
      </c>
      <c r="BD12" s="170">
        <v>0</v>
      </c>
      <c r="BE12" s="170">
        <v>0</v>
      </c>
      <c r="BF12" s="170">
        <v>0</v>
      </c>
      <c r="BG12" s="170">
        <v>0</v>
      </c>
      <c r="BH12" s="170">
        <v>0</v>
      </c>
      <c r="BI12" s="170">
        <v>0</v>
      </c>
      <c r="BJ12" s="170">
        <v>0</v>
      </c>
      <c r="BK12" s="170">
        <v>0</v>
      </c>
      <c r="BL12" s="170">
        <v>0</v>
      </c>
      <c r="BM12" s="170">
        <v>0</v>
      </c>
      <c r="BN12" s="170">
        <v>0</v>
      </c>
      <c r="BO12" s="170">
        <v>0</v>
      </c>
      <c r="BP12" s="170">
        <v>0</v>
      </c>
      <c r="BQ12" s="170">
        <v>0</v>
      </c>
      <c r="BR12" s="170">
        <v>0</v>
      </c>
      <c r="BS12" s="170">
        <v>0</v>
      </c>
      <c r="BT12" s="170">
        <v>0</v>
      </c>
      <c r="BU12" s="170">
        <f>SUM(B12:BT12)</f>
        <v>1950000.0000000002</v>
      </c>
      <c r="BW12" s="170">
        <f t="shared" si="21"/>
        <v>1205000</v>
      </c>
      <c r="BX12" s="170">
        <f t="shared" si="22"/>
        <v>745000</v>
      </c>
      <c r="BY12" s="170">
        <f t="shared" si="23"/>
        <v>0</v>
      </c>
      <c r="BZ12" s="170">
        <f t="shared" si="24"/>
        <v>0</v>
      </c>
      <c r="CA12" s="170">
        <f t="shared" si="25"/>
        <v>0</v>
      </c>
      <c r="CB12" s="170">
        <f t="shared" si="26"/>
        <v>0</v>
      </c>
      <c r="CC12" s="170">
        <f t="shared" si="27"/>
        <v>1950000</v>
      </c>
      <c r="CD12" s="279">
        <f t="shared" si="8"/>
        <v>0</v>
      </c>
    </row>
    <row r="13" spans="1:82" x14ac:dyDescent="0.3">
      <c r="A13" s="174" t="s">
        <v>280</v>
      </c>
      <c r="B13" s="170">
        <v>0</v>
      </c>
      <c r="C13" s="170">
        <v>0</v>
      </c>
      <c r="D13" s="170">
        <v>0</v>
      </c>
      <c r="E13" s="170">
        <v>0</v>
      </c>
      <c r="F13" s="170">
        <v>0</v>
      </c>
      <c r="G13" s="170">
        <v>0</v>
      </c>
      <c r="H13" s="170">
        <v>0</v>
      </c>
      <c r="I13" s="170">
        <v>0</v>
      </c>
      <c r="J13" s="170">
        <v>0</v>
      </c>
      <c r="K13" s="170">
        <v>0</v>
      </c>
      <c r="L13" s="170">
        <v>0</v>
      </c>
      <c r="M13" s="170">
        <v>0</v>
      </c>
      <c r="N13" s="170">
        <v>0</v>
      </c>
      <c r="O13" s="170">
        <v>5884.74</v>
      </c>
      <c r="P13" s="170">
        <v>54139.61</v>
      </c>
      <c r="Q13" s="170">
        <v>51785.71</v>
      </c>
      <c r="R13" s="170">
        <v>49431.82</v>
      </c>
      <c r="S13" s="170">
        <v>51785.71</v>
      </c>
      <c r="T13" s="170">
        <v>51785.71</v>
      </c>
      <c r="U13" s="170">
        <v>51785.71</v>
      </c>
      <c r="V13" s="170">
        <v>51785.71</v>
      </c>
      <c r="W13" s="170">
        <v>49431.82</v>
      </c>
      <c r="X13" s="170">
        <v>51785.71</v>
      </c>
      <c r="Y13" s="170">
        <v>54139.61</v>
      </c>
      <c r="Z13" s="170">
        <v>49431.82</v>
      </c>
      <c r="AA13" s="170">
        <v>47077.919999999998</v>
      </c>
      <c r="AB13" s="170">
        <v>54139.61</v>
      </c>
      <c r="AC13" s="170">
        <v>49431.82</v>
      </c>
      <c r="AD13" s="170">
        <v>51785.71</v>
      </c>
      <c r="AE13" s="170">
        <v>51785.71</v>
      </c>
      <c r="AF13" s="170">
        <v>49431.82</v>
      </c>
      <c r="AG13" s="170">
        <v>54139.61</v>
      </c>
      <c r="AH13" s="170">
        <v>51785.71</v>
      </c>
      <c r="AI13" s="170">
        <v>49431.82</v>
      </c>
      <c r="AJ13" s="170">
        <v>51785.71</v>
      </c>
      <c r="AK13" s="170">
        <v>51785.71</v>
      </c>
      <c r="AL13" s="170">
        <v>51785.71</v>
      </c>
      <c r="AM13" s="170">
        <v>47077.919999999998</v>
      </c>
      <c r="AN13" s="170">
        <v>54139.61</v>
      </c>
      <c r="AO13" s="170">
        <v>47077.919999999998</v>
      </c>
      <c r="AP13" s="170">
        <v>54139.61</v>
      </c>
      <c r="AQ13" s="170">
        <v>51785.71</v>
      </c>
      <c r="AR13" s="170">
        <v>49431.82</v>
      </c>
      <c r="AS13" s="170">
        <v>54139.61</v>
      </c>
      <c r="AT13" s="170">
        <v>49431.82</v>
      </c>
      <c r="AU13" s="170">
        <v>51785.71</v>
      </c>
      <c r="AV13" s="170">
        <v>51785.71</v>
      </c>
      <c r="AW13" s="170">
        <v>49431.82</v>
      </c>
      <c r="AX13" s="170">
        <v>54139.61</v>
      </c>
      <c r="AY13" s="170">
        <v>49431.82</v>
      </c>
      <c r="AZ13" s="170">
        <v>49431.82</v>
      </c>
      <c r="BA13" s="170">
        <v>51785.71</v>
      </c>
      <c r="BB13" s="170">
        <v>54139.61</v>
      </c>
      <c r="BC13" s="170">
        <v>47077.919999999998</v>
      </c>
      <c r="BD13" s="170">
        <v>54139.61</v>
      </c>
      <c r="BE13" s="170">
        <v>51785.71</v>
      </c>
      <c r="BF13" s="170">
        <v>49431.82</v>
      </c>
      <c r="BG13" s="170">
        <v>54139.61</v>
      </c>
      <c r="BH13" s="170">
        <v>49431.82</v>
      </c>
      <c r="BI13" s="170">
        <v>51785.71</v>
      </c>
      <c r="BJ13" s="170">
        <v>54139.61</v>
      </c>
      <c r="BK13" s="170">
        <v>47077.919999999998</v>
      </c>
      <c r="BL13" s="170">
        <v>49431.82</v>
      </c>
      <c r="BM13" s="170">
        <v>51785.71</v>
      </c>
      <c r="BN13" s="170">
        <v>51785.71</v>
      </c>
      <c r="BO13" s="170">
        <v>49431.82</v>
      </c>
      <c r="BP13" s="170">
        <v>54139.61</v>
      </c>
      <c r="BQ13" s="170">
        <v>49431.82</v>
      </c>
      <c r="BR13" s="170">
        <v>51785.71</v>
      </c>
      <c r="BS13" s="170">
        <v>54139.61</v>
      </c>
      <c r="BT13" s="170">
        <v>22362.01</v>
      </c>
      <c r="BU13" s="170">
        <f>SUM(B13:BT13)</f>
        <v>2899999.9199999985</v>
      </c>
      <c r="BW13" s="170">
        <f t="shared" si="21"/>
        <v>0</v>
      </c>
      <c r="BX13" s="170">
        <f t="shared" si="22"/>
        <v>523741.86000000004</v>
      </c>
      <c r="BY13" s="170">
        <f t="shared" si="23"/>
        <v>612012.97</v>
      </c>
      <c r="BZ13" s="170">
        <f t="shared" si="24"/>
        <v>612012.97</v>
      </c>
      <c r="CA13" s="170">
        <f t="shared" si="25"/>
        <v>616720.7699999999</v>
      </c>
      <c r="CB13" s="170">
        <f t="shared" si="26"/>
        <v>535511.35</v>
      </c>
      <c r="CC13" s="170">
        <f t="shared" si="27"/>
        <v>2899999.92</v>
      </c>
      <c r="CD13" s="279">
        <f t="shared" si="8"/>
        <v>0</v>
      </c>
    </row>
    <row r="14" spans="1:82" x14ac:dyDescent="0.3">
      <c r="A14" s="171" t="s">
        <v>186</v>
      </c>
      <c r="B14" s="177">
        <f>B15+B16+B17+B21+B22+B23</f>
        <v>0</v>
      </c>
      <c r="C14" s="177">
        <v>0</v>
      </c>
      <c r="D14" s="177">
        <v>0</v>
      </c>
      <c r="E14" s="177">
        <v>0</v>
      </c>
      <c r="F14" s="177">
        <v>0</v>
      </c>
      <c r="G14" s="177">
        <v>0</v>
      </c>
      <c r="H14" s="177">
        <v>0</v>
      </c>
      <c r="I14" s="177">
        <v>0</v>
      </c>
      <c r="J14" s="177">
        <v>0</v>
      </c>
      <c r="K14" s="177">
        <v>0</v>
      </c>
      <c r="L14" s="177">
        <v>0</v>
      </c>
      <c r="M14" s="177">
        <v>0</v>
      </c>
      <c r="N14" s="177">
        <v>0</v>
      </c>
      <c r="O14" s="177">
        <v>0</v>
      </c>
      <c r="P14" s="177">
        <v>0</v>
      </c>
      <c r="Q14" s="177">
        <v>0</v>
      </c>
      <c r="R14" s="177">
        <v>0</v>
      </c>
      <c r="S14" s="177">
        <v>0</v>
      </c>
      <c r="T14" s="177">
        <v>0</v>
      </c>
      <c r="U14" s="177">
        <v>0</v>
      </c>
      <c r="V14" s="177">
        <v>0</v>
      </c>
      <c r="W14" s="177">
        <v>0</v>
      </c>
      <c r="X14" s="177">
        <v>0</v>
      </c>
      <c r="Y14" s="177">
        <v>0</v>
      </c>
      <c r="Z14" s="177">
        <v>0</v>
      </c>
      <c r="AA14" s="177">
        <v>0</v>
      </c>
      <c r="AB14" s="177">
        <v>0</v>
      </c>
      <c r="AC14" s="177">
        <v>0</v>
      </c>
      <c r="AD14" s="177">
        <v>0</v>
      </c>
      <c r="AE14" s="177">
        <v>0</v>
      </c>
      <c r="AF14" s="177">
        <v>0</v>
      </c>
      <c r="AG14" s="177">
        <v>0</v>
      </c>
      <c r="AH14" s="177">
        <v>0</v>
      </c>
      <c r="AI14" s="177">
        <v>0</v>
      </c>
      <c r="AJ14" s="177">
        <v>0</v>
      </c>
      <c r="AK14" s="177">
        <v>0</v>
      </c>
      <c r="AL14" s="177">
        <v>0</v>
      </c>
      <c r="AM14" s="177">
        <v>0</v>
      </c>
      <c r="AN14" s="177">
        <v>0</v>
      </c>
      <c r="AO14" s="177">
        <v>0</v>
      </c>
      <c r="AP14" s="177">
        <v>0</v>
      </c>
      <c r="AQ14" s="177">
        <v>0</v>
      </c>
      <c r="AR14" s="177">
        <v>0</v>
      </c>
      <c r="AS14" s="177">
        <v>0</v>
      </c>
      <c r="AT14" s="177">
        <v>0</v>
      </c>
      <c r="AU14" s="177">
        <v>0</v>
      </c>
      <c r="AV14" s="177">
        <v>0</v>
      </c>
      <c r="AW14" s="177">
        <v>0</v>
      </c>
      <c r="AX14" s="177">
        <v>0</v>
      </c>
      <c r="AY14" s="177">
        <v>0</v>
      </c>
      <c r="AZ14" s="177">
        <v>0</v>
      </c>
      <c r="BA14" s="177">
        <v>0</v>
      </c>
      <c r="BB14" s="177">
        <v>0</v>
      </c>
      <c r="BC14" s="177">
        <v>0</v>
      </c>
      <c r="BD14" s="177">
        <v>0</v>
      </c>
      <c r="BE14" s="177">
        <v>0</v>
      </c>
      <c r="BF14" s="177">
        <v>0</v>
      </c>
      <c r="BG14" s="177">
        <v>0</v>
      </c>
      <c r="BH14" s="177">
        <v>0</v>
      </c>
      <c r="BI14" s="177">
        <v>0</v>
      </c>
      <c r="BJ14" s="177">
        <v>0</v>
      </c>
      <c r="BK14" s="177">
        <v>0</v>
      </c>
      <c r="BL14" s="177">
        <v>0</v>
      </c>
      <c r="BM14" s="177">
        <v>0</v>
      </c>
      <c r="BN14" s="177">
        <v>0</v>
      </c>
      <c r="BO14" s="177">
        <v>0</v>
      </c>
      <c r="BP14" s="177">
        <v>0</v>
      </c>
      <c r="BQ14" s="177">
        <v>0</v>
      </c>
      <c r="BR14" s="177">
        <v>0</v>
      </c>
      <c r="BS14" s="177">
        <v>0</v>
      </c>
      <c r="BT14" s="177">
        <v>0</v>
      </c>
      <c r="BU14" s="177">
        <f t="shared" ref="BU14:CC14" si="28">BU15+BU16+BU17+BU21+BU22+BU23</f>
        <v>77300000</v>
      </c>
      <c r="BW14" s="177">
        <f t="shared" si="28"/>
        <v>0</v>
      </c>
      <c r="BX14" s="177">
        <f t="shared" si="28"/>
        <v>15920000</v>
      </c>
      <c r="BY14" s="177">
        <f t="shared" si="28"/>
        <v>23620454.539999999</v>
      </c>
      <c r="BZ14" s="177">
        <f t="shared" si="28"/>
        <v>18477272.740000002</v>
      </c>
      <c r="CA14" s="177">
        <f t="shared" si="28"/>
        <v>14327727.27</v>
      </c>
      <c r="CB14" s="177">
        <f t="shared" si="28"/>
        <v>4954545.45</v>
      </c>
      <c r="CC14" s="177">
        <f t="shared" si="28"/>
        <v>77300000</v>
      </c>
      <c r="CD14" s="279">
        <f t="shared" si="8"/>
        <v>0</v>
      </c>
    </row>
    <row r="15" spans="1:82" ht="27.6" x14ac:dyDescent="0.3">
      <c r="A15" s="173" t="s">
        <v>203</v>
      </c>
      <c r="B15" s="169">
        <v>0</v>
      </c>
      <c r="C15" s="169">
        <v>0</v>
      </c>
      <c r="D15" s="169">
        <v>0</v>
      </c>
      <c r="E15" s="169">
        <v>0</v>
      </c>
      <c r="F15" s="169">
        <v>0</v>
      </c>
      <c r="G15" s="169">
        <v>0</v>
      </c>
      <c r="H15" s="169">
        <v>0</v>
      </c>
      <c r="I15" s="169">
        <v>0</v>
      </c>
      <c r="J15" s="169">
        <v>0</v>
      </c>
      <c r="K15" s="169">
        <v>0</v>
      </c>
      <c r="L15" s="169">
        <v>0</v>
      </c>
      <c r="M15" s="169">
        <v>0</v>
      </c>
      <c r="N15" s="169">
        <v>0</v>
      </c>
      <c r="O15" s="169">
        <v>0</v>
      </c>
      <c r="P15" s="169">
        <v>0</v>
      </c>
      <c r="Q15" s="169">
        <v>0</v>
      </c>
      <c r="R15" s="169">
        <v>0</v>
      </c>
      <c r="S15" s="169">
        <v>0</v>
      </c>
      <c r="T15" s="169">
        <v>0</v>
      </c>
      <c r="U15" s="169">
        <v>0</v>
      </c>
      <c r="V15" s="169">
        <v>0</v>
      </c>
      <c r="W15" s="169">
        <v>0</v>
      </c>
      <c r="X15" s="169">
        <v>613636.36</v>
      </c>
      <c r="Y15" s="169">
        <v>1186363.6399999999</v>
      </c>
      <c r="Z15" s="169">
        <v>0</v>
      </c>
      <c r="AA15" s="169">
        <v>0</v>
      </c>
      <c r="AB15" s="169">
        <v>0</v>
      </c>
      <c r="AC15" s="169">
        <v>0</v>
      </c>
      <c r="AD15" s="169">
        <v>0</v>
      </c>
      <c r="AE15" s="169">
        <v>0</v>
      </c>
      <c r="AF15" s="169">
        <v>0</v>
      </c>
      <c r="AG15" s="169">
        <v>0</v>
      </c>
      <c r="AH15" s="169">
        <v>0</v>
      </c>
      <c r="AI15" s="169">
        <v>0</v>
      </c>
      <c r="AJ15" s="169">
        <v>511363.64</v>
      </c>
      <c r="AK15" s="169">
        <v>1988636.36</v>
      </c>
      <c r="AL15" s="169">
        <v>0</v>
      </c>
      <c r="AM15" s="169">
        <v>0</v>
      </c>
      <c r="AN15" s="169">
        <v>0</v>
      </c>
      <c r="AO15" s="169">
        <v>0</v>
      </c>
      <c r="AP15" s="169">
        <v>0</v>
      </c>
      <c r="AQ15" s="169">
        <v>0</v>
      </c>
      <c r="AR15" s="169">
        <v>0</v>
      </c>
      <c r="AS15" s="169">
        <v>0</v>
      </c>
      <c r="AT15" s="169">
        <v>0</v>
      </c>
      <c r="AU15" s="169">
        <v>0</v>
      </c>
      <c r="AV15" s="169">
        <v>102272.73</v>
      </c>
      <c r="AW15" s="169">
        <v>1397727.27</v>
      </c>
      <c r="AX15" s="169">
        <v>0</v>
      </c>
      <c r="AY15" s="169">
        <v>0</v>
      </c>
      <c r="AZ15" s="169">
        <v>0</v>
      </c>
      <c r="BA15" s="169">
        <v>0</v>
      </c>
      <c r="BB15" s="169">
        <v>0</v>
      </c>
      <c r="BC15" s="169">
        <v>0</v>
      </c>
      <c r="BD15" s="169">
        <v>0</v>
      </c>
      <c r="BE15" s="169">
        <v>0</v>
      </c>
      <c r="BF15" s="169">
        <v>0</v>
      </c>
      <c r="BG15" s="169">
        <v>0</v>
      </c>
      <c r="BH15" s="169">
        <v>0</v>
      </c>
      <c r="BI15" s="169">
        <v>745454.55</v>
      </c>
      <c r="BJ15" s="169">
        <v>54545.45</v>
      </c>
      <c r="BK15" s="169">
        <v>0</v>
      </c>
      <c r="BL15" s="169">
        <v>0</v>
      </c>
      <c r="BM15" s="169">
        <v>0</v>
      </c>
      <c r="BN15" s="169">
        <v>0</v>
      </c>
      <c r="BO15" s="169">
        <v>0</v>
      </c>
      <c r="BP15" s="169">
        <v>504545.45</v>
      </c>
      <c r="BQ15" s="169">
        <v>95454.55</v>
      </c>
      <c r="BR15" s="169">
        <v>0</v>
      </c>
      <c r="BS15" s="169">
        <v>0</v>
      </c>
      <c r="BT15" s="169">
        <v>0</v>
      </c>
      <c r="BU15" s="169">
        <f>SUM(B15:BT15)</f>
        <v>7200000</v>
      </c>
      <c r="BW15" s="169">
        <f t="shared" si="21"/>
        <v>0</v>
      </c>
      <c r="BX15" s="169">
        <f t="shared" si="22"/>
        <v>1800000</v>
      </c>
      <c r="BY15" s="169">
        <f t="shared" si="23"/>
        <v>2500000</v>
      </c>
      <c r="BZ15" s="169">
        <f t="shared" si="24"/>
        <v>1500000</v>
      </c>
      <c r="CA15" s="169">
        <f t="shared" si="25"/>
        <v>745454.55</v>
      </c>
      <c r="CB15" s="169">
        <f t="shared" si="26"/>
        <v>654545.45000000007</v>
      </c>
      <c r="CC15" s="169">
        <f t="shared" si="27"/>
        <v>7200000</v>
      </c>
      <c r="CD15" s="279">
        <f t="shared" si="8"/>
        <v>0</v>
      </c>
    </row>
    <row r="16" spans="1:82" ht="27.6" x14ac:dyDescent="0.3">
      <c r="A16" s="173" t="s">
        <v>204</v>
      </c>
      <c r="B16" s="169">
        <v>0</v>
      </c>
      <c r="C16" s="169">
        <v>0</v>
      </c>
      <c r="D16" s="169">
        <v>0</v>
      </c>
      <c r="E16" s="169">
        <v>0</v>
      </c>
      <c r="F16" s="169">
        <v>0</v>
      </c>
      <c r="G16" s="169">
        <v>0</v>
      </c>
      <c r="H16" s="169">
        <v>0</v>
      </c>
      <c r="I16" s="169">
        <v>0</v>
      </c>
      <c r="J16" s="169">
        <v>0</v>
      </c>
      <c r="K16" s="169">
        <v>0</v>
      </c>
      <c r="L16" s="169">
        <v>0</v>
      </c>
      <c r="M16" s="169">
        <v>0</v>
      </c>
      <c r="N16" s="169">
        <v>0</v>
      </c>
      <c r="O16" s="169">
        <v>0</v>
      </c>
      <c r="P16" s="169">
        <v>0</v>
      </c>
      <c r="Q16" s="169">
        <v>0</v>
      </c>
      <c r="R16" s="169">
        <v>0</v>
      </c>
      <c r="S16" s="169">
        <v>0</v>
      </c>
      <c r="T16" s="169">
        <v>0</v>
      </c>
      <c r="U16" s="169">
        <v>0</v>
      </c>
      <c r="V16" s="169">
        <v>0</v>
      </c>
      <c r="W16" s="169">
        <v>34090.910000000003</v>
      </c>
      <c r="X16" s="169">
        <v>1465909.09</v>
      </c>
      <c r="Y16" s="169">
        <v>0</v>
      </c>
      <c r="Z16" s="169">
        <v>0</v>
      </c>
      <c r="AA16" s="169">
        <v>0</v>
      </c>
      <c r="AB16" s="169">
        <v>0</v>
      </c>
      <c r="AC16" s="169">
        <v>0</v>
      </c>
      <c r="AD16" s="169">
        <v>0</v>
      </c>
      <c r="AE16" s="169">
        <v>0</v>
      </c>
      <c r="AF16" s="169">
        <v>0</v>
      </c>
      <c r="AG16" s="169">
        <v>0</v>
      </c>
      <c r="AH16" s="169">
        <v>0</v>
      </c>
      <c r="AI16" s="169">
        <v>0</v>
      </c>
      <c r="AJ16" s="169">
        <v>886363.64</v>
      </c>
      <c r="AK16" s="169">
        <v>113636.36</v>
      </c>
      <c r="AL16" s="169">
        <v>0</v>
      </c>
      <c r="AM16" s="169">
        <v>0</v>
      </c>
      <c r="AN16" s="169">
        <v>0</v>
      </c>
      <c r="AO16" s="169">
        <v>0</v>
      </c>
      <c r="AP16" s="169">
        <v>0</v>
      </c>
      <c r="AQ16" s="169">
        <v>0</v>
      </c>
      <c r="AR16" s="169">
        <v>0</v>
      </c>
      <c r="AS16" s="169">
        <v>0</v>
      </c>
      <c r="AT16" s="169">
        <v>0</v>
      </c>
      <c r="AU16" s="169">
        <v>0</v>
      </c>
      <c r="AV16" s="169">
        <v>750000</v>
      </c>
      <c r="AW16" s="169">
        <v>250000</v>
      </c>
      <c r="AX16" s="169">
        <v>0</v>
      </c>
      <c r="AY16" s="169">
        <v>0</v>
      </c>
      <c r="AZ16" s="169">
        <v>0</v>
      </c>
      <c r="BA16" s="169">
        <v>0</v>
      </c>
      <c r="BB16" s="169">
        <v>0</v>
      </c>
      <c r="BC16" s="169">
        <v>0</v>
      </c>
      <c r="BD16" s="169">
        <v>0</v>
      </c>
      <c r="BE16" s="169">
        <v>0</v>
      </c>
      <c r="BF16" s="169">
        <v>0</v>
      </c>
      <c r="BG16" s="169">
        <v>0</v>
      </c>
      <c r="BH16" s="169">
        <v>0</v>
      </c>
      <c r="BI16" s="169">
        <v>0</v>
      </c>
      <c r="BJ16" s="169">
        <v>0</v>
      </c>
      <c r="BK16" s="169">
        <v>0</v>
      </c>
      <c r="BL16" s="169">
        <v>0</v>
      </c>
      <c r="BM16" s="169">
        <v>0</v>
      </c>
      <c r="BN16" s="169">
        <v>0</v>
      </c>
      <c r="BO16" s="169">
        <v>0</v>
      </c>
      <c r="BP16" s="169">
        <v>0</v>
      </c>
      <c r="BQ16" s="169">
        <v>0</v>
      </c>
      <c r="BR16" s="169">
        <v>0</v>
      </c>
      <c r="BS16" s="169">
        <v>0</v>
      </c>
      <c r="BT16" s="169">
        <v>0</v>
      </c>
      <c r="BU16" s="169">
        <f>SUM(B16:BT16)</f>
        <v>3500000</v>
      </c>
      <c r="BW16" s="169">
        <f t="shared" si="21"/>
        <v>0</v>
      </c>
      <c r="BX16" s="169">
        <f t="shared" si="22"/>
        <v>1500000</v>
      </c>
      <c r="BY16" s="169">
        <f t="shared" si="23"/>
        <v>1000000</v>
      </c>
      <c r="BZ16" s="169">
        <f t="shared" si="24"/>
        <v>1000000</v>
      </c>
      <c r="CA16" s="169">
        <f t="shared" si="25"/>
        <v>0</v>
      </c>
      <c r="CB16" s="169">
        <f t="shared" si="26"/>
        <v>0</v>
      </c>
      <c r="CC16" s="169">
        <f t="shared" si="27"/>
        <v>3500000</v>
      </c>
      <c r="CD16" s="279">
        <f t="shared" si="8"/>
        <v>0</v>
      </c>
    </row>
    <row r="17" spans="1:82" ht="27.6" x14ac:dyDescent="0.3">
      <c r="A17" s="173" t="s">
        <v>208</v>
      </c>
      <c r="B17" s="169">
        <f>B18+B19+B20</f>
        <v>0</v>
      </c>
      <c r="C17" s="169">
        <f t="shared" ref="C17:BN17" si="29">C18+C19+C20</f>
        <v>0</v>
      </c>
      <c r="D17" s="169">
        <f t="shared" si="29"/>
        <v>0</v>
      </c>
      <c r="E17" s="169">
        <f t="shared" si="29"/>
        <v>0</v>
      </c>
      <c r="F17" s="169">
        <f t="shared" si="29"/>
        <v>0</v>
      </c>
      <c r="G17" s="169">
        <f t="shared" si="29"/>
        <v>0</v>
      </c>
      <c r="H17" s="169">
        <f t="shared" si="29"/>
        <v>0</v>
      </c>
      <c r="I17" s="169">
        <f t="shared" si="29"/>
        <v>0</v>
      </c>
      <c r="J17" s="169">
        <f t="shared" si="29"/>
        <v>0</v>
      </c>
      <c r="K17" s="169">
        <f t="shared" si="29"/>
        <v>0</v>
      </c>
      <c r="L17" s="169">
        <f t="shared" si="29"/>
        <v>0</v>
      </c>
      <c r="M17" s="169">
        <f t="shared" si="29"/>
        <v>0</v>
      </c>
      <c r="N17" s="169">
        <f t="shared" si="29"/>
        <v>0</v>
      </c>
      <c r="O17" s="169">
        <f t="shared" si="29"/>
        <v>0</v>
      </c>
      <c r="P17" s="169">
        <f t="shared" si="29"/>
        <v>0</v>
      </c>
      <c r="Q17" s="169">
        <f t="shared" si="29"/>
        <v>0</v>
      </c>
      <c r="R17" s="169">
        <f t="shared" si="29"/>
        <v>0</v>
      </c>
      <c r="S17" s="169">
        <f t="shared" si="29"/>
        <v>0</v>
      </c>
      <c r="T17" s="169">
        <f t="shared" si="29"/>
        <v>0</v>
      </c>
      <c r="U17" s="169">
        <f t="shared" si="29"/>
        <v>0</v>
      </c>
      <c r="V17" s="169">
        <f t="shared" si="29"/>
        <v>0</v>
      </c>
      <c r="W17" s="169">
        <f t="shared" si="29"/>
        <v>0</v>
      </c>
      <c r="X17" s="169">
        <f t="shared" si="29"/>
        <v>175000</v>
      </c>
      <c r="Y17" s="169">
        <f t="shared" si="29"/>
        <v>7525000</v>
      </c>
      <c r="Z17" s="169">
        <f t="shared" si="29"/>
        <v>0</v>
      </c>
      <c r="AA17" s="169">
        <f t="shared" si="29"/>
        <v>0</v>
      </c>
      <c r="AB17" s="169">
        <f t="shared" si="29"/>
        <v>0</v>
      </c>
      <c r="AC17" s="169">
        <f t="shared" si="29"/>
        <v>0</v>
      </c>
      <c r="AD17" s="169">
        <f t="shared" si="29"/>
        <v>0</v>
      </c>
      <c r="AE17" s="169">
        <f t="shared" si="29"/>
        <v>0</v>
      </c>
      <c r="AF17" s="169">
        <f t="shared" si="29"/>
        <v>0</v>
      </c>
      <c r="AG17" s="169">
        <f t="shared" si="29"/>
        <v>0</v>
      </c>
      <c r="AH17" s="169">
        <f t="shared" si="29"/>
        <v>0</v>
      </c>
      <c r="AI17" s="169">
        <f t="shared" si="29"/>
        <v>0</v>
      </c>
      <c r="AJ17" s="169">
        <f t="shared" si="29"/>
        <v>0</v>
      </c>
      <c r="AK17" s="169">
        <f t="shared" si="29"/>
        <v>12320454.539999999</v>
      </c>
      <c r="AL17" s="169">
        <f t="shared" si="29"/>
        <v>1579545.46</v>
      </c>
      <c r="AM17" s="169">
        <f t="shared" si="29"/>
        <v>0</v>
      </c>
      <c r="AN17" s="169">
        <f t="shared" si="29"/>
        <v>0</v>
      </c>
      <c r="AO17" s="169">
        <f t="shared" si="29"/>
        <v>0</v>
      </c>
      <c r="AP17" s="169">
        <f t="shared" si="29"/>
        <v>0</v>
      </c>
      <c r="AQ17" s="169">
        <f t="shared" si="29"/>
        <v>0</v>
      </c>
      <c r="AR17" s="169">
        <f t="shared" si="29"/>
        <v>0</v>
      </c>
      <c r="AS17" s="169">
        <f t="shared" si="29"/>
        <v>0</v>
      </c>
      <c r="AT17" s="169">
        <f t="shared" si="29"/>
        <v>0</v>
      </c>
      <c r="AU17" s="169">
        <f t="shared" si="29"/>
        <v>0</v>
      </c>
      <c r="AV17" s="169">
        <f t="shared" si="29"/>
        <v>0</v>
      </c>
      <c r="AW17" s="169">
        <f t="shared" si="29"/>
        <v>7397727.2800000003</v>
      </c>
      <c r="AX17" s="169">
        <f t="shared" si="29"/>
        <v>3102272.7199999997</v>
      </c>
      <c r="AY17" s="169">
        <f t="shared" si="29"/>
        <v>0</v>
      </c>
      <c r="AZ17" s="169">
        <f t="shared" si="29"/>
        <v>1054545.45</v>
      </c>
      <c r="BA17" s="169">
        <f t="shared" si="29"/>
        <v>545454.55000000005</v>
      </c>
      <c r="BB17" s="169">
        <f t="shared" si="29"/>
        <v>0</v>
      </c>
      <c r="BC17" s="169">
        <f t="shared" si="29"/>
        <v>0</v>
      </c>
      <c r="BD17" s="169">
        <f t="shared" si="29"/>
        <v>0</v>
      </c>
      <c r="BE17" s="169">
        <f t="shared" si="29"/>
        <v>0</v>
      </c>
      <c r="BF17" s="169">
        <f t="shared" si="29"/>
        <v>0</v>
      </c>
      <c r="BG17" s="169">
        <f t="shared" si="29"/>
        <v>0</v>
      </c>
      <c r="BH17" s="169">
        <f t="shared" si="29"/>
        <v>2454545.4500000002</v>
      </c>
      <c r="BI17" s="169">
        <f t="shared" si="29"/>
        <v>1545454.55</v>
      </c>
      <c r="BJ17" s="169">
        <f t="shared" si="29"/>
        <v>0</v>
      </c>
      <c r="BK17" s="169">
        <f t="shared" si="29"/>
        <v>0</v>
      </c>
      <c r="BL17" s="169">
        <f t="shared" si="29"/>
        <v>0</v>
      </c>
      <c r="BM17" s="169">
        <f t="shared" si="29"/>
        <v>0</v>
      </c>
      <c r="BN17" s="169">
        <f t="shared" si="29"/>
        <v>0</v>
      </c>
      <c r="BO17" s="169">
        <f t="shared" ref="BO17:BU17" si="30">BO18+BO19+BO20</f>
        <v>0</v>
      </c>
      <c r="BP17" s="169">
        <f t="shared" si="30"/>
        <v>0</v>
      </c>
      <c r="BQ17" s="169">
        <f t="shared" si="30"/>
        <v>0</v>
      </c>
      <c r="BR17" s="169">
        <f t="shared" si="30"/>
        <v>143181.82</v>
      </c>
      <c r="BS17" s="169">
        <f t="shared" si="30"/>
        <v>940909.09000000008</v>
      </c>
      <c r="BT17" s="169">
        <f t="shared" si="30"/>
        <v>715909.09</v>
      </c>
      <c r="BU17" s="169">
        <f t="shared" si="30"/>
        <v>39500000</v>
      </c>
      <c r="BW17" s="169">
        <f t="shared" ref="BW17" si="31">BW18+BW19+BW20</f>
        <v>0</v>
      </c>
      <c r="BX17" s="169">
        <f t="shared" ref="BX17" si="32">BX18+BX19+BX20</f>
        <v>7700000</v>
      </c>
      <c r="BY17" s="169">
        <f t="shared" ref="BY17" si="33">BY18+BY19+BY20</f>
        <v>12320454.539999999</v>
      </c>
      <c r="BZ17" s="169">
        <f t="shared" ref="BZ17" si="34">BZ18+BZ19+BZ20</f>
        <v>8977272.7400000002</v>
      </c>
      <c r="CA17" s="169">
        <f t="shared" ref="CA17" si="35">CA18+CA19+CA20</f>
        <v>8702272.7199999988</v>
      </c>
      <c r="CB17" s="169">
        <f t="shared" ref="CB17" si="36">CB18+CB19+CB20</f>
        <v>1800000</v>
      </c>
      <c r="CC17" s="169">
        <f t="shared" ref="CC17" si="37">CC18+CC19+CC20</f>
        <v>39500000</v>
      </c>
      <c r="CD17" s="279">
        <f t="shared" si="8"/>
        <v>0</v>
      </c>
    </row>
    <row r="18" spans="1:82" x14ac:dyDescent="0.3">
      <c r="A18" s="174" t="s">
        <v>237</v>
      </c>
      <c r="B18" s="170">
        <v>0</v>
      </c>
      <c r="C18" s="170">
        <v>0</v>
      </c>
      <c r="D18" s="170">
        <v>0</v>
      </c>
      <c r="E18" s="170">
        <v>0</v>
      </c>
      <c r="F18" s="170">
        <v>0</v>
      </c>
      <c r="G18" s="170">
        <v>0</v>
      </c>
      <c r="H18" s="170">
        <v>0</v>
      </c>
      <c r="I18" s="170">
        <v>0</v>
      </c>
      <c r="J18" s="170">
        <v>0</v>
      </c>
      <c r="K18" s="170">
        <v>0</v>
      </c>
      <c r="L18" s="170">
        <v>0</v>
      </c>
      <c r="M18" s="170">
        <v>0</v>
      </c>
      <c r="N18" s="170">
        <v>0</v>
      </c>
      <c r="O18" s="170">
        <v>0</v>
      </c>
      <c r="P18" s="170">
        <v>0</v>
      </c>
      <c r="Q18" s="170">
        <v>0</v>
      </c>
      <c r="R18" s="170">
        <v>0</v>
      </c>
      <c r="S18" s="170">
        <v>0</v>
      </c>
      <c r="T18" s="170">
        <v>0</v>
      </c>
      <c r="U18" s="170">
        <v>0</v>
      </c>
      <c r="V18" s="170">
        <v>0</v>
      </c>
      <c r="W18" s="170">
        <v>0</v>
      </c>
      <c r="X18" s="170">
        <v>68181.820000000007</v>
      </c>
      <c r="Y18" s="170">
        <v>2931818.18</v>
      </c>
      <c r="Z18" s="170">
        <v>0</v>
      </c>
      <c r="AA18" s="170">
        <v>0</v>
      </c>
      <c r="AB18" s="170">
        <v>0</v>
      </c>
      <c r="AC18" s="170">
        <v>0</v>
      </c>
      <c r="AD18" s="170">
        <v>0</v>
      </c>
      <c r="AE18" s="170">
        <v>0</v>
      </c>
      <c r="AF18" s="170">
        <v>0</v>
      </c>
      <c r="AG18" s="170">
        <v>0</v>
      </c>
      <c r="AH18" s="170">
        <v>0</v>
      </c>
      <c r="AI18" s="170">
        <v>0</v>
      </c>
      <c r="AJ18" s="170">
        <v>0</v>
      </c>
      <c r="AK18" s="170">
        <v>4875000</v>
      </c>
      <c r="AL18" s="170">
        <v>625000</v>
      </c>
      <c r="AM18" s="170">
        <v>0</v>
      </c>
      <c r="AN18" s="170">
        <v>0</v>
      </c>
      <c r="AO18" s="170">
        <v>0</v>
      </c>
      <c r="AP18" s="170">
        <v>0</v>
      </c>
      <c r="AQ18" s="170">
        <v>0</v>
      </c>
      <c r="AR18" s="170">
        <v>0</v>
      </c>
      <c r="AS18" s="170">
        <v>0</v>
      </c>
      <c r="AT18" s="170">
        <v>0</v>
      </c>
      <c r="AU18" s="170">
        <v>0</v>
      </c>
      <c r="AV18" s="170">
        <v>0</v>
      </c>
      <c r="AW18" s="170">
        <v>3170454.55</v>
      </c>
      <c r="AX18" s="170">
        <v>1329545.45</v>
      </c>
      <c r="AY18" s="170">
        <v>0</v>
      </c>
      <c r="AZ18" s="170">
        <v>0</v>
      </c>
      <c r="BA18" s="170">
        <v>0</v>
      </c>
      <c r="BB18" s="170">
        <v>0</v>
      </c>
      <c r="BC18" s="170">
        <v>0</v>
      </c>
      <c r="BD18" s="170">
        <v>0</v>
      </c>
      <c r="BE18" s="170">
        <v>0</v>
      </c>
      <c r="BF18" s="170">
        <v>0</v>
      </c>
      <c r="BG18" s="170">
        <v>0</v>
      </c>
      <c r="BH18" s="170">
        <v>1227272.73</v>
      </c>
      <c r="BI18" s="170">
        <v>772727.27</v>
      </c>
      <c r="BJ18" s="170">
        <v>0</v>
      </c>
      <c r="BK18" s="170">
        <v>0</v>
      </c>
      <c r="BL18" s="170">
        <v>0</v>
      </c>
      <c r="BM18" s="170">
        <v>0</v>
      </c>
      <c r="BN18" s="170">
        <v>0</v>
      </c>
      <c r="BO18" s="170">
        <v>0</v>
      </c>
      <c r="BP18" s="170">
        <v>0</v>
      </c>
      <c r="BQ18" s="170">
        <v>0</v>
      </c>
      <c r="BR18" s="170">
        <v>0</v>
      </c>
      <c r="BS18" s="170">
        <v>522727.27</v>
      </c>
      <c r="BT18" s="170">
        <v>477272.73</v>
      </c>
      <c r="BU18" s="170">
        <f t="shared" ref="BU18:BU23" si="38">SUM(B18:BT18)</f>
        <v>16000000</v>
      </c>
      <c r="BW18" s="170">
        <f t="shared" si="21"/>
        <v>0</v>
      </c>
      <c r="BX18" s="170">
        <f t="shared" si="22"/>
        <v>3000000</v>
      </c>
      <c r="BY18" s="170">
        <f t="shared" si="23"/>
        <v>4875000</v>
      </c>
      <c r="BZ18" s="170">
        <f t="shared" si="24"/>
        <v>3795454.55</v>
      </c>
      <c r="CA18" s="170">
        <f t="shared" si="25"/>
        <v>3329545.4499999997</v>
      </c>
      <c r="CB18" s="170">
        <f t="shared" si="26"/>
        <v>1000000</v>
      </c>
      <c r="CC18" s="170">
        <f t="shared" si="27"/>
        <v>16000000</v>
      </c>
      <c r="CD18" s="279">
        <f t="shared" si="8"/>
        <v>0</v>
      </c>
    </row>
    <row r="19" spans="1:82" ht="27.6" x14ac:dyDescent="0.3">
      <c r="A19" s="174" t="s">
        <v>238</v>
      </c>
      <c r="B19" s="170">
        <v>0</v>
      </c>
      <c r="C19" s="170">
        <v>0</v>
      </c>
      <c r="D19" s="170">
        <v>0</v>
      </c>
      <c r="E19" s="170">
        <v>0</v>
      </c>
      <c r="F19" s="170">
        <v>0</v>
      </c>
      <c r="G19" s="170">
        <v>0</v>
      </c>
      <c r="H19" s="170">
        <v>0</v>
      </c>
      <c r="I19" s="170">
        <v>0</v>
      </c>
      <c r="J19" s="170">
        <v>0</v>
      </c>
      <c r="K19" s="170">
        <v>0</v>
      </c>
      <c r="L19" s="170">
        <v>0</v>
      </c>
      <c r="M19" s="170">
        <v>0</v>
      </c>
      <c r="N19" s="170">
        <v>0</v>
      </c>
      <c r="O19" s="170">
        <v>0</v>
      </c>
      <c r="P19" s="170">
        <v>0</v>
      </c>
      <c r="Q19" s="170">
        <v>0</v>
      </c>
      <c r="R19" s="170">
        <v>0</v>
      </c>
      <c r="S19" s="170">
        <v>0</v>
      </c>
      <c r="T19" s="170">
        <v>0</v>
      </c>
      <c r="U19" s="170">
        <v>0</v>
      </c>
      <c r="V19" s="170">
        <v>0</v>
      </c>
      <c r="W19" s="170">
        <v>0</v>
      </c>
      <c r="X19" s="170">
        <v>84090.91</v>
      </c>
      <c r="Y19" s="170">
        <v>3615909.09</v>
      </c>
      <c r="Z19" s="170">
        <v>0</v>
      </c>
      <c r="AA19" s="170">
        <v>0</v>
      </c>
      <c r="AB19" s="170">
        <v>0</v>
      </c>
      <c r="AC19" s="170">
        <v>0</v>
      </c>
      <c r="AD19" s="170">
        <v>0</v>
      </c>
      <c r="AE19" s="170">
        <v>0</v>
      </c>
      <c r="AF19" s="170">
        <v>0</v>
      </c>
      <c r="AG19" s="170">
        <v>0</v>
      </c>
      <c r="AH19" s="170">
        <v>0</v>
      </c>
      <c r="AI19" s="170">
        <v>0</v>
      </c>
      <c r="AJ19" s="170">
        <v>0</v>
      </c>
      <c r="AK19" s="170">
        <v>6204545.4500000002</v>
      </c>
      <c r="AL19" s="170">
        <v>795454.55</v>
      </c>
      <c r="AM19" s="170">
        <v>0</v>
      </c>
      <c r="AN19" s="170">
        <v>0</v>
      </c>
      <c r="AO19" s="170">
        <v>0</v>
      </c>
      <c r="AP19" s="170">
        <v>0</v>
      </c>
      <c r="AQ19" s="170">
        <v>0</v>
      </c>
      <c r="AR19" s="170">
        <v>0</v>
      </c>
      <c r="AS19" s="170">
        <v>0</v>
      </c>
      <c r="AT19" s="170">
        <v>0</v>
      </c>
      <c r="AU19" s="170">
        <v>0</v>
      </c>
      <c r="AV19" s="170">
        <v>0</v>
      </c>
      <c r="AW19" s="170">
        <v>4227272.7300000004</v>
      </c>
      <c r="AX19" s="170">
        <v>1772727.27</v>
      </c>
      <c r="AY19" s="170">
        <v>0</v>
      </c>
      <c r="AZ19" s="170">
        <v>0</v>
      </c>
      <c r="BA19" s="170">
        <v>0</v>
      </c>
      <c r="BB19" s="170">
        <v>0</v>
      </c>
      <c r="BC19" s="170">
        <v>0</v>
      </c>
      <c r="BD19" s="170">
        <v>0</v>
      </c>
      <c r="BE19" s="170">
        <v>0</v>
      </c>
      <c r="BF19" s="170">
        <v>0</v>
      </c>
      <c r="BG19" s="170">
        <v>0</v>
      </c>
      <c r="BH19" s="170">
        <v>797727.27</v>
      </c>
      <c r="BI19" s="170">
        <v>502272.73</v>
      </c>
      <c r="BJ19" s="170">
        <v>0</v>
      </c>
      <c r="BK19" s="170">
        <v>0</v>
      </c>
      <c r="BL19" s="170">
        <v>0</v>
      </c>
      <c r="BM19" s="170">
        <v>0</v>
      </c>
      <c r="BN19" s="170">
        <v>0</v>
      </c>
      <c r="BO19" s="170">
        <v>0</v>
      </c>
      <c r="BP19" s="170">
        <v>0</v>
      </c>
      <c r="BQ19" s="170">
        <v>0</v>
      </c>
      <c r="BR19" s="170">
        <v>0</v>
      </c>
      <c r="BS19" s="170">
        <v>261363.64</v>
      </c>
      <c r="BT19" s="170">
        <v>238636.36</v>
      </c>
      <c r="BU19" s="170">
        <f t="shared" si="38"/>
        <v>18500000</v>
      </c>
      <c r="BW19" s="170">
        <f t="shared" si="21"/>
        <v>0</v>
      </c>
      <c r="BX19" s="170">
        <f t="shared" si="22"/>
        <v>3700000</v>
      </c>
      <c r="BY19" s="170">
        <f t="shared" si="23"/>
        <v>6204545.4500000002</v>
      </c>
      <c r="BZ19" s="170">
        <f t="shared" si="24"/>
        <v>5022727.28</v>
      </c>
      <c r="CA19" s="170">
        <f t="shared" si="25"/>
        <v>3072727.27</v>
      </c>
      <c r="CB19" s="170">
        <f t="shared" si="26"/>
        <v>500000</v>
      </c>
      <c r="CC19" s="170">
        <f t="shared" si="27"/>
        <v>18500000</v>
      </c>
      <c r="CD19" s="279">
        <f t="shared" si="8"/>
        <v>0</v>
      </c>
    </row>
    <row r="20" spans="1:82" ht="27.6" x14ac:dyDescent="0.3">
      <c r="A20" s="174" t="s">
        <v>239</v>
      </c>
      <c r="B20" s="170">
        <v>0</v>
      </c>
      <c r="C20" s="170">
        <v>0</v>
      </c>
      <c r="D20" s="170">
        <v>0</v>
      </c>
      <c r="E20" s="170">
        <v>0</v>
      </c>
      <c r="F20" s="170">
        <v>0</v>
      </c>
      <c r="G20" s="170">
        <v>0</v>
      </c>
      <c r="H20" s="170">
        <v>0</v>
      </c>
      <c r="I20" s="170">
        <v>0</v>
      </c>
      <c r="J20" s="170">
        <v>0</v>
      </c>
      <c r="K20" s="170">
        <v>0</v>
      </c>
      <c r="L20" s="170">
        <v>0</v>
      </c>
      <c r="M20" s="170">
        <v>0</v>
      </c>
      <c r="N20" s="170">
        <v>0</v>
      </c>
      <c r="O20" s="170">
        <v>0</v>
      </c>
      <c r="P20" s="170">
        <v>0</v>
      </c>
      <c r="Q20" s="170">
        <v>0</v>
      </c>
      <c r="R20" s="170">
        <v>0</v>
      </c>
      <c r="S20" s="170">
        <v>0</v>
      </c>
      <c r="T20" s="170">
        <v>0</v>
      </c>
      <c r="U20" s="170">
        <v>0</v>
      </c>
      <c r="V20" s="170">
        <v>0</v>
      </c>
      <c r="W20" s="170">
        <v>0</v>
      </c>
      <c r="X20" s="170">
        <v>22727.27</v>
      </c>
      <c r="Y20" s="170">
        <v>977272.73</v>
      </c>
      <c r="Z20" s="170">
        <v>0</v>
      </c>
      <c r="AA20" s="170">
        <v>0</v>
      </c>
      <c r="AB20" s="170">
        <v>0</v>
      </c>
      <c r="AC20" s="170">
        <v>0</v>
      </c>
      <c r="AD20" s="170">
        <v>0</v>
      </c>
      <c r="AE20" s="170">
        <v>0</v>
      </c>
      <c r="AF20" s="170">
        <v>0</v>
      </c>
      <c r="AG20" s="170">
        <v>0</v>
      </c>
      <c r="AH20" s="170">
        <v>0</v>
      </c>
      <c r="AI20" s="170">
        <v>0</v>
      </c>
      <c r="AJ20" s="170">
        <v>0</v>
      </c>
      <c r="AK20" s="170">
        <v>1240909.0900000001</v>
      </c>
      <c r="AL20" s="170">
        <v>159090.91</v>
      </c>
      <c r="AM20" s="170">
        <v>0</v>
      </c>
      <c r="AN20" s="170">
        <v>0</v>
      </c>
      <c r="AO20" s="170">
        <v>0</v>
      </c>
      <c r="AP20" s="170">
        <v>0</v>
      </c>
      <c r="AQ20" s="170">
        <v>0</v>
      </c>
      <c r="AR20" s="170">
        <v>0</v>
      </c>
      <c r="AS20" s="170">
        <v>0</v>
      </c>
      <c r="AT20" s="170">
        <v>0</v>
      </c>
      <c r="AU20" s="170">
        <v>0</v>
      </c>
      <c r="AV20" s="170">
        <v>0</v>
      </c>
      <c r="AW20" s="170">
        <v>0</v>
      </c>
      <c r="AX20" s="170">
        <v>0</v>
      </c>
      <c r="AY20" s="170">
        <v>0</v>
      </c>
      <c r="AZ20" s="170">
        <v>1054545.45</v>
      </c>
      <c r="BA20" s="170">
        <v>545454.55000000005</v>
      </c>
      <c r="BB20" s="170">
        <v>0</v>
      </c>
      <c r="BC20" s="170">
        <v>0</v>
      </c>
      <c r="BD20" s="170">
        <v>0</v>
      </c>
      <c r="BE20" s="170">
        <v>0</v>
      </c>
      <c r="BF20" s="170">
        <v>0</v>
      </c>
      <c r="BG20" s="170">
        <v>0</v>
      </c>
      <c r="BH20" s="170">
        <v>429545.45</v>
      </c>
      <c r="BI20" s="170">
        <v>270454.55</v>
      </c>
      <c r="BJ20" s="170">
        <v>0</v>
      </c>
      <c r="BK20" s="170">
        <v>0</v>
      </c>
      <c r="BL20" s="170">
        <v>0</v>
      </c>
      <c r="BM20" s="170">
        <v>0</v>
      </c>
      <c r="BN20" s="170">
        <v>0</v>
      </c>
      <c r="BO20" s="170">
        <v>0</v>
      </c>
      <c r="BP20" s="170">
        <v>0</v>
      </c>
      <c r="BQ20" s="170">
        <v>0</v>
      </c>
      <c r="BR20" s="170">
        <v>143181.82</v>
      </c>
      <c r="BS20" s="170">
        <v>156818.18</v>
      </c>
      <c r="BT20" s="170">
        <v>0</v>
      </c>
      <c r="BU20" s="170">
        <f t="shared" si="38"/>
        <v>5000000</v>
      </c>
      <c r="BW20" s="170">
        <f t="shared" si="21"/>
        <v>0</v>
      </c>
      <c r="BX20" s="170">
        <f t="shared" si="22"/>
        <v>1000000</v>
      </c>
      <c r="BY20" s="170">
        <f t="shared" si="23"/>
        <v>1240909.0900000001</v>
      </c>
      <c r="BZ20" s="170">
        <f t="shared" si="24"/>
        <v>159090.91</v>
      </c>
      <c r="CA20" s="170">
        <f t="shared" si="25"/>
        <v>2300000</v>
      </c>
      <c r="CB20" s="170">
        <f t="shared" si="26"/>
        <v>300000</v>
      </c>
      <c r="CC20" s="170">
        <f t="shared" si="27"/>
        <v>5000000</v>
      </c>
      <c r="CD20" s="279">
        <f t="shared" si="8"/>
        <v>0</v>
      </c>
    </row>
    <row r="21" spans="1:82" ht="27.6" x14ac:dyDescent="0.3">
      <c r="A21" s="173" t="s">
        <v>205</v>
      </c>
      <c r="B21" s="169">
        <v>0</v>
      </c>
      <c r="C21" s="169">
        <v>0</v>
      </c>
      <c r="D21" s="169">
        <v>0</v>
      </c>
      <c r="E21" s="169">
        <v>0</v>
      </c>
      <c r="F21" s="169">
        <v>0</v>
      </c>
      <c r="G21" s="169">
        <v>0</v>
      </c>
      <c r="H21" s="169">
        <v>0</v>
      </c>
      <c r="I21" s="169">
        <v>0</v>
      </c>
      <c r="J21" s="169">
        <v>0</v>
      </c>
      <c r="K21" s="169">
        <v>0</v>
      </c>
      <c r="L21" s="169">
        <v>0</v>
      </c>
      <c r="M21" s="169">
        <v>0</v>
      </c>
      <c r="N21" s="169">
        <v>0</v>
      </c>
      <c r="O21" s="169">
        <v>0</v>
      </c>
      <c r="P21" s="169">
        <v>0</v>
      </c>
      <c r="Q21" s="169">
        <v>0</v>
      </c>
      <c r="R21" s="169">
        <v>0</v>
      </c>
      <c r="S21" s="169">
        <v>0</v>
      </c>
      <c r="T21" s="169">
        <v>0</v>
      </c>
      <c r="U21" s="169">
        <v>0</v>
      </c>
      <c r="V21" s="169">
        <v>0</v>
      </c>
      <c r="W21" s="169">
        <v>0</v>
      </c>
      <c r="X21" s="169">
        <v>484090.91</v>
      </c>
      <c r="Y21" s="169">
        <v>935909.09</v>
      </c>
      <c r="Z21" s="169">
        <v>0</v>
      </c>
      <c r="AA21" s="169">
        <v>0</v>
      </c>
      <c r="AB21" s="169">
        <v>0</v>
      </c>
      <c r="AC21" s="169">
        <v>0</v>
      </c>
      <c r="AD21" s="169">
        <v>0</v>
      </c>
      <c r="AE21" s="169">
        <v>0</v>
      </c>
      <c r="AF21" s="169">
        <v>0</v>
      </c>
      <c r="AG21" s="169">
        <v>575000</v>
      </c>
      <c r="AH21" s="169">
        <v>1725000</v>
      </c>
      <c r="AI21" s="169">
        <v>0</v>
      </c>
      <c r="AJ21" s="169">
        <v>0</v>
      </c>
      <c r="AK21" s="169">
        <v>0</v>
      </c>
      <c r="AL21" s="169">
        <v>0</v>
      </c>
      <c r="AM21" s="169">
        <v>0</v>
      </c>
      <c r="AN21" s="169">
        <v>0</v>
      </c>
      <c r="AO21" s="169">
        <v>0</v>
      </c>
      <c r="AP21" s="169">
        <v>227272.73</v>
      </c>
      <c r="AQ21" s="169">
        <v>1772727.27</v>
      </c>
      <c r="AR21" s="169">
        <v>0</v>
      </c>
      <c r="AS21" s="169">
        <v>0</v>
      </c>
      <c r="AT21" s="169">
        <v>0</v>
      </c>
      <c r="AU21" s="169">
        <v>0</v>
      </c>
      <c r="AV21" s="169">
        <v>0</v>
      </c>
      <c r="AW21" s="169">
        <v>0</v>
      </c>
      <c r="AX21" s="169">
        <v>0</v>
      </c>
      <c r="AY21" s="169">
        <v>18181.82</v>
      </c>
      <c r="AZ21" s="169">
        <v>763636.36</v>
      </c>
      <c r="BA21" s="169">
        <v>18181.82</v>
      </c>
      <c r="BB21" s="169">
        <v>0</v>
      </c>
      <c r="BC21" s="169">
        <v>0</v>
      </c>
      <c r="BD21" s="169">
        <v>0</v>
      </c>
      <c r="BE21" s="169">
        <v>0</v>
      </c>
      <c r="BF21" s="169">
        <v>0</v>
      </c>
      <c r="BG21" s="169">
        <v>0</v>
      </c>
      <c r="BH21" s="169">
        <v>540454.55000000005</v>
      </c>
      <c r="BI21" s="169">
        <v>39545.449999999997</v>
      </c>
      <c r="BJ21" s="169">
        <v>0</v>
      </c>
      <c r="BK21" s="169">
        <v>0</v>
      </c>
      <c r="BL21" s="169">
        <v>0</v>
      </c>
      <c r="BM21" s="169">
        <v>0</v>
      </c>
      <c r="BN21" s="169">
        <v>0</v>
      </c>
      <c r="BO21" s="169">
        <v>0</v>
      </c>
      <c r="BP21" s="169">
        <v>0</v>
      </c>
      <c r="BQ21" s="169">
        <v>0</v>
      </c>
      <c r="BR21" s="169">
        <v>0</v>
      </c>
      <c r="BS21" s="169">
        <v>0</v>
      </c>
      <c r="BT21" s="169">
        <v>0</v>
      </c>
      <c r="BU21" s="169">
        <f t="shared" si="38"/>
        <v>7100000.0000000009</v>
      </c>
      <c r="BW21" s="169">
        <f t="shared" si="21"/>
        <v>0</v>
      </c>
      <c r="BX21" s="169">
        <f t="shared" si="22"/>
        <v>1420000</v>
      </c>
      <c r="BY21" s="169">
        <f t="shared" si="23"/>
        <v>2300000</v>
      </c>
      <c r="BZ21" s="169">
        <f t="shared" si="24"/>
        <v>2000000</v>
      </c>
      <c r="CA21" s="169">
        <f t="shared" si="25"/>
        <v>1379999.9999999998</v>
      </c>
      <c r="CB21" s="169">
        <f t="shared" si="26"/>
        <v>0</v>
      </c>
      <c r="CC21" s="169">
        <f t="shared" si="27"/>
        <v>7100000</v>
      </c>
      <c r="CD21" s="279">
        <f t="shared" si="8"/>
        <v>0</v>
      </c>
    </row>
    <row r="22" spans="1:82" ht="27.6" x14ac:dyDescent="0.3">
      <c r="A22" s="173" t="s">
        <v>206</v>
      </c>
      <c r="B22" s="169">
        <v>0</v>
      </c>
      <c r="C22" s="169">
        <v>0</v>
      </c>
      <c r="D22" s="169">
        <v>0</v>
      </c>
      <c r="E22" s="169">
        <v>0</v>
      </c>
      <c r="F22" s="169">
        <v>0</v>
      </c>
      <c r="G22" s="169">
        <v>0</v>
      </c>
      <c r="H22" s="169">
        <v>0</v>
      </c>
      <c r="I22" s="169">
        <v>0</v>
      </c>
      <c r="J22" s="169">
        <v>0</v>
      </c>
      <c r="K22" s="169">
        <v>0</v>
      </c>
      <c r="L22" s="169">
        <v>0</v>
      </c>
      <c r="M22" s="169">
        <v>0</v>
      </c>
      <c r="N22" s="169">
        <v>0</v>
      </c>
      <c r="O22" s="169">
        <v>0</v>
      </c>
      <c r="P22" s="169">
        <v>0</v>
      </c>
      <c r="Q22" s="169">
        <v>0</v>
      </c>
      <c r="R22" s="169">
        <v>0</v>
      </c>
      <c r="S22" s="169">
        <v>0</v>
      </c>
      <c r="T22" s="169">
        <v>0</v>
      </c>
      <c r="U22" s="169">
        <v>0</v>
      </c>
      <c r="V22" s="169">
        <v>0</v>
      </c>
      <c r="W22" s="169">
        <v>11363.64</v>
      </c>
      <c r="X22" s="169">
        <v>488636.36</v>
      </c>
      <c r="Y22" s="169">
        <v>0</v>
      </c>
      <c r="Z22" s="169">
        <v>0</v>
      </c>
      <c r="AA22" s="169">
        <v>0</v>
      </c>
      <c r="AB22" s="169">
        <v>0</v>
      </c>
      <c r="AC22" s="169">
        <v>0</v>
      </c>
      <c r="AD22" s="169">
        <v>0</v>
      </c>
      <c r="AE22" s="169">
        <v>0</v>
      </c>
      <c r="AF22" s="169">
        <v>0</v>
      </c>
      <c r="AG22" s="169">
        <v>0</v>
      </c>
      <c r="AH22" s="169">
        <v>0</v>
      </c>
      <c r="AI22" s="169">
        <v>0</v>
      </c>
      <c r="AJ22" s="169">
        <v>1329545.45</v>
      </c>
      <c r="AK22" s="169">
        <v>170454.55</v>
      </c>
      <c r="AL22" s="169">
        <v>0</v>
      </c>
      <c r="AM22" s="169">
        <v>0</v>
      </c>
      <c r="AN22" s="169">
        <v>0</v>
      </c>
      <c r="AO22" s="169">
        <v>0</v>
      </c>
      <c r="AP22" s="169">
        <v>0</v>
      </c>
      <c r="AQ22" s="169">
        <v>0</v>
      </c>
      <c r="AR22" s="169">
        <v>0</v>
      </c>
      <c r="AS22" s="169">
        <v>0</v>
      </c>
      <c r="AT22" s="169">
        <v>0</v>
      </c>
      <c r="AU22" s="169">
        <v>0</v>
      </c>
      <c r="AV22" s="169">
        <v>1125000</v>
      </c>
      <c r="AW22" s="169">
        <v>375000</v>
      </c>
      <c r="AX22" s="169">
        <v>0</v>
      </c>
      <c r="AY22" s="169">
        <v>0</v>
      </c>
      <c r="AZ22" s="169">
        <v>0</v>
      </c>
      <c r="BA22" s="169">
        <v>0</v>
      </c>
      <c r="BB22" s="169">
        <v>0</v>
      </c>
      <c r="BC22" s="169">
        <v>0</v>
      </c>
      <c r="BD22" s="169">
        <v>0</v>
      </c>
      <c r="BE22" s="169">
        <v>0</v>
      </c>
      <c r="BF22" s="169">
        <v>0</v>
      </c>
      <c r="BG22" s="169">
        <v>0</v>
      </c>
      <c r="BH22" s="169">
        <v>613636.36</v>
      </c>
      <c r="BI22" s="169">
        <v>386363.64</v>
      </c>
      <c r="BJ22" s="169">
        <v>0</v>
      </c>
      <c r="BK22" s="169">
        <v>0</v>
      </c>
      <c r="BL22" s="169">
        <v>0</v>
      </c>
      <c r="BM22" s="169">
        <v>0</v>
      </c>
      <c r="BN22" s="169">
        <v>0</v>
      </c>
      <c r="BO22" s="169">
        <v>0</v>
      </c>
      <c r="BP22" s="169">
        <v>0</v>
      </c>
      <c r="BQ22" s="169">
        <v>0</v>
      </c>
      <c r="BR22" s="169">
        <v>238636.36</v>
      </c>
      <c r="BS22" s="169">
        <v>261363.64</v>
      </c>
      <c r="BT22" s="169">
        <v>0</v>
      </c>
      <c r="BU22" s="169">
        <f t="shared" si="38"/>
        <v>5000000</v>
      </c>
      <c r="BW22" s="169">
        <f t="shared" si="21"/>
        <v>0</v>
      </c>
      <c r="BX22" s="169">
        <f t="shared" si="22"/>
        <v>500000</v>
      </c>
      <c r="BY22" s="169">
        <f t="shared" si="23"/>
        <v>1500000</v>
      </c>
      <c r="BZ22" s="169">
        <f t="shared" si="24"/>
        <v>1500000</v>
      </c>
      <c r="CA22" s="169">
        <f t="shared" si="25"/>
        <v>1000000</v>
      </c>
      <c r="CB22" s="169">
        <f t="shared" si="26"/>
        <v>500000</v>
      </c>
      <c r="CC22" s="169">
        <f t="shared" si="27"/>
        <v>5000000</v>
      </c>
      <c r="CD22" s="279">
        <f t="shared" si="8"/>
        <v>0</v>
      </c>
    </row>
    <row r="23" spans="1:82" ht="27.6" x14ac:dyDescent="0.3">
      <c r="A23" s="173" t="s">
        <v>207</v>
      </c>
      <c r="B23" s="169">
        <v>0</v>
      </c>
      <c r="C23" s="169">
        <v>0</v>
      </c>
      <c r="D23" s="169">
        <v>0</v>
      </c>
      <c r="E23" s="169">
        <v>0</v>
      </c>
      <c r="F23" s="169">
        <v>0</v>
      </c>
      <c r="G23" s="169">
        <v>0</v>
      </c>
      <c r="H23" s="169">
        <v>0</v>
      </c>
      <c r="I23" s="169">
        <v>0</v>
      </c>
      <c r="J23" s="169">
        <v>0</v>
      </c>
      <c r="K23" s="169">
        <v>0</v>
      </c>
      <c r="L23" s="169">
        <v>0</v>
      </c>
      <c r="M23" s="169">
        <v>0</v>
      </c>
      <c r="N23" s="169">
        <v>0</v>
      </c>
      <c r="O23" s="169">
        <v>0</v>
      </c>
      <c r="P23" s="169">
        <v>0</v>
      </c>
      <c r="Q23" s="169">
        <v>0</v>
      </c>
      <c r="R23" s="169">
        <v>0</v>
      </c>
      <c r="S23" s="169">
        <v>0</v>
      </c>
      <c r="T23" s="169">
        <v>0</v>
      </c>
      <c r="U23" s="169">
        <v>0</v>
      </c>
      <c r="V23" s="169">
        <v>0</v>
      </c>
      <c r="W23" s="169">
        <v>68181.820000000007</v>
      </c>
      <c r="X23" s="169">
        <v>2931818.18</v>
      </c>
      <c r="Y23" s="169">
        <v>0</v>
      </c>
      <c r="Z23" s="169">
        <v>0</v>
      </c>
      <c r="AA23" s="169">
        <v>0</v>
      </c>
      <c r="AB23" s="169">
        <v>0</v>
      </c>
      <c r="AC23" s="169">
        <v>0</v>
      </c>
      <c r="AD23" s="169">
        <v>0</v>
      </c>
      <c r="AE23" s="169">
        <v>0</v>
      </c>
      <c r="AF23" s="169">
        <v>0</v>
      </c>
      <c r="AG23" s="169">
        <v>0</v>
      </c>
      <c r="AH23" s="169">
        <v>0</v>
      </c>
      <c r="AI23" s="169">
        <v>0</v>
      </c>
      <c r="AJ23" s="169">
        <v>3545454.55</v>
      </c>
      <c r="AK23" s="169">
        <v>454545.45</v>
      </c>
      <c r="AL23" s="169">
        <v>0</v>
      </c>
      <c r="AM23" s="169">
        <v>0</v>
      </c>
      <c r="AN23" s="169">
        <v>0</v>
      </c>
      <c r="AO23" s="169">
        <v>0</v>
      </c>
      <c r="AP23" s="169">
        <v>0</v>
      </c>
      <c r="AQ23" s="169">
        <v>0</v>
      </c>
      <c r="AR23" s="169">
        <v>0</v>
      </c>
      <c r="AS23" s="169">
        <v>0</v>
      </c>
      <c r="AT23" s="169">
        <v>0</v>
      </c>
      <c r="AU23" s="169">
        <v>0</v>
      </c>
      <c r="AV23" s="169">
        <v>2625000</v>
      </c>
      <c r="AW23" s="169">
        <v>875000</v>
      </c>
      <c r="AX23" s="169">
        <v>0</v>
      </c>
      <c r="AY23" s="169">
        <v>0</v>
      </c>
      <c r="AZ23" s="169">
        <v>0</v>
      </c>
      <c r="BA23" s="169">
        <v>0</v>
      </c>
      <c r="BB23" s="169">
        <v>0</v>
      </c>
      <c r="BC23" s="169">
        <v>0</v>
      </c>
      <c r="BD23" s="169">
        <v>0</v>
      </c>
      <c r="BE23" s="169">
        <v>0</v>
      </c>
      <c r="BF23" s="169">
        <v>0</v>
      </c>
      <c r="BG23" s="169">
        <v>0</v>
      </c>
      <c r="BH23" s="169">
        <v>1534090.91</v>
      </c>
      <c r="BI23" s="169">
        <v>965909.09</v>
      </c>
      <c r="BJ23" s="169">
        <v>0</v>
      </c>
      <c r="BK23" s="169">
        <v>0</v>
      </c>
      <c r="BL23" s="169">
        <v>0</v>
      </c>
      <c r="BM23" s="169">
        <v>0</v>
      </c>
      <c r="BN23" s="169">
        <v>0</v>
      </c>
      <c r="BO23" s="169">
        <v>0</v>
      </c>
      <c r="BP23" s="169">
        <v>1045454.55</v>
      </c>
      <c r="BQ23" s="169">
        <v>954545.45</v>
      </c>
      <c r="BR23" s="169">
        <v>0</v>
      </c>
      <c r="BS23" s="169">
        <v>0</v>
      </c>
      <c r="BT23" s="169">
        <v>0</v>
      </c>
      <c r="BU23" s="169">
        <f t="shared" si="38"/>
        <v>15000000</v>
      </c>
      <c r="BW23" s="169">
        <f t="shared" si="21"/>
        <v>0</v>
      </c>
      <c r="BX23" s="169">
        <f t="shared" si="22"/>
        <v>3000000</v>
      </c>
      <c r="BY23" s="169">
        <f t="shared" si="23"/>
        <v>4000000</v>
      </c>
      <c r="BZ23" s="169">
        <f t="shared" si="24"/>
        <v>3500000</v>
      </c>
      <c r="CA23" s="169">
        <f t="shared" si="25"/>
        <v>2500000</v>
      </c>
      <c r="CB23" s="169">
        <f t="shared" si="26"/>
        <v>2000000</v>
      </c>
      <c r="CC23" s="169">
        <f t="shared" si="27"/>
        <v>15000000</v>
      </c>
      <c r="CD23" s="279">
        <f t="shared" si="8"/>
        <v>0</v>
      </c>
    </row>
    <row r="24" spans="1:82" x14ac:dyDescent="0.3">
      <c r="A24" s="171" t="s">
        <v>185</v>
      </c>
      <c r="B24" s="177">
        <f>SUM(B25:B29)</f>
        <v>0</v>
      </c>
      <c r="C24" s="177">
        <f t="shared" ref="C24:BN24" si="39">SUM(C25:C29)</f>
        <v>0</v>
      </c>
      <c r="D24" s="177">
        <f t="shared" si="39"/>
        <v>0</v>
      </c>
      <c r="E24" s="177">
        <f t="shared" si="39"/>
        <v>0</v>
      </c>
      <c r="F24" s="177">
        <f t="shared" si="39"/>
        <v>0</v>
      </c>
      <c r="G24" s="177">
        <f t="shared" si="39"/>
        <v>0</v>
      </c>
      <c r="H24" s="177">
        <f t="shared" si="39"/>
        <v>0</v>
      </c>
      <c r="I24" s="177">
        <f t="shared" si="39"/>
        <v>0</v>
      </c>
      <c r="J24" s="177">
        <f t="shared" si="39"/>
        <v>0</v>
      </c>
      <c r="K24" s="177">
        <f t="shared" si="39"/>
        <v>0</v>
      </c>
      <c r="L24" s="177">
        <f t="shared" si="39"/>
        <v>0</v>
      </c>
      <c r="M24" s="177">
        <f t="shared" si="39"/>
        <v>0</v>
      </c>
      <c r="N24" s="177">
        <f t="shared" si="39"/>
        <v>0</v>
      </c>
      <c r="O24" s="177">
        <f t="shared" si="39"/>
        <v>0</v>
      </c>
      <c r="P24" s="177">
        <f t="shared" si="39"/>
        <v>0</v>
      </c>
      <c r="Q24" s="177">
        <f t="shared" si="39"/>
        <v>0</v>
      </c>
      <c r="R24" s="177">
        <f t="shared" si="39"/>
        <v>0</v>
      </c>
      <c r="S24" s="177">
        <f t="shared" si="39"/>
        <v>0</v>
      </c>
      <c r="T24" s="177">
        <f t="shared" si="39"/>
        <v>0</v>
      </c>
      <c r="U24" s="177">
        <f t="shared" si="39"/>
        <v>0</v>
      </c>
      <c r="V24" s="177">
        <f t="shared" si="39"/>
        <v>0</v>
      </c>
      <c r="W24" s="177">
        <f t="shared" si="39"/>
        <v>552272.72</v>
      </c>
      <c r="X24" s="177">
        <f t="shared" si="39"/>
        <v>2200324.6799999997</v>
      </c>
      <c r="Y24" s="177">
        <f t="shared" si="39"/>
        <v>268831.17</v>
      </c>
      <c r="Z24" s="177">
        <f t="shared" si="39"/>
        <v>245454.53999999998</v>
      </c>
      <c r="AA24" s="177">
        <f t="shared" si="39"/>
        <v>233766.23</v>
      </c>
      <c r="AB24" s="177">
        <f t="shared" si="39"/>
        <v>268831.17</v>
      </c>
      <c r="AC24" s="177">
        <f t="shared" si="39"/>
        <v>245454.53999999998</v>
      </c>
      <c r="AD24" s="177">
        <f t="shared" si="39"/>
        <v>452597.42</v>
      </c>
      <c r="AE24" s="177">
        <f t="shared" si="39"/>
        <v>295680.40999999997</v>
      </c>
      <c r="AF24" s="177">
        <f t="shared" si="39"/>
        <v>278656.12</v>
      </c>
      <c r="AG24" s="177">
        <f t="shared" si="39"/>
        <v>305194.81</v>
      </c>
      <c r="AH24" s="177">
        <f t="shared" si="39"/>
        <v>291925.48</v>
      </c>
      <c r="AI24" s="177">
        <f t="shared" si="39"/>
        <v>278656.12</v>
      </c>
      <c r="AJ24" s="177">
        <f t="shared" si="39"/>
        <v>291925.48</v>
      </c>
      <c r="AK24" s="177">
        <f t="shared" si="39"/>
        <v>291925.48</v>
      </c>
      <c r="AL24" s="177">
        <f t="shared" si="39"/>
        <v>291925.48</v>
      </c>
      <c r="AM24" s="177">
        <f t="shared" si="39"/>
        <v>265386.77999999997</v>
      </c>
      <c r="AN24" s="177">
        <f t="shared" si="39"/>
        <v>305194.81</v>
      </c>
      <c r="AO24" s="177">
        <f t="shared" si="39"/>
        <v>265386.77999999997</v>
      </c>
      <c r="AP24" s="177">
        <f t="shared" si="39"/>
        <v>305194.81</v>
      </c>
      <c r="AQ24" s="177">
        <f t="shared" si="39"/>
        <v>291925.48</v>
      </c>
      <c r="AR24" s="177">
        <f t="shared" si="39"/>
        <v>278656.12</v>
      </c>
      <c r="AS24" s="177">
        <f t="shared" si="39"/>
        <v>305194.81</v>
      </c>
      <c r="AT24" s="177">
        <f t="shared" si="39"/>
        <v>278656.12</v>
      </c>
      <c r="AU24" s="177">
        <f t="shared" si="39"/>
        <v>291925.48</v>
      </c>
      <c r="AV24" s="177">
        <f t="shared" si="39"/>
        <v>291925.48</v>
      </c>
      <c r="AW24" s="177">
        <f t="shared" si="39"/>
        <v>278656.12</v>
      </c>
      <c r="AX24" s="177">
        <f t="shared" si="39"/>
        <v>305194.81</v>
      </c>
      <c r="AY24" s="177">
        <f t="shared" si="39"/>
        <v>278656.12</v>
      </c>
      <c r="AZ24" s="177">
        <f t="shared" si="39"/>
        <v>278656.12</v>
      </c>
      <c r="BA24" s="177">
        <f t="shared" si="39"/>
        <v>291925.48</v>
      </c>
      <c r="BB24" s="177">
        <f t="shared" si="39"/>
        <v>279107.84999999998</v>
      </c>
      <c r="BC24" s="177">
        <f t="shared" si="39"/>
        <v>233766.23</v>
      </c>
      <c r="BD24" s="177">
        <f t="shared" si="39"/>
        <v>268831.17</v>
      </c>
      <c r="BE24" s="177">
        <f t="shared" si="39"/>
        <v>257142.87</v>
      </c>
      <c r="BF24" s="177">
        <f t="shared" si="39"/>
        <v>245454.53999999998</v>
      </c>
      <c r="BG24" s="177">
        <f t="shared" si="39"/>
        <v>268831.17</v>
      </c>
      <c r="BH24" s="177">
        <f t="shared" si="39"/>
        <v>245454.53999999998</v>
      </c>
      <c r="BI24" s="177">
        <f t="shared" si="39"/>
        <v>257142.87</v>
      </c>
      <c r="BJ24" s="177">
        <f t="shared" si="39"/>
        <v>268831.17</v>
      </c>
      <c r="BK24" s="177">
        <f t="shared" si="39"/>
        <v>233766.23</v>
      </c>
      <c r="BL24" s="177">
        <f t="shared" si="39"/>
        <v>245454.53999999998</v>
      </c>
      <c r="BM24" s="177">
        <f t="shared" si="39"/>
        <v>257142.87</v>
      </c>
      <c r="BN24" s="177">
        <f t="shared" si="39"/>
        <v>257142.87</v>
      </c>
      <c r="BO24" s="177">
        <f t="shared" ref="BO24:BU24" si="40">SUM(BO25:BO29)</f>
        <v>75974.03</v>
      </c>
      <c r="BP24" s="177">
        <f t="shared" si="40"/>
        <v>0</v>
      </c>
      <c r="BQ24" s="177">
        <f t="shared" si="40"/>
        <v>0</v>
      </c>
      <c r="BR24" s="177">
        <f t="shared" si="40"/>
        <v>0</v>
      </c>
      <c r="BS24" s="177">
        <f t="shared" si="40"/>
        <v>0</v>
      </c>
      <c r="BT24" s="177">
        <f t="shared" si="40"/>
        <v>0</v>
      </c>
      <c r="BU24" s="177">
        <f t="shared" si="40"/>
        <v>14500000.119999999</v>
      </c>
      <c r="BW24" s="177">
        <f t="shared" ref="BW24" si="41">SUM(BW25:BW29)</f>
        <v>0</v>
      </c>
      <c r="BX24" s="177">
        <f t="shared" ref="BX24" si="42">SUM(BX25:BX29)</f>
        <v>3021428.57</v>
      </c>
      <c r="BY24" s="177">
        <f t="shared" ref="BY24" si="43">SUM(BY25:BY29)</f>
        <v>3480067.8</v>
      </c>
      <c r="BZ24" s="177">
        <f t="shared" ref="BZ24" si="44">SUM(BZ25:BZ29)</f>
        <v>3450028.2700000005</v>
      </c>
      <c r="CA24" s="177">
        <f t="shared" ref="CA24" si="45">SUM(CA25:CA29)</f>
        <v>3210163.7699999996</v>
      </c>
      <c r="CB24" s="177">
        <f t="shared" ref="CB24" si="46">SUM(CB25:CB29)</f>
        <v>1338311.71</v>
      </c>
      <c r="CC24" s="177">
        <f t="shared" ref="CC24" si="47">SUM(CC25:CC29)</f>
        <v>14500000.119999999</v>
      </c>
      <c r="CD24" s="279">
        <f t="shared" si="8"/>
        <v>0</v>
      </c>
    </row>
    <row r="25" spans="1:82" x14ac:dyDescent="0.3">
      <c r="A25" s="173" t="s">
        <v>217</v>
      </c>
      <c r="B25" s="169">
        <v>0</v>
      </c>
      <c r="C25" s="169">
        <v>0</v>
      </c>
      <c r="D25" s="169">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122727.27</v>
      </c>
      <c r="X25" s="169">
        <v>488961.04</v>
      </c>
      <c r="Y25" s="169">
        <v>59740.26</v>
      </c>
      <c r="Z25" s="169">
        <v>54545.45</v>
      </c>
      <c r="AA25" s="169">
        <v>51948.05</v>
      </c>
      <c r="AB25" s="169">
        <v>59740.26</v>
      </c>
      <c r="AC25" s="169">
        <v>54545.45</v>
      </c>
      <c r="AD25" s="169">
        <v>57142.86</v>
      </c>
      <c r="AE25" s="169">
        <v>57142.86</v>
      </c>
      <c r="AF25" s="169">
        <v>54545.45</v>
      </c>
      <c r="AG25" s="169">
        <v>59740.26</v>
      </c>
      <c r="AH25" s="169">
        <v>57142.86</v>
      </c>
      <c r="AI25" s="169">
        <v>54545.45</v>
      </c>
      <c r="AJ25" s="169">
        <v>57142.86</v>
      </c>
      <c r="AK25" s="169">
        <v>57142.86</v>
      </c>
      <c r="AL25" s="169">
        <v>57142.86</v>
      </c>
      <c r="AM25" s="169">
        <v>51948.05</v>
      </c>
      <c r="AN25" s="169">
        <v>59740.26</v>
      </c>
      <c r="AO25" s="169">
        <v>51948.05</v>
      </c>
      <c r="AP25" s="169">
        <v>59740.26</v>
      </c>
      <c r="AQ25" s="169">
        <v>57142.86</v>
      </c>
      <c r="AR25" s="169">
        <v>54545.45</v>
      </c>
      <c r="AS25" s="169">
        <v>59740.26</v>
      </c>
      <c r="AT25" s="169">
        <v>54545.45</v>
      </c>
      <c r="AU25" s="169">
        <v>57142.86</v>
      </c>
      <c r="AV25" s="169">
        <v>57142.86</v>
      </c>
      <c r="AW25" s="169">
        <v>54545.45</v>
      </c>
      <c r="AX25" s="169">
        <v>59740.26</v>
      </c>
      <c r="AY25" s="169">
        <v>54545.45</v>
      </c>
      <c r="AZ25" s="169">
        <v>54545.45</v>
      </c>
      <c r="BA25" s="169">
        <v>57142.86</v>
      </c>
      <c r="BB25" s="169">
        <v>59740.26</v>
      </c>
      <c r="BC25" s="169">
        <v>51948.05</v>
      </c>
      <c r="BD25" s="169">
        <v>59740.26</v>
      </c>
      <c r="BE25" s="169">
        <v>57142.86</v>
      </c>
      <c r="BF25" s="169">
        <v>54545.45</v>
      </c>
      <c r="BG25" s="169">
        <v>59740.26</v>
      </c>
      <c r="BH25" s="169">
        <v>54545.45</v>
      </c>
      <c r="BI25" s="169">
        <v>57142.86</v>
      </c>
      <c r="BJ25" s="169">
        <v>59740.26</v>
      </c>
      <c r="BK25" s="169">
        <v>51948.05</v>
      </c>
      <c r="BL25" s="169">
        <v>54545.45</v>
      </c>
      <c r="BM25" s="169">
        <v>57142.86</v>
      </c>
      <c r="BN25" s="169">
        <v>57142.86</v>
      </c>
      <c r="BO25" s="169">
        <v>16883.12</v>
      </c>
      <c r="BP25" s="169">
        <v>0</v>
      </c>
      <c r="BQ25" s="169">
        <v>0</v>
      </c>
      <c r="BR25" s="169">
        <v>0</v>
      </c>
      <c r="BS25" s="169">
        <v>0</v>
      </c>
      <c r="BT25" s="169">
        <v>0</v>
      </c>
      <c r="BU25" s="169">
        <f>SUM(B25:BT25)</f>
        <v>2999999.9799999995</v>
      </c>
      <c r="BW25" s="169">
        <f t="shared" si="21"/>
        <v>0</v>
      </c>
      <c r="BX25" s="169">
        <f t="shared" si="22"/>
        <v>671428.57</v>
      </c>
      <c r="BY25" s="169">
        <f t="shared" si="23"/>
        <v>675324.66999999993</v>
      </c>
      <c r="BZ25" s="169">
        <f t="shared" si="24"/>
        <v>675324.67</v>
      </c>
      <c r="CA25" s="169">
        <f t="shared" si="25"/>
        <v>680519.46999999986</v>
      </c>
      <c r="CB25" s="169">
        <f t="shared" si="26"/>
        <v>297402.59999999998</v>
      </c>
      <c r="CC25" s="169">
        <f t="shared" si="27"/>
        <v>2999999.9799999995</v>
      </c>
      <c r="CD25" s="279">
        <f t="shared" si="8"/>
        <v>0</v>
      </c>
    </row>
    <row r="26" spans="1:82" ht="27.6" x14ac:dyDescent="0.3">
      <c r="A26" s="173" t="s">
        <v>218</v>
      </c>
      <c r="B26" s="169">
        <v>0</v>
      </c>
      <c r="C26" s="169">
        <v>0</v>
      </c>
      <c r="D26" s="169">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122727.27</v>
      </c>
      <c r="X26" s="169">
        <v>488961.04</v>
      </c>
      <c r="Y26" s="169">
        <v>59740.26</v>
      </c>
      <c r="Z26" s="169">
        <v>54545.45</v>
      </c>
      <c r="AA26" s="169">
        <v>51948.05</v>
      </c>
      <c r="AB26" s="169">
        <v>59740.26</v>
      </c>
      <c r="AC26" s="169">
        <v>54545.45</v>
      </c>
      <c r="AD26" s="169">
        <v>57142.86</v>
      </c>
      <c r="AE26" s="169">
        <v>57142.86</v>
      </c>
      <c r="AF26" s="169">
        <v>54545.45</v>
      </c>
      <c r="AG26" s="169">
        <v>59740.26</v>
      </c>
      <c r="AH26" s="169">
        <v>57142.86</v>
      </c>
      <c r="AI26" s="169">
        <v>54545.45</v>
      </c>
      <c r="AJ26" s="169">
        <v>57142.86</v>
      </c>
      <c r="AK26" s="169">
        <v>57142.86</v>
      </c>
      <c r="AL26" s="169">
        <v>57142.86</v>
      </c>
      <c r="AM26" s="169">
        <v>51948.05</v>
      </c>
      <c r="AN26" s="169">
        <v>59740.26</v>
      </c>
      <c r="AO26" s="169">
        <v>51948.05</v>
      </c>
      <c r="AP26" s="169">
        <v>59740.26</v>
      </c>
      <c r="AQ26" s="169">
        <v>57142.86</v>
      </c>
      <c r="AR26" s="169">
        <v>54545.45</v>
      </c>
      <c r="AS26" s="169">
        <v>59740.26</v>
      </c>
      <c r="AT26" s="169">
        <v>54545.45</v>
      </c>
      <c r="AU26" s="169">
        <v>57142.86</v>
      </c>
      <c r="AV26" s="169">
        <v>57142.86</v>
      </c>
      <c r="AW26" s="169">
        <v>54545.45</v>
      </c>
      <c r="AX26" s="169">
        <v>59740.26</v>
      </c>
      <c r="AY26" s="169">
        <v>54545.45</v>
      </c>
      <c r="AZ26" s="169">
        <v>54545.45</v>
      </c>
      <c r="BA26" s="169">
        <v>57142.86</v>
      </c>
      <c r="BB26" s="169">
        <v>59740.26</v>
      </c>
      <c r="BC26" s="169">
        <v>51948.05</v>
      </c>
      <c r="BD26" s="169">
        <v>59740.26</v>
      </c>
      <c r="BE26" s="169">
        <v>57142.86</v>
      </c>
      <c r="BF26" s="169">
        <v>54545.45</v>
      </c>
      <c r="BG26" s="169">
        <v>59740.26</v>
      </c>
      <c r="BH26" s="169">
        <v>54545.45</v>
      </c>
      <c r="BI26" s="169">
        <v>57142.86</v>
      </c>
      <c r="BJ26" s="169">
        <v>59740.26</v>
      </c>
      <c r="BK26" s="169">
        <v>51948.05</v>
      </c>
      <c r="BL26" s="169">
        <v>54545.45</v>
      </c>
      <c r="BM26" s="169">
        <v>57142.86</v>
      </c>
      <c r="BN26" s="169">
        <v>57142.86</v>
      </c>
      <c r="BO26" s="169">
        <v>16883.12</v>
      </c>
      <c r="BP26" s="169">
        <v>0</v>
      </c>
      <c r="BQ26" s="169">
        <v>0</v>
      </c>
      <c r="BR26" s="169">
        <v>0</v>
      </c>
      <c r="BS26" s="169">
        <v>0</v>
      </c>
      <c r="BT26" s="169">
        <v>0</v>
      </c>
      <c r="BU26" s="169">
        <f t="shared" ref="BU26:BU50" si="48">SUM(B26:BT26)</f>
        <v>2999999.9799999995</v>
      </c>
      <c r="BW26" s="169">
        <f t="shared" si="21"/>
        <v>0</v>
      </c>
      <c r="BX26" s="169">
        <f t="shared" si="22"/>
        <v>671428.57</v>
      </c>
      <c r="BY26" s="169">
        <f t="shared" si="23"/>
        <v>675324.66999999993</v>
      </c>
      <c r="BZ26" s="169">
        <f t="shared" si="24"/>
        <v>675324.67</v>
      </c>
      <c r="CA26" s="169">
        <f t="shared" si="25"/>
        <v>680519.46999999986</v>
      </c>
      <c r="CB26" s="169">
        <f t="shared" si="26"/>
        <v>297402.59999999998</v>
      </c>
      <c r="CC26" s="169">
        <f t="shared" si="27"/>
        <v>2999999.9799999995</v>
      </c>
      <c r="CD26" s="279">
        <f t="shared" si="8"/>
        <v>0</v>
      </c>
    </row>
    <row r="27" spans="1:82" x14ac:dyDescent="0.3">
      <c r="A27" s="173" t="s">
        <v>219</v>
      </c>
      <c r="B27" s="169">
        <v>0</v>
      </c>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204545.45</v>
      </c>
      <c r="X27" s="169">
        <v>814935.07000000007</v>
      </c>
      <c r="Y27" s="169">
        <v>99567.1</v>
      </c>
      <c r="Z27" s="169">
        <v>90909.09</v>
      </c>
      <c r="AA27" s="169">
        <v>86580.09</v>
      </c>
      <c r="AB27" s="169">
        <v>99567.1</v>
      </c>
      <c r="AC27" s="169">
        <v>90909.09</v>
      </c>
      <c r="AD27" s="169">
        <v>95238.1</v>
      </c>
      <c r="AE27" s="169">
        <v>95238.1</v>
      </c>
      <c r="AF27" s="169">
        <v>90909.09</v>
      </c>
      <c r="AG27" s="169">
        <v>99567.1</v>
      </c>
      <c r="AH27" s="169">
        <v>95238.1</v>
      </c>
      <c r="AI27" s="169">
        <v>90909.09</v>
      </c>
      <c r="AJ27" s="169">
        <v>95238.1</v>
      </c>
      <c r="AK27" s="169">
        <v>95238.1</v>
      </c>
      <c r="AL27" s="169">
        <v>95238.1</v>
      </c>
      <c r="AM27" s="169">
        <v>86580.09</v>
      </c>
      <c r="AN27" s="169">
        <v>99567.1</v>
      </c>
      <c r="AO27" s="169">
        <v>86580.09</v>
      </c>
      <c r="AP27" s="169">
        <v>99567.1</v>
      </c>
      <c r="AQ27" s="169">
        <v>95238.1</v>
      </c>
      <c r="AR27" s="169">
        <v>90909.09</v>
      </c>
      <c r="AS27" s="169">
        <v>99567.1</v>
      </c>
      <c r="AT27" s="169">
        <v>90909.09</v>
      </c>
      <c r="AU27" s="169">
        <v>95238.1</v>
      </c>
      <c r="AV27" s="169">
        <v>95238.1</v>
      </c>
      <c r="AW27" s="169">
        <v>90909.09</v>
      </c>
      <c r="AX27" s="169">
        <v>99567.1</v>
      </c>
      <c r="AY27" s="169">
        <v>90909.09</v>
      </c>
      <c r="AZ27" s="169">
        <v>90909.09</v>
      </c>
      <c r="BA27" s="169">
        <v>95238.1</v>
      </c>
      <c r="BB27" s="169">
        <v>99567.1</v>
      </c>
      <c r="BC27" s="169">
        <v>86580.09</v>
      </c>
      <c r="BD27" s="169">
        <v>99567.1</v>
      </c>
      <c r="BE27" s="169">
        <v>95238.1</v>
      </c>
      <c r="BF27" s="169">
        <v>90909.09</v>
      </c>
      <c r="BG27" s="169">
        <v>99567.1</v>
      </c>
      <c r="BH27" s="169">
        <v>90909.09</v>
      </c>
      <c r="BI27" s="169">
        <v>95238.1</v>
      </c>
      <c r="BJ27" s="169">
        <v>99567.1</v>
      </c>
      <c r="BK27" s="169">
        <v>86580.09</v>
      </c>
      <c r="BL27" s="169">
        <v>90909.09</v>
      </c>
      <c r="BM27" s="169">
        <v>95238.1</v>
      </c>
      <c r="BN27" s="169">
        <v>95238.1</v>
      </c>
      <c r="BO27" s="169">
        <v>28138.53</v>
      </c>
      <c r="BP27" s="169">
        <v>0</v>
      </c>
      <c r="BQ27" s="169">
        <v>0</v>
      </c>
      <c r="BR27" s="169">
        <v>0</v>
      </c>
      <c r="BS27" s="169">
        <v>0</v>
      </c>
      <c r="BT27" s="169">
        <v>0</v>
      </c>
      <c r="BU27" s="169">
        <f t="shared" si="48"/>
        <v>5000000.0799999991</v>
      </c>
      <c r="BW27" s="169">
        <f t="shared" si="21"/>
        <v>0</v>
      </c>
      <c r="BX27" s="169">
        <f t="shared" si="22"/>
        <v>1119047.6200000001</v>
      </c>
      <c r="BY27" s="169">
        <f t="shared" si="23"/>
        <v>1125541.1499999999</v>
      </c>
      <c r="BZ27" s="169">
        <f t="shared" si="24"/>
        <v>1125541.1499999999</v>
      </c>
      <c r="CA27" s="169">
        <f t="shared" si="25"/>
        <v>1134199.1499999999</v>
      </c>
      <c r="CB27" s="169">
        <f t="shared" si="26"/>
        <v>495671.01</v>
      </c>
      <c r="CC27" s="169">
        <f t="shared" si="27"/>
        <v>5000000.08</v>
      </c>
      <c r="CD27" s="279">
        <f t="shared" si="8"/>
        <v>0</v>
      </c>
    </row>
    <row r="28" spans="1:82" ht="27.6" x14ac:dyDescent="0.3">
      <c r="A28" s="173" t="s">
        <v>220</v>
      </c>
      <c r="B28" s="169">
        <v>0</v>
      </c>
      <c r="C28" s="169">
        <v>0</v>
      </c>
      <c r="D28" s="169">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195454.55</v>
      </c>
      <c r="AE28" s="169">
        <v>38537.539999999994</v>
      </c>
      <c r="AF28" s="169">
        <v>33201.58</v>
      </c>
      <c r="AG28" s="169">
        <v>36363.64</v>
      </c>
      <c r="AH28" s="169">
        <v>34782.61</v>
      </c>
      <c r="AI28" s="169">
        <v>33201.58</v>
      </c>
      <c r="AJ28" s="169">
        <v>34782.61</v>
      </c>
      <c r="AK28" s="169">
        <v>34782.61</v>
      </c>
      <c r="AL28" s="169">
        <v>34782.61</v>
      </c>
      <c r="AM28" s="169">
        <v>31620.55</v>
      </c>
      <c r="AN28" s="169">
        <v>36363.64</v>
      </c>
      <c r="AO28" s="169">
        <v>31620.55</v>
      </c>
      <c r="AP28" s="169">
        <v>36363.64</v>
      </c>
      <c r="AQ28" s="169">
        <v>34782.61</v>
      </c>
      <c r="AR28" s="169">
        <v>33201.58</v>
      </c>
      <c r="AS28" s="169">
        <v>36363.64</v>
      </c>
      <c r="AT28" s="169">
        <v>33201.58</v>
      </c>
      <c r="AU28" s="169">
        <v>34782.61</v>
      </c>
      <c r="AV28" s="169">
        <v>34782.61</v>
      </c>
      <c r="AW28" s="169">
        <v>33201.58</v>
      </c>
      <c r="AX28" s="169">
        <v>36363.64</v>
      </c>
      <c r="AY28" s="169">
        <v>33201.58</v>
      </c>
      <c r="AZ28" s="169">
        <v>33201.58</v>
      </c>
      <c r="BA28" s="169">
        <v>34782.61</v>
      </c>
      <c r="BB28" s="169">
        <v>10276.68</v>
      </c>
      <c r="BC28" s="169">
        <v>0</v>
      </c>
      <c r="BD28" s="169">
        <v>0</v>
      </c>
      <c r="BE28" s="169">
        <v>0</v>
      </c>
      <c r="BF28" s="169">
        <v>0</v>
      </c>
      <c r="BG28" s="169">
        <v>0</v>
      </c>
      <c r="BH28" s="169">
        <v>0</v>
      </c>
      <c r="BI28" s="169">
        <v>0</v>
      </c>
      <c r="BJ28" s="169">
        <v>0</v>
      </c>
      <c r="BK28" s="169">
        <v>0</v>
      </c>
      <c r="BL28" s="169">
        <v>0</v>
      </c>
      <c r="BM28" s="169">
        <v>0</v>
      </c>
      <c r="BN28" s="169">
        <v>0</v>
      </c>
      <c r="BO28" s="169">
        <v>0</v>
      </c>
      <c r="BP28" s="169">
        <v>0</v>
      </c>
      <c r="BQ28" s="169">
        <v>0</v>
      </c>
      <c r="BR28" s="169">
        <v>0</v>
      </c>
      <c r="BS28" s="169">
        <v>0</v>
      </c>
      <c r="BT28" s="169">
        <v>0</v>
      </c>
      <c r="BU28" s="169">
        <f t="shared" si="48"/>
        <v>1000000.0099999998</v>
      </c>
      <c r="BW28" s="169">
        <f t="shared" si="21"/>
        <v>0</v>
      </c>
      <c r="BX28" s="169">
        <f t="shared" si="22"/>
        <v>0</v>
      </c>
      <c r="BY28" s="169">
        <f t="shared" si="23"/>
        <v>441106.72</v>
      </c>
      <c r="BZ28" s="169">
        <f t="shared" si="24"/>
        <v>411067.2</v>
      </c>
      <c r="CA28" s="169">
        <f t="shared" si="25"/>
        <v>147826.09</v>
      </c>
      <c r="CB28" s="169">
        <f t="shared" si="26"/>
        <v>0</v>
      </c>
      <c r="CC28" s="169">
        <f t="shared" si="27"/>
        <v>1000000.0099999999</v>
      </c>
      <c r="CD28" s="279">
        <f t="shared" si="8"/>
        <v>0</v>
      </c>
    </row>
    <row r="29" spans="1:82" ht="27.6" x14ac:dyDescent="0.3">
      <c r="A29" s="173" t="s">
        <v>314</v>
      </c>
      <c r="B29" s="169">
        <v>0</v>
      </c>
      <c r="C29" s="169">
        <v>0</v>
      </c>
      <c r="D29" s="169">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102272.73</v>
      </c>
      <c r="X29" s="169">
        <v>407467.53</v>
      </c>
      <c r="Y29" s="169">
        <v>49783.55</v>
      </c>
      <c r="Z29" s="169">
        <v>45454.55</v>
      </c>
      <c r="AA29" s="169">
        <v>43290.04</v>
      </c>
      <c r="AB29" s="169">
        <v>49783.55</v>
      </c>
      <c r="AC29" s="169">
        <v>45454.55</v>
      </c>
      <c r="AD29" s="169">
        <v>47619.05</v>
      </c>
      <c r="AE29" s="169">
        <v>47619.05</v>
      </c>
      <c r="AF29" s="169">
        <v>45454.55</v>
      </c>
      <c r="AG29" s="169">
        <v>49783.55</v>
      </c>
      <c r="AH29" s="169">
        <v>47619.05</v>
      </c>
      <c r="AI29" s="169">
        <v>45454.55</v>
      </c>
      <c r="AJ29" s="169">
        <v>47619.05</v>
      </c>
      <c r="AK29" s="169">
        <v>47619.05</v>
      </c>
      <c r="AL29" s="169">
        <v>47619.05</v>
      </c>
      <c r="AM29" s="169">
        <v>43290.04</v>
      </c>
      <c r="AN29" s="169">
        <v>49783.55</v>
      </c>
      <c r="AO29" s="169">
        <v>43290.04</v>
      </c>
      <c r="AP29" s="169">
        <v>49783.55</v>
      </c>
      <c r="AQ29" s="169">
        <v>47619.05</v>
      </c>
      <c r="AR29" s="169">
        <v>45454.55</v>
      </c>
      <c r="AS29" s="169">
        <v>49783.55</v>
      </c>
      <c r="AT29" s="169">
        <v>45454.55</v>
      </c>
      <c r="AU29" s="169">
        <v>47619.05</v>
      </c>
      <c r="AV29" s="169">
        <v>47619.05</v>
      </c>
      <c r="AW29" s="169">
        <v>45454.55</v>
      </c>
      <c r="AX29" s="169">
        <v>49783.55</v>
      </c>
      <c r="AY29" s="169">
        <v>45454.55</v>
      </c>
      <c r="AZ29" s="169">
        <v>45454.55</v>
      </c>
      <c r="BA29" s="169">
        <v>47619.05</v>
      </c>
      <c r="BB29" s="169">
        <v>49783.55</v>
      </c>
      <c r="BC29" s="169">
        <v>43290.04</v>
      </c>
      <c r="BD29" s="169">
        <v>49783.55</v>
      </c>
      <c r="BE29" s="169">
        <v>47619.05</v>
      </c>
      <c r="BF29" s="169">
        <v>45454.55</v>
      </c>
      <c r="BG29" s="169">
        <v>49783.55</v>
      </c>
      <c r="BH29" s="169">
        <v>45454.55</v>
      </c>
      <c r="BI29" s="169">
        <v>47619.05</v>
      </c>
      <c r="BJ29" s="169">
        <v>49783.55</v>
      </c>
      <c r="BK29" s="169">
        <v>43290.04</v>
      </c>
      <c r="BL29" s="169">
        <v>45454.55</v>
      </c>
      <c r="BM29" s="169">
        <v>47619.05</v>
      </c>
      <c r="BN29" s="169">
        <v>47619.05</v>
      </c>
      <c r="BO29" s="169">
        <v>14069.26</v>
      </c>
      <c r="BP29" s="169">
        <v>0</v>
      </c>
      <c r="BQ29" s="169">
        <v>0</v>
      </c>
      <c r="BR29" s="169">
        <v>0</v>
      </c>
      <c r="BS29" s="169">
        <v>0</v>
      </c>
      <c r="BT29" s="169">
        <v>0</v>
      </c>
      <c r="BU29" s="169">
        <f t="shared" si="48"/>
        <v>2500000.0699999998</v>
      </c>
      <c r="BW29" s="169">
        <f t="shared" si="21"/>
        <v>0</v>
      </c>
      <c r="BX29" s="169">
        <f t="shared" si="22"/>
        <v>559523.81000000006</v>
      </c>
      <c r="BY29" s="169">
        <f t="shared" si="23"/>
        <v>562770.59</v>
      </c>
      <c r="BZ29" s="169">
        <f t="shared" si="24"/>
        <v>562770.57999999996</v>
      </c>
      <c r="CA29" s="169">
        <f t="shared" si="25"/>
        <v>567099.59</v>
      </c>
      <c r="CB29" s="169">
        <f t="shared" si="26"/>
        <v>247835.5</v>
      </c>
      <c r="CC29" s="169">
        <f t="shared" si="27"/>
        <v>2500000.0699999998</v>
      </c>
      <c r="CD29" s="279">
        <f t="shared" si="8"/>
        <v>0</v>
      </c>
    </row>
    <row r="30" spans="1:82" x14ac:dyDescent="0.3">
      <c r="A30" s="171" t="s">
        <v>315</v>
      </c>
      <c r="B30" s="177">
        <v>0</v>
      </c>
      <c r="C30" s="177">
        <v>0</v>
      </c>
      <c r="D30" s="177">
        <v>0</v>
      </c>
      <c r="E30" s="177">
        <v>0</v>
      </c>
      <c r="F30" s="177">
        <v>0</v>
      </c>
      <c r="G30" s="177">
        <v>0</v>
      </c>
      <c r="H30" s="177">
        <v>0</v>
      </c>
      <c r="I30" s="177">
        <v>0</v>
      </c>
      <c r="J30" s="177">
        <v>0</v>
      </c>
      <c r="K30" s="177">
        <v>0</v>
      </c>
      <c r="L30" s="177">
        <v>0</v>
      </c>
      <c r="M30" s="177">
        <v>0</v>
      </c>
      <c r="N30" s="177">
        <v>0</v>
      </c>
      <c r="O30" s="177">
        <v>0</v>
      </c>
      <c r="P30" s="177">
        <v>0</v>
      </c>
      <c r="Q30" s="177">
        <v>0</v>
      </c>
      <c r="R30" s="177">
        <v>0</v>
      </c>
      <c r="S30" s="177">
        <v>0</v>
      </c>
      <c r="T30" s="177">
        <v>0</v>
      </c>
      <c r="U30" s="177">
        <v>0</v>
      </c>
      <c r="V30" s="177">
        <v>0</v>
      </c>
      <c r="W30" s="177">
        <v>0</v>
      </c>
      <c r="X30" s="177">
        <v>7386.36</v>
      </c>
      <c r="Y30" s="177">
        <v>339772.73</v>
      </c>
      <c r="Z30" s="177">
        <v>310227.27</v>
      </c>
      <c r="AA30" s="177">
        <v>295454.55</v>
      </c>
      <c r="AB30" s="177">
        <v>339772.73</v>
      </c>
      <c r="AC30" s="177">
        <v>310227.27</v>
      </c>
      <c r="AD30" s="177">
        <v>325000</v>
      </c>
      <c r="AE30" s="177">
        <v>325000</v>
      </c>
      <c r="AF30" s="177">
        <v>310227.27</v>
      </c>
      <c r="AG30" s="177">
        <v>339772.73</v>
      </c>
      <c r="AH30" s="177">
        <v>325000</v>
      </c>
      <c r="AI30" s="177">
        <v>310227.27</v>
      </c>
      <c r="AJ30" s="177">
        <v>325000</v>
      </c>
      <c r="AK30" s="177">
        <v>325000</v>
      </c>
      <c r="AL30" s="177">
        <v>325000</v>
      </c>
      <c r="AM30" s="177">
        <v>295454.55</v>
      </c>
      <c r="AN30" s="177">
        <v>339772.73</v>
      </c>
      <c r="AO30" s="177">
        <v>295454.55</v>
      </c>
      <c r="AP30" s="177">
        <v>339772.73</v>
      </c>
      <c r="AQ30" s="177">
        <v>325000</v>
      </c>
      <c r="AR30" s="177">
        <v>310227.27</v>
      </c>
      <c r="AS30" s="177">
        <v>339772.73</v>
      </c>
      <c r="AT30" s="177">
        <v>310227.27</v>
      </c>
      <c r="AU30" s="177">
        <v>325000</v>
      </c>
      <c r="AV30" s="177">
        <v>325000</v>
      </c>
      <c r="AW30" s="177">
        <v>310227.27</v>
      </c>
      <c r="AX30" s="177">
        <v>339772.73</v>
      </c>
      <c r="AY30" s="177">
        <v>310227.27</v>
      </c>
      <c r="AZ30" s="177">
        <v>310227.27</v>
      </c>
      <c r="BA30" s="177">
        <v>325000</v>
      </c>
      <c r="BB30" s="177">
        <v>339772.73</v>
      </c>
      <c r="BC30" s="177">
        <v>295454.55</v>
      </c>
      <c r="BD30" s="177">
        <v>339772.73</v>
      </c>
      <c r="BE30" s="177">
        <v>325000</v>
      </c>
      <c r="BF30" s="177">
        <v>310227.27</v>
      </c>
      <c r="BG30" s="177">
        <v>339772.73</v>
      </c>
      <c r="BH30" s="177">
        <v>310227.27</v>
      </c>
      <c r="BI30" s="177">
        <v>125568.18</v>
      </c>
      <c r="BJ30" s="177">
        <v>0</v>
      </c>
      <c r="BK30" s="177">
        <v>0</v>
      </c>
      <c r="BL30" s="177">
        <v>0</v>
      </c>
      <c r="BM30" s="177">
        <v>0</v>
      </c>
      <c r="BN30" s="177">
        <v>0</v>
      </c>
      <c r="BO30" s="177">
        <v>0</v>
      </c>
      <c r="BP30" s="177">
        <v>0</v>
      </c>
      <c r="BQ30" s="177">
        <v>0</v>
      </c>
      <c r="BR30" s="177">
        <v>0</v>
      </c>
      <c r="BS30" s="177">
        <v>0</v>
      </c>
      <c r="BT30" s="177">
        <v>0</v>
      </c>
      <c r="BU30" s="177">
        <f t="shared" si="48"/>
        <v>11700000.009999998</v>
      </c>
      <c r="BW30" s="177">
        <f t="shared" si="21"/>
        <v>0</v>
      </c>
      <c r="BX30" s="177">
        <f t="shared" si="22"/>
        <v>347159.08999999997</v>
      </c>
      <c r="BY30" s="177">
        <f t="shared" si="23"/>
        <v>3840909.09</v>
      </c>
      <c r="BZ30" s="177">
        <f t="shared" si="24"/>
        <v>3840909.1</v>
      </c>
      <c r="CA30" s="177">
        <f t="shared" si="25"/>
        <v>3671022.7300000004</v>
      </c>
      <c r="CB30" s="177">
        <f t="shared" si="26"/>
        <v>0</v>
      </c>
      <c r="CC30" s="177">
        <f t="shared" si="27"/>
        <v>11700000.01</v>
      </c>
      <c r="CD30" s="279">
        <f t="shared" si="8"/>
        <v>0</v>
      </c>
    </row>
    <row r="31" spans="1:82" ht="27.6" x14ac:dyDescent="0.3">
      <c r="A31" s="117" t="s">
        <v>194</v>
      </c>
      <c r="B31" s="168">
        <f>B32+B35+B37+B39+B41+B43</f>
        <v>0</v>
      </c>
      <c r="C31" s="168">
        <f t="shared" ref="C31:BN31" si="49">C32+C35+C37+C39+C41+C43</f>
        <v>0</v>
      </c>
      <c r="D31" s="168">
        <f t="shared" si="49"/>
        <v>0</v>
      </c>
      <c r="E31" s="168">
        <f t="shared" si="49"/>
        <v>0</v>
      </c>
      <c r="F31" s="168">
        <f t="shared" si="49"/>
        <v>0</v>
      </c>
      <c r="G31" s="168">
        <f t="shared" si="49"/>
        <v>0</v>
      </c>
      <c r="H31" s="168">
        <f t="shared" si="49"/>
        <v>29545.45</v>
      </c>
      <c r="I31" s="168">
        <f t="shared" si="49"/>
        <v>100454.55</v>
      </c>
      <c r="J31" s="168">
        <f t="shared" si="49"/>
        <v>0</v>
      </c>
      <c r="K31" s="168">
        <f t="shared" si="49"/>
        <v>0</v>
      </c>
      <c r="L31" s="168">
        <f t="shared" si="49"/>
        <v>0</v>
      </c>
      <c r="M31" s="168">
        <f t="shared" si="49"/>
        <v>0</v>
      </c>
      <c r="N31" s="168">
        <f t="shared" si="49"/>
        <v>0</v>
      </c>
      <c r="O31" s="168">
        <f t="shared" si="49"/>
        <v>0</v>
      </c>
      <c r="P31" s="168">
        <f t="shared" si="49"/>
        <v>0</v>
      </c>
      <c r="Q31" s="168">
        <f t="shared" si="49"/>
        <v>0</v>
      </c>
      <c r="R31" s="168">
        <f t="shared" si="49"/>
        <v>83333.340000000011</v>
      </c>
      <c r="S31" s="168">
        <f t="shared" si="49"/>
        <v>114583.33</v>
      </c>
      <c r="T31" s="168">
        <f t="shared" si="49"/>
        <v>144128.78</v>
      </c>
      <c r="U31" s="168">
        <f t="shared" si="49"/>
        <v>215037.88</v>
      </c>
      <c r="V31" s="168">
        <f t="shared" si="49"/>
        <v>114583.33</v>
      </c>
      <c r="W31" s="168">
        <f t="shared" si="49"/>
        <v>109375</v>
      </c>
      <c r="X31" s="168">
        <f t="shared" si="49"/>
        <v>114583.33</v>
      </c>
      <c r="Y31" s="168">
        <f t="shared" si="49"/>
        <v>119791.66</v>
      </c>
      <c r="Z31" s="168">
        <f t="shared" si="49"/>
        <v>45454.54</v>
      </c>
      <c r="AA31" s="168">
        <f t="shared" si="49"/>
        <v>94905.3</v>
      </c>
      <c r="AB31" s="168">
        <f t="shared" si="49"/>
        <v>126325.75</v>
      </c>
      <c r="AC31" s="168">
        <f t="shared" si="49"/>
        <v>115340.91</v>
      </c>
      <c r="AD31" s="168">
        <f t="shared" si="49"/>
        <v>120833.33</v>
      </c>
      <c r="AE31" s="168">
        <f t="shared" si="49"/>
        <v>120833.33</v>
      </c>
      <c r="AF31" s="168">
        <f t="shared" si="49"/>
        <v>138977.27000000002</v>
      </c>
      <c r="AG31" s="168">
        <f t="shared" si="49"/>
        <v>232689.38999999998</v>
      </c>
      <c r="AH31" s="168">
        <f t="shared" si="49"/>
        <v>259924.24</v>
      </c>
      <c r="AI31" s="168">
        <f t="shared" si="49"/>
        <v>345340.91000000003</v>
      </c>
      <c r="AJ31" s="168">
        <f t="shared" si="49"/>
        <v>200833.33000000002</v>
      </c>
      <c r="AK31" s="168">
        <f t="shared" si="49"/>
        <v>200833.33000000002</v>
      </c>
      <c r="AL31" s="168">
        <f t="shared" si="49"/>
        <v>200833.33000000002</v>
      </c>
      <c r="AM31" s="168">
        <f t="shared" si="49"/>
        <v>182575.75</v>
      </c>
      <c r="AN31" s="168">
        <f t="shared" si="49"/>
        <v>209962.11000000002</v>
      </c>
      <c r="AO31" s="168">
        <f t="shared" si="49"/>
        <v>182575.75</v>
      </c>
      <c r="AP31" s="168">
        <f t="shared" si="49"/>
        <v>209962.11000000002</v>
      </c>
      <c r="AQ31" s="168">
        <f t="shared" si="49"/>
        <v>200833.33000000002</v>
      </c>
      <c r="AR31" s="168">
        <f t="shared" si="49"/>
        <v>215340.90999999997</v>
      </c>
      <c r="AS31" s="168">
        <f t="shared" si="49"/>
        <v>316325.75</v>
      </c>
      <c r="AT31" s="168">
        <f t="shared" si="49"/>
        <v>191704.55</v>
      </c>
      <c r="AU31" s="168">
        <f t="shared" si="49"/>
        <v>200833.33000000002</v>
      </c>
      <c r="AV31" s="168">
        <f t="shared" si="49"/>
        <v>200833.33000000002</v>
      </c>
      <c r="AW31" s="168">
        <f t="shared" si="49"/>
        <v>191704.55</v>
      </c>
      <c r="AX31" s="168">
        <f t="shared" si="49"/>
        <v>209962.11000000002</v>
      </c>
      <c r="AY31" s="168">
        <f t="shared" si="49"/>
        <v>191704.55</v>
      </c>
      <c r="AZ31" s="168">
        <f t="shared" si="49"/>
        <v>180795.46000000002</v>
      </c>
      <c r="BA31" s="168">
        <f t="shared" si="49"/>
        <v>120833.33</v>
      </c>
      <c r="BB31" s="168">
        <f t="shared" si="49"/>
        <v>126325.75</v>
      </c>
      <c r="BC31" s="168">
        <f t="shared" si="49"/>
        <v>109848.48</v>
      </c>
      <c r="BD31" s="168">
        <f t="shared" si="49"/>
        <v>149962.10999999999</v>
      </c>
      <c r="BE31" s="168">
        <f t="shared" si="49"/>
        <v>227196.97000000003</v>
      </c>
      <c r="BF31" s="168">
        <f t="shared" si="49"/>
        <v>115340.91</v>
      </c>
      <c r="BG31" s="168">
        <f t="shared" si="49"/>
        <v>126325.75</v>
      </c>
      <c r="BH31" s="168">
        <f t="shared" si="49"/>
        <v>115340.91</v>
      </c>
      <c r="BI31" s="168">
        <f t="shared" si="49"/>
        <v>120833.33</v>
      </c>
      <c r="BJ31" s="168">
        <f t="shared" si="49"/>
        <v>126325.75</v>
      </c>
      <c r="BK31" s="168">
        <f t="shared" si="49"/>
        <v>109848.48</v>
      </c>
      <c r="BL31" s="168">
        <f t="shared" si="49"/>
        <v>115340.91</v>
      </c>
      <c r="BM31" s="168">
        <f t="shared" si="49"/>
        <v>120833.33</v>
      </c>
      <c r="BN31" s="168">
        <f t="shared" si="49"/>
        <v>117045.45</v>
      </c>
      <c r="BO31" s="168">
        <f t="shared" ref="BO31:CC31" si="50">BO32+BO35+BO37+BO39+BO41+BO43</f>
        <v>64943.180000000008</v>
      </c>
      <c r="BP31" s="168">
        <f t="shared" si="50"/>
        <v>0</v>
      </c>
      <c r="BQ31" s="168">
        <f t="shared" si="50"/>
        <v>0</v>
      </c>
      <c r="BR31" s="168">
        <f t="shared" si="50"/>
        <v>0</v>
      </c>
      <c r="BS31" s="168">
        <f t="shared" si="50"/>
        <v>0</v>
      </c>
      <c r="BT31" s="168">
        <f t="shared" si="50"/>
        <v>0</v>
      </c>
      <c r="BU31" s="168">
        <f t="shared" si="50"/>
        <v>8099999.8399999999</v>
      </c>
      <c r="BW31" s="168">
        <f t="shared" si="50"/>
        <v>130000</v>
      </c>
      <c r="BX31" s="168">
        <f t="shared" si="50"/>
        <v>1015416.6499999999</v>
      </c>
      <c r="BY31" s="168">
        <f t="shared" si="50"/>
        <v>2002291.6300000001</v>
      </c>
      <c r="BZ31" s="168">
        <f t="shared" si="50"/>
        <v>2503484.8000000003</v>
      </c>
      <c r="CA31" s="168">
        <f t="shared" si="50"/>
        <v>1794469.66</v>
      </c>
      <c r="CB31" s="168">
        <f t="shared" si="50"/>
        <v>654337.09999999986</v>
      </c>
      <c r="CC31" s="168">
        <f t="shared" si="50"/>
        <v>8099999.8399999999</v>
      </c>
      <c r="CD31" s="279">
        <f t="shared" si="8"/>
        <v>0</v>
      </c>
    </row>
    <row r="32" spans="1:82" x14ac:dyDescent="0.3">
      <c r="A32" s="124" t="s">
        <v>316</v>
      </c>
      <c r="B32" s="169">
        <f>B33+B34</f>
        <v>0</v>
      </c>
      <c r="C32" s="169">
        <f t="shared" ref="C32:BN32" si="51">C33+C34</f>
        <v>0</v>
      </c>
      <c r="D32" s="169">
        <f t="shared" si="51"/>
        <v>0</v>
      </c>
      <c r="E32" s="169">
        <f t="shared" si="51"/>
        <v>0</v>
      </c>
      <c r="F32" s="169">
        <f t="shared" si="51"/>
        <v>0</v>
      </c>
      <c r="G32" s="169">
        <f t="shared" si="51"/>
        <v>0</v>
      </c>
      <c r="H32" s="169">
        <f t="shared" si="51"/>
        <v>0</v>
      </c>
      <c r="I32" s="169">
        <f t="shared" si="51"/>
        <v>0</v>
      </c>
      <c r="J32" s="169">
        <f t="shared" si="51"/>
        <v>0</v>
      </c>
      <c r="K32" s="169">
        <f t="shared" si="51"/>
        <v>0</v>
      </c>
      <c r="L32" s="169">
        <f t="shared" si="51"/>
        <v>0</v>
      </c>
      <c r="M32" s="169">
        <f t="shared" si="51"/>
        <v>0</v>
      </c>
      <c r="N32" s="169">
        <f t="shared" si="51"/>
        <v>0</v>
      </c>
      <c r="O32" s="169">
        <f t="shared" si="51"/>
        <v>0</v>
      </c>
      <c r="P32" s="169">
        <f t="shared" si="51"/>
        <v>0</v>
      </c>
      <c r="Q32" s="169">
        <f t="shared" si="51"/>
        <v>0</v>
      </c>
      <c r="R32" s="169">
        <f t="shared" si="51"/>
        <v>68181.820000000007</v>
      </c>
      <c r="S32" s="169">
        <f t="shared" si="51"/>
        <v>93750</v>
      </c>
      <c r="T32" s="169">
        <f t="shared" si="51"/>
        <v>93750</v>
      </c>
      <c r="U32" s="169">
        <f t="shared" si="51"/>
        <v>93750</v>
      </c>
      <c r="V32" s="169">
        <f t="shared" si="51"/>
        <v>93750</v>
      </c>
      <c r="W32" s="169">
        <f t="shared" si="51"/>
        <v>89488.639999999999</v>
      </c>
      <c r="X32" s="169">
        <f t="shared" si="51"/>
        <v>93750</v>
      </c>
      <c r="Y32" s="169">
        <f t="shared" si="51"/>
        <v>98011.36</v>
      </c>
      <c r="Z32" s="169">
        <f t="shared" si="51"/>
        <v>25568.18</v>
      </c>
      <c r="AA32" s="169">
        <f t="shared" si="51"/>
        <v>0</v>
      </c>
      <c r="AB32" s="169">
        <f t="shared" si="51"/>
        <v>0</v>
      </c>
      <c r="AC32" s="169">
        <f t="shared" si="51"/>
        <v>0</v>
      </c>
      <c r="AD32" s="169">
        <f t="shared" si="51"/>
        <v>0</v>
      </c>
      <c r="AE32" s="169">
        <f t="shared" si="51"/>
        <v>0</v>
      </c>
      <c r="AF32" s="169">
        <f t="shared" si="51"/>
        <v>0</v>
      </c>
      <c r="AG32" s="169">
        <f t="shared" si="51"/>
        <v>0</v>
      </c>
      <c r="AH32" s="169">
        <f t="shared" si="51"/>
        <v>139090.91</v>
      </c>
      <c r="AI32" s="169">
        <f t="shared" si="51"/>
        <v>230000</v>
      </c>
      <c r="AJ32" s="169">
        <f t="shared" si="51"/>
        <v>80000</v>
      </c>
      <c r="AK32" s="169">
        <f t="shared" si="51"/>
        <v>80000</v>
      </c>
      <c r="AL32" s="169">
        <f t="shared" si="51"/>
        <v>80000</v>
      </c>
      <c r="AM32" s="169">
        <f t="shared" si="51"/>
        <v>72727.27</v>
      </c>
      <c r="AN32" s="169">
        <f t="shared" si="51"/>
        <v>83636.36</v>
      </c>
      <c r="AO32" s="169">
        <f t="shared" si="51"/>
        <v>72727.27</v>
      </c>
      <c r="AP32" s="169">
        <f t="shared" si="51"/>
        <v>83636.36</v>
      </c>
      <c r="AQ32" s="169">
        <f t="shared" si="51"/>
        <v>80000</v>
      </c>
      <c r="AR32" s="169">
        <f t="shared" si="51"/>
        <v>76363.64</v>
      </c>
      <c r="AS32" s="169">
        <f t="shared" si="51"/>
        <v>83636.36</v>
      </c>
      <c r="AT32" s="169">
        <f t="shared" si="51"/>
        <v>76363.64</v>
      </c>
      <c r="AU32" s="169">
        <f t="shared" si="51"/>
        <v>80000</v>
      </c>
      <c r="AV32" s="169">
        <f t="shared" si="51"/>
        <v>80000</v>
      </c>
      <c r="AW32" s="169">
        <f t="shared" si="51"/>
        <v>76363.64</v>
      </c>
      <c r="AX32" s="169">
        <f t="shared" si="51"/>
        <v>83636.36</v>
      </c>
      <c r="AY32" s="169">
        <f t="shared" si="51"/>
        <v>76363.64</v>
      </c>
      <c r="AZ32" s="169">
        <f t="shared" si="51"/>
        <v>65454.55</v>
      </c>
      <c r="BA32" s="169">
        <f t="shared" si="51"/>
        <v>0</v>
      </c>
      <c r="BB32" s="169">
        <f t="shared" si="51"/>
        <v>0</v>
      </c>
      <c r="BC32" s="169">
        <f t="shared" si="51"/>
        <v>0</v>
      </c>
      <c r="BD32" s="169">
        <f t="shared" si="51"/>
        <v>0</v>
      </c>
      <c r="BE32" s="169">
        <f t="shared" si="51"/>
        <v>0</v>
      </c>
      <c r="BF32" s="169">
        <f t="shared" si="51"/>
        <v>0</v>
      </c>
      <c r="BG32" s="169">
        <f t="shared" si="51"/>
        <v>0</v>
      </c>
      <c r="BH32" s="169">
        <f t="shared" si="51"/>
        <v>0</v>
      </c>
      <c r="BI32" s="169">
        <f t="shared" si="51"/>
        <v>0</v>
      </c>
      <c r="BJ32" s="169">
        <f t="shared" si="51"/>
        <v>0</v>
      </c>
      <c r="BK32" s="169">
        <f t="shared" si="51"/>
        <v>0</v>
      </c>
      <c r="BL32" s="169">
        <f t="shared" si="51"/>
        <v>0</v>
      </c>
      <c r="BM32" s="169">
        <f t="shared" si="51"/>
        <v>0</v>
      </c>
      <c r="BN32" s="169">
        <f t="shared" si="51"/>
        <v>0</v>
      </c>
      <c r="BO32" s="169">
        <f t="shared" ref="BO32:BU32" si="52">BO33+BO34</f>
        <v>0</v>
      </c>
      <c r="BP32" s="169">
        <f t="shared" si="52"/>
        <v>0</v>
      </c>
      <c r="BQ32" s="169">
        <f t="shared" si="52"/>
        <v>0</v>
      </c>
      <c r="BR32" s="169">
        <f t="shared" si="52"/>
        <v>0</v>
      </c>
      <c r="BS32" s="169">
        <f t="shared" si="52"/>
        <v>0</v>
      </c>
      <c r="BT32" s="169">
        <f t="shared" si="52"/>
        <v>0</v>
      </c>
      <c r="BU32" s="169">
        <f t="shared" si="52"/>
        <v>2450000</v>
      </c>
      <c r="BW32" s="169">
        <f t="shared" ref="BW32" si="53">BW33+BW34</f>
        <v>0</v>
      </c>
      <c r="BX32" s="169">
        <f t="shared" ref="BX32" si="54">BX33+BX34</f>
        <v>724431.82</v>
      </c>
      <c r="BY32" s="169">
        <f t="shared" ref="BY32" si="55">BY33+BY34</f>
        <v>554659.09000000008</v>
      </c>
      <c r="BZ32" s="169">
        <f t="shared" ref="BZ32" si="56">BZ33+BZ34</f>
        <v>945454.54</v>
      </c>
      <c r="CA32" s="169">
        <f t="shared" ref="CA32" si="57">CA33+CA34</f>
        <v>225454.55</v>
      </c>
      <c r="CB32" s="169">
        <f t="shared" ref="CB32" si="58">CB33+CB34</f>
        <v>0</v>
      </c>
      <c r="CC32" s="169">
        <f t="shared" ref="CC32" si="59">CC33+CC34</f>
        <v>2450000</v>
      </c>
      <c r="CD32" s="279">
        <f t="shared" si="8"/>
        <v>0</v>
      </c>
    </row>
    <row r="33" spans="1:82" x14ac:dyDescent="0.3">
      <c r="A33" s="175" t="s">
        <v>162</v>
      </c>
      <c r="B33" s="177">
        <v>0</v>
      </c>
      <c r="C33" s="177">
        <v>0</v>
      </c>
      <c r="D33" s="177">
        <v>0</v>
      </c>
      <c r="E33" s="177">
        <v>0</v>
      </c>
      <c r="F33" s="177">
        <v>0</v>
      </c>
      <c r="G33" s="177">
        <v>0</v>
      </c>
      <c r="H33" s="177">
        <v>0</v>
      </c>
      <c r="I33" s="177">
        <v>0</v>
      </c>
      <c r="J33" s="177">
        <v>0</v>
      </c>
      <c r="K33" s="177">
        <v>0</v>
      </c>
      <c r="L33" s="177">
        <v>0</v>
      </c>
      <c r="M33" s="177">
        <v>0</v>
      </c>
      <c r="N33" s="177">
        <v>0</v>
      </c>
      <c r="O33" s="177">
        <v>0</v>
      </c>
      <c r="P33" s="177">
        <v>0</v>
      </c>
      <c r="Q33" s="177">
        <v>0</v>
      </c>
      <c r="R33" s="177">
        <v>68181.820000000007</v>
      </c>
      <c r="S33" s="177">
        <v>93750</v>
      </c>
      <c r="T33" s="177">
        <v>93750</v>
      </c>
      <c r="U33" s="177">
        <v>93750</v>
      </c>
      <c r="V33" s="177">
        <v>93750</v>
      </c>
      <c r="W33" s="177">
        <v>89488.639999999999</v>
      </c>
      <c r="X33" s="177">
        <v>93750</v>
      </c>
      <c r="Y33" s="177">
        <v>98011.36</v>
      </c>
      <c r="Z33" s="177">
        <v>25568.18</v>
      </c>
      <c r="AA33" s="177">
        <v>0</v>
      </c>
      <c r="AB33" s="177">
        <v>0</v>
      </c>
      <c r="AC33" s="177">
        <v>0</v>
      </c>
      <c r="AD33" s="177">
        <v>0</v>
      </c>
      <c r="AE33" s="177">
        <v>0</v>
      </c>
      <c r="AF33" s="177">
        <v>0</v>
      </c>
      <c r="AG33" s="177">
        <v>0</v>
      </c>
      <c r="AH33" s="177">
        <v>0</v>
      </c>
      <c r="AI33" s="177">
        <v>0</v>
      </c>
      <c r="AJ33" s="177">
        <v>0</v>
      </c>
      <c r="AK33" s="177">
        <v>0</v>
      </c>
      <c r="AL33" s="177">
        <v>0</v>
      </c>
      <c r="AM33" s="177">
        <v>0</v>
      </c>
      <c r="AN33" s="177">
        <v>0</v>
      </c>
      <c r="AO33" s="177">
        <v>0</v>
      </c>
      <c r="AP33" s="177">
        <v>0</v>
      </c>
      <c r="AQ33" s="177">
        <v>0</v>
      </c>
      <c r="AR33" s="177">
        <v>0</v>
      </c>
      <c r="AS33" s="177">
        <v>0</v>
      </c>
      <c r="AT33" s="177">
        <v>0</v>
      </c>
      <c r="AU33" s="177">
        <v>0</v>
      </c>
      <c r="AV33" s="177">
        <v>0</v>
      </c>
      <c r="AW33" s="177">
        <v>0</v>
      </c>
      <c r="AX33" s="177">
        <v>0</v>
      </c>
      <c r="AY33" s="177">
        <v>0</v>
      </c>
      <c r="AZ33" s="177">
        <v>0</v>
      </c>
      <c r="BA33" s="177">
        <v>0</v>
      </c>
      <c r="BB33" s="177">
        <v>0</v>
      </c>
      <c r="BC33" s="177">
        <v>0</v>
      </c>
      <c r="BD33" s="177">
        <v>0</v>
      </c>
      <c r="BE33" s="177">
        <v>0</v>
      </c>
      <c r="BF33" s="177">
        <v>0</v>
      </c>
      <c r="BG33" s="177">
        <v>0</v>
      </c>
      <c r="BH33" s="177">
        <v>0</v>
      </c>
      <c r="BI33" s="177">
        <v>0</v>
      </c>
      <c r="BJ33" s="177">
        <v>0</v>
      </c>
      <c r="BK33" s="177">
        <v>0</v>
      </c>
      <c r="BL33" s="177">
        <v>0</v>
      </c>
      <c r="BM33" s="177">
        <v>0</v>
      </c>
      <c r="BN33" s="177">
        <v>0</v>
      </c>
      <c r="BO33" s="177">
        <v>0</v>
      </c>
      <c r="BP33" s="177">
        <v>0</v>
      </c>
      <c r="BQ33" s="177">
        <v>0</v>
      </c>
      <c r="BR33" s="177">
        <v>0</v>
      </c>
      <c r="BS33" s="177">
        <v>0</v>
      </c>
      <c r="BT33" s="177">
        <v>0</v>
      </c>
      <c r="BU33" s="177">
        <f t="shared" si="48"/>
        <v>750000</v>
      </c>
      <c r="BW33" s="177">
        <f t="shared" si="21"/>
        <v>0</v>
      </c>
      <c r="BX33" s="177">
        <f t="shared" si="22"/>
        <v>724431.82</v>
      </c>
      <c r="BY33" s="177">
        <f t="shared" si="23"/>
        <v>25568.18</v>
      </c>
      <c r="BZ33" s="177">
        <f t="shared" si="24"/>
        <v>0</v>
      </c>
      <c r="CA33" s="177">
        <f t="shared" si="25"/>
        <v>0</v>
      </c>
      <c r="CB33" s="177">
        <f t="shared" si="26"/>
        <v>0</v>
      </c>
      <c r="CC33" s="177">
        <f t="shared" si="27"/>
        <v>750000</v>
      </c>
      <c r="CD33" s="279">
        <f t="shared" si="8"/>
        <v>0</v>
      </c>
    </row>
    <row r="34" spans="1:82" x14ac:dyDescent="0.3">
      <c r="A34" s="175" t="s">
        <v>317</v>
      </c>
      <c r="B34" s="177">
        <v>0</v>
      </c>
      <c r="C34" s="177">
        <v>0</v>
      </c>
      <c r="D34" s="177">
        <v>0</v>
      </c>
      <c r="E34" s="177">
        <v>0</v>
      </c>
      <c r="F34" s="177">
        <v>0</v>
      </c>
      <c r="G34" s="177">
        <v>0</v>
      </c>
      <c r="H34" s="177">
        <v>0</v>
      </c>
      <c r="I34" s="177">
        <v>0</v>
      </c>
      <c r="J34" s="177">
        <v>0</v>
      </c>
      <c r="K34" s="177">
        <v>0</v>
      </c>
      <c r="L34" s="177">
        <v>0</v>
      </c>
      <c r="M34" s="177">
        <v>0</v>
      </c>
      <c r="N34" s="177">
        <v>0</v>
      </c>
      <c r="O34" s="177">
        <v>0</v>
      </c>
      <c r="P34" s="177">
        <v>0</v>
      </c>
      <c r="Q34" s="177">
        <v>0</v>
      </c>
      <c r="R34" s="177">
        <v>0</v>
      </c>
      <c r="S34" s="177">
        <v>0</v>
      </c>
      <c r="T34" s="177">
        <v>0</v>
      </c>
      <c r="U34" s="177">
        <v>0</v>
      </c>
      <c r="V34" s="177">
        <v>0</v>
      </c>
      <c r="W34" s="177">
        <v>0</v>
      </c>
      <c r="X34" s="177">
        <v>0</v>
      </c>
      <c r="Y34" s="177">
        <v>0</v>
      </c>
      <c r="Z34" s="177">
        <v>0</v>
      </c>
      <c r="AA34" s="177">
        <v>0</v>
      </c>
      <c r="AB34" s="177">
        <v>0</v>
      </c>
      <c r="AC34" s="177">
        <v>0</v>
      </c>
      <c r="AD34" s="177">
        <v>0</v>
      </c>
      <c r="AE34" s="177">
        <v>0</v>
      </c>
      <c r="AF34" s="177">
        <v>0</v>
      </c>
      <c r="AG34" s="177">
        <v>0</v>
      </c>
      <c r="AH34" s="177">
        <v>139090.91</v>
      </c>
      <c r="AI34" s="177">
        <v>230000</v>
      </c>
      <c r="AJ34" s="177">
        <v>80000</v>
      </c>
      <c r="AK34" s="177">
        <v>80000</v>
      </c>
      <c r="AL34" s="177">
        <v>80000</v>
      </c>
      <c r="AM34" s="177">
        <v>72727.27</v>
      </c>
      <c r="AN34" s="177">
        <v>83636.36</v>
      </c>
      <c r="AO34" s="177">
        <v>72727.27</v>
      </c>
      <c r="AP34" s="177">
        <v>83636.36</v>
      </c>
      <c r="AQ34" s="177">
        <v>80000</v>
      </c>
      <c r="AR34" s="177">
        <v>76363.64</v>
      </c>
      <c r="AS34" s="177">
        <v>83636.36</v>
      </c>
      <c r="AT34" s="177">
        <v>76363.64</v>
      </c>
      <c r="AU34" s="177">
        <v>80000</v>
      </c>
      <c r="AV34" s="177">
        <v>80000</v>
      </c>
      <c r="AW34" s="177">
        <v>76363.64</v>
      </c>
      <c r="AX34" s="177">
        <v>83636.36</v>
      </c>
      <c r="AY34" s="177">
        <v>76363.64</v>
      </c>
      <c r="AZ34" s="177">
        <v>65454.55</v>
      </c>
      <c r="BA34" s="177">
        <v>0</v>
      </c>
      <c r="BB34" s="177">
        <v>0</v>
      </c>
      <c r="BC34" s="177">
        <v>0</v>
      </c>
      <c r="BD34" s="177">
        <v>0</v>
      </c>
      <c r="BE34" s="177">
        <v>0</v>
      </c>
      <c r="BF34" s="177">
        <v>0</v>
      </c>
      <c r="BG34" s="177">
        <v>0</v>
      </c>
      <c r="BH34" s="177">
        <v>0</v>
      </c>
      <c r="BI34" s="177">
        <v>0</v>
      </c>
      <c r="BJ34" s="177">
        <v>0</v>
      </c>
      <c r="BK34" s="177">
        <v>0</v>
      </c>
      <c r="BL34" s="177">
        <v>0</v>
      </c>
      <c r="BM34" s="177">
        <v>0</v>
      </c>
      <c r="BN34" s="177">
        <v>0</v>
      </c>
      <c r="BO34" s="177">
        <v>0</v>
      </c>
      <c r="BP34" s="177">
        <v>0</v>
      </c>
      <c r="BQ34" s="177">
        <v>0</v>
      </c>
      <c r="BR34" s="177">
        <v>0</v>
      </c>
      <c r="BS34" s="177">
        <v>0</v>
      </c>
      <c r="BT34" s="177">
        <v>0</v>
      </c>
      <c r="BU34" s="177">
        <f t="shared" si="48"/>
        <v>1700000</v>
      </c>
      <c r="BW34" s="177">
        <f t="shared" si="21"/>
        <v>0</v>
      </c>
      <c r="BX34" s="177">
        <f t="shared" si="22"/>
        <v>0</v>
      </c>
      <c r="BY34" s="177">
        <f t="shared" si="23"/>
        <v>529090.91</v>
      </c>
      <c r="BZ34" s="177">
        <f t="shared" si="24"/>
        <v>945454.54</v>
      </c>
      <c r="CA34" s="177">
        <f t="shared" si="25"/>
        <v>225454.55</v>
      </c>
      <c r="CB34" s="177">
        <f t="shared" si="26"/>
        <v>0</v>
      </c>
      <c r="CC34" s="177">
        <f t="shared" si="27"/>
        <v>1700000.0000000002</v>
      </c>
      <c r="CD34" s="279">
        <f t="shared" si="8"/>
        <v>0</v>
      </c>
    </row>
    <row r="35" spans="1:82" x14ac:dyDescent="0.3">
      <c r="A35" s="171" t="s">
        <v>163</v>
      </c>
      <c r="B35" s="177">
        <f>B36</f>
        <v>0</v>
      </c>
      <c r="C35" s="177">
        <f t="shared" ref="C35:BN35" si="60">C36</f>
        <v>0</v>
      </c>
      <c r="D35" s="177">
        <f t="shared" si="60"/>
        <v>0</v>
      </c>
      <c r="E35" s="177">
        <f t="shared" si="60"/>
        <v>0</v>
      </c>
      <c r="F35" s="177">
        <f t="shared" si="60"/>
        <v>0</v>
      </c>
      <c r="G35" s="177">
        <f t="shared" si="60"/>
        <v>0</v>
      </c>
      <c r="H35" s="177">
        <f t="shared" si="60"/>
        <v>0</v>
      </c>
      <c r="I35" s="177">
        <f t="shared" si="60"/>
        <v>0</v>
      </c>
      <c r="J35" s="177">
        <f t="shared" si="60"/>
        <v>0</v>
      </c>
      <c r="K35" s="177">
        <f t="shared" si="60"/>
        <v>0</v>
      </c>
      <c r="L35" s="177">
        <f t="shared" si="60"/>
        <v>0</v>
      </c>
      <c r="M35" s="177">
        <f t="shared" si="60"/>
        <v>0</v>
      </c>
      <c r="N35" s="177">
        <f t="shared" si="60"/>
        <v>0</v>
      </c>
      <c r="O35" s="177">
        <f t="shared" si="60"/>
        <v>0</v>
      </c>
      <c r="P35" s="177">
        <f t="shared" si="60"/>
        <v>0</v>
      </c>
      <c r="Q35" s="177">
        <f t="shared" si="60"/>
        <v>0</v>
      </c>
      <c r="R35" s="177">
        <f t="shared" si="60"/>
        <v>0</v>
      </c>
      <c r="S35" s="177">
        <f t="shared" si="60"/>
        <v>0</v>
      </c>
      <c r="T35" s="177">
        <f t="shared" si="60"/>
        <v>0</v>
      </c>
      <c r="U35" s="177">
        <f t="shared" si="60"/>
        <v>0</v>
      </c>
      <c r="V35" s="177">
        <f t="shared" si="60"/>
        <v>0</v>
      </c>
      <c r="W35" s="177">
        <f t="shared" si="60"/>
        <v>0</v>
      </c>
      <c r="X35" s="177">
        <f t="shared" si="60"/>
        <v>0</v>
      </c>
      <c r="Y35" s="177">
        <f t="shared" si="60"/>
        <v>0</v>
      </c>
      <c r="Z35" s="177">
        <f t="shared" si="60"/>
        <v>0</v>
      </c>
      <c r="AA35" s="177">
        <f t="shared" si="60"/>
        <v>59659.09</v>
      </c>
      <c r="AB35" s="177">
        <f t="shared" si="60"/>
        <v>78409.09</v>
      </c>
      <c r="AC35" s="177">
        <f t="shared" si="60"/>
        <v>71590.91</v>
      </c>
      <c r="AD35" s="177">
        <f t="shared" si="60"/>
        <v>75000</v>
      </c>
      <c r="AE35" s="177">
        <f t="shared" si="60"/>
        <v>75000</v>
      </c>
      <c r="AF35" s="177">
        <f t="shared" si="60"/>
        <v>71590.91</v>
      </c>
      <c r="AG35" s="177">
        <f t="shared" si="60"/>
        <v>78409.09</v>
      </c>
      <c r="AH35" s="177">
        <f t="shared" si="60"/>
        <v>75000</v>
      </c>
      <c r="AI35" s="177">
        <f t="shared" si="60"/>
        <v>71590.91</v>
      </c>
      <c r="AJ35" s="177">
        <f t="shared" si="60"/>
        <v>75000</v>
      </c>
      <c r="AK35" s="177">
        <f t="shared" si="60"/>
        <v>75000</v>
      </c>
      <c r="AL35" s="177">
        <f t="shared" si="60"/>
        <v>75000</v>
      </c>
      <c r="AM35" s="177">
        <f t="shared" si="60"/>
        <v>68181.820000000007</v>
      </c>
      <c r="AN35" s="177">
        <f t="shared" si="60"/>
        <v>78409.09</v>
      </c>
      <c r="AO35" s="177">
        <f t="shared" si="60"/>
        <v>68181.820000000007</v>
      </c>
      <c r="AP35" s="177">
        <f t="shared" si="60"/>
        <v>78409.09</v>
      </c>
      <c r="AQ35" s="177">
        <f t="shared" si="60"/>
        <v>75000</v>
      </c>
      <c r="AR35" s="177">
        <f t="shared" si="60"/>
        <v>71590.91</v>
      </c>
      <c r="AS35" s="177">
        <f t="shared" si="60"/>
        <v>78409.09</v>
      </c>
      <c r="AT35" s="177">
        <f t="shared" si="60"/>
        <v>71590.91</v>
      </c>
      <c r="AU35" s="177">
        <f t="shared" si="60"/>
        <v>75000</v>
      </c>
      <c r="AV35" s="177">
        <f t="shared" si="60"/>
        <v>75000</v>
      </c>
      <c r="AW35" s="177">
        <f t="shared" si="60"/>
        <v>71590.91</v>
      </c>
      <c r="AX35" s="177">
        <f t="shared" si="60"/>
        <v>78409.09</v>
      </c>
      <c r="AY35" s="177">
        <f t="shared" si="60"/>
        <v>71590.91</v>
      </c>
      <c r="AZ35" s="177">
        <f t="shared" si="60"/>
        <v>71590.91</v>
      </c>
      <c r="BA35" s="177">
        <f t="shared" si="60"/>
        <v>75000</v>
      </c>
      <c r="BB35" s="177">
        <f t="shared" si="60"/>
        <v>78409.09</v>
      </c>
      <c r="BC35" s="177">
        <f t="shared" si="60"/>
        <v>68181.820000000007</v>
      </c>
      <c r="BD35" s="177">
        <f t="shared" si="60"/>
        <v>78409.09</v>
      </c>
      <c r="BE35" s="177">
        <f t="shared" si="60"/>
        <v>75000</v>
      </c>
      <c r="BF35" s="177">
        <f t="shared" si="60"/>
        <v>71590.91</v>
      </c>
      <c r="BG35" s="177">
        <f t="shared" si="60"/>
        <v>78409.09</v>
      </c>
      <c r="BH35" s="177">
        <f t="shared" si="60"/>
        <v>71590.91</v>
      </c>
      <c r="BI35" s="177">
        <f t="shared" si="60"/>
        <v>75000</v>
      </c>
      <c r="BJ35" s="177">
        <f t="shared" si="60"/>
        <v>78409.09</v>
      </c>
      <c r="BK35" s="177">
        <f t="shared" si="60"/>
        <v>68181.820000000007</v>
      </c>
      <c r="BL35" s="177">
        <f t="shared" si="60"/>
        <v>71590.91</v>
      </c>
      <c r="BM35" s="177">
        <f t="shared" si="60"/>
        <v>75000</v>
      </c>
      <c r="BN35" s="177">
        <f t="shared" si="60"/>
        <v>75000</v>
      </c>
      <c r="BO35" s="177">
        <f t="shared" ref="BO35:BT35" si="61">BO36</f>
        <v>46022.73</v>
      </c>
      <c r="BP35" s="177">
        <f t="shared" si="61"/>
        <v>0</v>
      </c>
      <c r="BQ35" s="177">
        <f t="shared" si="61"/>
        <v>0</v>
      </c>
      <c r="BR35" s="177">
        <f t="shared" si="61"/>
        <v>0</v>
      </c>
      <c r="BS35" s="177">
        <f t="shared" si="61"/>
        <v>0</v>
      </c>
      <c r="BT35" s="177">
        <f t="shared" si="61"/>
        <v>0</v>
      </c>
      <c r="BU35" s="177">
        <f>BU36</f>
        <v>3000000.01</v>
      </c>
      <c r="BW35" s="177">
        <f t="shared" ref="BW35:CC35" si="62">BW36</f>
        <v>0</v>
      </c>
      <c r="BX35" s="177">
        <f t="shared" si="62"/>
        <v>0</v>
      </c>
      <c r="BY35" s="177">
        <f t="shared" si="62"/>
        <v>806250</v>
      </c>
      <c r="BZ35" s="177">
        <f t="shared" si="62"/>
        <v>886363.64</v>
      </c>
      <c r="CA35" s="177">
        <f t="shared" si="62"/>
        <v>893181.82000000007</v>
      </c>
      <c r="CB35" s="177">
        <f t="shared" si="62"/>
        <v>414204.55</v>
      </c>
      <c r="CC35" s="177">
        <f t="shared" si="62"/>
        <v>3000000.01</v>
      </c>
      <c r="CD35" s="279">
        <f t="shared" si="8"/>
        <v>0</v>
      </c>
    </row>
    <row r="36" spans="1:82" ht="27.6" x14ac:dyDescent="0.3">
      <c r="A36" s="173" t="s">
        <v>318</v>
      </c>
      <c r="B36" s="169">
        <v>0</v>
      </c>
      <c r="C36" s="169">
        <v>0</v>
      </c>
      <c r="D36" s="169">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59659.09</v>
      </c>
      <c r="AB36" s="169">
        <v>78409.09</v>
      </c>
      <c r="AC36" s="169">
        <v>71590.91</v>
      </c>
      <c r="AD36" s="169">
        <v>75000</v>
      </c>
      <c r="AE36" s="169">
        <v>75000</v>
      </c>
      <c r="AF36" s="169">
        <v>71590.91</v>
      </c>
      <c r="AG36" s="169">
        <v>78409.09</v>
      </c>
      <c r="AH36" s="169">
        <v>75000</v>
      </c>
      <c r="AI36" s="169">
        <v>71590.91</v>
      </c>
      <c r="AJ36" s="169">
        <v>75000</v>
      </c>
      <c r="AK36" s="169">
        <v>75000</v>
      </c>
      <c r="AL36" s="169">
        <v>75000</v>
      </c>
      <c r="AM36" s="169">
        <v>68181.820000000007</v>
      </c>
      <c r="AN36" s="169">
        <v>78409.09</v>
      </c>
      <c r="AO36" s="169">
        <v>68181.820000000007</v>
      </c>
      <c r="AP36" s="169">
        <v>78409.09</v>
      </c>
      <c r="AQ36" s="169">
        <v>75000</v>
      </c>
      <c r="AR36" s="169">
        <v>71590.91</v>
      </c>
      <c r="AS36" s="169">
        <v>78409.09</v>
      </c>
      <c r="AT36" s="169">
        <v>71590.91</v>
      </c>
      <c r="AU36" s="169">
        <v>75000</v>
      </c>
      <c r="AV36" s="169">
        <v>75000</v>
      </c>
      <c r="AW36" s="169">
        <v>71590.91</v>
      </c>
      <c r="AX36" s="169">
        <v>78409.09</v>
      </c>
      <c r="AY36" s="169">
        <v>71590.91</v>
      </c>
      <c r="AZ36" s="169">
        <v>71590.91</v>
      </c>
      <c r="BA36" s="169">
        <v>75000</v>
      </c>
      <c r="BB36" s="169">
        <v>78409.09</v>
      </c>
      <c r="BC36" s="169">
        <v>68181.820000000007</v>
      </c>
      <c r="BD36" s="169">
        <v>78409.09</v>
      </c>
      <c r="BE36" s="169">
        <v>75000</v>
      </c>
      <c r="BF36" s="169">
        <v>71590.91</v>
      </c>
      <c r="BG36" s="169">
        <v>78409.09</v>
      </c>
      <c r="BH36" s="169">
        <v>71590.91</v>
      </c>
      <c r="BI36" s="169">
        <v>75000</v>
      </c>
      <c r="BJ36" s="169">
        <v>78409.09</v>
      </c>
      <c r="BK36" s="169">
        <v>68181.820000000007</v>
      </c>
      <c r="BL36" s="169">
        <v>71590.91</v>
      </c>
      <c r="BM36" s="169">
        <v>75000</v>
      </c>
      <c r="BN36" s="169">
        <v>75000</v>
      </c>
      <c r="BO36" s="169">
        <v>46022.73</v>
      </c>
      <c r="BP36" s="169">
        <v>0</v>
      </c>
      <c r="BQ36" s="169">
        <v>0</v>
      </c>
      <c r="BR36" s="169">
        <v>0</v>
      </c>
      <c r="BS36" s="169">
        <v>0</v>
      </c>
      <c r="BT36" s="169">
        <v>0</v>
      </c>
      <c r="BU36" s="169">
        <f t="shared" si="48"/>
        <v>3000000.01</v>
      </c>
      <c r="BW36" s="169">
        <f t="shared" si="21"/>
        <v>0</v>
      </c>
      <c r="BX36" s="169">
        <f t="shared" si="22"/>
        <v>0</v>
      </c>
      <c r="BY36" s="169">
        <f t="shared" si="23"/>
        <v>806250</v>
      </c>
      <c r="BZ36" s="169">
        <f t="shared" si="24"/>
        <v>886363.64</v>
      </c>
      <c r="CA36" s="169">
        <f t="shared" si="25"/>
        <v>893181.82000000007</v>
      </c>
      <c r="CB36" s="169">
        <f t="shared" si="26"/>
        <v>414204.55</v>
      </c>
      <c r="CC36" s="169">
        <f t="shared" si="27"/>
        <v>3000000.01</v>
      </c>
      <c r="CD36" s="279">
        <f t="shared" si="8"/>
        <v>0</v>
      </c>
    </row>
    <row r="37" spans="1:82" x14ac:dyDescent="0.3">
      <c r="A37" s="171" t="s">
        <v>319</v>
      </c>
      <c r="B37" s="177">
        <f>B38</f>
        <v>0</v>
      </c>
      <c r="C37" s="177">
        <f t="shared" ref="C37:BN37" si="63">C38</f>
        <v>0</v>
      </c>
      <c r="D37" s="177">
        <f t="shared" si="63"/>
        <v>0</v>
      </c>
      <c r="E37" s="177">
        <f t="shared" si="63"/>
        <v>0</v>
      </c>
      <c r="F37" s="177">
        <f t="shared" si="63"/>
        <v>0</v>
      </c>
      <c r="G37" s="177">
        <f t="shared" si="63"/>
        <v>0</v>
      </c>
      <c r="H37" s="177">
        <f t="shared" si="63"/>
        <v>0</v>
      </c>
      <c r="I37" s="177">
        <f t="shared" si="63"/>
        <v>0</v>
      </c>
      <c r="J37" s="177">
        <f t="shared" si="63"/>
        <v>0</v>
      </c>
      <c r="K37" s="177">
        <f t="shared" si="63"/>
        <v>0</v>
      </c>
      <c r="L37" s="177">
        <f t="shared" si="63"/>
        <v>0</v>
      </c>
      <c r="M37" s="177">
        <f t="shared" si="63"/>
        <v>0</v>
      </c>
      <c r="N37" s="177">
        <f t="shared" si="63"/>
        <v>0</v>
      </c>
      <c r="O37" s="177">
        <f t="shared" si="63"/>
        <v>0</v>
      </c>
      <c r="P37" s="177">
        <f t="shared" si="63"/>
        <v>0</v>
      </c>
      <c r="Q37" s="177">
        <f t="shared" si="63"/>
        <v>0</v>
      </c>
      <c r="R37" s="177">
        <f t="shared" si="63"/>
        <v>0</v>
      </c>
      <c r="S37" s="177">
        <f t="shared" si="63"/>
        <v>0</v>
      </c>
      <c r="T37" s="177">
        <f t="shared" si="63"/>
        <v>0</v>
      </c>
      <c r="U37" s="177">
        <f t="shared" si="63"/>
        <v>0</v>
      </c>
      <c r="V37" s="177">
        <f t="shared" si="63"/>
        <v>0</v>
      </c>
      <c r="W37" s="177">
        <f t="shared" si="63"/>
        <v>0</v>
      </c>
      <c r="X37" s="177">
        <f t="shared" si="63"/>
        <v>0</v>
      </c>
      <c r="Y37" s="177">
        <f t="shared" si="63"/>
        <v>0</v>
      </c>
      <c r="Z37" s="177">
        <f t="shared" si="63"/>
        <v>0</v>
      </c>
      <c r="AA37" s="177">
        <f t="shared" si="63"/>
        <v>10340.91</v>
      </c>
      <c r="AB37" s="177">
        <f t="shared" si="63"/>
        <v>18295.45</v>
      </c>
      <c r="AC37" s="177">
        <f t="shared" si="63"/>
        <v>16704.55</v>
      </c>
      <c r="AD37" s="177">
        <f t="shared" si="63"/>
        <v>17500</v>
      </c>
      <c r="AE37" s="177">
        <f t="shared" si="63"/>
        <v>17500</v>
      </c>
      <c r="AF37" s="177">
        <f t="shared" si="63"/>
        <v>16704.55</v>
      </c>
      <c r="AG37" s="177">
        <f t="shared" si="63"/>
        <v>18295.45</v>
      </c>
      <c r="AH37" s="177">
        <f t="shared" si="63"/>
        <v>17500</v>
      </c>
      <c r="AI37" s="177">
        <f t="shared" si="63"/>
        <v>16704.55</v>
      </c>
      <c r="AJ37" s="177">
        <f t="shared" si="63"/>
        <v>17500</v>
      </c>
      <c r="AK37" s="177">
        <f t="shared" si="63"/>
        <v>17500</v>
      </c>
      <c r="AL37" s="177">
        <f t="shared" si="63"/>
        <v>17500</v>
      </c>
      <c r="AM37" s="177">
        <f t="shared" si="63"/>
        <v>15909.09</v>
      </c>
      <c r="AN37" s="177">
        <f t="shared" si="63"/>
        <v>18295.45</v>
      </c>
      <c r="AO37" s="177">
        <f t="shared" si="63"/>
        <v>15909.09</v>
      </c>
      <c r="AP37" s="177">
        <f t="shared" si="63"/>
        <v>18295.45</v>
      </c>
      <c r="AQ37" s="177">
        <f t="shared" si="63"/>
        <v>17500</v>
      </c>
      <c r="AR37" s="177">
        <f t="shared" si="63"/>
        <v>16704.55</v>
      </c>
      <c r="AS37" s="177">
        <f t="shared" si="63"/>
        <v>18295.45</v>
      </c>
      <c r="AT37" s="177">
        <f t="shared" si="63"/>
        <v>16704.55</v>
      </c>
      <c r="AU37" s="177">
        <f t="shared" si="63"/>
        <v>17500</v>
      </c>
      <c r="AV37" s="177">
        <f t="shared" si="63"/>
        <v>17500</v>
      </c>
      <c r="AW37" s="177">
        <f t="shared" si="63"/>
        <v>16704.55</v>
      </c>
      <c r="AX37" s="177">
        <f t="shared" si="63"/>
        <v>18295.45</v>
      </c>
      <c r="AY37" s="177">
        <f t="shared" si="63"/>
        <v>16704.55</v>
      </c>
      <c r="AZ37" s="177">
        <f t="shared" si="63"/>
        <v>16704.55</v>
      </c>
      <c r="BA37" s="177">
        <f t="shared" si="63"/>
        <v>17500</v>
      </c>
      <c r="BB37" s="177">
        <f t="shared" si="63"/>
        <v>18295.45</v>
      </c>
      <c r="BC37" s="177">
        <f t="shared" si="63"/>
        <v>15909.09</v>
      </c>
      <c r="BD37" s="177">
        <f t="shared" si="63"/>
        <v>18295.45</v>
      </c>
      <c r="BE37" s="177">
        <f t="shared" si="63"/>
        <v>17500</v>
      </c>
      <c r="BF37" s="177">
        <f t="shared" si="63"/>
        <v>16704.55</v>
      </c>
      <c r="BG37" s="177">
        <f t="shared" si="63"/>
        <v>18295.45</v>
      </c>
      <c r="BH37" s="177">
        <f t="shared" si="63"/>
        <v>16704.55</v>
      </c>
      <c r="BI37" s="177">
        <f t="shared" si="63"/>
        <v>17500</v>
      </c>
      <c r="BJ37" s="177">
        <f t="shared" si="63"/>
        <v>18295.45</v>
      </c>
      <c r="BK37" s="177">
        <f t="shared" si="63"/>
        <v>15909.09</v>
      </c>
      <c r="BL37" s="177">
        <f t="shared" si="63"/>
        <v>16704.55</v>
      </c>
      <c r="BM37" s="177">
        <f t="shared" si="63"/>
        <v>17500</v>
      </c>
      <c r="BN37" s="177">
        <f t="shared" si="63"/>
        <v>17500</v>
      </c>
      <c r="BO37" s="177">
        <f t="shared" ref="BO37:BU37" si="64">BO38</f>
        <v>14318.18</v>
      </c>
      <c r="BP37" s="177">
        <f t="shared" si="64"/>
        <v>0</v>
      </c>
      <c r="BQ37" s="177">
        <f t="shared" si="64"/>
        <v>0</v>
      </c>
      <c r="BR37" s="177">
        <f t="shared" si="64"/>
        <v>0</v>
      </c>
      <c r="BS37" s="177">
        <f t="shared" si="64"/>
        <v>0</v>
      </c>
      <c r="BT37" s="177">
        <f t="shared" si="64"/>
        <v>0</v>
      </c>
      <c r="BU37" s="177">
        <f t="shared" si="64"/>
        <v>700000</v>
      </c>
      <c r="BW37" s="177">
        <f t="shared" ref="BW37" si="65">BW38</f>
        <v>0</v>
      </c>
      <c r="BX37" s="177">
        <f t="shared" ref="BX37" si="66">BX38</f>
        <v>0</v>
      </c>
      <c r="BY37" s="177">
        <f t="shared" ref="BY37" si="67">BY38</f>
        <v>184545.46</v>
      </c>
      <c r="BZ37" s="177">
        <f t="shared" ref="BZ37" si="68">BZ38</f>
        <v>206818.17999999996</v>
      </c>
      <c r="CA37" s="177">
        <f t="shared" ref="CA37" si="69">CA38</f>
        <v>208409.08999999997</v>
      </c>
      <c r="CB37" s="177">
        <f t="shared" ref="CB37" si="70">CB38</f>
        <v>100227.26999999999</v>
      </c>
      <c r="CC37" s="177">
        <f t="shared" ref="CC37" si="71">CC38</f>
        <v>700000</v>
      </c>
      <c r="CD37" s="279">
        <f t="shared" si="8"/>
        <v>0</v>
      </c>
    </row>
    <row r="38" spans="1:82" ht="27.6" x14ac:dyDescent="0.3">
      <c r="A38" s="173" t="s">
        <v>320</v>
      </c>
      <c r="B38" s="169">
        <v>0</v>
      </c>
      <c r="C38" s="169">
        <v>0</v>
      </c>
      <c r="D38" s="169">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10340.91</v>
      </c>
      <c r="AB38" s="169">
        <v>18295.45</v>
      </c>
      <c r="AC38" s="169">
        <v>16704.55</v>
      </c>
      <c r="AD38" s="169">
        <v>17500</v>
      </c>
      <c r="AE38" s="169">
        <v>17500</v>
      </c>
      <c r="AF38" s="169">
        <v>16704.55</v>
      </c>
      <c r="AG38" s="169">
        <v>18295.45</v>
      </c>
      <c r="AH38" s="169">
        <v>17500</v>
      </c>
      <c r="AI38" s="169">
        <v>16704.55</v>
      </c>
      <c r="AJ38" s="169">
        <v>17500</v>
      </c>
      <c r="AK38" s="169">
        <v>17500</v>
      </c>
      <c r="AL38" s="169">
        <v>17500</v>
      </c>
      <c r="AM38" s="169">
        <v>15909.09</v>
      </c>
      <c r="AN38" s="169">
        <v>18295.45</v>
      </c>
      <c r="AO38" s="169">
        <v>15909.09</v>
      </c>
      <c r="AP38" s="169">
        <v>18295.45</v>
      </c>
      <c r="AQ38" s="169">
        <v>17500</v>
      </c>
      <c r="AR38" s="169">
        <v>16704.55</v>
      </c>
      <c r="AS38" s="169">
        <v>18295.45</v>
      </c>
      <c r="AT38" s="169">
        <v>16704.55</v>
      </c>
      <c r="AU38" s="169">
        <v>17500</v>
      </c>
      <c r="AV38" s="169">
        <v>17500</v>
      </c>
      <c r="AW38" s="169">
        <v>16704.55</v>
      </c>
      <c r="AX38" s="169">
        <v>18295.45</v>
      </c>
      <c r="AY38" s="169">
        <v>16704.55</v>
      </c>
      <c r="AZ38" s="169">
        <v>16704.55</v>
      </c>
      <c r="BA38" s="169">
        <v>17500</v>
      </c>
      <c r="BB38" s="169">
        <v>18295.45</v>
      </c>
      <c r="BC38" s="169">
        <v>15909.09</v>
      </c>
      <c r="BD38" s="169">
        <v>18295.45</v>
      </c>
      <c r="BE38" s="169">
        <v>17500</v>
      </c>
      <c r="BF38" s="169">
        <v>16704.55</v>
      </c>
      <c r="BG38" s="169">
        <v>18295.45</v>
      </c>
      <c r="BH38" s="169">
        <v>16704.55</v>
      </c>
      <c r="BI38" s="169">
        <v>17500</v>
      </c>
      <c r="BJ38" s="169">
        <v>18295.45</v>
      </c>
      <c r="BK38" s="169">
        <v>15909.09</v>
      </c>
      <c r="BL38" s="169">
        <v>16704.55</v>
      </c>
      <c r="BM38" s="169">
        <v>17500</v>
      </c>
      <c r="BN38" s="169">
        <v>17500</v>
      </c>
      <c r="BO38" s="169">
        <v>14318.18</v>
      </c>
      <c r="BP38" s="169">
        <v>0</v>
      </c>
      <c r="BQ38" s="169">
        <v>0</v>
      </c>
      <c r="BR38" s="169">
        <v>0</v>
      </c>
      <c r="BS38" s="169">
        <v>0</v>
      </c>
      <c r="BT38" s="169">
        <v>0</v>
      </c>
      <c r="BU38" s="169">
        <f t="shared" si="48"/>
        <v>700000</v>
      </c>
      <c r="BW38" s="169">
        <f t="shared" si="21"/>
        <v>0</v>
      </c>
      <c r="BX38" s="169">
        <f t="shared" si="22"/>
        <v>0</v>
      </c>
      <c r="BY38" s="169">
        <f t="shared" si="23"/>
        <v>184545.46</v>
      </c>
      <c r="BZ38" s="169">
        <f t="shared" si="24"/>
        <v>206818.17999999996</v>
      </c>
      <c r="CA38" s="169">
        <f t="shared" si="25"/>
        <v>208409.08999999997</v>
      </c>
      <c r="CB38" s="169">
        <f t="shared" si="26"/>
        <v>100227.26999999999</v>
      </c>
      <c r="CC38" s="169">
        <f t="shared" si="27"/>
        <v>700000</v>
      </c>
      <c r="CD38" s="279">
        <f t="shared" si="8"/>
        <v>0</v>
      </c>
    </row>
    <row r="39" spans="1:82" x14ac:dyDescent="0.3">
      <c r="A39" s="171" t="s">
        <v>292</v>
      </c>
      <c r="B39" s="177">
        <f>B40</f>
        <v>0</v>
      </c>
      <c r="C39" s="177">
        <f t="shared" ref="C39:BN39" si="72">C40</f>
        <v>0</v>
      </c>
      <c r="D39" s="177">
        <f t="shared" si="72"/>
        <v>0</v>
      </c>
      <c r="E39" s="177">
        <f t="shared" si="72"/>
        <v>0</v>
      </c>
      <c r="F39" s="177">
        <f t="shared" si="72"/>
        <v>0</v>
      </c>
      <c r="G39" s="177">
        <f t="shared" si="72"/>
        <v>0</v>
      </c>
      <c r="H39" s="177">
        <f t="shared" si="72"/>
        <v>0</v>
      </c>
      <c r="I39" s="177">
        <f t="shared" si="72"/>
        <v>0</v>
      </c>
      <c r="J39" s="177">
        <f t="shared" si="72"/>
        <v>0</v>
      </c>
      <c r="K39" s="177">
        <f t="shared" si="72"/>
        <v>0</v>
      </c>
      <c r="L39" s="177">
        <f t="shared" si="72"/>
        <v>0</v>
      </c>
      <c r="M39" s="177">
        <f t="shared" si="72"/>
        <v>0</v>
      </c>
      <c r="N39" s="177">
        <f t="shared" si="72"/>
        <v>0</v>
      </c>
      <c r="O39" s="177">
        <f t="shared" si="72"/>
        <v>0</v>
      </c>
      <c r="P39" s="177">
        <f t="shared" si="72"/>
        <v>0</v>
      </c>
      <c r="Q39" s="177">
        <f t="shared" si="72"/>
        <v>0</v>
      </c>
      <c r="R39" s="177">
        <f t="shared" si="72"/>
        <v>0</v>
      </c>
      <c r="S39" s="177">
        <f t="shared" si="72"/>
        <v>0</v>
      </c>
      <c r="T39" s="177">
        <f t="shared" si="72"/>
        <v>0</v>
      </c>
      <c r="U39" s="177">
        <f t="shared" si="72"/>
        <v>0</v>
      </c>
      <c r="V39" s="177">
        <f t="shared" si="72"/>
        <v>0</v>
      </c>
      <c r="W39" s="177">
        <f t="shared" si="72"/>
        <v>0</v>
      </c>
      <c r="X39" s="177">
        <f t="shared" si="72"/>
        <v>0</v>
      </c>
      <c r="Y39" s="177">
        <f t="shared" si="72"/>
        <v>0</v>
      </c>
      <c r="Z39" s="177">
        <f t="shared" si="72"/>
        <v>0</v>
      </c>
      <c r="AA39" s="177">
        <f t="shared" si="72"/>
        <v>5965.91</v>
      </c>
      <c r="AB39" s="177">
        <f t="shared" si="72"/>
        <v>7840.91</v>
      </c>
      <c r="AC39" s="177">
        <f t="shared" si="72"/>
        <v>7159.09</v>
      </c>
      <c r="AD39" s="177">
        <f t="shared" si="72"/>
        <v>7500</v>
      </c>
      <c r="AE39" s="177">
        <f t="shared" si="72"/>
        <v>7500</v>
      </c>
      <c r="AF39" s="177">
        <f t="shared" si="72"/>
        <v>7159.09</v>
      </c>
      <c r="AG39" s="177">
        <f t="shared" si="72"/>
        <v>7840.91</v>
      </c>
      <c r="AH39" s="177">
        <f t="shared" si="72"/>
        <v>7500</v>
      </c>
      <c r="AI39" s="177">
        <f t="shared" si="72"/>
        <v>7159.09</v>
      </c>
      <c r="AJ39" s="177">
        <f t="shared" si="72"/>
        <v>7500</v>
      </c>
      <c r="AK39" s="177">
        <f t="shared" si="72"/>
        <v>7500</v>
      </c>
      <c r="AL39" s="177">
        <f t="shared" si="72"/>
        <v>7500</v>
      </c>
      <c r="AM39" s="177">
        <f t="shared" si="72"/>
        <v>6818.18</v>
      </c>
      <c r="AN39" s="177">
        <f t="shared" si="72"/>
        <v>7840.91</v>
      </c>
      <c r="AO39" s="177">
        <f t="shared" si="72"/>
        <v>6818.18</v>
      </c>
      <c r="AP39" s="177">
        <f t="shared" si="72"/>
        <v>7840.91</v>
      </c>
      <c r="AQ39" s="177">
        <f t="shared" si="72"/>
        <v>7500</v>
      </c>
      <c r="AR39" s="177">
        <f t="shared" si="72"/>
        <v>7159.09</v>
      </c>
      <c r="AS39" s="177">
        <f t="shared" si="72"/>
        <v>7840.91</v>
      </c>
      <c r="AT39" s="177">
        <f t="shared" si="72"/>
        <v>7159.09</v>
      </c>
      <c r="AU39" s="177">
        <f t="shared" si="72"/>
        <v>7500</v>
      </c>
      <c r="AV39" s="177">
        <f t="shared" si="72"/>
        <v>7500</v>
      </c>
      <c r="AW39" s="177">
        <f t="shared" si="72"/>
        <v>7159.09</v>
      </c>
      <c r="AX39" s="177">
        <f t="shared" si="72"/>
        <v>7840.91</v>
      </c>
      <c r="AY39" s="177">
        <f t="shared" si="72"/>
        <v>7159.09</v>
      </c>
      <c r="AZ39" s="177">
        <f t="shared" si="72"/>
        <v>7159.09</v>
      </c>
      <c r="BA39" s="177">
        <f t="shared" si="72"/>
        <v>7500</v>
      </c>
      <c r="BB39" s="177">
        <f t="shared" si="72"/>
        <v>7840.91</v>
      </c>
      <c r="BC39" s="177">
        <f t="shared" si="72"/>
        <v>6818.18</v>
      </c>
      <c r="BD39" s="177">
        <f t="shared" si="72"/>
        <v>7840.91</v>
      </c>
      <c r="BE39" s="177">
        <f t="shared" si="72"/>
        <v>7500</v>
      </c>
      <c r="BF39" s="177">
        <f t="shared" si="72"/>
        <v>7159.09</v>
      </c>
      <c r="BG39" s="177">
        <f t="shared" si="72"/>
        <v>7840.91</v>
      </c>
      <c r="BH39" s="177">
        <f t="shared" si="72"/>
        <v>7159.09</v>
      </c>
      <c r="BI39" s="177">
        <f t="shared" si="72"/>
        <v>7500</v>
      </c>
      <c r="BJ39" s="177">
        <f t="shared" si="72"/>
        <v>7840.91</v>
      </c>
      <c r="BK39" s="177">
        <f t="shared" si="72"/>
        <v>6818.18</v>
      </c>
      <c r="BL39" s="177">
        <f t="shared" si="72"/>
        <v>7159.09</v>
      </c>
      <c r="BM39" s="177">
        <f t="shared" si="72"/>
        <v>7500</v>
      </c>
      <c r="BN39" s="177">
        <f t="shared" si="72"/>
        <v>7500</v>
      </c>
      <c r="BO39" s="177">
        <f t="shared" ref="BO39:BU39" si="73">BO40</f>
        <v>4602.2700000000004</v>
      </c>
      <c r="BP39" s="177">
        <f t="shared" si="73"/>
        <v>0</v>
      </c>
      <c r="BQ39" s="177">
        <f t="shared" si="73"/>
        <v>0</v>
      </c>
      <c r="BR39" s="177">
        <f t="shared" si="73"/>
        <v>0</v>
      </c>
      <c r="BS39" s="177">
        <f t="shared" si="73"/>
        <v>0</v>
      </c>
      <c r="BT39" s="177">
        <f t="shared" si="73"/>
        <v>0</v>
      </c>
      <c r="BU39" s="177">
        <f t="shared" si="73"/>
        <v>299999.99</v>
      </c>
      <c r="BW39" s="177">
        <f t="shared" ref="BW39" si="74">BW40</f>
        <v>0</v>
      </c>
      <c r="BX39" s="177">
        <f t="shared" ref="BX39" si="75">BX40</f>
        <v>0</v>
      </c>
      <c r="BY39" s="177">
        <f t="shared" ref="BY39" si="76">BY40</f>
        <v>80625</v>
      </c>
      <c r="BZ39" s="177">
        <f t="shared" ref="BZ39" si="77">BZ40</f>
        <v>88636.36</v>
      </c>
      <c r="CA39" s="177">
        <f t="shared" ref="CA39" si="78">CA40</f>
        <v>89318.18</v>
      </c>
      <c r="CB39" s="177">
        <f t="shared" ref="CB39" si="79">CB40</f>
        <v>41420.449999999997</v>
      </c>
      <c r="CC39" s="177">
        <f t="shared" ref="CC39" si="80">CC40</f>
        <v>299999.99</v>
      </c>
      <c r="CD39" s="279">
        <f t="shared" si="8"/>
        <v>0</v>
      </c>
    </row>
    <row r="40" spans="1:82" ht="27.6" x14ac:dyDescent="0.3">
      <c r="A40" s="173" t="s">
        <v>321</v>
      </c>
      <c r="B40" s="169">
        <v>0</v>
      </c>
      <c r="C40" s="169">
        <v>0</v>
      </c>
      <c r="D40" s="169">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5965.91</v>
      </c>
      <c r="AB40" s="169">
        <v>7840.91</v>
      </c>
      <c r="AC40" s="169">
        <v>7159.09</v>
      </c>
      <c r="AD40" s="169">
        <v>7500</v>
      </c>
      <c r="AE40" s="169">
        <v>7500</v>
      </c>
      <c r="AF40" s="169">
        <v>7159.09</v>
      </c>
      <c r="AG40" s="169">
        <v>7840.91</v>
      </c>
      <c r="AH40" s="169">
        <v>7500</v>
      </c>
      <c r="AI40" s="169">
        <v>7159.09</v>
      </c>
      <c r="AJ40" s="169">
        <v>7500</v>
      </c>
      <c r="AK40" s="169">
        <v>7500</v>
      </c>
      <c r="AL40" s="169">
        <v>7500</v>
      </c>
      <c r="AM40" s="169">
        <v>6818.18</v>
      </c>
      <c r="AN40" s="169">
        <v>7840.91</v>
      </c>
      <c r="AO40" s="169">
        <v>6818.18</v>
      </c>
      <c r="AP40" s="169">
        <v>7840.91</v>
      </c>
      <c r="AQ40" s="169">
        <v>7500</v>
      </c>
      <c r="AR40" s="169">
        <v>7159.09</v>
      </c>
      <c r="AS40" s="169">
        <v>7840.91</v>
      </c>
      <c r="AT40" s="169">
        <v>7159.09</v>
      </c>
      <c r="AU40" s="169">
        <v>7500</v>
      </c>
      <c r="AV40" s="169">
        <v>7500</v>
      </c>
      <c r="AW40" s="169">
        <v>7159.09</v>
      </c>
      <c r="AX40" s="169">
        <v>7840.91</v>
      </c>
      <c r="AY40" s="169">
        <v>7159.09</v>
      </c>
      <c r="AZ40" s="169">
        <v>7159.09</v>
      </c>
      <c r="BA40" s="169">
        <v>7500</v>
      </c>
      <c r="BB40" s="169">
        <v>7840.91</v>
      </c>
      <c r="BC40" s="169">
        <v>6818.18</v>
      </c>
      <c r="BD40" s="169">
        <v>7840.91</v>
      </c>
      <c r="BE40" s="169">
        <v>7500</v>
      </c>
      <c r="BF40" s="169">
        <v>7159.09</v>
      </c>
      <c r="BG40" s="169">
        <v>7840.91</v>
      </c>
      <c r="BH40" s="169">
        <v>7159.09</v>
      </c>
      <c r="BI40" s="169">
        <v>7500</v>
      </c>
      <c r="BJ40" s="169">
        <v>7840.91</v>
      </c>
      <c r="BK40" s="169">
        <v>6818.18</v>
      </c>
      <c r="BL40" s="169">
        <v>7159.09</v>
      </c>
      <c r="BM40" s="169">
        <v>7500</v>
      </c>
      <c r="BN40" s="169">
        <v>7500</v>
      </c>
      <c r="BO40" s="169">
        <v>4602.2700000000004</v>
      </c>
      <c r="BP40" s="169">
        <v>0</v>
      </c>
      <c r="BQ40" s="169">
        <v>0</v>
      </c>
      <c r="BR40" s="169">
        <v>0</v>
      </c>
      <c r="BS40" s="169">
        <v>0</v>
      </c>
      <c r="BT40" s="169">
        <v>0</v>
      </c>
      <c r="BU40" s="169">
        <f t="shared" si="48"/>
        <v>299999.99</v>
      </c>
      <c r="BW40" s="169">
        <f t="shared" si="21"/>
        <v>0</v>
      </c>
      <c r="BX40" s="169">
        <f t="shared" si="22"/>
        <v>0</v>
      </c>
      <c r="BY40" s="169">
        <f t="shared" si="23"/>
        <v>80625</v>
      </c>
      <c r="BZ40" s="169">
        <f t="shared" si="24"/>
        <v>88636.36</v>
      </c>
      <c r="CA40" s="169">
        <f t="shared" si="25"/>
        <v>89318.18</v>
      </c>
      <c r="CB40" s="169">
        <f t="shared" si="26"/>
        <v>41420.449999999997</v>
      </c>
      <c r="CC40" s="169">
        <f t="shared" si="27"/>
        <v>299999.99</v>
      </c>
      <c r="CD40" s="279">
        <f t="shared" si="8"/>
        <v>0</v>
      </c>
    </row>
    <row r="41" spans="1:82" x14ac:dyDescent="0.3">
      <c r="A41" s="171" t="s">
        <v>323</v>
      </c>
      <c r="B41" s="177">
        <f>B42</f>
        <v>0</v>
      </c>
      <c r="C41" s="177">
        <f t="shared" ref="C41:BN41" si="81">C42</f>
        <v>0</v>
      </c>
      <c r="D41" s="177">
        <f t="shared" si="81"/>
        <v>0</v>
      </c>
      <c r="E41" s="177">
        <f t="shared" si="81"/>
        <v>0</v>
      </c>
      <c r="F41" s="177">
        <f t="shared" si="81"/>
        <v>0</v>
      </c>
      <c r="G41" s="177">
        <f t="shared" si="81"/>
        <v>0</v>
      </c>
      <c r="H41" s="177">
        <f t="shared" si="81"/>
        <v>29545.45</v>
      </c>
      <c r="I41" s="177">
        <f t="shared" si="81"/>
        <v>100454.55</v>
      </c>
      <c r="J41" s="177">
        <f t="shared" si="81"/>
        <v>0</v>
      </c>
      <c r="K41" s="177">
        <f t="shared" si="81"/>
        <v>0</v>
      </c>
      <c r="L41" s="177">
        <f t="shared" si="81"/>
        <v>0</v>
      </c>
      <c r="M41" s="177">
        <f t="shared" si="81"/>
        <v>0</v>
      </c>
      <c r="N41" s="177">
        <f t="shared" si="81"/>
        <v>0</v>
      </c>
      <c r="O41" s="177">
        <f t="shared" si="81"/>
        <v>0</v>
      </c>
      <c r="P41" s="177">
        <f t="shared" si="81"/>
        <v>0</v>
      </c>
      <c r="Q41" s="177">
        <f t="shared" si="81"/>
        <v>0</v>
      </c>
      <c r="R41" s="177">
        <f t="shared" si="81"/>
        <v>0</v>
      </c>
      <c r="S41" s="177">
        <f t="shared" si="81"/>
        <v>0</v>
      </c>
      <c r="T41" s="177">
        <f t="shared" si="81"/>
        <v>29545.45</v>
      </c>
      <c r="U41" s="177">
        <f t="shared" si="81"/>
        <v>100454.55</v>
      </c>
      <c r="V41" s="177">
        <f t="shared" si="81"/>
        <v>0</v>
      </c>
      <c r="W41" s="177">
        <f t="shared" si="81"/>
        <v>0</v>
      </c>
      <c r="X41" s="177">
        <f t="shared" si="81"/>
        <v>0</v>
      </c>
      <c r="Y41" s="177">
        <f t="shared" si="81"/>
        <v>0</v>
      </c>
      <c r="Z41" s="177">
        <f t="shared" si="81"/>
        <v>0</v>
      </c>
      <c r="AA41" s="177">
        <f t="shared" si="81"/>
        <v>0</v>
      </c>
      <c r="AB41" s="177">
        <f t="shared" si="81"/>
        <v>0</v>
      </c>
      <c r="AC41" s="177">
        <f t="shared" si="81"/>
        <v>0</v>
      </c>
      <c r="AD41" s="177">
        <f t="shared" si="81"/>
        <v>0</v>
      </c>
      <c r="AE41" s="177">
        <f t="shared" si="81"/>
        <v>0</v>
      </c>
      <c r="AF41" s="177">
        <f t="shared" si="81"/>
        <v>23636.36</v>
      </c>
      <c r="AG41" s="177">
        <f t="shared" si="81"/>
        <v>106363.64</v>
      </c>
      <c r="AH41" s="177">
        <f t="shared" si="81"/>
        <v>0</v>
      </c>
      <c r="AI41" s="177">
        <f t="shared" si="81"/>
        <v>0</v>
      </c>
      <c r="AJ41" s="177">
        <f t="shared" si="81"/>
        <v>0</v>
      </c>
      <c r="AK41" s="177">
        <f t="shared" si="81"/>
        <v>0</v>
      </c>
      <c r="AL41" s="177">
        <f t="shared" si="81"/>
        <v>0</v>
      </c>
      <c r="AM41" s="177">
        <f t="shared" si="81"/>
        <v>0</v>
      </c>
      <c r="AN41" s="177">
        <f t="shared" si="81"/>
        <v>0</v>
      </c>
      <c r="AO41" s="177">
        <f t="shared" si="81"/>
        <v>0</v>
      </c>
      <c r="AP41" s="177">
        <f t="shared" si="81"/>
        <v>0</v>
      </c>
      <c r="AQ41" s="177">
        <f t="shared" si="81"/>
        <v>0</v>
      </c>
      <c r="AR41" s="177">
        <f t="shared" si="81"/>
        <v>23636.36</v>
      </c>
      <c r="AS41" s="177">
        <f t="shared" si="81"/>
        <v>106363.64</v>
      </c>
      <c r="AT41" s="177">
        <f t="shared" si="81"/>
        <v>0</v>
      </c>
      <c r="AU41" s="177">
        <f t="shared" si="81"/>
        <v>0</v>
      </c>
      <c r="AV41" s="177">
        <f t="shared" si="81"/>
        <v>0</v>
      </c>
      <c r="AW41" s="177">
        <f t="shared" si="81"/>
        <v>0</v>
      </c>
      <c r="AX41" s="177">
        <f t="shared" si="81"/>
        <v>0</v>
      </c>
      <c r="AY41" s="177">
        <f t="shared" si="81"/>
        <v>0</v>
      </c>
      <c r="AZ41" s="177">
        <f t="shared" si="81"/>
        <v>0</v>
      </c>
      <c r="BA41" s="177">
        <f t="shared" si="81"/>
        <v>0</v>
      </c>
      <c r="BB41" s="177">
        <f t="shared" si="81"/>
        <v>0</v>
      </c>
      <c r="BC41" s="177">
        <f t="shared" si="81"/>
        <v>0</v>
      </c>
      <c r="BD41" s="177">
        <f t="shared" si="81"/>
        <v>23636.36</v>
      </c>
      <c r="BE41" s="177">
        <f t="shared" si="81"/>
        <v>106363.64</v>
      </c>
      <c r="BF41" s="177">
        <f t="shared" si="81"/>
        <v>0</v>
      </c>
      <c r="BG41" s="177">
        <f t="shared" si="81"/>
        <v>0</v>
      </c>
      <c r="BH41" s="177">
        <f t="shared" si="81"/>
        <v>0</v>
      </c>
      <c r="BI41" s="177">
        <f t="shared" si="81"/>
        <v>0</v>
      </c>
      <c r="BJ41" s="177">
        <f t="shared" si="81"/>
        <v>0</v>
      </c>
      <c r="BK41" s="177">
        <f t="shared" si="81"/>
        <v>0</v>
      </c>
      <c r="BL41" s="177">
        <f t="shared" si="81"/>
        <v>0</v>
      </c>
      <c r="BM41" s="177">
        <f t="shared" si="81"/>
        <v>0</v>
      </c>
      <c r="BN41" s="177">
        <f t="shared" si="81"/>
        <v>0</v>
      </c>
      <c r="BO41" s="177">
        <f t="shared" ref="BO41:CC41" si="82">BO42</f>
        <v>0</v>
      </c>
      <c r="BP41" s="177">
        <f t="shared" si="82"/>
        <v>0</v>
      </c>
      <c r="BQ41" s="177">
        <f t="shared" si="82"/>
        <v>0</v>
      </c>
      <c r="BR41" s="177">
        <f t="shared" si="82"/>
        <v>0</v>
      </c>
      <c r="BS41" s="177">
        <f t="shared" si="82"/>
        <v>0</v>
      </c>
      <c r="BT41" s="177">
        <f t="shared" si="82"/>
        <v>0</v>
      </c>
      <c r="BU41" s="177">
        <f t="shared" si="82"/>
        <v>650000</v>
      </c>
      <c r="BW41" s="177">
        <f t="shared" si="82"/>
        <v>130000</v>
      </c>
      <c r="BX41" s="177">
        <f t="shared" si="82"/>
        <v>130000</v>
      </c>
      <c r="BY41" s="177">
        <f t="shared" si="82"/>
        <v>130000</v>
      </c>
      <c r="BZ41" s="177">
        <f t="shared" si="82"/>
        <v>130000</v>
      </c>
      <c r="CA41" s="177">
        <f t="shared" si="82"/>
        <v>130000</v>
      </c>
      <c r="CB41" s="177">
        <f t="shared" si="82"/>
        <v>0</v>
      </c>
      <c r="CC41" s="177">
        <f t="shared" si="82"/>
        <v>650000</v>
      </c>
      <c r="CD41" s="279"/>
    </row>
    <row r="42" spans="1:82" x14ac:dyDescent="0.3">
      <c r="A42" s="173" t="s">
        <v>443</v>
      </c>
      <c r="B42" s="169">
        <v>0</v>
      </c>
      <c r="C42" s="169">
        <v>0</v>
      </c>
      <c r="D42" s="169">
        <v>0</v>
      </c>
      <c r="E42" s="169">
        <v>0</v>
      </c>
      <c r="F42" s="169">
        <v>0</v>
      </c>
      <c r="G42" s="169">
        <v>0</v>
      </c>
      <c r="H42" s="169">
        <v>29545.45</v>
      </c>
      <c r="I42" s="169">
        <v>100454.55</v>
      </c>
      <c r="J42" s="169">
        <v>0</v>
      </c>
      <c r="K42" s="169">
        <v>0</v>
      </c>
      <c r="L42" s="169">
        <v>0</v>
      </c>
      <c r="M42" s="169">
        <v>0</v>
      </c>
      <c r="N42" s="169">
        <v>0</v>
      </c>
      <c r="O42" s="169">
        <v>0</v>
      </c>
      <c r="P42" s="169">
        <v>0</v>
      </c>
      <c r="Q42" s="169">
        <v>0</v>
      </c>
      <c r="R42" s="169">
        <v>0</v>
      </c>
      <c r="S42" s="169">
        <v>0</v>
      </c>
      <c r="T42" s="169">
        <v>29545.45</v>
      </c>
      <c r="U42" s="169">
        <v>100454.55</v>
      </c>
      <c r="V42" s="169">
        <v>0</v>
      </c>
      <c r="W42" s="169">
        <v>0</v>
      </c>
      <c r="X42" s="169">
        <v>0</v>
      </c>
      <c r="Y42" s="169">
        <v>0</v>
      </c>
      <c r="Z42" s="169">
        <v>0</v>
      </c>
      <c r="AA42" s="169">
        <v>0</v>
      </c>
      <c r="AB42" s="169">
        <v>0</v>
      </c>
      <c r="AC42" s="169">
        <v>0</v>
      </c>
      <c r="AD42" s="169">
        <v>0</v>
      </c>
      <c r="AE42" s="169">
        <v>0</v>
      </c>
      <c r="AF42" s="169">
        <v>23636.36</v>
      </c>
      <c r="AG42" s="169">
        <v>106363.64</v>
      </c>
      <c r="AH42" s="169">
        <v>0</v>
      </c>
      <c r="AI42" s="169">
        <v>0</v>
      </c>
      <c r="AJ42" s="169">
        <v>0</v>
      </c>
      <c r="AK42" s="169">
        <v>0</v>
      </c>
      <c r="AL42" s="169">
        <v>0</v>
      </c>
      <c r="AM42" s="169">
        <v>0</v>
      </c>
      <c r="AN42" s="169">
        <v>0</v>
      </c>
      <c r="AO42" s="169">
        <v>0</v>
      </c>
      <c r="AP42" s="169">
        <v>0</v>
      </c>
      <c r="AQ42" s="169">
        <v>0</v>
      </c>
      <c r="AR42" s="169">
        <v>23636.36</v>
      </c>
      <c r="AS42" s="169">
        <v>106363.64</v>
      </c>
      <c r="AT42" s="169">
        <v>0</v>
      </c>
      <c r="AU42" s="169">
        <v>0</v>
      </c>
      <c r="AV42" s="169">
        <v>0</v>
      </c>
      <c r="AW42" s="169">
        <v>0</v>
      </c>
      <c r="AX42" s="169">
        <v>0</v>
      </c>
      <c r="AY42" s="169">
        <v>0</v>
      </c>
      <c r="AZ42" s="169">
        <v>0</v>
      </c>
      <c r="BA42" s="169">
        <v>0</v>
      </c>
      <c r="BB42" s="169">
        <v>0</v>
      </c>
      <c r="BC42" s="169">
        <v>0</v>
      </c>
      <c r="BD42" s="169">
        <v>23636.36</v>
      </c>
      <c r="BE42" s="169">
        <v>106363.64</v>
      </c>
      <c r="BF42" s="169">
        <v>0</v>
      </c>
      <c r="BG42" s="169">
        <v>0</v>
      </c>
      <c r="BH42" s="169">
        <v>0</v>
      </c>
      <c r="BI42" s="169">
        <v>0</v>
      </c>
      <c r="BJ42" s="169">
        <v>0</v>
      </c>
      <c r="BK42" s="169">
        <v>0</v>
      </c>
      <c r="BL42" s="169">
        <v>0</v>
      </c>
      <c r="BM42" s="169">
        <v>0</v>
      </c>
      <c r="BN42" s="169">
        <v>0</v>
      </c>
      <c r="BO42" s="169">
        <v>0</v>
      </c>
      <c r="BP42" s="169">
        <v>0</v>
      </c>
      <c r="BQ42" s="169">
        <v>0</v>
      </c>
      <c r="BR42" s="169">
        <v>0</v>
      </c>
      <c r="BS42" s="169">
        <v>0</v>
      </c>
      <c r="BT42" s="169">
        <v>0</v>
      </c>
      <c r="BU42" s="169">
        <f>SUM(B42:BT42)</f>
        <v>650000</v>
      </c>
      <c r="BW42" s="169">
        <f>SUM(B42:M42)</f>
        <v>130000</v>
      </c>
      <c r="BX42" s="169">
        <f>SUM(N42:Y42)</f>
        <v>130000</v>
      </c>
      <c r="BY42" s="169">
        <f>SUM(Z42:AK42)</f>
        <v>130000</v>
      </c>
      <c r="BZ42" s="169">
        <f>SUM(AL42:AW42)</f>
        <v>130000</v>
      </c>
      <c r="CA42" s="169">
        <f>SUM(AX42:BI42)</f>
        <v>130000</v>
      </c>
      <c r="CB42" s="169">
        <f>SUM(BJ42:BT42)</f>
        <v>0</v>
      </c>
      <c r="CC42" s="169">
        <f>SUM(BW42:CB42)</f>
        <v>650000</v>
      </c>
      <c r="CD42" s="279">
        <f>BU42-CC42</f>
        <v>0</v>
      </c>
    </row>
    <row r="43" spans="1:82" x14ac:dyDescent="0.3">
      <c r="A43" s="171" t="s">
        <v>315</v>
      </c>
      <c r="B43" s="177">
        <v>0</v>
      </c>
      <c r="C43" s="177">
        <v>0</v>
      </c>
      <c r="D43" s="177">
        <v>0</v>
      </c>
      <c r="E43" s="177">
        <v>0</v>
      </c>
      <c r="F43" s="177">
        <v>0</v>
      </c>
      <c r="G43" s="177">
        <v>0</v>
      </c>
      <c r="H43" s="177">
        <v>0</v>
      </c>
      <c r="I43" s="177">
        <v>0</v>
      </c>
      <c r="J43" s="177">
        <v>0</v>
      </c>
      <c r="K43" s="177">
        <v>0</v>
      </c>
      <c r="L43" s="177">
        <v>0</v>
      </c>
      <c r="M43" s="177">
        <v>0</v>
      </c>
      <c r="N43" s="177">
        <v>0</v>
      </c>
      <c r="O43" s="177">
        <v>0</v>
      </c>
      <c r="P43" s="177">
        <v>0</v>
      </c>
      <c r="Q43" s="177">
        <v>0</v>
      </c>
      <c r="R43" s="177">
        <v>15151.52</v>
      </c>
      <c r="S43" s="177">
        <v>20833.330000000002</v>
      </c>
      <c r="T43" s="177">
        <v>20833.330000000002</v>
      </c>
      <c r="U43" s="177">
        <v>20833.330000000002</v>
      </c>
      <c r="V43" s="177">
        <v>20833.330000000002</v>
      </c>
      <c r="W43" s="177">
        <v>19886.36</v>
      </c>
      <c r="X43" s="177">
        <v>20833.330000000002</v>
      </c>
      <c r="Y43" s="177">
        <v>21780.3</v>
      </c>
      <c r="Z43" s="177">
        <v>19886.36</v>
      </c>
      <c r="AA43" s="177">
        <v>18939.39</v>
      </c>
      <c r="AB43" s="177">
        <v>21780.3</v>
      </c>
      <c r="AC43" s="177">
        <v>19886.36</v>
      </c>
      <c r="AD43" s="177">
        <v>20833.330000000002</v>
      </c>
      <c r="AE43" s="177">
        <v>20833.330000000002</v>
      </c>
      <c r="AF43" s="177">
        <v>19886.36</v>
      </c>
      <c r="AG43" s="177">
        <v>21780.3</v>
      </c>
      <c r="AH43" s="177">
        <v>20833.330000000002</v>
      </c>
      <c r="AI43" s="177">
        <v>19886.36</v>
      </c>
      <c r="AJ43" s="177">
        <v>20833.330000000002</v>
      </c>
      <c r="AK43" s="177">
        <v>20833.330000000002</v>
      </c>
      <c r="AL43" s="177">
        <v>20833.330000000002</v>
      </c>
      <c r="AM43" s="177">
        <v>18939.39</v>
      </c>
      <c r="AN43" s="177">
        <v>21780.3</v>
      </c>
      <c r="AO43" s="177">
        <v>18939.39</v>
      </c>
      <c r="AP43" s="177">
        <v>21780.3</v>
      </c>
      <c r="AQ43" s="177">
        <v>20833.330000000002</v>
      </c>
      <c r="AR43" s="177">
        <v>19886.36</v>
      </c>
      <c r="AS43" s="177">
        <v>21780.3</v>
      </c>
      <c r="AT43" s="177">
        <v>19886.36</v>
      </c>
      <c r="AU43" s="177">
        <v>20833.330000000002</v>
      </c>
      <c r="AV43" s="177">
        <v>20833.330000000002</v>
      </c>
      <c r="AW43" s="177">
        <v>19886.36</v>
      </c>
      <c r="AX43" s="177">
        <v>21780.3</v>
      </c>
      <c r="AY43" s="177">
        <v>19886.36</v>
      </c>
      <c r="AZ43" s="177">
        <v>19886.36</v>
      </c>
      <c r="BA43" s="177">
        <v>20833.330000000002</v>
      </c>
      <c r="BB43" s="177">
        <v>21780.3</v>
      </c>
      <c r="BC43" s="177">
        <v>18939.39</v>
      </c>
      <c r="BD43" s="177">
        <v>21780.3</v>
      </c>
      <c r="BE43" s="177">
        <v>20833.330000000002</v>
      </c>
      <c r="BF43" s="177">
        <v>19886.36</v>
      </c>
      <c r="BG43" s="177">
        <v>21780.3</v>
      </c>
      <c r="BH43" s="177">
        <v>19886.36</v>
      </c>
      <c r="BI43" s="177">
        <v>20833.330000000002</v>
      </c>
      <c r="BJ43" s="177">
        <v>21780.3</v>
      </c>
      <c r="BK43" s="177">
        <v>18939.39</v>
      </c>
      <c r="BL43" s="177">
        <v>19886.36</v>
      </c>
      <c r="BM43" s="177">
        <v>20833.330000000002</v>
      </c>
      <c r="BN43" s="177">
        <v>17045.45</v>
      </c>
      <c r="BO43" s="177">
        <v>0</v>
      </c>
      <c r="BP43" s="177">
        <v>0</v>
      </c>
      <c r="BQ43" s="177">
        <v>0</v>
      </c>
      <c r="BR43" s="177">
        <v>0</v>
      </c>
      <c r="BS43" s="177">
        <v>0</v>
      </c>
      <c r="BT43" s="177">
        <v>0</v>
      </c>
      <c r="BU43" s="177">
        <f t="shared" si="48"/>
        <v>999999.84</v>
      </c>
      <c r="BW43" s="177">
        <f t="shared" si="21"/>
        <v>0</v>
      </c>
      <c r="BX43" s="177">
        <f t="shared" si="22"/>
        <v>160984.83000000002</v>
      </c>
      <c r="BY43" s="177">
        <f t="shared" si="23"/>
        <v>246212.08000000002</v>
      </c>
      <c r="BZ43" s="177">
        <f t="shared" si="24"/>
        <v>246212.08000000002</v>
      </c>
      <c r="CA43" s="177">
        <f t="shared" si="25"/>
        <v>248106.01999999996</v>
      </c>
      <c r="CB43" s="177">
        <f t="shared" si="26"/>
        <v>98484.83</v>
      </c>
      <c r="CC43" s="177">
        <f t="shared" si="27"/>
        <v>999999.84</v>
      </c>
      <c r="CD43" s="279">
        <f t="shared" si="8"/>
        <v>0</v>
      </c>
    </row>
    <row r="44" spans="1:82" x14ac:dyDescent="0.3">
      <c r="A44" s="117" t="s">
        <v>249</v>
      </c>
      <c r="B44" s="168">
        <f t="shared" ref="B44:AG44" si="83">B45+B47+B48+B49+B50</f>
        <v>0</v>
      </c>
      <c r="C44" s="168">
        <f t="shared" si="83"/>
        <v>3100.13</v>
      </c>
      <c r="D44" s="168">
        <f t="shared" si="83"/>
        <v>22734.32</v>
      </c>
      <c r="E44" s="168">
        <f t="shared" si="83"/>
        <v>22734.32</v>
      </c>
      <c r="F44" s="168">
        <f t="shared" si="83"/>
        <v>21700.959999999999</v>
      </c>
      <c r="G44" s="168">
        <f t="shared" si="83"/>
        <v>22734.32</v>
      </c>
      <c r="H44" s="168">
        <f t="shared" si="83"/>
        <v>90567.709999999992</v>
      </c>
      <c r="I44" s="168">
        <f t="shared" si="83"/>
        <v>21700.959999999999</v>
      </c>
      <c r="J44" s="168">
        <f t="shared" si="83"/>
        <v>22734.32</v>
      </c>
      <c r="K44" s="168">
        <f t="shared" si="83"/>
        <v>22734.32</v>
      </c>
      <c r="L44" s="168">
        <f t="shared" si="83"/>
        <v>21700.959999999999</v>
      </c>
      <c r="M44" s="168">
        <f t="shared" si="83"/>
        <v>23767.71</v>
      </c>
      <c r="N44" s="168">
        <f t="shared" si="83"/>
        <v>21700.959999999999</v>
      </c>
      <c r="O44" s="168">
        <f t="shared" si="83"/>
        <v>32182.720000000001</v>
      </c>
      <c r="P44" s="168">
        <f t="shared" si="83"/>
        <v>37707.1</v>
      </c>
      <c r="Q44" s="168">
        <f t="shared" si="83"/>
        <v>36067.65</v>
      </c>
      <c r="R44" s="168">
        <f t="shared" si="83"/>
        <v>22913.079999999998</v>
      </c>
      <c r="S44" s="168">
        <f t="shared" si="83"/>
        <v>22734.32</v>
      </c>
      <c r="T44" s="168">
        <f t="shared" si="83"/>
        <v>22734.32</v>
      </c>
      <c r="U44" s="168">
        <f t="shared" si="83"/>
        <v>22734.32</v>
      </c>
      <c r="V44" s="168">
        <f t="shared" si="83"/>
        <v>22734.32</v>
      </c>
      <c r="W44" s="168">
        <f t="shared" si="83"/>
        <v>21700.959999999999</v>
      </c>
      <c r="X44" s="168">
        <f t="shared" si="83"/>
        <v>22734.32</v>
      </c>
      <c r="Y44" s="168">
        <f t="shared" si="83"/>
        <v>23767.71</v>
      </c>
      <c r="Z44" s="168">
        <f t="shared" si="83"/>
        <v>21700.959999999999</v>
      </c>
      <c r="AA44" s="168">
        <f t="shared" si="83"/>
        <v>32788.78</v>
      </c>
      <c r="AB44" s="168">
        <f t="shared" si="83"/>
        <v>37707.1</v>
      </c>
      <c r="AC44" s="168">
        <f t="shared" si="83"/>
        <v>34428.229999999996</v>
      </c>
      <c r="AD44" s="168">
        <f t="shared" si="83"/>
        <v>23946.44</v>
      </c>
      <c r="AE44" s="168">
        <f t="shared" si="83"/>
        <v>22734.32</v>
      </c>
      <c r="AF44" s="168">
        <f t="shared" si="83"/>
        <v>21700.959999999999</v>
      </c>
      <c r="AG44" s="168">
        <f t="shared" si="83"/>
        <v>23767.71</v>
      </c>
      <c r="AH44" s="168">
        <f t="shared" ref="AH44:BM44" si="84">AH45+AH47+AH48+AH49+AH50</f>
        <v>22734.32</v>
      </c>
      <c r="AI44" s="168">
        <f t="shared" si="84"/>
        <v>21700.959999999999</v>
      </c>
      <c r="AJ44" s="168">
        <f t="shared" si="84"/>
        <v>22734.32</v>
      </c>
      <c r="AK44" s="168">
        <f t="shared" si="84"/>
        <v>22734.32</v>
      </c>
      <c r="AL44" s="168">
        <f t="shared" si="84"/>
        <v>22734.32</v>
      </c>
      <c r="AM44" s="168">
        <f t="shared" si="84"/>
        <v>32788.78</v>
      </c>
      <c r="AN44" s="168">
        <f t="shared" si="84"/>
        <v>37707.1</v>
      </c>
      <c r="AO44" s="168">
        <f t="shared" si="84"/>
        <v>32788.78</v>
      </c>
      <c r="AP44" s="168">
        <f t="shared" si="84"/>
        <v>25585.89</v>
      </c>
      <c r="AQ44" s="168">
        <f t="shared" si="84"/>
        <v>22734.32</v>
      </c>
      <c r="AR44" s="168">
        <f t="shared" si="84"/>
        <v>21700.959999999999</v>
      </c>
      <c r="AS44" s="168">
        <f t="shared" si="84"/>
        <v>23767.71</v>
      </c>
      <c r="AT44" s="168">
        <f t="shared" si="84"/>
        <v>30199.919999999998</v>
      </c>
      <c r="AU44" s="168">
        <f t="shared" si="84"/>
        <v>25235.360000000001</v>
      </c>
      <c r="AV44" s="168">
        <f t="shared" si="84"/>
        <v>33358.020000000004</v>
      </c>
      <c r="AW44" s="168">
        <f t="shared" si="84"/>
        <v>24827.26</v>
      </c>
      <c r="AX44" s="168">
        <f t="shared" si="84"/>
        <v>36516.15</v>
      </c>
      <c r="AY44" s="168">
        <f t="shared" si="84"/>
        <v>38179.79</v>
      </c>
      <c r="AZ44" s="168">
        <f t="shared" si="84"/>
        <v>43801.93</v>
      </c>
      <c r="BA44" s="168">
        <f t="shared" si="84"/>
        <v>40443.949999999997</v>
      </c>
      <c r="BB44" s="168">
        <f t="shared" si="84"/>
        <v>24979.829999999998</v>
      </c>
      <c r="BC44" s="168">
        <f t="shared" si="84"/>
        <v>20667.570000000003</v>
      </c>
      <c r="BD44" s="168">
        <f t="shared" si="84"/>
        <v>23767.71</v>
      </c>
      <c r="BE44" s="168">
        <f t="shared" si="84"/>
        <v>22734.32</v>
      </c>
      <c r="BF44" s="168">
        <f t="shared" si="84"/>
        <v>21700.959999999999</v>
      </c>
      <c r="BG44" s="168">
        <f t="shared" si="84"/>
        <v>31517.71</v>
      </c>
      <c r="BH44" s="168">
        <f t="shared" si="84"/>
        <v>24950.959999999999</v>
      </c>
      <c r="BI44" s="168">
        <f t="shared" si="84"/>
        <v>31796.82</v>
      </c>
      <c r="BJ44" s="168">
        <f t="shared" si="84"/>
        <v>28455.21</v>
      </c>
      <c r="BK44" s="168">
        <f t="shared" si="84"/>
        <v>42913.78</v>
      </c>
      <c r="BL44" s="168">
        <f t="shared" si="84"/>
        <v>40803.229999999996</v>
      </c>
      <c r="BM44" s="168">
        <f t="shared" si="84"/>
        <v>43880.15</v>
      </c>
      <c r="BN44" s="168">
        <f t="shared" ref="BN44:BU44" si="85">BN45+BN47+BN48+BN49+BN50</f>
        <v>30490</v>
      </c>
      <c r="BO44" s="168">
        <f t="shared" si="85"/>
        <v>21700.959999999999</v>
      </c>
      <c r="BP44" s="168">
        <f t="shared" si="85"/>
        <v>23767.71</v>
      </c>
      <c r="BQ44" s="168">
        <f t="shared" si="85"/>
        <v>21700.959999999999</v>
      </c>
      <c r="BR44" s="168">
        <f t="shared" si="85"/>
        <v>22734.32</v>
      </c>
      <c r="BS44" s="168">
        <f t="shared" si="85"/>
        <v>14467.28</v>
      </c>
      <c r="BT44" s="168">
        <f t="shared" si="85"/>
        <v>0</v>
      </c>
      <c r="BU44" s="168">
        <f t="shared" si="85"/>
        <v>1899999.9499999993</v>
      </c>
      <c r="BW44" s="168">
        <f t="shared" ref="BW44:CC44" si="86">BW45+BW47+BW48+BW49+BW50</f>
        <v>296210.03000000003</v>
      </c>
      <c r="BX44" s="168">
        <f t="shared" si="86"/>
        <v>309711.78000000003</v>
      </c>
      <c r="BY44" s="168">
        <f t="shared" si="86"/>
        <v>308678.42</v>
      </c>
      <c r="BZ44" s="168">
        <f t="shared" si="86"/>
        <v>333428.42</v>
      </c>
      <c r="CA44" s="168">
        <f t="shared" si="86"/>
        <v>361057.69999999995</v>
      </c>
      <c r="CB44" s="168">
        <f t="shared" si="86"/>
        <v>290913.59999999998</v>
      </c>
      <c r="CC44" s="168">
        <f t="shared" si="86"/>
        <v>1899999.95</v>
      </c>
      <c r="CD44" s="279">
        <f t="shared" si="8"/>
        <v>0</v>
      </c>
    </row>
    <row r="45" spans="1:82" x14ac:dyDescent="0.3">
      <c r="A45" s="171" t="s">
        <v>322</v>
      </c>
      <c r="B45" s="177">
        <f>B46</f>
        <v>0</v>
      </c>
      <c r="C45" s="177">
        <f t="shared" ref="C45:BN45" si="87">C46</f>
        <v>3100.13</v>
      </c>
      <c r="D45" s="177">
        <f t="shared" si="87"/>
        <v>22734.32</v>
      </c>
      <c r="E45" s="177">
        <f t="shared" si="87"/>
        <v>22734.32</v>
      </c>
      <c r="F45" s="177">
        <f t="shared" si="87"/>
        <v>21700.959999999999</v>
      </c>
      <c r="G45" s="177">
        <f t="shared" si="87"/>
        <v>22734.32</v>
      </c>
      <c r="H45" s="177">
        <f t="shared" si="87"/>
        <v>23767.71</v>
      </c>
      <c r="I45" s="177">
        <f t="shared" si="87"/>
        <v>21700.959999999999</v>
      </c>
      <c r="J45" s="177">
        <f t="shared" si="87"/>
        <v>22734.32</v>
      </c>
      <c r="K45" s="177">
        <f t="shared" si="87"/>
        <v>22734.32</v>
      </c>
      <c r="L45" s="177">
        <f t="shared" si="87"/>
        <v>21700.959999999999</v>
      </c>
      <c r="M45" s="177">
        <f t="shared" si="87"/>
        <v>23767.71</v>
      </c>
      <c r="N45" s="177">
        <f t="shared" si="87"/>
        <v>21700.959999999999</v>
      </c>
      <c r="O45" s="177">
        <f t="shared" si="87"/>
        <v>20667.570000000003</v>
      </c>
      <c r="P45" s="177">
        <f t="shared" si="87"/>
        <v>23767.71</v>
      </c>
      <c r="Q45" s="177">
        <f t="shared" si="87"/>
        <v>22734.32</v>
      </c>
      <c r="R45" s="177">
        <f t="shared" si="87"/>
        <v>21700.959999999999</v>
      </c>
      <c r="S45" s="177">
        <f t="shared" si="87"/>
        <v>22734.32</v>
      </c>
      <c r="T45" s="177">
        <f t="shared" si="87"/>
        <v>22734.32</v>
      </c>
      <c r="U45" s="177">
        <f t="shared" si="87"/>
        <v>22734.32</v>
      </c>
      <c r="V45" s="177">
        <f t="shared" si="87"/>
        <v>22734.32</v>
      </c>
      <c r="W45" s="177">
        <f t="shared" si="87"/>
        <v>21700.959999999999</v>
      </c>
      <c r="X45" s="177">
        <f t="shared" si="87"/>
        <v>22734.32</v>
      </c>
      <c r="Y45" s="177">
        <f t="shared" si="87"/>
        <v>23767.71</v>
      </c>
      <c r="Z45" s="177">
        <f t="shared" si="87"/>
        <v>21700.959999999999</v>
      </c>
      <c r="AA45" s="177">
        <f t="shared" si="87"/>
        <v>20667.570000000003</v>
      </c>
      <c r="AB45" s="177">
        <f t="shared" si="87"/>
        <v>23767.71</v>
      </c>
      <c r="AC45" s="177">
        <f t="shared" si="87"/>
        <v>21700.959999999999</v>
      </c>
      <c r="AD45" s="177">
        <f t="shared" si="87"/>
        <v>22734.32</v>
      </c>
      <c r="AE45" s="177">
        <f t="shared" si="87"/>
        <v>22734.32</v>
      </c>
      <c r="AF45" s="177">
        <f t="shared" si="87"/>
        <v>21700.959999999999</v>
      </c>
      <c r="AG45" s="177">
        <f t="shared" si="87"/>
        <v>23767.71</v>
      </c>
      <c r="AH45" s="177">
        <f t="shared" si="87"/>
        <v>22734.32</v>
      </c>
      <c r="AI45" s="177">
        <f t="shared" si="87"/>
        <v>21700.959999999999</v>
      </c>
      <c r="AJ45" s="177">
        <f t="shared" si="87"/>
        <v>22734.32</v>
      </c>
      <c r="AK45" s="177">
        <f t="shared" si="87"/>
        <v>22734.32</v>
      </c>
      <c r="AL45" s="177">
        <f t="shared" si="87"/>
        <v>22734.32</v>
      </c>
      <c r="AM45" s="177">
        <f t="shared" si="87"/>
        <v>20667.570000000003</v>
      </c>
      <c r="AN45" s="177">
        <f t="shared" si="87"/>
        <v>23767.71</v>
      </c>
      <c r="AO45" s="177">
        <f t="shared" si="87"/>
        <v>20667.570000000003</v>
      </c>
      <c r="AP45" s="177">
        <f t="shared" si="87"/>
        <v>23767.71</v>
      </c>
      <c r="AQ45" s="177">
        <f t="shared" si="87"/>
        <v>22734.32</v>
      </c>
      <c r="AR45" s="177">
        <f t="shared" si="87"/>
        <v>21700.959999999999</v>
      </c>
      <c r="AS45" s="177">
        <f t="shared" si="87"/>
        <v>23767.71</v>
      </c>
      <c r="AT45" s="177">
        <f t="shared" si="87"/>
        <v>21700.959999999999</v>
      </c>
      <c r="AU45" s="177">
        <f t="shared" si="87"/>
        <v>22734.32</v>
      </c>
      <c r="AV45" s="177">
        <f t="shared" si="87"/>
        <v>22734.32</v>
      </c>
      <c r="AW45" s="177">
        <f t="shared" si="87"/>
        <v>21700.959999999999</v>
      </c>
      <c r="AX45" s="177">
        <f t="shared" si="87"/>
        <v>23767.71</v>
      </c>
      <c r="AY45" s="177">
        <f t="shared" si="87"/>
        <v>21700.959999999999</v>
      </c>
      <c r="AZ45" s="177">
        <f t="shared" si="87"/>
        <v>21700.959999999999</v>
      </c>
      <c r="BA45" s="177">
        <f t="shared" si="87"/>
        <v>22734.32</v>
      </c>
      <c r="BB45" s="177">
        <f t="shared" si="87"/>
        <v>23767.71</v>
      </c>
      <c r="BC45" s="177">
        <f t="shared" si="87"/>
        <v>20667.570000000003</v>
      </c>
      <c r="BD45" s="177">
        <f t="shared" si="87"/>
        <v>23767.71</v>
      </c>
      <c r="BE45" s="177">
        <f t="shared" si="87"/>
        <v>22734.32</v>
      </c>
      <c r="BF45" s="177">
        <f t="shared" si="87"/>
        <v>21700.959999999999</v>
      </c>
      <c r="BG45" s="177">
        <f t="shared" si="87"/>
        <v>23767.71</v>
      </c>
      <c r="BH45" s="177">
        <f t="shared" si="87"/>
        <v>21700.959999999999</v>
      </c>
      <c r="BI45" s="177">
        <f t="shared" si="87"/>
        <v>22734.32</v>
      </c>
      <c r="BJ45" s="177">
        <f t="shared" si="87"/>
        <v>23767.71</v>
      </c>
      <c r="BK45" s="177">
        <f t="shared" si="87"/>
        <v>20667.570000000003</v>
      </c>
      <c r="BL45" s="177">
        <f t="shared" si="87"/>
        <v>21700.959999999999</v>
      </c>
      <c r="BM45" s="177">
        <f t="shared" si="87"/>
        <v>22734.32</v>
      </c>
      <c r="BN45" s="177">
        <f t="shared" si="87"/>
        <v>22734.32</v>
      </c>
      <c r="BO45" s="177">
        <f t="shared" ref="BO45:CC45" si="88">BO46</f>
        <v>21700.959999999999</v>
      </c>
      <c r="BP45" s="177">
        <f t="shared" si="88"/>
        <v>23767.71</v>
      </c>
      <c r="BQ45" s="177">
        <f t="shared" si="88"/>
        <v>21700.959999999999</v>
      </c>
      <c r="BR45" s="177">
        <f t="shared" si="88"/>
        <v>22734.32</v>
      </c>
      <c r="BS45" s="177">
        <f t="shared" si="88"/>
        <v>14467.28</v>
      </c>
      <c r="BT45" s="177">
        <f t="shared" si="88"/>
        <v>0</v>
      </c>
      <c r="BU45" s="177">
        <f t="shared" si="88"/>
        <v>1523199.9999999993</v>
      </c>
      <c r="BW45" s="177">
        <f t="shared" si="88"/>
        <v>229410.03</v>
      </c>
      <c r="BX45" s="177">
        <f t="shared" si="88"/>
        <v>269711.79000000004</v>
      </c>
      <c r="BY45" s="177">
        <f t="shared" si="88"/>
        <v>268678.43</v>
      </c>
      <c r="BZ45" s="177">
        <f t="shared" si="88"/>
        <v>268678.43</v>
      </c>
      <c r="CA45" s="177">
        <f t="shared" si="88"/>
        <v>270745.20999999996</v>
      </c>
      <c r="CB45" s="177">
        <f t="shared" si="88"/>
        <v>215976.11</v>
      </c>
      <c r="CC45" s="177">
        <f t="shared" si="88"/>
        <v>1523200</v>
      </c>
      <c r="CD45" s="279">
        <f t="shared" si="8"/>
        <v>0</v>
      </c>
    </row>
    <row r="46" spans="1:82" x14ac:dyDescent="0.3">
      <c r="A46" s="173" t="s">
        <v>326</v>
      </c>
      <c r="B46" s="169">
        <v>0</v>
      </c>
      <c r="C46" s="169">
        <v>3100.13</v>
      </c>
      <c r="D46" s="169">
        <v>22734.32</v>
      </c>
      <c r="E46" s="169">
        <v>22734.32</v>
      </c>
      <c r="F46" s="169">
        <v>21700.959999999999</v>
      </c>
      <c r="G46" s="169">
        <v>22734.32</v>
      </c>
      <c r="H46" s="169">
        <v>23767.71</v>
      </c>
      <c r="I46" s="169">
        <v>21700.959999999999</v>
      </c>
      <c r="J46" s="169">
        <v>22734.32</v>
      </c>
      <c r="K46" s="169">
        <v>22734.32</v>
      </c>
      <c r="L46" s="169">
        <v>21700.959999999999</v>
      </c>
      <c r="M46" s="169">
        <v>23767.71</v>
      </c>
      <c r="N46" s="169">
        <v>21700.959999999999</v>
      </c>
      <c r="O46" s="169">
        <v>20667.570000000003</v>
      </c>
      <c r="P46" s="169">
        <v>23767.71</v>
      </c>
      <c r="Q46" s="169">
        <v>22734.32</v>
      </c>
      <c r="R46" s="169">
        <v>21700.959999999999</v>
      </c>
      <c r="S46" s="169">
        <v>22734.32</v>
      </c>
      <c r="T46" s="169">
        <v>22734.32</v>
      </c>
      <c r="U46" s="169">
        <v>22734.32</v>
      </c>
      <c r="V46" s="169">
        <v>22734.32</v>
      </c>
      <c r="W46" s="169">
        <v>21700.959999999999</v>
      </c>
      <c r="X46" s="169">
        <v>22734.32</v>
      </c>
      <c r="Y46" s="169">
        <v>23767.71</v>
      </c>
      <c r="Z46" s="169">
        <v>21700.959999999999</v>
      </c>
      <c r="AA46" s="169">
        <v>20667.570000000003</v>
      </c>
      <c r="AB46" s="169">
        <v>23767.71</v>
      </c>
      <c r="AC46" s="169">
        <v>21700.959999999999</v>
      </c>
      <c r="AD46" s="169">
        <v>22734.32</v>
      </c>
      <c r="AE46" s="169">
        <v>22734.32</v>
      </c>
      <c r="AF46" s="169">
        <v>21700.959999999999</v>
      </c>
      <c r="AG46" s="169">
        <v>23767.71</v>
      </c>
      <c r="AH46" s="169">
        <v>22734.32</v>
      </c>
      <c r="AI46" s="169">
        <v>21700.959999999999</v>
      </c>
      <c r="AJ46" s="169">
        <v>22734.32</v>
      </c>
      <c r="AK46" s="169">
        <v>22734.32</v>
      </c>
      <c r="AL46" s="169">
        <v>22734.32</v>
      </c>
      <c r="AM46" s="169">
        <v>20667.570000000003</v>
      </c>
      <c r="AN46" s="169">
        <v>23767.71</v>
      </c>
      <c r="AO46" s="169">
        <v>20667.570000000003</v>
      </c>
      <c r="AP46" s="169">
        <v>23767.71</v>
      </c>
      <c r="AQ46" s="169">
        <v>22734.32</v>
      </c>
      <c r="AR46" s="169">
        <v>21700.959999999999</v>
      </c>
      <c r="AS46" s="169">
        <v>23767.71</v>
      </c>
      <c r="AT46" s="169">
        <v>21700.959999999999</v>
      </c>
      <c r="AU46" s="169">
        <v>22734.32</v>
      </c>
      <c r="AV46" s="169">
        <v>22734.32</v>
      </c>
      <c r="AW46" s="169">
        <v>21700.959999999999</v>
      </c>
      <c r="AX46" s="169">
        <v>23767.71</v>
      </c>
      <c r="AY46" s="169">
        <v>21700.959999999999</v>
      </c>
      <c r="AZ46" s="169">
        <v>21700.959999999999</v>
      </c>
      <c r="BA46" s="169">
        <v>22734.32</v>
      </c>
      <c r="BB46" s="169">
        <v>23767.71</v>
      </c>
      <c r="BC46" s="169">
        <v>20667.570000000003</v>
      </c>
      <c r="BD46" s="169">
        <v>23767.71</v>
      </c>
      <c r="BE46" s="169">
        <v>22734.32</v>
      </c>
      <c r="BF46" s="169">
        <v>21700.959999999999</v>
      </c>
      <c r="BG46" s="169">
        <v>23767.71</v>
      </c>
      <c r="BH46" s="169">
        <v>21700.959999999999</v>
      </c>
      <c r="BI46" s="169">
        <v>22734.32</v>
      </c>
      <c r="BJ46" s="169">
        <v>23767.71</v>
      </c>
      <c r="BK46" s="169">
        <v>20667.570000000003</v>
      </c>
      <c r="BL46" s="169">
        <v>21700.959999999999</v>
      </c>
      <c r="BM46" s="169">
        <v>22734.32</v>
      </c>
      <c r="BN46" s="169">
        <v>22734.32</v>
      </c>
      <c r="BO46" s="169">
        <v>21700.959999999999</v>
      </c>
      <c r="BP46" s="169">
        <v>23767.71</v>
      </c>
      <c r="BQ46" s="169">
        <v>21700.959999999999</v>
      </c>
      <c r="BR46" s="169">
        <v>22734.32</v>
      </c>
      <c r="BS46" s="169">
        <v>14467.28</v>
      </c>
      <c r="BT46" s="169">
        <v>0</v>
      </c>
      <c r="BU46" s="169">
        <f t="shared" si="48"/>
        <v>1523199.9999999993</v>
      </c>
      <c r="BW46" s="169">
        <f t="shared" si="21"/>
        <v>229410.03</v>
      </c>
      <c r="BX46" s="169">
        <f t="shared" si="22"/>
        <v>269711.79000000004</v>
      </c>
      <c r="BY46" s="169">
        <f t="shared" si="23"/>
        <v>268678.43</v>
      </c>
      <c r="BZ46" s="169">
        <f t="shared" si="24"/>
        <v>268678.43</v>
      </c>
      <c r="CA46" s="169">
        <f t="shared" si="25"/>
        <v>270745.20999999996</v>
      </c>
      <c r="CB46" s="169">
        <f t="shared" si="26"/>
        <v>215976.11</v>
      </c>
      <c r="CC46" s="169">
        <f t="shared" si="27"/>
        <v>1523200</v>
      </c>
      <c r="CD46" s="279">
        <f t="shared" si="8"/>
        <v>0</v>
      </c>
    </row>
    <row r="47" spans="1:82" x14ac:dyDescent="0.3">
      <c r="A47" s="171" t="s">
        <v>315</v>
      </c>
      <c r="B47" s="177">
        <v>0</v>
      </c>
      <c r="C47" s="177">
        <v>0</v>
      </c>
      <c r="D47" s="177">
        <v>0</v>
      </c>
      <c r="E47" s="177">
        <v>0</v>
      </c>
      <c r="F47" s="177">
        <v>0</v>
      </c>
      <c r="G47" s="177">
        <v>0</v>
      </c>
      <c r="H47" s="177">
        <v>66800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7">
        <v>0</v>
      </c>
      <c r="AO47" s="177">
        <v>0</v>
      </c>
      <c r="AP47" s="177">
        <v>0</v>
      </c>
      <c r="AQ47" s="177">
        <v>0</v>
      </c>
      <c r="AR47" s="177">
        <v>0</v>
      </c>
      <c r="AS47" s="177">
        <v>0</v>
      </c>
      <c r="AT47" s="177">
        <v>0</v>
      </c>
      <c r="AU47" s="177">
        <v>0</v>
      </c>
      <c r="AV47" s="177">
        <v>0</v>
      </c>
      <c r="AW47" s="177">
        <v>0</v>
      </c>
      <c r="AX47" s="177">
        <v>0</v>
      </c>
      <c r="AY47" s="177">
        <v>0</v>
      </c>
      <c r="AZ47" s="177">
        <v>0</v>
      </c>
      <c r="BA47" s="177">
        <v>0</v>
      </c>
      <c r="BB47" s="177">
        <v>0</v>
      </c>
      <c r="BC47" s="177">
        <v>0</v>
      </c>
      <c r="BD47" s="177">
        <v>0</v>
      </c>
      <c r="BE47" s="177">
        <v>0</v>
      </c>
      <c r="BF47" s="177">
        <v>0</v>
      </c>
      <c r="BG47" s="177">
        <v>0</v>
      </c>
      <c r="BH47" s="177">
        <v>0</v>
      </c>
      <c r="BI47" s="177">
        <v>0</v>
      </c>
      <c r="BJ47" s="177">
        <v>0</v>
      </c>
      <c r="BK47" s="177">
        <v>0</v>
      </c>
      <c r="BL47" s="177">
        <v>0</v>
      </c>
      <c r="BM47" s="177">
        <v>0</v>
      </c>
      <c r="BN47" s="177">
        <v>0</v>
      </c>
      <c r="BO47" s="177">
        <v>0</v>
      </c>
      <c r="BP47" s="177">
        <v>0</v>
      </c>
      <c r="BQ47" s="177">
        <v>0</v>
      </c>
      <c r="BR47" s="177">
        <v>0</v>
      </c>
      <c r="BS47" s="177">
        <v>0</v>
      </c>
      <c r="BT47" s="177">
        <v>0</v>
      </c>
      <c r="BU47" s="177">
        <f t="shared" si="48"/>
        <v>66800</v>
      </c>
      <c r="BW47" s="177">
        <f t="shared" si="21"/>
        <v>66800</v>
      </c>
      <c r="BX47" s="177">
        <f t="shared" si="22"/>
        <v>0</v>
      </c>
      <c r="BY47" s="177">
        <f t="shared" si="23"/>
        <v>0</v>
      </c>
      <c r="BZ47" s="177">
        <f t="shared" si="24"/>
        <v>0</v>
      </c>
      <c r="CA47" s="177">
        <f t="shared" si="25"/>
        <v>0</v>
      </c>
      <c r="CB47" s="177">
        <f t="shared" si="26"/>
        <v>0</v>
      </c>
      <c r="CC47" s="177">
        <f t="shared" si="27"/>
        <v>66800</v>
      </c>
      <c r="CD47" s="279">
        <f t="shared" si="8"/>
        <v>0</v>
      </c>
    </row>
    <row r="48" spans="1:82" x14ac:dyDescent="0.3">
      <c r="A48" s="124" t="s">
        <v>324</v>
      </c>
      <c r="B48" s="169">
        <v>0</v>
      </c>
      <c r="C48" s="169">
        <v>0</v>
      </c>
      <c r="D48" s="169">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9">
        <v>0</v>
      </c>
      <c r="AO48" s="169">
        <v>0</v>
      </c>
      <c r="AP48" s="169">
        <v>0</v>
      </c>
      <c r="AQ48" s="169">
        <v>0</v>
      </c>
      <c r="AR48" s="169">
        <v>0</v>
      </c>
      <c r="AS48" s="169">
        <v>0</v>
      </c>
      <c r="AT48" s="169">
        <v>8498.9599999999991</v>
      </c>
      <c r="AU48" s="169">
        <v>2501.04</v>
      </c>
      <c r="AV48" s="169">
        <v>10623.7</v>
      </c>
      <c r="AW48" s="169">
        <v>3126.3</v>
      </c>
      <c r="AX48" s="169">
        <v>12748.44</v>
      </c>
      <c r="AY48" s="169">
        <v>3751.56</v>
      </c>
      <c r="AZ48" s="169">
        <v>9373.7000000000007</v>
      </c>
      <c r="BA48" s="169">
        <v>4376.3</v>
      </c>
      <c r="BB48" s="169">
        <v>0</v>
      </c>
      <c r="BC48" s="169">
        <v>0</v>
      </c>
      <c r="BD48" s="169">
        <v>0</v>
      </c>
      <c r="BE48" s="169">
        <v>0</v>
      </c>
      <c r="BF48" s="169">
        <v>0</v>
      </c>
      <c r="BG48" s="169">
        <v>0</v>
      </c>
      <c r="BH48" s="169">
        <v>0</v>
      </c>
      <c r="BI48" s="169">
        <v>0</v>
      </c>
      <c r="BJ48" s="169">
        <v>0</v>
      </c>
      <c r="BK48" s="169">
        <v>0</v>
      </c>
      <c r="BL48" s="169">
        <v>0</v>
      </c>
      <c r="BM48" s="169">
        <v>0</v>
      </c>
      <c r="BN48" s="169">
        <v>0</v>
      </c>
      <c r="BO48" s="169">
        <v>0</v>
      </c>
      <c r="BP48" s="169">
        <v>0</v>
      </c>
      <c r="BQ48" s="169">
        <v>0</v>
      </c>
      <c r="BR48" s="169">
        <v>0</v>
      </c>
      <c r="BS48" s="169">
        <v>0</v>
      </c>
      <c r="BT48" s="169">
        <v>0</v>
      </c>
      <c r="BU48" s="169">
        <f t="shared" si="48"/>
        <v>55000</v>
      </c>
      <c r="BW48" s="169">
        <f t="shared" si="21"/>
        <v>0</v>
      </c>
      <c r="BX48" s="169">
        <f t="shared" si="22"/>
        <v>0</v>
      </c>
      <c r="BY48" s="169">
        <f t="shared" si="23"/>
        <v>0</v>
      </c>
      <c r="BZ48" s="169">
        <f t="shared" si="24"/>
        <v>24750</v>
      </c>
      <c r="CA48" s="169">
        <f t="shared" si="25"/>
        <v>30250</v>
      </c>
      <c r="CB48" s="169">
        <f t="shared" si="26"/>
        <v>0</v>
      </c>
      <c r="CC48" s="169">
        <f t="shared" si="27"/>
        <v>55000</v>
      </c>
      <c r="CD48" s="279">
        <f t="shared" si="8"/>
        <v>0</v>
      </c>
    </row>
    <row r="49" spans="1:82" x14ac:dyDescent="0.3">
      <c r="A49" s="124" t="s">
        <v>325</v>
      </c>
      <c r="B49" s="169">
        <v>0</v>
      </c>
      <c r="C49" s="169">
        <v>0</v>
      </c>
      <c r="D49" s="169">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9">
        <v>0</v>
      </c>
      <c r="AO49" s="169">
        <v>0</v>
      </c>
      <c r="AP49" s="169">
        <v>0</v>
      </c>
      <c r="AQ49" s="169">
        <v>0</v>
      </c>
      <c r="AR49" s="169">
        <v>0</v>
      </c>
      <c r="AS49" s="169">
        <v>0</v>
      </c>
      <c r="AT49" s="169">
        <v>0</v>
      </c>
      <c r="AU49" s="169">
        <v>0</v>
      </c>
      <c r="AV49" s="169">
        <v>0</v>
      </c>
      <c r="AW49" s="169">
        <v>0</v>
      </c>
      <c r="AX49" s="169">
        <v>0</v>
      </c>
      <c r="AY49" s="169">
        <v>0</v>
      </c>
      <c r="AZ49" s="169">
        <v>0</v>
      </c>
      <c r="BA49" s="169">
        <v>0</v>
      </c>
      <c r="BB49" s="169">
        <v>0</v>
      </c>
      <c r="BC49" s="169">
        <v>0</v>
      </c>
      <c r="BD49" s="169">
        <v>0</v>
      </c>
      <c r="BE49" s="169">
        <v>0</v>
      </c>
      <c r="BF49" s="169">
        <v>0</v>
      </c>
      <c r="BG49" s="169">
        <v>7750</v>
      </c>
      <c r="BH49" s="169">
        <v>3250</v>
      </c>
      <c r="BI49" s="169">
        <v>9062.5</v>
      </c>
      <c r="BJ49" s="169">
        <v>4687.5</v>
      </c>
      <c r="BK49" s="169">
        <v>10125</v>
      </c>
      <c r="BL49" s="169">
        <v>6375</v>
      </c>
      <c r="BM49" s="169">
        <v>7812.5</v>
      </c>
      <c r="BN49" s="169">
        <v>5937.5</v>
      </c>
      <c r="BO49" s="169">
        <v>0</v>
      </c>
      <c r="BP49" s="169">
        <v>0</v>
      </c>
      <c r="BQ49" s="169">
        <v>0</v>
      </c>
      <c r="BR49" s="169">
        <v>0</v>
      </c>
      <c r="BS49" s="169">
        <v>0</v>
      </c>
      <c r="BT49" s="169">
        <v>0</v>
      </c>
      <c r="BU49" s="169">
        <f t="shared" si="48"/>
        <v>55000</v>
      </c>
      <c r="BW49" s="169">
        <f t="shared" si="21"/>
        <v>0</v>
      </c>
      <c r="BX49" s="169">
        <f t="shared" si="22"/>
        <v>0</v>
      </c>
      <c r="BY49" s="169">
        <f t="shared" si="23"/>
        <v>0</v>
      </c>
      <c r="BZ49" s="169">
        <f t="shared" si="24"/>
        <v>0</v>
      </c>
      <c r="CA49" s="169">
        <f t="shared" si="25"/>
        <v>20062.5</v>
      </c>
      <c r="CB49" s="169">
        <f t="shared" si="26"/>
        <v>34937.5</v>
      </c>
      <c r="CC49" s="169">
        <f t="shared" si="27"/>
        <v>55000</v>
      </c>
      <c r="CD49" s="279">
        <f t="shared" si="8"/>
        <v>0</v>
      </c>
    </row>
    <row r="50" spans="1:82" x14ac:dyDescent="0.3">
      <c r="A50" s="124" t="s">
        <v>13</v>
      </c>
      <c r="B50" s="169">
        <v>0</v>
      </c>
      <c r="C50" s="169">
        <v>0</v>
      </c>
      <c r="D50" s="169">
        <v>0</v>
      </c>
      <c r="E50" s="169">
        <v>0</v>
      </c>
      <c r="F50" s="169">
        <v>0</v>
      </c>
      <c r="G50" s="169">
        <v>0</v>
      </c>
      <c r="H50" s="169">
        <v>0</v>
      </c>
      <c r="I50" s="169">
        <v>0</v>
      </c>
      <c r="J50" s="169">
        <v>0</v>
      </c>
      <c r="K50" s="169">
        <v>0</v>
      </c>
      <c r="L50" s="169">
        <v>0</v>
      </c>
      <c r="M50" s="169">
        <v>0</v>
      </c>
      <c r="N50" s="169">
        <v>0</v>
      </c>
      <c r="O50" s="169">
        <v>11515.15</v>
      </c>
      <c r="P50" s="169">
        <v>13939.39</v>
      </c>
      <c r="Q50" s="169">
        <v>13333.33</v>
      </c>
      <c r="R50" s="169">
        <v>1212.1199999999999</v>
      </c>
      <c r="S50" s="169">
        <v>0</v>
      </c>
      <c r="T50" s="169">
        <v>0</v>
      </c>
      <c r="U50" s="169">
        <v>0</v>
      </c>
      <c r="V50" s="169">
        <v>0</v>
      </c>
      <c r="W50" s="169">
        <v>0</v>
      </c>
      <c r="X50" s="169">
        <v>0</v>
      </c>
      <c r="Y50" s="169">
        <v>0</v>
      </c>
      <c r="Z50" s="169">
        <v>0</v>
      </c>
      <c r="AA50" s="169">
        <v>12121.21</v>
      </c>
      <c r="AB50" s="169">
        <v>13939.39</v>
      </c>
      <c r="AC50" s="169">
        <v>12727.27</v>
      </c>
      <c r="AD50" s="169">
        <v>1212.1199999999999</v>
      </c>
      <c r="AE50" s="169">
        <v>0</v>
      </c>
      <c r="AF50" s="169">
        <v>0</v>
      </c>
      <c r="AG50" s="169">
        <v>0</v>
      </c>
      <c r="AH50" s="169">
        <v>0</v>
      </c>
      <c r="AI50" s="169">
        <v>0</v>
      </c>
      <c r="AJ50" s="169">
        <v>0</v>
      </c>
      <c r="AK50" s="169">
        <v>0</v>
      </c>
      <c r="AL50" s="169">
        <v>0</v>
      </c>
      <c r="AM50" s="169">
        <v>12121.21</v>
      </c>
      <c r="AN50" s="169">
        <v>13939.39</v>
      </c>
      <c r="AO50" s="169">
        <v>12121.21</v>
      </c>
      <c r="AP50" s="169">
        <v>1818.18</v>
      </c>
      <c r="AQ50" s="169">
        <v>0</v>
      </c>
      <c r="AR50" s="169">
        <v>0</v>
      </c>
      <c r="AS50" s="169">
        <v>0</v>
      </c>
      <c r="AT50" s="169">
        <v>0</v>
      </c>
      <c r="AU50" s="169">
        <v>0</v>
      </c>
      <c r="AV50" s="169">
        <v>0</v>
      </c>
      <c r="AW50" s="169">
        <v>0</v>
      </c>
      <c r="AX50" s="169">
        <v>0</v>
      </c>
      <c r="AY50" s="169">
        <v>12727.27</v>
      </c>
      <c r="AZ50" s="169">
        <v>12727.27</v>
      </c>
      <c r="BA50" s="169">
        <v>13333.33</v>
      </c>
      <c r="BB50" s="169">
        <v>1212.1199999999999</v>
      </c>
      <c r="BC50" s="169">
        <v>0</v>
      </c>
      <c r="BD50" s="169">
        <v>0</v>
      </c>
      <c r="BE50" s="169">
        <v>0</v>
      </c>
      <c r="BF50" s="169">
        <v>0</v>
      </c>
      <c r="BG50" s="169">
        <v>0</v>
      </c>
      <c r="BH50" s="169">
        <v>0</v>
      </c>
      <c r="BI50" s="169">
        <v>0</v>
      </c>
      <c r="BJ50" s="169">
        <v>0</v>
      </c>
      <c r="BK50" s="169">
        <v>12121.21</v>
      </c>
      <c r="BL50" s="169">
        <v>12727.27</v>
      </c>
      <c r="BM50" s="169">
        <v>13333.33</v>
      </c>
      <c r="BN50" s="169">
        <v>1818.18</v>
      </c>
      <c r="BO50" s="169">
        <v>0</v>
      </c>
      <c r="BP50" s="169">
        <v>0</v>
      </c>
      <c r="BQ50" s="169">
        <v>0</v>
      </c>
      <c r="BR50" s="169">
        <v>0</v>
      </c>
      <c r="BS50" s="169">
        <v>0</v>
      </c>
      <c r="BT50" s="169">
        <v>0</v>
      </c>
      <c r="BU50" s="169">
        <f t="shared" si="48"/>
        <v>199999.94999999992</v>
      </c>
      <c r="BW50" s="169">
        <f t="shared" si="21"/>
        <v>0</v>
      </c>
      <c r="BX50" s="169">
        <f t="shared" si="22"/>
        <v>39999.990000000005</v>
      </c>
      <c r="BY50" s="169">
        <f t="shared" si="23"/>
        <v>39999.99</v>
      </c>
      <c r="BZ50" s="169">
        <f t="shared" si="24"/>
        <v>39999.99</v>
      </c>
      <c r="CA50" s="169">
        <f t="shared" si="25"/>
        <v>39999.990000000005</v>
      </c>
      <c r="CB50" s="169">
        <f t="shared" si="26"/>
        <v>39999.99</v>
      </c>
      <c r="CC50" s="169">
        <f t="shared" si="27"/>
        <v>199999.95</v>
      </c>
      <c r="CD50" s="279">
        <f t="shared" si="8"/>
        <v>0</v>
      </c>
    </row>
    <row r="51" spans="1:82" x14ac:dyDescent="0.3">
      <c r="A51" s="117" t="s">
        <v>299</v>
      </c>
      <c r="B51" s="168">
        <f t="shared" ref="B51:AG51" si="89">B7+B31+B44</f>
        <v>0</v>
      </c>
      <c r="C51" s="168">
        <f t="shared" si="89"/>
        <v>3100.13</v>
      </c>
      <c r="D51" s="168">
        <f t="shared" si="89"/>
        <v>81825.23000000001</v>
      </c>
      <c r="E51" s="168">
        <f t="shared" si="89"/>
        <v>163643.41</v>
      </c>
      <c r="F51" s="168">
        <f t="shared" si="89"/>
        <v>21700.959999999999</v>
      </c>
      <c r="G51" s="168">
        <f t="shared" si="89"/>
        <v>220234.32</v>
      </c>
      <c r="H51" s="168">
        <f t="shared" si="89"/>
        <v>853067.7</v>
      </c>
      <c r="I51" s="168">
        <f t="shared" si="89"/>
        <v>334200.97000000003</v>
      </c>
      <c r="J51" s="168">
        <f t="shared" si="89"/>
        <v>225234.32</v>
      </c>
      <c r="K51" s="168">
        <f t="shared" si="89"/>
        <v>620234.31999999995</v>
      </c>
      <c r="L51" s="168">
        <f t="shared" si="89"/>
        <v>252837.31999999998</v>
      </c>
      <c r="M51" s="168">
        <f t="shared" si="89"/>
        <v>1100131.3500000001</v>
      </c>
      <c r="N51" s="168">
        <f t="shared" si="89"/>
        <v>1094882.78</v>
      </c>
      <c r="O51" s="168">
        <f t="shared" si="89"/>
        <v>487499.28</v>
      </c>
      <c r="P51" s="168">
        <f t="shared" si="89"/>
        <v>2058551.2600000002</v>
      </c>
      <c r="Q51" s="168">
        <f t="shared" si="89"/>
        <v>432910.17000000004</v>
      </c>
      <c r="R51" s="168">
        <f t="shared" si="89"/>
        <v>793462.32999999984</v>
      </c>
      <c r="S51" s="168">
        <f t="shared" si="89"/>
        <v>654444.2699999999</v>
      </c>
      <c r="T51" s="168">
        <f t="shared" si="89"/>
        <v>242796.54</v>
      </c>
      <c r="U51" s="168">
        <f t="shared" si="89"/>
        <v>477910.18</v>
      </c>
      <c r="V51" s="168">
        <f t="shared" si="89"/>
        <v>189103.36000000002</v>
      </c>
      <c r="W51" s="168">
        <f t="shared" si="89"/>
        <v>732780.49999999988</v>
      </c>
      <c r="X51" s="168">
        <f t="shared" si="89"/>
        <v>2396814.3999999994</v>
      </c>
      <c r="Y51" s="168">
        <f t="shared" si="89"/>
        <v>806302.88</v>
      </c>
      <c r="Z51" s="168">
        <f t="shared" si="89"/>
        <v>672269.13</v>
      </c>
      <c r="AA51" s="168">
        <f t="shared" si="89"/>
        <v>703992.78</v>
      </c>
      <c r="AB51" s="168">
        <f t="shared" si="89"/>
        <v>826776.36</v>
      </c>
      <c r="AC51" s="168">
        <f t="shared" si="89"/>
        <v>754882.77</v>
      </c>
      <c r="AD51" s="168">
        <f t="shared" si="89"/>
        <v>974162.89999999991</v>
      </c>
      <c r="AE51" s="168">
        <f t="shared" si="89"/>
        <v>816033.7699999999</v>
      </c>
      <c r="AF51" s="168">
        <f t="shared" si="89"/>
        <v>798993.44</v>
      </c>
      <c r="AG51" s="168">
        <f t="shared" si="89"/>
        <v>955564.24999999988</v>
      </c>
      <c r="AH51" s="168">
        <f t="shared" ref="AH51:BM51" si="90">AH7+AH31+AH44</f>
        <v>951369.74999999988</v>
      </c>
      <c r="AI51" s="168">
        <f t="shared" si="90"/>
        <v>1005357.08</v>
      </c>
      <c r="AJ51" s="168">
        <f t="shared" si="90"/>
        <v>892278.84</v>
      </c>
      <c r="AK51" s="168">
        <f t="shared" si="90"/>
        <v>892278.84</v>
      </c>
      <c r="AL51" s="168">
        <f t="shared" si="90"/>
        <v>892278.84</v>
      </c>
      <c r="AM51" s="168">
        <f t="shared" si="90"/>
        <v>823283.78</v>
      </c>
      <c r="AN51" s="168">
        <f t="shared" si="90"/>
        <v>946776.35999999987</v>
      </c>
      <c r="AO51" s="168">
        <f t="shared" si="90"/>
        <v>823283.78</v>
      </c>
      <c r="AP51" s="168">
        <f t="shared" si="90"/>
        <v>934655.14999999991</v>
      </c>
      <c r="AQ51" s="168">
        <f t="shared" si="90"/>
        <v>892278.84</v>
      </c>
      <c r="AR51" s="168">
        <f t="shared" si="90"/>
        <v>875357.07999999984</v>
      </c>
      <c r="AS51" s="168">
        <f t="shared" si="90"/>
        <v>1039200.6099999999</v>
      </c>
      <c r="AT51" s="168">
        <f t="shared" si="90"/>
        <v>860219.68</v>
      </c>
      <c r="AU51" s="168">
        <f t="shared" si="90"/>
        <v>894779.88</v>
      </c>
      <c r="AV51" s="168">
        <f t="shared" si="90"/>
        <v>902902.54</v>
      </c>
      <c r="AW51" s="168">
        <f t="shared" si="90"/>
        <v>854847.02</v>
      </c>
      <c r="AX51" s="168">
        <f t="shared" si="90"/>
        <v>945585.40999999992</v>
      </c>
      <c r="AY51" s="168">
        <f t="shared" si="90"/>
        <v>868199.55</v>
      </c>
      <c r="AZ51" s="168">
        <f t="shared" si="90"/>
        <v>862912.6</v>
      </c>
      <c r="BA51" s="168">
        <f t="shared" si="90"/>
        <v>829988.46999999986</v>
      </c>
      <c r="BB51" s="168">
        <f t="shared" si="90"/>
        <v>824325.7699999999</v>
      </c>
      <c r="BC51" s="168">
        <f t="shared" si="90"/>
        <v>706814.74999999988</v>
      </c>
      <c r="BD51" s="168">
        <f t="shared" si="90"/>
        <v>836473.33</v>
      </c>
      <c r="BE51" s="168">
        <f t="shared" si="90"/>
        <v>883859.87</v>
      </c>
      <c r="BF51" s="168">
        <f t="shared" si="90"/>
        <v>742155.5</v>
      </c>
      <c r="BG51" s="168">
        <f t="shared" si="90"/>
        <v>820586.97</v>
      </c>
      <c r="BH51" s="168">
        <f t="shared" si="90"/>
        <v>745405.5</v>
      </c>
      <c r="BI51" s="168">
        <f t="shared" si="90"/>
        <v>587126.90999999992</v>
      </c>
      <c r="BJ51" s="168">
        <f t="shared" si="90"/>
        <v>477751.74</v>
      </c>
      <c r="BK51" s="168">
        <f t="shared" si="90"/>
        <v>433606.41000000003</v>
      </c>
      <c r="BL51" s="168">
        <f t="shared" si="90"/>
        <v>451030.5</v>
      </c>
      <c r="BM51" s="168">
        <f t="shared" si="90"/>
        <v>473642.06000000006</v>
      </c>
      <c r="BN51" s="168">
        <f t="shared" ref="BN51:BU51" si="91">BN7+BN31+BN44</f>
        <v>456464.03</v>
      </c>
      <c r="BO51" s="168">
        <f t="shared" si="91"/>
        <v>212049.99000000002</v>
      </c>
      <c r="BP51" s="168">
        <f t="shared" si="91"/>
        <v>77907.320000000007</v>
      </c>
      <c r="BQ51" s="168">
        <f t="shared" si="91"/>
        <v>71132.78</v>
      </c>
      <c r="BR51" s="168">
        <f t="shared" si="91"/>
        <v>74520.03</v>
      </c>
      <c r="BS51" s="168">
        <f t="shared" si="91"/>
        <v>68606.89</v>
      </c>
      <c r="BT51" s="168">
        <f t="shared" si="91"/>
        <v>22362.01</v>
      </c>
      <c r="BU51" s="168">
        <f t="shared" si="91"/>
        <v>124999999.84000002</v>
      </c>
      <c r="BW51" s="168">
        <f t="shared" ref="BW51:CC51" si="92">BW7+BW31+BW44</f>
        <v>3876210.0300000003</v>
      </c>
      <c r="BX51" s="168">
        <f t="shared" si="92"/>
        <v>26287457.949999999</v>
      </c>
      <c r="BY51" s="168">
        <f t="shared" si="92"/>
        <v>33864414.450000003</v>
      </c>
      <c r="BZ51" s="168">
        <f t="shared" si="92"/>
        <v>29217136.300000004</v>
      </c>
      <c r="CA51" s="168">
        <f t="shared" si="92"/>
        <v>23981161.899999999</v>
      </c>
      <c r="CB51" s="168">
        <f t="shared" si="92"/>
        <v>7773619.209999999</v>
      </c>
      <c r="CC51" s="168">
        <f t="shared" si="92"/>
        <v>124999999.84000002</v>
      </c>
      <c r="CD51" s="279">
        <f t="shared" si="8"/>
        <v>0</v>
      </c>
    </row>
  </sheetData>
  <mergeCells count="27">
    <mergeCell ref="A3:A5"/>
    <mergeCell ref="CC3:CC5"/>
    <mergeCell ref="BD4:BF4"/>
    <mergeCell ref="BG4:BI4"/>
    <mergeCell ref="BJ4:BL4"/>
    <mergeCell ref="BM4:BO4"/>
    <mergeCell ref="BP4:BR4"/>
    <mergeCell ref="BS4:BT4"/>
    <mergeCell ref="BU3:BU5"/>
    <mergeCell ref="BA4:BC4"/>
    <mergeCell ref="T4:V4"/>
    <mergeCell ref="W4:Y4"/>
    <mergeCell ref="Z4:AB4"/>
    <mergeCell ref="AC4:AE4"/>
    <mergeCell ref="AF4:AH4"/>
    <mergeCell ref="AI4:AK4"/>
    <mergeCell ref="AL4:AN4"/>
    <mergeCell ref="AO4:AQ4"/>
    <mergeCell ref="AR4:AT4"/>
    <mergeCell ref="AU4:AW4"/>
    <mergeCell ref="AX4:AZ4"/>
    <mergeCell ref="Q4:S4"/>
    <mergeCell ref="B4:D4"/>
    <mergeCell ref="E4:G4"/>
    <mergeCell ref="H4:J4"/>
    <mergeCell ref="K4:M4"/>
    <mergeCell ref="N4:P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8F69E-8BBF-41E7-B38B-FB4913A86B2D}">
  <dimension ref="A1:CD53"/>
  <sheetViews>
    <sheetView showGridLines="0" topLeftCell="A26" zoomScale="70" zoomScaleNormal="70" workbookViewId="0">
      <selection activeCell="BU38" sqref="BU38"/>
    </sheetView>
  </sheetViews>
  <sheetFormatPr defaultColWidth="41.77734375" defaultRowHeight="13.8" outlineLevelCol="1" x14ac:dyDescent="0.3"/>
  <cols>
    <col min="1" max="1" width="49" style="172" customWidth="1"/>
    <col min="2" max="2" width="6.77734375" style="176" hidden="1" customWidth="1" outlineLevel="1"/>
    <col min="3" max="3" width="8.33203125" style="176" hidden="1" customWidth="1" outlineLevel="1"/>
    <col min="4" max="4" width="7.21875" style="176" hidden="1" customWidth="1" outlineLevel="1"/>
    <col min="5" max="5" width="7.6640625" style="176" hidden="1" customWidth="1" outlineLevel="1"/>
    <col min="6" max="6" width="6.77734375" style="176" hidden="1" customWidth="1" outlineLevel="1"/>
    <col min="7" max="8" width="7.6640625" style="176" hidden="1" customWidth="1" outlineLevel="1"/>
    <col min="9" max="9" width="7.77734375" style="176" hidden="1" customWidth="1" outlineLevel="1"/>
    <col min="10" max="10" width="11.33203125" style="176" hidden="1" customWidth="1" outlineLevel="1"/>
    <col min="11" max="11" width="8.5546875" style="176" hidden="1" customWidth="1" outlineLevel="1"/>
    <col min="12" max="12" width="11.109375" style="176" hidden="1" customWidth="1" outlineLevel="1"/>
    <col min="13" max="13" width="10.44140625" style="176" bestFit="1" customWidth="1" collapsed="1"/>
    <col min="14" max="14" width="8.6640625" style="176" hidden="1" customWidth="1" outlineLevel="1"/>
    <col min="15" max="15" width="8.33203125" style="176" hidden="1" customWidth="1" outlineLevel="1"/>
    <col min="16" max="16" width="8.6640625" style="176" hidden="1" customWidth="1" outlineLevel="1"/>
    <col min="17" max="20" width="7.6640625" style="176" hidden="1" customWidth="1" outlineLevel="1"/>
    <col min="21" max="21" width="7.77734375" style="176" hidden="1" customWidth="1" outlineLevel="1"/>
    <col min="22" max="22" width="11.33203125" style="176" hidden="1" customWidth="1" outlineLevel="1"/>
    <col min="23" max="23" width="8.5546875" style="176" hidden="1" customWidth="1" outlineLevel="1"/>
    <col min="24" max="24" width="11.109375" style="176" hidden="1" customWidth="1" outlineLevel="1"/>
    <col min="25" max="25" width="10.44140625" style="176" bestFit="1" customWidth="1" collapsed="1"/>
    <col min="26" max="32" width="8.44140625" style="176" hidden="1" customWidth="1" outlineLevel="1"/>
    <col min="33" max="33" width="8.6640625" style="176" hidden="1" customWidth="1" outlineLevel="1"/>
    <col min="34" max="34" width="11.33203125" style="176" hidden="1" customWidth="1" outlineLevel="1"/>
    <col min="35" max="35" width="8.5546875" style="176" hidden="1" customWidth="1" outlineLevel="1"/>
    <col min="36" max="36" width="11.109375" style="176" hidden="1" customWidth="1" outlineLevel="1"/>
    <col min="37" max="37" width="10.44140625" style="176" bestFit="1" customWidth="1" collapsed="1"/>
    <col min="38" max="38" width="8.6640625" style="176" hidden="1" customWidth="1" outlineLevel="1"/>
    <col min="39" max="42" width="8.44140625" style="176" hidden="1" customWidth="1" outlineLevel="1"/>
    <col min="43" max="43" width="8.6640625" style="176" hidden="1" customWidth="1" outlineLevel="1"/>
    <col min="44" max="45" width="8.44140625" style="176" hidden="1" customWidth="1" outlineLevel="1"/>
    <col min="46" max="46" width="11.33203125" style="176" hidden="1" customWidth="1" outlineLevel="1"/>
    <col min="47" max="47" width="8.5546875" style="176" hidden="1" customWidth="1" outlineLevel="1"/>
    <col min="48" max="48" width="11.109375" style="176" hidden="1" customWidth="1" outlineLevel="1"/>
    <col min="49" max="49" width="10.44140625" style="176" bestFit="1" customWidth="1" collapsed="1"/>
    <col min="50" max="50" width="8.6640625" style="176" hidden="1" customWidth="1" outlineLevel="1"/>
    <col min="51" max="51" width="8.44140625" style="176" hidden="1" customWidth="1" outlineLevel="1"/>
    <col min="52" max="53" width="8.6640625" style="176" hidden="1" customWidth="1" outlineLevel="1"/>
    <col min="54" max="57" width="8.44140625" style="176" hidden="1" customWidth="1" outlineLevel="1"/>
    <col min="58" max="58" width="11.33203125" style="176" hidden="1" customWidth="1" outlineLevel="1"/>
    <col min="59" max="59" width="8.5546875" style="176" hidden="1" customWidth="1" outlineLevel="1"/>
    <col min="60" max="60" width="11.109375" style="176" hidden="1" customWidth="1" outlineLevel="1"/>
    <col min="61" max="61" width="10.44140625" style="176" bestFit="1" customWidth="1" collapsed="1"/>
    <col min="62" max="62" width="7.6640625" style="176" hidden="1" customWidth="1" outlineLevel="1"/>
    <col min="63" max="63" width="8.33203125" style="176" hidden="1" customWidth="1" outlineLevel="1"/>
    <col min="64" max="66" width="7.6640625" style="176" hidden="1" customWidth="1" outlineLevel="1"/>
    <col min="67" max="67" width="7.44140625" style="176" hidden="1" customWidth="1" outlineLevel="1"/>
    <col min="68" max="69" width="8.6640625" style="176" hidden="1" customWidth="1" outlineLevel="1"/>
    <col min="70" max="70" width="11.33203125" style="176" hidden="1" customWidth="1" outlineLevel="1"/>
    <col min="71" max="71" width="8.6640625" style="176" hidden="1" customWidth="1" outlineLevel="1"/>
    <col min="72" max="72" width="11.109375" style="176" bestFit="1" customWidth="1" collapsed="1"/>
    <col min="73" max="73" width="17.21875" style="176" bestFit="1" customWidth="1"/>
    <col min="74" max="74" width="11.44140625" style="172" customWidth="1"/>
    <col min="75" max="81" width="14.88671875" style="176" customWidth="1"/>
    <col min="82" max="82" width="15.5546875" style="172" customWidth="1"/>
    <col min="83" max="16384" width="41.77734375" style="172"/>
  </cols>
  <sheetData>
    <row r="1" spans="1:82" x14ac:dyDescent="0.3">
      <c r="A1" s="216" t="str">
        <f>INDICE!A1</f>
        <v>PROGRAMA DE REHABILITACIÓN Y MODERNIZACIÓN DE LA CENTRAL HIDROELÉCTRICA DE ACARAY PR-L1156</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217"/>
      <c r="BS1" s="217"/>
      <c r="BT1" s="217"/>
      <c r="BU1" s="217"/>
    </row>
    <row r="3" spans="1:82" s="178" customFormat="1" x14ac:dyDescent="0.3">
      <c r="A3" s="337" t="s">
        <v>380</v>
      </c>
      <c r="B3" s="209"/>
      <c r="C3" s="210"/>
      <c r="D3" s="210"/>
      <c r="E3" s="210"/>
      <c r="F3" s="210"/>
      <c r="G3" s="210"/>
      <c r="H3" s="210"/>
      <c r="I3" s="210"/>
      <c r="J3" s="210"/>
      <c r="K3" s="210"/>
      <c r="L3" s="210"/>
      <c r="M3" s="211" t="s">
        <v>293</v>
      </c>
      <c r="N3" s="209"/>
      <c r="O3" s="210"/>
      <c r="P3" s="210"/>
      <c r="Q3" s="210"/>
      <c r="R3" s="210"/>
      <c r="S3" s="210"/>
      <c r="T3" s="210"/>
      <c r="U3" s="210"/>
      <c r="V3" s="210"/>
      <c r="W3" s="210"/>
      <c r="X3" s="210"/>
      <c r="Y3" s="211" t="s">
        <v>294</v>
      </c>
      <c r="Z3" s="209"/>
      <c r="AA3" s="210"/>
      <c r="AB3" s="210"/>
      <c r="AC3" s="210"/>
      <c r="AD3" s="210"/>
      <c r="AE3" s="210"/>
      <c r="AF3" s="210"/>
      <c r="AG3" s="210"/>
      <c r="AH3" s="210"/>
      <c r="AI3" s="210"/>
      <c r="AJ3" s="210"/>
      <c r="AK3" s="211" t="s">
        <v>295</v>
      </c>
      <c r="AL3" s="209"/>
      <c r="AM3" s="210"/>
      <c r="AN3" s="210"/>
      <c r="AO3" s="210"/>
      <c r="AP3" s="210"/>
      <c r="AQ3" s="210"/>
      <c r="AR3" s="210"/>
      <c r="AS3" s="210"/>
      <c r="AT3" s="210"/>
      <c r="AU3" s="210"/>
      <c r="AV3" s="210"/>
      <c r="AW3" s="211" t="s">
        <v>296</v>
      </c>
      <c r="AX3" s="209"/>
      <c r="AY3" s="210"/>
      <c r="AZ3" s="210"/>
      <c r="BA3" s="210"/>
      <c r="BB3" s="210"/>
      <c r="BC3" s="210"/>
      <c r="BD3" s="210"/>
      <c r="BE3" s="210"/>
      <c r="BF3" s="210"/>
      <c r="BG3" s="210"/>
      <c r="BH3" s="210"/>
      <c r="BI3" s="211" t="s">
        <v>297</v>
      </c>
      <c r="BJ3" s="209"/>
      <c r="BK3" s="210"/>
      <c r="BL3" s="210"/>
      <c r="BM3" s="210"/>
      <c r="BN3" s="210"/>
      <c r="BO3" s="210"/>
      <c r="BP3" s="210"/>
      <c r="BQ3" s="210"/>
      <c r="BR3" s="210"/>
      <c r="BS3" s="210"/>
      <c r="BT3" s="210" t="s">
        <v>298</v>
      </c>
      <c r="BU3" s="334" t="s">
        <v>299</v>
      </c>
      <c r="BW3" s="214" t="s">
        <v>338</v>
      </c>
      <c r="BX3" s="214" t="s">
        <v>339</v>
      </c>
      <c r="BY3" s="214" t="s">
        <v>340</v>
      </c>
      <c r="BZ3" s="214" t="s">
        <v>341</v>
      </c>
      <c r="CA3" s="214" t="s">
        <v>342</v>
      </c>
      <c r="CB3" s="214" t="s">
        <v>343</v>
      </c>
      <c r="CC3" s="334" t="s">
        <v>333</v>
      </c>
    </row>
    <row r="4" spans="1:82" s="178" customFormat="1" x14ac:dyDescent="0.3">
      <c r="A4" s="338"/>
      <c r="B4" s="328" t="s">
        <v>334</v>
      </c>
      <c r="C4" s="329"/>
      <c r="D4" s="330"/>
      <c r="E4" s="328" t="s">
        <v>335</v>
      </c>
      <c r="F4" s="329"/>
      <c r="G4" s="330"/>
      <c r="H4" s="328" t="s">
        <v>336</v>
      </c>
      <c r="I4" s="329"/>
      <c r="J4" s="330"/>
      <c r="K4" s="328" t="s">
        <v>337</v>
      </c>
      <c r="L4" s="329"/>
      <c r="M4" s="330"/>
      <c r="N4" s="328" t="s">
        <v>334</v>
      </c>
      <c r="O4" s="329"/>
      <c r="P4" s="330"/>
      <c r="Q4" s="328" t="s">
        <v>335</v>
      </c>
      <c r="R4" s="329"/>
      <c r="S4" s="330"/>
      <c r="T4" s="328" t="s">
        <v>336</v>
      </c>
      <c r="U4" s="329"/>
      <c r="V4" s="330"/>
      <c r="W4" s="328" t="s">
        <v>337</v>
      </c>
      <c r="X4" s="329"/>
      <c r="Y4" s="330"/>
      <c r="Z4" s="328" t="s">
        <v>334</v>
      </c>
      <c r="AA4" s="329"/>
      <c r="AB4" s="330"/>
      <c r="AC4" s="328" t="s">
        <v>335</v>
      </c>
      <c r="AD4" s="329"/>
      <c r="AE4" s="330"/>
      <c r="AF4" s="328" t="s">
        <v>336</v>
      </c>
      <c r="AG4" s="329"/>
      <c r="AH4" s="330"/>
      <c r="AI4" s="328" t="s">
        <v>337</v>
      </c>
      <c r="AJ4" s="329"/>
      <c r="AK4" s="330"/>
      <c r="AL4" s="328" t="s">
        <v>334</v>
      </c>
      <c r="AM4" s="329"/>
      <c r="AN4" s="330"/>
      <c r="AO4" s="328" t="s">
        <v>335</v>
      </c>
      <c r="AP4" s="329"/>
      <c r="AQ4" s="330"/>
      <c r="AR4" s="328" t="s">
        <v>336</v>
      </c>
      <c r="AS4" s="329"/>
      <c r="AT4" s="330"/>
      <c r="AU4" s="328" t="s">
        <v>337</v>
      </c>
      <c r="AV4" s="329"/>
      <c r="AW4" s="330"/>
      <c r="AX4" s="328" t="s">
        <v>334</v>
      </c>
      <c r="AY4" s="329"/>
      <c r="AZ4" s="330"/>
      <c r="BA4" s="328" t="s">
        <v>335</v>
      </c>
      <c r="BB4" s="329"/>
      <c r="BC4" s="330"/>
      <c r="BD4" s="328" t="s">
        <v>336</v>
      </c>
      <c r="BE4" s="329"/>
      <c r="BF4" s="330"/>
      <c r="BG4" s="328" t="s">
        <v>337</v>
      </c>
      <c r="BH4" s="329"/>
      <c r="BI4" s="330"/>
      <c r="BJ4" s="328" t="s">
        <v>334</v>
      </c>
      <c r="BK4" s="329"/>
      <c r="BL4" s="330"/>
      <c r="BM4" s="328" t="s">
        <v>335</v>
      </c>
      <c r="BN4" s="329"/>
      <c r="BO4" s="330"/>
      <c r="BP4" s="328" t="s">
        <v>336</v>
      </c>
      <c r="BQ4" s="329"/>
      <c r="BR4" s="330"/>
      <c r="BS4" s="328" t="s">
        <v>337</v>
      </c>
      <c r="BT4" s="329"/>
      <c r="BU4" s="335"/>
      <c r="BW4" s="214" t="s">
        <v>327</v>
      </c>
      <c r="BX4" s="214" t="s">
        <v>328</v>
      </c>
      <c r="BY4" s="214" t="s">
        <v>329</v>
      </c>
      <c r="BZ4" s="214" t="s">
        <v>330</v>
      </c>
      <c r="CA4" s="214" t="s">
        <v>331</v>
      </c>
      <c r="CB4" s="214" t="s">
        <v>332</v>
      </c>
      <c r="CC4" s="335"/>
    </row>
    <row r="5" spans="1:82" x14ac:dyDescent="0.3">
      <c r="A5" s="339"/>
      <c r="B5" s="212" t="s">
        <v>300</v>
      </c>
      <c r="C5" s="212" t="s">
        <v>301</v>
      </c>
      <c r="D5" s="212" t="s">
        <v>302</v>
      </c>
      <c r="E5" s="212" t="s">
        <v>303</v>
      </c>
      <c r="F5" s="212" t="s">
        <v>304</v>
      </c>
      <c r="G5" s="212" t="s">
        <v>305</v>
      </c>
      <c r="H5" s="212" t="s">
        <v>306</v>
      </c>
      <c r="I5" s="212" t="s">
        <v>307</v>
      </c>
      <c r="J5" s="212" t="s">
        <v>308</v>
      </c>
      <c r="K5" s="212" t="s">
        <v>309</v>
      </c>
      <c r="L5" s="212" t="s">
        <v>310</v>
      </c>
      <c r="M5" s="212" t="s">
        <v>311</v>
      </c>
      <c r="N5" s="212" t="s">
        <v>300</v>
      </c>
      <c r="O5" s="212" t="s">
        <v>301</v>
      </c>
      <c r="P5" s="212" t="s">
        <v>302</v>
      </c>
      <c r="Q5" s="212" t="s">
        <v>303</v>
      </c>
      <c r="R5" s="212" t="s">
        <v>304</v>
      </c>
      <c r="S5" s="212" t="s">
        <v>305</v>
      </c>
      <c r="T5" s="212" t="s">
        <v>306</v>
      </c>
      <c r="U5" s="212" t="s">
        <v>307</v>
      </c>
      <c r="V5" s="212" t="s">
        <v>308</v>
      </c>
      <c r="W5" s="212" t="s">
        <v>309</v>
      </c>
      <c r="X5" s="212" t="s">
        <v>310</v>
      </c>
      <c r="Y5" s="212" t="s">
        <v>311</v>
      </c>
      <c r="Z5" s="212" t="s">
        <v>300</v>
      </c>
      <c r="AA5" s="212" t="s">
        <v>301</v>
      </c>
      <c r="AB5" s="212" t="s">
        <v>302</v>
      </c>
      <c r="AC5" s="212" t="s">
        <v>303</v>
      </c>
      <c r="AD5" s="212" t="s">
        <v>304</v>
      </c>
      <c r="AE5" s="212" t="s">
        <v>305</v>
      </c>
      <c r="AF5" s="212" t="s">
        <v>306</v>
      </c>
      <c r="AG5" s="212" t="s">
        <v>307</v>
      </c>
      <c r="AH5" s="212" t="s">
        <v>308</v>
      </c>
      <c r="AI5" s="212" t="s">
        <v>309</v>
      </c>
      <c r="AJ5" s="212" t="s">
        <v>310</v>
      </c>
      <c r="AK5" s="212" t="s">
        <v>311</v>
      </c>
      <c r="AL5" s="212" t="s">
        <v>300</v>
      </c>
      <c r="AM5" s="212" t="s">
        <v>301</v>
      </c>
      <c r="AN5" s="212" t="s">
        <v>302</v>
      </c>
      <c r="AO5" s="212" t="s">
        <v>303</v>
      </c>
      <c r="AP5" s="212" t="s">
        <v>304</v>
      </c>
      <c r="AQ5" s="212" t="s">
        <v>305</v>
      </c>
      <c r="AR5" s="212" t="s">
        <v>306</v>
      </c>
      <c r="AS5" s="212" t="s">
        <v>307</v>
      </c>
      <c r="AT5" s="212" t="s">
        <v>308</v>
      </c>
      <c r="AU5" s="212" t="s">
        <v>309</v>
      </c>
      <c r="AV5" s="212" t="s">
        <v>310</v>
      </c>
      <c r="AW5" s="212" t="s">
        <v>311</v>
      </c>
      <c r="AX5" s="212" t="s">
        <v>300</v>
      </c>
      <c r="AY5" s="212" t="s">
        <v>301</v>
      </c>
      <c r="AZ5" s="212" t="s">
        <v>302</v>
      </c>
      <c r="BA5" s="212" t="s">
        <v>303</v>
      </c>
      <c r="BB5" s="212" t="s">
        <v>304</v>
      </c>
      <c r="BC5" s="212" t="s">
        <v>305</v>
      </c>
      <c r="BD5" s="212" t="s">
        <v>306</v>
      </c>
      <c r="BE5" s="212" t="s">
        <v>307</v>
      </c>
      <c r="BF5" s="212" t="s">
        <v>308</v>
      </c>
      <c r="BG5" s="212" t="s">
        <v>309</v>
      </c>
      <c r="BH5" s="212" t="s">
        <v>310</v>
      </c>
      <c r="BI5" s="212" t="s">
        <v>311</v>
      </c>
      <c r="BJ5" s="212" t="s">
        <v>300</v>
      </c>
      <c r="BK5" s="212" t="s">
        <v>301</v>
      </c>
      <c r="BL5" s="212" t="s">
        <v>302</v>
      </c>
      <c r="BM5" s="212" t="s">
        <v>303</v>
      </c>
      <c r="BN5" s="212" t="s">
        <v>304</v>
      </c>
      <c r="BO5" s="212" t="s">
        <v>305</v>
      </c>
      <c r="BP5" s="212" t="s">
        <v>306</v>
      </c>
      <c r="BQ5" s="212" t="s">
        <v>307</v>
      </c>
      <c r="BR5" s="212" t="s">
        <v>308</v>
      </c>
      <c r="BS5" s="212" t="s">
        <v>309</v>
      </c>
      <c r="BT5" s="213" t="s">
        <v>310</v>
      </c>
      <c r="BU5" s="336"/>
      <c r="BW5" s="212"/>
      <c r="BX5" s="212"/>
      <c r="BY5" s="212"/>
      <c r="BZ5" s="212"/>
      <c r="CA5" s="212"/>
      <c r="CB5" s="212"/>
      <c r="CC5" s="336"/>
    </row>
    <row r="6" spans="1:82" x14ac:dyDescent="0.3">
      <c r="A6" s="117" t="s">
        <v>312</v>
      </c>
      <c r="B6" s="168">
        <f t="shared" ref="B6:AG6" si="0">B7+B31+B44</f>
        <v>0</v>
      </c>
      <c r="C6" s="168">
        <f t="shared" si="0"/>
        <v>310</v>
      </c>
      <c r="D6" s="168">
        <f t="shared" si="0"/>
        <v>8182.5300000000007</v>
      </c>
      <c r="E6" s="168">
        <f t="shared" si="0"/>
        <v>16364.35</v>
      </c>
      <c r="F6" s="168">
        <f t="shared" si="0"/>
        <v>2170.08</v>
      </c>
      <c r="G6" s="168">
        <f t="shared" si="0"/>
        <v>22023.439999999999</v>
      </c>
      <c r="H6" s="168">
        <f t="shared" si="0"/>
        <v>82352.23</v>
      </c>
      <c r="I6" s="168">
        <f t="shared" si="0"/>
        <v>23374.620000000003</v>
      </c>
      <c r="J6" s="168">
        <f t="shared" si="0"/>
        <v>22523.439999999999</v>
      </c>
      <c r="K6" s="168">
        <f t="shared" si="0"/>
        <v>62023.44</v>
      </c>
      <c r="L6" s="168">
        <f t="shared" si="0"/>
        <v>25283.72</v>
      </c>
      <c r="M6" s="168">
        <f t="shared" si="0"/>
        <v>110013.12999999999</v>
      </c>
      <c r="N6" s="168">
        <f t="shared" si="0"/>
        <v>109488.26</v>
      </c>
      <c r="O6" s="168">
        <f t="shared" si="0"/>
        <v>48749.919999999998</v>
      </c>
      <c r="P6" s="168">
        <f t="shared" si="0"/>
        <v>205855.12</v>
      </c>
      <c r="Q6" s="168">
        <f t="shared" si="0"/>
        <v>43291.03</v>
      </c>
      <c r="R6" s="168">
        <f t="shared" si="0"/>
        <v>85302.58</v>
      </c>
      <c r="S6" s="168">
        <f t="shared" si="0"/>
        <v>73634.429999999993</v>
      </c>
      <c r="T6" s="168">
        <f t="shared" si="0"/>
        <v>29515.11</v>
      </c>
      <c r="U6" s="168">
        <f t="shared" si="0"/>
        <v>45935.570000000007</v>
      </c>
      <c r="V6" s="168">
        <f t="shared" si="0"/>
        <v>27100.34</v>
      </c>
      <c r="W6" s="168">
        <f t="shared" si="0"/>
        <v>101550.3</v>
      </c>
      <c r="X6" s="168">
        <f t="shared" si="0"/>
        <v>1357216.9000000001</v>
      </c>
      <c r="Y6" s="168">
        <f t="shared" si="0"/>
        <v>1858319.8300000003</v>
      </c>
      <c r="Z6" s="168">
        <f t="shared" si="0"/>
        <v>104826.45</v>
      </c>
      <c r="AA6" s="168">
        <f t="shared" si="0"/>
        <v>106804.94999999998</v>
      </c>
      <c r="AB6" s="168">
        <f t="shared" si="0"/>
        <v>124642.18000000001</v>
      </c>
      <c r="AC6" s="168">
        <f t="shared" si="0"/>
        <v>113803.72</v>
      </c>
      <c r="AD6" s="168">
        <f t="shared" si="0"/>
        <v>137556.29</v>
      </c>
      <c r="AE6" s="168">
        <f t="shared" si="0"/>
        <v>121743.39</v>
      </c>
      <c r="AF6" s="168">
        <f t="shared" si="0"/>
        <v>115851.15000000001</v>
      </c>
      <c r="AG6" s="168">
        <f t="shared" si="0"/>
        <v>230384.6</v>
      </c>
      <c r="AH6" s="168">
        <f t="shared" ref="AH6:BM6" si="1">AH7+AH31+AH44</f>
        <v>445776.98</v>
      </c>
      <c r="AI6" s="168">
        <f t="shared" si="1"/>
        <v>138851.15</v>
      </c>
      <c r="AJ6" s="168">
        <f t="shared" si="1"/>
        <v>1258458.79</v>
      </c>
      <c r="AK6" s="168">
        <f t="shared" si="1"/>
        <v>2837958.8099999996</v>
      </c>
      <c r="AL6" s="168">
        <f t="shared" si="1"/>
        <v>413686.07</v>
      </c>
      <c r="AM6" s="168">
        <f t="shared" si="1"/>
        <v>118819.29000000001</v>
      </c>
      <c r="AN6" s="168">
        <f t="shared" si="1"/>
        <v>136642.17999999996</v>
      </c>
      <c r="AO6" s="168">
        <f t="shared" si="1"/>
        <v>118819.29000000001</v>
      </c>
      <c r="AP6" s="168">
        <f t="shared" si="1"/>
        <v>176339.14999999997</v>
      </c>
      <c r="AQ6" s="168">
        <f t="shared" si="1"/>
        <v>448458.8</v>
      </c>
      <c r="AR6" s="168">
        <f t="shared" si="1"/>
        <v>123487.51000000001</v>
      </c>
      <c r="AS6" s="168">
        <f t="shared" si="1"/>
        <v>135248.23999999996</v>
      </c>
      <c r="AT6" s="168">
        <f t="shared" si="1"/>
        <v>124337.41</v>
      </c>
      <c r="AU6" s="168">
        <f t="shared" si="1"/>
        <v>129617.98999999999</v>
      </c>
      <c r="AV6" s="168">
        <f t="shared" si="1"/>
        <v>958839.35</v>
      </c>
      <c r="AW6" s="168">
        <f t="shared" si="1"/>
        <v>1976981.96</v>
      </c>
      <c r="AX6" s="168">
        <f t="shared" si="1"/>
        <v>694932.16999999981</v>
      </c>
      <c r="AY6" s="168">
        <f t="shared" si="1"/>
        <v>128408.13</v>
      </c>
      <c r="AZ6" s="168">
        <f t="shared" si="1"/>
        <v>451879.42999999993</v>
      </c>
      <c r="BA6" s="168">
        <f t="shared" si="1"/>
        <v>224593.4</v>
      </c>
      <c r="BB6" s="168">
        <f t="shared" si="1"/>
        <v>124397.11999999998</v>
      </c>
      <c r="BC6" s="168">
        <f t="shared" si="1"/>
        <v>107172.37999999999</v>
      </c>
      <c r="BD6" s="168">
        <f t="shared" si="1"/>
        <v>123248.24</v>
      </c>
      <c r="BE6" s="168">
        <f t="shared" si="1"/>
        <v>117889.63</v>
      </c>
      <c r="BF6" s="168">
        <f t="shared" si="1"/>
        <v>112530.99</v>
      </c>
      <c r="BG6" s="168">
        <f t="shared" si="1"/>
        <v>124023.24</v>
      </c>
      <c r="BH6" s="168">
        <f t="shared" si="1"/>
        <v>1038546.9</v>
      </c>
      <c r="BI6" s="168">
        <f t="shared" si="1"/>
        <v>742598.14999999991</v>
      </c>
      <c r="BJ6" s="168">
        <f t="shared" si="1"/>
        <v>66939.72</v>
      </c>
      <c r="BK6" s="168">
        <f t="shared" si="1"/>
        <v>51487.91</v>
      </c>
      <c r="BL6" s="168">
        <f t="shared" si="1"/>
        <v>53636.67</v>
      </c>
      <c r="BM6" s="168">
        <f t="shared" si="1"/>
        <v>56304.210000000006</v>
      </c>
      <c r="BN6" s="168">
        <f t="shared" ref="BN6:BU6" si="2">BN7+BN31+BN44</f>
        <v>53097.32</v>
      </c>
      <c r="BO6" s="168">
        <f t="shared" si="2"/>
        <v>21665.21</v>
      </c>
      <c r="BP6" s="168">
        <f t="shared" si="2"/>
        <v>286790.73000000004</v>
      </c>
      <c r="BQ6" s="168">
        <f t="shared" si="2"/>
        <v>196113.25999999998</v>
      </c>
      <c r="BR6" s="168">
        <f t="shared" si="2"/>
        <v>76179.290000000008</v>
      </c>
      <c r="BS6" s="168">
        <f t="shared" si="2"/>
        <v>223269.75999999995</v>
      </c>
      <c r="BT6" s="168">
        <f t="shared" si="2"/>
        <v>131099.84</v>
      </c>
      <c r="BU6" s="168">
        <f t="shared" si="2"/>
        <v>20165319.77</v>
      </c>
      <c r="BW6" s="168">
        <f t="shared" ref="BW6:CC6" si="3">BW7+BW31+BW44</f>
        <v>387620.98</v>
      </c>
      <c r="BX6" s="168">
        <f t="shared" si="3"/>
        <v>3998959.3900000006</v>
      </c>
      <c r="BY6" s="168">
        <f t="shared" si="3"/>
        <v>5741595.959999999</v>
      </c>
      <c r="BZ6" s="168">
        <f t="shared" si="3"/>
        <v>4865413.5999999996</v>
      </c>
      <c r="CA6" s="168">
        <f t="shared" si="3"/>
        <v>3994287.9599999995</v>
      </c>
      <c r="CB6" s="168">
        <f t="shared" si="3"/>
        <v>1212441.8700000001</v>
      </c>
      <c r="CC6" s="168">
        <f t="shared" si="3"/>
        <v>20200319.759999994</v>
      </c>
      <c r="CD6" s="278"/>
    </row>
    <row r="7" spans="1:82" ht="27.6" x14ac:dyDescent="0.3">
      <c r="A7" s="117" t="s">
        <v>192</v>
      </c>
      <c r="B7" s="168">
        <f t="shared" ref="B7:AG7" si="4">B8+B14+B24+B30</f>
        <v>0</v>
      </c>
      <c r="C7" s="168">
        <f t="shared" si="4"/>
        <v>0</v>
      </c>
      <c r="D7" s="168">
        <f t="shared" si="4"/>
        <v>5909.09</v>
      </c>
      <c r="E7" s="168">
        <f t="shared" si="4"/>
        <v>14090.91</v>
      </c>
      <c r="F7" s="168">
        <f t="shared" si="4"/>
        <v>0</v>
      </c>
      <c r="G7" s="168">
        <f t="shared" si="4"/>
        <v>19750</v>
      </c>
      <c r="H7" s="168">
        <f t="shared" si="4"/>
        <v>73295.459999999992</v>
      </c>
      <c r="I7" s="168">
        <f t="shared" si="4"/>
        <v>21204.54</v>
      </c>
      <c r="J7" s="168">
        <f t="shared" si="4"/>
        <v>20250</v>
      </c>
      <c r="K7" s="168">
        <f t="shared" si="4"/>
        <v>59750</v>
      </c>
      <c r="L7" s="168">
        <f t="shared" si="4"/>
        <v>23113.64</v>
      </c>
      <c r="M7" s="168">
        <f t="shared" si="4"/>
        <v>107636.35999999999</v>
      </c>
      <c r="N7" s="168">
        <f t="shared" si="4"/>
        <v>107318.18</v>
      </c>
      <c r="O7" s="168">
        <f t="shared" si="4"/>
        <v>45531.65</v>
      </c>
      <c r="P7" s="168">
        <f t="shared" si="4"/>
        <v>202084.41</v>
      </c>
      <c r="Q7" s="168">
        <f t="shared" si="4"/>
        <v>39684.26</v>
      </c>
      <c r="R7" s="168">
        <f t="shared" si="4"/>
        <v>68721.590000000011</v>
      </c>
      <c r="S7" s="168">
        <f t="shared" si="4"/>
        <v>51712.659999999996</v>
      </c>
      <c r="T7" s="168">
        <f t="shared" si="4"/>
        <v>7593.34</v>
      </c>
      <c r="U7" s="168">
        <f t="shared" si="4"/>
        <v>24013.8</v>
      </c>
      <c r="V7" s="168">
        <f t="shared" si="4"/>
        <v>5178.57</v>
      </c>
      <c r="W7" s="168">
        <f t="shared" si="4"/>
        <v>80625</v>
      </c>
      <c r="X7" s="168">
        <f t="shared" si="4"/>
        <v>1335295.1300000001</v>
      </c>
      <c r="Y7" s="168">
        <f t="shared" si="4"/>
        <v>1835401.6200000003</v>
      </c>
      <c r="Z7" s="168">
        <f t="shared" si="4"/>
        <v>90293.19</v>
      </c>
      <c r="AA7" s="168">
        <f t="shared" si="4"/>
        <v>85993.51</v>
      </c>
      <c r="AB7" s="168">
        <f t="shared" si="4"/>
        <v>98892.53</v>
      </c>
      <c r="AC7" s="168">
        <f t="shared" si="4"/>
        <v>90293.19</v>
      </c>
      <c r="AD7" s="168">
        <f t="shared" si="4"/>
        <v>114138.31</v>
      </c>
      <c r="AE7" s="168">
        <f t="shared" si="4"/>
        <v>98446.62</v>
      </c>
      <c r="AF7" s="168">
        <f t="shared" si="4"/>
        <v>93613.35</v>
      </c>
      <c r="AG7" s="168">
        <f t="shared" si="4"/>
        <v>206028.89</v>
      </c>
      <c r="AH7" s="168">
        <f t="shared" ref="AH7:BM7" si="5">AH8+AH14+AH24+AH30</f>
        <v>408571.12</v>
      </c>
      <c r="AI7" s="168">
        <f t="shared" si="5"/>
        <v>93613.35</v>
      </c>
      <c r="AJ7" s="168">
        <f t="shared" si="5"/>
        <v>1227162.02</v>
      </c>
      <c r="AK7" s="168">
        <f t="shared" si="5"/>
        <v>2806662.0399999996</v>
      </c>
      <c r="AL7" s="168">
        <f t="shared" si="5"/>
        <v>382389.3</v>
      </c>
      <c r="AM7" s="168">
        <f t="shared" si="5"/>
        <v>89155.57</v>
      </c>
      <c r="AN7" s="168">
        <f t="shared" si="5"/>
        <v>102528.88999999998</v>
      </c>
      <c r="AO7" s="168">
        <f t="shared" si="5"/>
        <v>89155.57</v>
      </c>
      <c r="AP7" s="168">
        <f t="shared" si="5"/>
        <v>143437.97999999998</v>
      </c>
      <c r="AQ7" s="168">
        <f t="shared" si="5"/>
        <v>417162.02999999997</v>
      </c>
      <c r="AR7" s="168">
        <f t="shared" si="5"/>
        <v>93613.35</v>
      </c>
      <c r="AS7" s="168">
        <f t="shared" si="5"/>
        <v>102528.88999999998</v>
      </c>
      <c r="AT7" s="168">
        <f t="shared" si="5"/>
        <v>93613.35</v>
      </c>
      <c r="AU7" s="168">
        <f t="shared" si="5"/>
        <v>98071.12</v>
      </c>
      <c r="AV7" s="168">
        <f t="shared" si="5"/>
        <v>926480.21</v>
      </c>
      <c r="AW7" s="168">
        <f t="shared" si="5"/>
        <v>1946795.17</v>
      </c>
      <c r="AX7" s="168">
        <f t="shared" si="5"/>
        <v>660937.97999999986</v>
      </c>
      <c r="AY7" s="168">
        <f t="shared" si="5"/>
        <v>96886.080000000002</v>
      </c>
      <c r="AZ7" s="168">
        <f t="shared" si="5"/>
        <v>420886.07999999996</v>
      </c>
      <c r="BA7" s="168">
        <f t="shared" si="5"/>
        <v>199525.66999999998</v>
      </c>
      <c r="BB7" s="168">
        <f t="shared" si="5"/>
        <v>99920.199999999983</v>
      </c>
      <c r="BC7" s="168">
        <f t="shared" si="5"/>
        <v>85993.51</v>
      </c>
      <c r="BD7" s="168">
        <f t="shared" si="5"/>
        <v>98892.53</v>
      </c>
      <c r="BE7" s="168">
        <f t="shared" si="5"/>
        <v>94592.86</v>
      </c>
      <c r="BF7" s="168">
        <f t="shared" si="5"/>
        <v>90293.19</v>
      </c>
      <c r="BG7" s="168">
        <f t="shared" si="5"/>
        <v>98892.53</v>
      </c>
      <c r="BH7" s="168">
        <f t="shared" si="5"/>
        <v>1015984.1000000001</v>
      </c>
      <c r="BI7" s="168">
        <f t="shared" si="5"/>
        <v>718395.13</v>
      </c>
      <c r="BJ7" s="168">
        <f t="shared" si="5"/>
        <v>42115.259999999995</v>
      </c>
      <c r="BK7" s="168">
        <f t="shared" si="5"/>
        <v>28084.420000000002</v>
      </c>
      <c r="BL7" s="168">
        <f t="shared" si="5"/>
        <v>29488.640000000003</v>
      </c>
      <c r="BM7" s="168">
        <f t="shared" si="5"/>
        <v>30892.86</v>
      </c>
      <c r="BN7" s="168">
        <f t="shared" ref="BN7:BU7" si="6">BN8+BN14+BN24+BN30</f>
        <v>30892.86</v>
      </c>
      <c r="BO7" s="168">
        <f t="shared" si="6"/>
        <v>12540.58</v>
      </c>
      <c r="BP7" s="168">
        <f t="shared" si="6"/>
        <v>284413.96000000002</v>
      </c>
      <c r="BQ7" s="168">
        <f t="shared" si="6"/>
        <v>193943.18</v>
      </c>
      <c r="BR7" s="168">
        <f t="shared" si="6"/>
        <v>73905.850000000006</v>
      </c>
      <c r="BS7" s="168">
        <f t="shared" si="6"/>
        <v>221823.03999999995</v>
      </c>
      <c r="BT7" s="168">
        <f t="shared" si="6"/>
        <v>131099.84</v>
      </c>
      <c r="BU7" s="168">
        <f t="shared" si="6"/>
        <v>18807200.109999999</v>
      </c>
      <c r="BW7" s="168">
        <f t="shared" ref="BW7:BW50" si="7">SUM(B7:M7)</f>
        <v>345000</v>
      </c>
      <c r="BX7" s="168">
        <f>SUM(N7:Y7)</f>
        <v>3803160.2100000004</v>
      </c>
      <c r="BY7" s="168">
        <f>SUM(Z7:AK7)</f>
        <v>5413708.1199999992</v>
      </c>
      <c r="BZ7" s="168">
        <f>SUM(AL7:AW7)</f>
        <v>4484931.43</v>
      </c>
      <c r="CA7" s="168">
        <f>SUM(AX7:BI7)</f>
        <v>3681199.8599999994</v>
      </c>
      <c r="CB7" s="168">
        <f>SUM(BJ7:BT7)</f>
        <v>1079200.49</v>
      </c>
      <c r="CC7" s="168">
        <f>SUM(BW7:CB7)</f>
        <v>18807200.109999996</v>
      </c>
      <c r="CD7" s="278">
        <f>'CC detallado'!N5</f>
        <v>18807200</v>
      </c>
    </row>
    <row r="8" spans="1:82" x14ac:dyDescent="0.3">
      <c r="A8" s="171" t="s">
        <v>313</v>
      </c>
      <c r="B8" s="177">
        <f t="shared" ref="B8:BM8" si="8">B9</f>
        <v>0</v>
      </c>
      <c r="C8" s="177">
        <f t="shared" si="8"/>
        <v>0</v>
      </c>
      <c r="D8" s="177">
        <f t="shared" si="8"/>
        <v>5909.09</v>
      </c>
      <c r="E8" s="177">
        <f t="shared" si="8"/>
        <v>14090.91</v>
      </c>
      <c r="F8" s="177">
        <f t="shared" si="8"/>
        <v>0</v>
      </c>
      <c r="G8" s="177">
        <f t="shared" si="8"/>
        <v>19750</v>
      </c>
      <c r="H8" s="177">
        <f t="shared" si="8"/>
        <v>73295.459999999992</v>
      </c>
      <c r="I8" s="177">
        <f t="shared" si="8"/>
        <v>21204.54</v>
      </c>
      <c r="J8" s="177">
        <f t="shared" si="8"/>
        <v>20250</v>
      </c>
      <c r="K8" s="177">
        <f t="shared" si="8"/>
        <v>59750</v>
      </c>
      <c r="L8" s="177">
        <f t="shared" si="8"/>
        <v>23113.64</v>
      </c>
      <c r="M8" s="177">
        <f t="shared" si="8"/>
        <v>107636.35999999999</v>
      </c>
      <c r="N8" s="177">
        <f t="shared" si="8"/>
        <v>107318.18</v>
      </c>
      <c r="O8" s="177">
        <f t="shared" si="8"/>
        <v>45531.65</v>
      </c>
      <c r="P8" s="177">
        <f t="shared" si="8"/>
        <v>202084.41</v>
      </c>
      <c r="Q8" s="177">
        <f t="shared" si="8"/>
        <v>39684.26</v>
      </c>
      <c r="R8" s="177">
        <f t="shared" si="8"/>
        <v>68721.590000000011</v>
      </c>
      <c r="S8" s="177">
        <f t="shared" si="8"/>
        <v>51712.659999999996</v>
      </c>
      <c r="T8" s="177">
        <f t="shared" si="8"/>
        <v>7593.34</v>
      </c>
      <c r="U8" s="177">
        <f t="shared" si="8"/>
        <v>24013.8</v>
      </c>
      <c r="V8" s="177">
        <f t="shared" si="8"/>
        <v>5178.57</v>
      </c>
      <c r="W8" s="177">
        <f t="shared" si="8"/>
        <v>4943.18</v>
      </c>
      <c r="X8" s="177">
        <f t="shared" si="8"/>
        <v>5178.57</v>
      </c>
      <c r="Y8" s="177">
        <f t="shared" si="8"/>
        <v>5413.96</v>
      </c>
      <c r="Z8" s="177">
        <f t="shared" si="8"/>
        <v>4943.18</v>
      </c>
      <c r="AA8" s="177">
        <f t="shared" si="8"/>
        <v>4707.79</v>
      </c>
      <c r="AB8" s="177">
        <f t="shared" si="8"/>
        <v>5413.96</v>
      </c>
      <c r="AC8" s="177">
        <f t="shared" si="8"/>
        <v>4943.18</v>
      </c>
      <c r="AD8" s="177">
        <f t="shared" si="8"/>
        <v>5178.57</v>
      </c>
      <c r="AE8" s="177">
        <f t="shared" si="8"/>
        <v>5178.57</v>
      </c>
      <c r="AF8" s="177">
        <f t="shared" si="8"/>
        <v>4943.18</v>
      </c>
      <c r="AG8" s="177">
        <f t="shared" si="8"/>
        <v>5413.96</v>
      </c>
      <c r="AH8" s="177">
        <f t="shared" si="8"/>
        <v>5178.57</v>
      </c>
      <c r="AI8" s="177">
        <f t="shared" si="8"/>
        <v>4943.18</v>
      </c>
      <c r="AJ8" s="177">
        <f t="shared" si="8"/>
        <v>5178.57</v>
      </c>
      <c r="AK8" s="177">
        <f t="shared" si="8"/>
        <v>5178.57</v>
      </c>
      <c r="AL8" s="177">
        <f t="shared" si="8"/>
        <v>5178.57</v>
      </c>
      <c r="AM8" s="177">
        <f t="shared" si="8"/>
        <v>4707.79</v>
      </c>
      <c r="AN8" s="177">
        <f t="shared" si="8"/>
        <v>5413.96</v>
      </c>
      <c r="AO8" s="177">
        <f t="shared" si="8"/>
        <v>4707.79</v>
      </c>
      <c r="AP8" s="177">
        <f t="shared" si="8"/>
        <v>5413.96</v>
      </c>
      <c r="AQ8" s="177">
        <f t="shared" si="8"/>
        <v>5178.57</v>
      </c>
      <c r="AR8" s="177">
        <f t="shared" si="8"/>
        <v>4943.18</v>
      </c>
      <c r="AS8" s="177">
        <f t="shared" si="8"/>
        <v>5413.96</v>
      </c>
      <c r="AT8" s="177">
        <f t="shared" si="8"/>
        <v>4943.18</v>
      </c>
      <c r="AU8" s="177">
        <f t="shared" si="8"/>
        <v>5178.57</v>
      </c>
      <c r="AV8" s="177">
        <f t="shared" si="8"/>
        <v>5178.57</v>
      </c>
      <c r="AW8" s="177">
        <f t="shared" si="8"/>
        <v>4943.18</v>
      </c>
      <c r="AX8" s="177">
        <f t="shared" si="8"/>
        <v>5413.96</v>
      </c>
      <c r="AY8" s="177">
        <f t="shared" si="8"/>
        <v>4943.18</v>
      </c>
      <c r="AZ8" s="177">
        <f t="shared" si="8"/>
        <v>4943.18</v>
      </c>
      <c r="BA8" s="177">
        <f t="shared" si="8"/>
        <v>5178.57</v>
      </c>
      <c r="BB8" s="177">
        <f t="shared" si="8"/>
        <v>5413.96</v>
      </c>
      <c r="BC8" s="177">
        <f t="shared" si="8"/>
        <v>4707.79</v>
      </c>
      <c r="BD8" s="177">
        <f t="shared" si="8"/>
        <v>5413.96</v>
      </c>
      <c r="BE8" s="177">
        <f t="shared" si="8"/>
        <v>5178.57</v>
      </c>
      <c r="BF8" s="177">
        <f t="shared" si="8"/>
        <v>4943.18</v>
      </c>
      <c r="BG8" s="177">
        <f t="shared" si="8"/>
        <v>5413.96</v>
      </c>
      <c r="BH8" s="177">
        <f t="shared" si="8"/>
        <v>4943.18</v>
      </c>
      <c r="BI8" s="177">
        <f t="shared" si="8"/>
        <v>5178.57</v>
      </c>
      <c r="BJ8" s="177">
        <f t="shared" si="8"/>
        <v>5413.96</v>
      </c>
      <c r="BK8" s="177">
        <f t="shared" si="8"/>
        <v>4707.79</v>
      </c>
      <c r="BL8" s="177">
        <f t="shared" si="8"/>
        <v>4943.18</v>
      </c>
      <c r="BM8" s="177">
        <f t="shared" si="8"/>
        <v>5178.57</v>
      </c>
      <c r="BN8" s="177">
        <f t="shared" ref="BN8:BU8" si="9">BN9</f>
        <v>5178.57</v>
      </c>
      <c r="BO8" s="177">
        <f t="shared" si="9"/>
        <v>4943.18</v>
      </c>
      <c r="BP8" s="177">
        <f t="shared" si="9"/>
        <v>5413.96</v>
      </c>
      <c r="BQ8" s="177">
        <f t="shared" si="9"/>
        <v>4943.18</v>
      </c>
      <c r="BR8" s="177">
        <f t="shared" si="9"/>
        <v>5178.57</v>
      </c>
      <c r="BS8" s="177">
        <f t="shared" si="9"/>
        <v>5413.96</v>
      </c>
      <c r="BT8" s="177">
        <f t="shared" si="9"/>
        <v>2236.1999999999998</v>
      </c>
      <c r="BU8" s="177">
        <f t="shared" si="9"/>
        <v>1149999.9100000001</v>
      </c>
      <c r="BW8" s="177">
        <f t="shared" si="7"/>
        <v>345000</v>
      </c>
      <c r="BX8" s="177">
        <f t="shared" ref="BX8:BX50" si="10">SUM(N8:Y8)</f>
        <v>567374.16999999993</v>
      </c>
      <c r="BY8" s="177">
        <f t="shared" ref="BY8:BY50" si="11">SUM(Z8:AK8)</f>
        <v>61201.279999999999</v>
      </c>
      <c r="BZ8" s="177">
        <f t="shared" ref="BZ8:BZ50" si="12">SUM(AL8:AW8)</f>
        <v>61201.279999999999</v>
      </c>
      <c r="CA8" s="177">
        <f t="shared" ref="CA8:CA50" si="13">SUM(AX8:BI8)</f>
        <v>61672.06</v>
      </c>
      <c r="CB8" s="177">
        <f t="shared" ref="CB8:CB50" si="14">SUM(BJ8:BT8)</f>
        <v>53551.119999999995</v>
      </c>
      <c r="CC8" s="177">
        <f t="shared" ref="CC8:CC50" si="15">SUM(BW8:CB8)</f>
        <v>1149999.9100000001</v>
      </c>
      <c r="CD8" s="278"/>
    </row>
    <row r="9" spans="1:82" x14ac:dyDescent="0.3">
      <c r="A9" s="173" t="s">
        <v>193</v>
      </c>
      <c r="B9" s="169">
        <f t="shared" ref="B9:BM9" si="16">B10+B11+B12+B13</f>
        <v>0</v>
      </c>
      <c r="C9" s="169">
        <f t="shared" si="16"/>
        <v>0</v>
      </c>
      <c r="D9" s="169">
        <f t="shared" si="16"/>
        <v>5909.09</v>
      </c>
      <c r="E9" s="169">
        <f t="shared" si="16"/>
        <v>14090.91</v>
      </c>
      <c r="F9" s="169">
        <f t="shared" si="16"/>
        <v>0</v>
      </c>
      <c r="G9" s="169">
        <f t="shared" si="16"/>
        <v>19750</v>
      </c>
      <c r="H9" s="169">
        <f t="shared" si="16"/>
        <v>73295.459999999992</v>
      </c>
      <c r="I9" s="169">
        <f t="shared" si="16"/>
        <v>21204.54</v>
      </c>
      <c r="J9" s="169">
        <f t="shared" si="16"/>
        <v>20250</v>
      </c>
      <c r="K9" s="169">
        <f t="shared" si="16"/>
        <v>59750</v>
      </c>
      <c r="L9" s="169">
        <f t="shared" si="16"/>
        <v>23113.64</v>
      </c>
      <c r="M9" s="169">
        <f t="shared" si="16"/>
        <v>107636.35999999999</v>
      </c>
      <c r="N9" s="169">
        <f t="shared" si="16"/>
        <v>107318.18</v>
      </c>
      <c r="O9" s="169">
        <f t="shared" si="16"/>
        <v>45531.65</v>
      </c>
      <c r="P9" s="169">
        <f t="shared" si="16"/>
        <v>202084.41</v>
      </c>
      <c r="Q9" s="169">
        <f t="shared" si="16"/>
        <v>39684.26</v>
      </c>
      <c r="R9" s="169">
        <f t="shared" si="16"/>
        <v>68721.590000000011</v>
      </c>
      <c r="S9" s="169">
        <f t="shared" si="16"/>
        <v>51712.659999999996</v>
      </c>
      <c r="T9" s="169">
        <f t="shared" si="16"/>
        <v>7593.34</v>
      </c>
      <c r="U9" s="169">
        <f t="shared" si="16"/>
        <v>24013.8</v>
      </c>
      <c r="V9" s="169">
        <f t="shared" si="16"/>
        <v>5178.57</v>
      </c>
      <c r="W9" s="169">
        <f t="shared" si="16"/>
        <v>4943.18</v>
      </c>
      <c r="X9" s="169">
        <f t="shared" si="16"/>
        <v>5178.57</v>
      </c>
      <c r="Y9" s="169">
        <f t="shared" si="16"/>
        <v>5413.96</v>
      </c>
      <c r="Z9" s="169">
        <f t="shared" si="16"/>
        <v>4943.18</v>
      </c>
      <c r="AA9" s="169">
        <f t="shared" si="16"/>
        <v>4707.79</v>
      </c>
      <c r="AB9" s="169">
        <f t="shared" si="16"/>
        <v>5413.96</v>
      </c>
      <c r="AC9" s="169">
        <f t="shared" si="16"/>
        <v>4943.18</v>
      </c>
      <c r="AD9" s="169">
        <f t="shared" si="16"/>
        <v>5178.57</v>
      </c>
      <c r="AE9" s="169">
        <f t="shared" si="16"/>
        <v>5178.57</v>
      </c>
      <c r="AF9" s="169">
        <f t="shared" si="16"/>
        <v>4943.18</v>
      </c>
      <c r="AG9" s="169">
        <f t="shared" si="16"/>
        <v>5413.96</v>
      </c>
      <c r="AH9" s="169">
        <f t="shared" si="16"/>
        <v>5178.57</v>
      </c>
      <c r="AI9" s="169">
        <f t="shared" si="16"/>
        <v>4943.18</v>
      </c>
      <c r="AJ9" s="169">
        <f t="shared" si="16"/>
        <v>5178.57</v>
      </c>
      <c r="AK9" s="169">
        <f t="shared" si="16"/>
        <v>5178.57</v>
      </c>
      <c r="AL9" s="169">
        <f t="shared" si="16"/>
        <v>5178.57</v>
      </c>
      <c r="AM9" s="169">
        <f t="shared" si="16"/>
        <v>4707.79</v>
      </c>
      <c r="AN9" s="169">
        <f t="shared" si="16"/>
        <v>5413.96</v>
      </c>
      <c r="AO9" s="169">
        <f t="shared" si="16"/>
        <v>4707.79</v>
      </c>
      <c r="AP9" s="169">
        <f t="shared" si="16"/>
        <v>5413.96</v>
      </c>
      <c r="AQ9" s="169">
        <f t="shared" si="16"/>
        <v>5178.57</v>
      </c>
      <c r="AR9" s="169">
        <f t="shared" si="16"/>
        <v>4943.18</v>
      </c>
      <c r="AS9" s="169">
        <f t="shared" si="16"/>
        <v>5413.96</v>
      </c>
      <c r="AT9" s="169">
        <f t="shared" si="16"/>
        <v>4943.18</v>
      </c>
      <c r="AU9" s="169">
        <f t="shared" si="16"/>
        <v>5178.57</v>
      </c>
      <c r="AV9" s="169">
        <f t="shared" si="16"/>
        <v>5178.57</v>
      </c>
      <c r="AW9" s="169">
        <f t="shared" si="16"/>
        <v>4943.18</v>
      </c>
      <c r="AX9" s="169">
        <f t="shared" si="16"/>
        <v>5413.96</v>
      </c>
      <c r="AY9" s="169">
        <f t="shared" si="16"/>
        <v>4943.18</v>
      </c>
      <c r="AZ9" s="169">
        <f t="shared" si="16"/>
        <v>4943.18</v>
      </c>
      <c r="BA9" s="169">
        <f t="shared" si="16"/>
        <v>5178.57</v>
      </c>
      <c r="BB9" s="169">
        <f t="shared" si="16"/>
        <v>5413.96</v>
      </c>
      <c r="BC9" s="169">
        <f t="shared" si="16"/>
        <v>4707.79</v>
      </c>
      <c r="BD9" s="169">
        <f t="shared" si="16"/>
        <v>5413.96</v>
      </c>
      <c r="BE9" s="169">
        <f t="shared" si="16"/>
        <v>5178.57</v>
      </c>
      <c r="BF9" s="169">
        <f t="shared" si="16"/>
        <v>4943.18</v>
      </c>
      <c r="BG9" s="169">
        <f t="shared" si="16"/>
        <v>5413.96</v>
      </c>
      <c r="BH9" s="169">
        <f t="shared" si="16"/>
        <v>4943.18</v>
      </c>
      <c r="BI9" s="169">
        <f t="shared" si="16"/>
        <v>5178.57</v>
      </c>
      <c r="BJ9" s="169">
        <f t="shared" si="16"/>
        <v>5413.96</v>
      </c>
      <c r="BK9" s="169">
        <f t="shared" si="16"/>
        <v>4707.79</v>
      </c>
      <c r="BL9" s="169">
        <f t="shared" si="16"/>
        <v>4943.18</v>
      </c>
      <c r="BM9" s="169">
        <f t="shared" si="16"/>
        <v>5178.57</v>
      </c>
      <c r="BN9" s="169">
        <f t="shared" ref="BN9:BT9" si="17">BN10+BN11+BN12+BN13</f>
        <v>5178.57</v>
      </c>
      <c r="BO9" s="169">
        <f t="shared" si="17"/>
        <v>4943.18</v>
      </c>
      <c r="BP9" s="169">
        <f t="shared" si="17"/>
        <v>5413.96</v>
      </c>
      <c r="BQ9" s="169">
        <f t="shared" si="17"/>
        <v>4943.18</v>
      </c>
      <c r="BR9" s="169">
        <f t="shared" si="17"/>
        <v>5178.57</v>
      </c>
      <c r="BS9" s="169">
        <f t="shared" si="17"/>
        <v>5413.96</v>
      </c>
      <c r="BT9" s="169">
        <f t="shared" si="17"/>
        <v>2236.1999999999998</v>
      </c>
      <c r="BU9" s="169">
        <f t="shared" ref="BU9" si="18">BU10+BU11+BU12+BU13</f>
        <v>1149999.9100000001</v>
      </c>
      <c r="BW9" s="169">
        <f t="shared" si="7"/>
        <v>345000</v>
      </c>
      <c r="BX9" s="169">
        <f t="shared" si="10"/>
        <v>567374.16999999993</v>
      </c>
      <c r="BY9" s="169">
        <f t="shared" si="11"/>
        <v>61201.279999999999</v>
      </c>
      <c r="BZ9" s="169">
        <f t="shared" si="12"/>
        <v>61201.279999999999</v>
      </c>
      <c r="CA9" s="169">
        <f t="shared" si="13"/>
        <v>61672.06</v>
      </c>
      <c r="CB9" s="169">
        <f t="shared" si="14"/>
        <v>53551.119999999995</v>
      </c>
      <c r="CC9" s="169">
        <f t="shared" si="15"/>
        <v>1149999.9100000001</v>
      </c>
      <c r="CD9" s="278"/>
    </row>
    <row r="10" spans="1:82" ht="27.6" x14ac:dyDescent="0.3">
      <c r="A10" s="174" t="s">
        <v>279</v>
      </c>
      <c r="B10" s="170">
        <v>0</v>
      </c>
      <c r="C10" s="170">
        <v>0</v>
      </c>
      <c r="D10" s="170">
        <v>5909.09</v>
      </c>
      <c r="E10" s="170">
        <v>14090.91</v>
      </c>
      <c r="F10" s="170">
        <v>0</v>
      </c>
      <c r="G10" s="170">
        <v>8750</v>
      </c>
      <c r="H10" s="170">
        <v>26250</v>
      </c>
      <c r="I10" s="170">
        <v>0</v>
      </c>
      <c r="J10" s="170">
        <v>0</v>
      </c>
      <c r="K10" s="170">
        <v>0</v>
      </c>
      <c r="L10" s="170">
        <v>4090.91</v>
      </c>
      <c r="M10" s="170">
        <v>15909.09</v>
      </c>
      <c r="N10" s="170">
        <v>0</v>
      </c>
      <c r="O10" s="170">
        <v>0</v>
      </c>
      <c r="P10" s="170">
        <v>0</v>
      </c>
      <c r="Q10" s="170">
        <v>0</v>
      </c>
      <c r="R10" s="170">
        <v>0</v>
      </c>
      <c r="S10" s="170">
        <v>0</v>
      </c>
      <c r="T10" s="170">
        <v>0</v>
      </c>
      <c r="U10" s="170">
        <v>0</v>
      </c>
      <c r="V10" s="170">
        <v>0</v>
      </c>
      <c r="W10" s="170">
        <v>0</v>
      </c>
      <c r="X10" s="170">
        <v>0</v>
      </c>
      <c r="Y10" s="170">
        <v>0</v>
      </c>
      <c r="Z10" s="170">
        <v>0</v>
      </c>
      <c r="AA10" s="170">
        <v>0</v>
      </c>
      <c r="AB10" s="170">
        <v>0</v>
      </c>
      <c r="AC10" s="170">
        <v>0</v>
      </c>
      <c r="AD10" s="170">
        <v>0</v>
      </c>
      <c r="AE10" s="170">
        <v>0</v>
      </c>
      <c r="AF10" s="170">
        <v>0</v>
      </c>
      <c r="AG10" s="170">
        <v>0</v>
      </c>
      <c r="AH10" s="170">
        <v>0</v>
      </c>
      <c r="AI10" s="170">
        <v>0</v>
      </c>
      <c r="AJ10" s="170">
        <v>0</v>
      </c>
      <c r="AK10" s="170">
        <v>0</v>
      </c>
      <c r="AL10" s="170">
        <v>0</v>
      </c>
      <c r="AM10" s="170">
        <v>0</v>
      </c>
      <c r="AN10" s="170">
        <v>0</v>
      </c>
      <c r="AO10" s="170">
        <v>0</v>
      </c>
      <c r="AP10" s="170">
        <v>0</v>
      </c>
      <c r="AQ10" s="170">
        <v>0</v>
      </c>
      <c r="AR10" s="170">
        <v>0</v>
      </c>
      <c r="AS10" s="170">
        <v>0</v>
      </c>
      <c r="AT10" s="170">
        <v>0</v>
      </c>
      <c r="AU10" s="170">
        <v>0</v>
      </c>
      <c r="AV10" s="170">
        <v>0</v>
      </c>
      <c r="AW10" s="170">
        <v>0</v>
      </c>
      <c r="AX10" s="170">
        <v>0</v>
      </c>
      <c r="AY10" s="170">
        <v>0</v>
      </c>
      <c r="AZ10" s="170">
        <v>0</v>
      </c>
      <c r="BA10" s="170">
        <v>0</v>
      </c>
      <c r="BB10" s="170">
        <v>0</v>
      </c>
      <c r="BC10" s="170">
        <v>0</v>
      </c>
      <c r="BD10" s="170">
        <v>0</v>
      </c>
      <c r="BE10" s="170">
        <v>0</v>
      </c>
      <c r="BF10" s="170">
        <v>0</v>
      </c>
      <c r="BG10" s="170">
        <v>0</v>
      </c>
      <c r="BH10" s="170">
        <v>0</v>
      </c>
      <c r="BI10" s="170">
        <v>0</v>
      </c>
      <c r="BJ10" s="170">
        <v>0</v>
      </c>
      <c r="BK10" s="170">
        <v>0</v>
      </c>
      <c r="BL10" s="170">
        <v>0</v>
      </c>
      <c r="BM10" s="170">
        <v>0</v>
      </c>
      <c r="BN10" s="170">
        <v>0</v>
      </c>
      <c r="BO10" s="170">
        <v>0</v>
      </c>
      <c r="BP10" s="170">
        <v>0</v>
      </c>
      <c r="BQ10" s="170">
        <v>0</v>
      </c>
      <c r="BR10" s="170">
        <v>0</v>
      </c>
      <c r="BS10" s="170">
        <v>0</v>
      </c>
      <c r="BT10" s="170">
        <v>0</v>
      </c>
      <c r="BU10" s="170">
        <f>SUM(B10:BT10)</f>
        <v>75000</v>
      </c>
      <c r="BW10" s="170">
        <f t="shared" si="7"/>
        <v>75000</v>
      </c>
      <c r="BX10" s="170">
        <f t="shared" si="10"/>
        <v>0</v>
      </c>
      <c r="BY10" s="170">
        <f t="shared" si="11"/>
        <v>0</v>
      </c>
      <c r="BZ10" s="170">
        <f t="shared" si="12"/>
        <v>0</v>
      </c>
      <c r="CA10" s="170">
        <f t="shared" si="13"/>
        <v>0</v>
      </c>
      <c r="CB10" s="170">
        <f t="shared" si="14"/>
        <v>0</v>
      </c>
      <c r="CC10" s="170">
        <f t="shared" si="15"/>
        <v>75000</v>
      </c>
      <c r="CD10" s="278"/>
    </row>
    <row r="11" spans="1:82" ht="27.6" x14ac:dyDescent="0.3">
      <c r="A11" s="174" t="s">
        <v>277</v>
      </c>
      <c r="B11" s="170">
        <v>0</v>
      </c>
      <c r="C11" s="170">
        <v>0</v>
      </c>
      <c r="D11" s="170">
        <v>0</v>
      </c>
      <c r="E11" s="170">
        <v>0</v>
      </c>
      <c r="F11" s="170">
        <v>0</v>
      </c>
      <c r="G11" s="170">
        <v>11000</v>
      </c>
      <c r="H11" s="170">
        <v>33000</v>
      </c>
      <c r="I11" s="170">
        <v>0</v>
      </c>
      <c r="J11" s="170">
        <v>10000</v>
      </c>
      <c r="K11" s="170">
        <v>30000</v>
      </c>
      <c r="L11" s="170">
        <v>6954.55</v>
      </c>
      <c r="M11" s="170">
        <v>58545.45</v>
      </c>
      <c r="N11" s="170">
        <v>94500</v>
      </c>
      <c r="O11" s="170">
        <v>23693.18</v>
      </c>
      <c r="P11" s="170">
        <v>184806.82</v>
      </c>
      <c r="Q11" s="170">
        <v>10142.049999999999</v>
      </c>
      <c r="R11" s="170">
        <v>59573.860000000008</v>
      </c>
      <c r="S11" s="170">
        <v>46534.09</v>
      </c>
      <c r="T11" s="170">
        <v>2414.77</v>
      </c>
      <c r="U11" s="170">
        <v>18835.23</v>
      </c>
      <c r="V11" s="170">
        <v>0</v>
      </c>
      <c r="W11" s="170">
        <v>0</v>
      </c>
      <c r="X11" s="170">
        <v>0</v>
      </c>
      <c r="Y11" s="170">
        <v>0</v>
      </c>
      <c r="Z11" s="170">
        <v>0</v>
      </c>
      <c r="AA11" s="170">
        <v>0</v>
      </c>
      <c r="AB11" s="170">
        <v>0</v>
      </c>
      <c r="AC11" s="170">
        <v>0</v>
      </c>
      <c r="AD11" s="170">
        <v>0</v>
      </c>
      <c r="AE11" s="170">
        <v>0</v>
      </c>
      <c r="AF11" s="170">
        <v>0</v>
      </c>
      <c r="AG11" s="170">
        <v>0</v>
      </c>
      <c r="AH11" s="170">
        <v>0</v>
      </c>
      <c r="AI11" s="170">
        <v>0</v>
      </c>
      <c r="AJ11" s="170">
        <v>0</v>
      </c>
      <c r="AK11" s="170">
        <v>0</v>
      </c>
      <c r="AL11" s="170">
        <v>0</v>
      </c>
      <c r="AM11" s="170">
        <v>0</v>
      </c>
      <c r="AN11" s="170">
        <v>0</v>
      </c>
      <c r="AO11" s="170">
        <v>0</v>
      </c>
      <c r="AP11" s="170">
        <v>0</v>
      </c>
      <c r="AQ11" s="170">
        <v>0</v>
      </c>
      <c r="AR11" s="170">
        <v>0</v>
      </c>
      <c r="AS11" s="170">
        <v>0</v>
      </c>
      <c r="AT11" s="170">
        <v>0</v>
      </c>
      <c r="AU11" s="170">
        <v>0</v>
      </c>
      <c r="AV11" s="170">
        <v>0</v>
      </c>
      <c r="AW11" s="170">
        <v>0</v>
      </c>
      <c r="AX11" s="170">
        <v>0</v>
      </c>
      <c r="AY11" s="170">
        <v>0</v>
      </c>
      <c r="AZ11" s="170">
        <v>0</v>
      </c>
      <c r="BA11" s="170">
        <v>0</v>
      </c>
      <c r="BB11" s="170">
        <v>0</v>
      </c>
      <c r="BC11" s="170">
        <v>0</v>
      </c>
      <c r="BD11" s="170">
        <v>0</v>
      </c>
      <c r="BE11" s="170">
        <v>0</v>
      </c>
      <c r="BF11" s="170">
        <v>0</v>
      </c>
      <c r="BG11" s="170">
        <v>0</v>
      </c>
      <c r="BH11" s="170">
        <v>0</v>
      </c>
      <c r="BI11" s="170">
        <v>0</v>
      </c>
      <c r="BJ11" s="170">
        <v>0</v>
      </c>
      <c r="BK11" s="170">
        <v>0</v>
      </c>
      <c r="BL11" s="170">
        <v>0</v>
      </c>
      <c r="BM11" s="170">
        <v>0</v>
      </c>
      <c r="BN11" s="170">
        <v>0</v>
      </c>
      <c r="BO11" s="170">
        <v>0</v>
      </c>
      <c r="BP11" s="170">
        <v>0</v>
      </c>
      <c r="BQ11" s="170">
        <v>0</v>
      </c>
      <c r="BR11" s="170">
        <v>0</v>
      </c>
      <c r="BS11" s="170">
        <v>0</v>
      </c>
      <c r="BT11" s="170">
        <v>0</v>
      </c>
      <c r="BU11" s="170">
        <f t="shared" ref="BU11:BU50" si="19">SUM(B11:BT11)</f>
        <v>590000</v>
      </c>
      <c r="BW11" s="170">
        <f t="shared" si="7"/>
        <v>149500</v>
      </c>
      <c r="BX11" s="170">
        <f t="shared" si="10"/>
        <v>440500</v>
      </c>
      <c r="BY11" s="170">
        <f t="shared" si="11"/>
        <v>0</v>
      </c>
      <c r="BZ11" s="170">
        <f t="shared" si="12"/>
        <v>0</v>
      </c>
      <c r="CA11" s="170">
        <f t="shared" si="13"/>
        <v>0</v>
      </c>
      <c r="CB11" s="170">
        <f t="shared" si="14"/>
        <v>0</v>
      </c>
      <c r="CC11" s="170">
        <f t="shared" si="15"/>
        <v>590000</v>
      </c>
      <c r="CD11" s="278"/>
    </row>
    <row r="12" spans="1:82" x14ac:dyDescent="0.3">
      <c r="A12" s="174" t="s">
        <v>278</v>
      </c>
      <c r="B12" s="170">
        <v>0</v>
      </c>
      <c r="C12" s="170">
        <v>0</v>
      </c>
      <c r="D12" s="170">
        <v>0</v>
      </c>
      <c r="E12" s="170">
        <v>0</v>
      </c>
      <c r="F12" s="170">
        <v>0</v>
      </c>
      <c r="G12" s="170">
        <v>0</v>
      </c>
      <c r="H12" s="170">
        <v>14045.46</v>
      </c>
      <c r="I12" s="170">
        <v>21204.54</v>
      </c>
      <c r="J12" s="170">
        <v>10250</v>
      </c>
      <c r="K12" s="170">
        <v>29750</v>
      </c>
      <c r="L12" s="170">
        <v>12068.18</v>
      </c>
      <c r="M12" s="170">
        <v>33181.82</v>
      </c>
      <c r="N12" s="170">
        <v>12818.18</v>
      </c>
      <c r="O12" s="170">
        <v>21250</v>
      </c>
      <c r="P12" s="170">
        <v>11863.630000000001</v>
      </c>
      <c r="Q12" s="170">
        <v>24363.64</v>
      </c>
      <c r="R12" s="170">
        <v>4204.55</v>
      </c>
      <c r="S12" s="170">
        <v>0</v>
      </c>
      <c r="T12" s="170">
        <v>0</v>
      </c>
      <c r="U12" s="170">
        <v>0</v>
      </c>
      <c r="V12" s="170">
        <v>0</v>
      </c>
      <c r="W12" s="170">
        <v>0</v>
      </c>
      <c r="X12" s="170">
        <v>0</v>
      </c>
      <c r="Y12" s="170">
        <v>0</v>
      </c>
      <c r="Z12" s="170">
        <v>0</v>
      </c>
      <c r="AA12" s="170">
        <v>0</v>
      </c>
      <c r="AB12" s="170">
        <v>0</v>
      </c>
      <c r="AC12" s="170">
        <v>0</v>
      </c>
      <c r="AD12" s="170">
        <v>0</v>
      </c>
      <c r="AE12" s="170">
        <v>0</v>
      </c>
      <c r="AF12" s="170">
        <v>0</v>
      </c>
      <c r="AG12" s="170">
        <v>0</v>
      </c>
      <c r="AH12" s="170">
        <v>0</v>
      </c>
      <c r="AI12" s="170">
        <v>0</v>
      </c>
      <c r="AJ12" s="170">
        <v>0</v>
      </c>
      <c r="AK12" s="170">
        <v>0</v>
      </c>
      <c r="AL12" s="170">
        <v>0</v>
      </c>
      <c r="AM12" s="170">
        <v>0</v>
      </c>
      <c r="AN12" s="170">
        <v>0</v>
      </c>
      <c r="AO12" s="170">
        <v>0</v>
      </c>
      <c r="AP12" s="170">
        <v>0</v>
      </c>
      <c r="AQ12" s="170">
        <v>0</v>
      </c>
      <c r="AR12" s="170">
        <v>0</v>
      </c>
      <c r="AS12" s="170">
        <v>0</v>
      </c>
      <c r="AT12" s="170">
        <v>0</v>
      </c>
      <c r="AU12" s="170">
        <v>0</v>
      </c>
      <c r="AV12" s="170">
        <v>0</v>
      </c>
      <c r="AW12" s="170">
        <v>0</v>
      </c>
      <c r="AX12" s="170">
        <v>0</v>
      </c>
      <c r="AY12" s="170">
        <v>0</v>
      </c>
      <c r="AZ12" s="170">
        <v>0</v>
      </c>
      <c r="BA12" s="170">
        <v>0</v>
      </c>
      <c r="BB12" s="170">
        <v>0</v>
      </c>
      <c r="BC12" s="170">
        <v>0</v>
      </c>
      <c r="BD12" s="170">
        <v>0</v>
      </c>
      <c r="BE12" s="170">
        <v>0</v>
      </c>
      <c r="BF12" s="170">
        <v>0</v>
      </c>
      <c r="BG12" s="170">
        <v>0</v>
      </c>
      <c r="BH12" s="170">
        <v>0</v>
      </c>
      <c r="BI12" s="170">
        <v>0</v>
      </c>
      <c r="BJ12" s="170">
        <v>0</v>
      </c>
      <c r="BK12" s="170">
        <v>0</v>
      </c>
      <c r="BL12" s="170">
        <v>0</v>
      </c>
      <c r="BM12" s="170">
        <v>0</v>
      </c>
      <c r="BN12" s="170">
        <v>0</v>
      </c>
      <c r="BO12" s="170">
        <v>0</v>
      </c>
      <c r="BP12" s="170">
        <v>0</v>
      </c>
      <c r="BQ12" s="170">
        <v>0</v>
      </c>
      <c r="BR12" s="170">
        <v>0</v>
      </c>
      <c r="BS12" s="170">
        <v>0</v>
      </c>
      <c r="BT12" s="170">
        <v>0</v>
      </c>
      <c r="BU12" s="170">
        <f t="shared" si="19"/>
        <v>195000</v>
      </c>
      <c r="BW12" s="170">
        <f t="shared" si="7"/>
        <v>120500</v>
      </c>
      <c r="BX12" s="170">
        <f t="shared" si="10"/>
        <v>74500</v>
      </c>
      <c r="BY12" s="170">
        <f t="shared" si="11"/>
        <v>0</v>
      </c>
      <c r="BZ12" s="170">
        <f t="shared" si="12"/>
        <v>0</v>
      </c>
      <c r="CA12" s="170">
        <f t="shared" si="13"/>
        <v>0</v>
      </c>
      <c r="CB12" s="170">
        <f t="shared" si="14"/>
        <v>0</v>
      </c>
      <c r="CC12" s="170">
        <f t="shared" si="15"/>
        <v>195000</v>
      </c>
      <c r="CD12" s="278"/>
    </row>
    <row r="13" spans="1:82" x14ac:dyDescent="0.3">
      <c r="A13" s="174" t="s">
        <v>280</v>
      </c>
      <c r="B13" s="170">
        <v>0</v>
      </c>
      <c r="C13" s="170">
        <v>0</v>
      </c>
      <c r="D13" s="170">
        <v>0</v>
      </c>
      <c r="E13" s="170">
        <v>0</v>
      </c>
      <c r="F13" s="170">
        <v>0</v>
      </c>
      <c r="G13" s="170">
        <v>0</v>
      </c>
      <c r="H13" s="170">
        <v>0</v>
      </c>
      <c r="I13" s="170">
        <v>0</v>
      </c>
      <c r="J13" s="170">
        <v>0</v>
      </c>
      <c r="K13" s="170">
        <v>0</v>
      </c>
      <c r="L13" s="170">
        <v>0</v>
      </c>
      <c r="M13" s="170">
        <v>0</v>
      </c>
      <c r="N13" s="170">
        <v>0</v>
      </c>
      <c r="O13" s="170">
        <v>588.47</v>
      </c>
      <c r="P13" s="170">
        <v>5413.96</v>
      </c>
      <c r="Q13" s="170">
        <v>5178.57</v>
      </c>
      <c r="R13" s="170">
        <v>4943.18</v>
      </c>
      <c r="S13" s="170">
        <v>5178.57</v>
      </c>
      <c r="T13" s="170">
        <v>5178.57</v>
      </c>
      <c r="U13" s="170">
        <v>5178.57</v>
      </c>
      <c r="V13" s="170">
        <v>5178.57</v>
      </c>
      <c r="W13" s="170">
        <v>4943.18</v>
      </c>
      <c r="X13" s="170">
        <v>5178.57</v>
      </c>
      <c r="Y13" s="170">
        <v>5413.96</v>
      </c>
      <c r="Z13" s="170">
        <v>4943.18</v>
      </c>
      <c r="AA13" s="170">
        <v>4707.79</v>
      </c>
      <c r="AB13" s="170">
        <v>5413.96</v>
      </c>
      <c r="AC13" s="170">
        <v>4943.18</v>
      </c>
      <c r="AD13" s="170">
        <v>5178.57</v>
      </c>
      <c r="AE13" s="170">
        <v>5178.57</v>
      </c>
      <c r="AF13" s="170">
        <v>4943.18</v>
      </c>
      <c r="AG13" s="170">
        <v>5413.96</v>
      </c>
      <c r="AH13" s="170">
        <v>5178.57</v>
      </c>
      <c r="AI13" s="170">
        <v>4943.18</v>
      </c>
      <c r="AJ13" s="170">
        <v>5178.57</v>
      </c>
      <c r="AK13" s="170">
        <v>5178.57</v>
      </c>
      <c r="AL13" s="170">
        <v>5178.57</v>
      </c>
      <c r="AM13" s="170">
        <v>4707.79</v>
      </c>
      <c r="AN13" s="170">
        <v>5413.96</v>
      </c>
      <c r="AO13" s="170">
        <v>4707.79</v>
      </c>
      <c r="AP13" s="170">
        <v>5413.96</v>
      </c>
      <c r="AQ13" s="170">
        <v>5178.57</v>
      </c>
      <c r="AR13" s="170">
        <v>4943.18</v>
      </c>
      <c r="AS13" s="170">
        <v>5413.96</v>
      </c>
      <c r="AT13" s="170">
        <v>4943.18</v>
      </c>
      <c r="AU13" s="170">
        <v>5178.57</v>
      </c>
      <c r="AV13" s="170">
        <v>5178.57</v>
      </c>
      <c r="AW13" s="170">
        <v>4943.18</v>
      </c>
      <c r="AX13" s="170">
        <v>5413.96</v>
      </c>
      <c r="AY13" s="170">
        <v>4943.18</v>
      </c>
      <c r="AZ13" s="170">
        <v>4943.18</v>
      </c>
      <c r="BA13" s="170">
        <v>5178.57</v>
      </c>
      <c r="BB13" s="170">
        <v>5413.96</v>
      </c>
      <c r="BC13" s="170">
        <v>4707.79</v>
      </c>
      <c r="BD13" s="170">
        <v>5413.96</v>
      </c>
      <c r="BE13" s="170">
        <v>5178.57</v>
      </c>
      <c r="BF13" s="170">
        <v>4943.18</v>
      </c>
      <c r="BG13" s="170">
        <v>5413.96</v>
      </c>
      <c r="BH13" s="170">
        <v>4943.18</v>
      </c>
      <c r="BI13" s="170">
        <v>5178.57</v>
      </c>
      <c r="BJ13" s="170">
        <v>5413.96</v>
      </c>
      <c r="BK13" s="170">
        <v>4707.79</v>
      </c>
      <c r="BL13" s="170">
        <v>4943.18</v>
      </c>
      <c r="BM13" s="170">
        <v>5178.57</v>
      </c>
      <c r="BN13" s="170">
        <v>5178.57</v>
      </c>
      <c r="BO13" s="170">
        <v>4943.18</v>
      </c>
      <c r="BP13" s="170">
        <v>5413.96</v>
      </c>
      <c r="BQ13" s="170">
        <v>4943.18</v>
      </c>
      <c r="BR13" s="170">
        <v>5178.57</v>
      </c>
      <c r="BS13" s="170">
        <v>5413.96</v>
      </c>
      <c r="BT13" s="170">
        <v>2236.1999999999998</v>
      </c>
      <c r="BU13" s="170">
        <f t="shared" si="19"/>
        <v>289999.91000000003</v>
      </c>
      <c r="BW13" s="170">
        <f t="shared" si="7"/>
        <v>0</v>
      </c>
      <c r="BX13" s="170">
        <f t="shared" si="10"/>
        <v>52374.17</v>
      </c>
      <c r="BY13" s="170">
        <f t="shared" si="11"/>
        <v>61201.279999999999</v>
      </c>
      <c r="BZ13" s="170">
        <f t="shared" si="12"/>
        <v>61201.279999999999</v>
      </c>
      <c r="CA13" s="170">
        <f t="shared" si="13"/>
        <v>61672.06</v>
      </c>
      <c r="CB13" s="170">
        <f t="shared" si="14"/>
        <v>53551.119999999995</v>
      </c>
      <c r="CC13" s="170">
        <f t="shared" si="15"/>
        <v>289999.90999999997</v>
      </c>
      <c r="CD13" s="278"/>
    </row>
    <row r="14" spans="1:82" x14ac:dyDescent="0.3">
      <c r="A14" s="171" t="s">
        <v>186</v>
      </c>
      <c r="B14" s="177">
        <f t="shared" ref="B14:BM14" si="20">B15+B16+B17+B21+B22+B23</f>
        <v>0</v>
      </c>
      <c r="C14" s="177">
        <f t="shared" si="20"/>
        <v>0</v>
      </c>
      <c r="D14" s="177">
        <f t="shared" si="20"/>
        <v>0</v>
      </c>
      <c r="E14" s="177">
        <f t="shared" si="20"/>
        <v>0</v>
      </c>
      <c r="F14" s="177">
        <f t="shared" si="20"/>
        <v>0</v>
      </c>
      <c r="G14" s="177">
        <f t="shared" si="20"/>
        <v>0</v>
      </c>
      <c r="H14" s="177">
        <f t="shared" si="20"/>
        <v>0</v>
      </c>
      <c r="I14" s="177">
        <f t="shared" si="20"/>
        <v>0</v>
      </c>
      <c r="J14" s="177">
        <f t="shared" si="20"/>
        <v>0</v>
      </c>
      <c r="K14" s="177">
        <f t="shared" si="20"/>
        <v>0</v>
      </c>
      <c r="L14" s="177">
        <f t="shared" si="20"/>
        <v>0</v>
      </c>
      <c r="M14" s="177">
        <f t="shared" si="20"/>
        <v>0</v>
      </c>
      <c r="N14" s="177">
        <f t="shared" si="20"/>
        <v>0</v>
      </c>
      <c r="O14" s="177">
        <f t="shared" si="20"/>
        <v>0</v>
      </c>
      <c r="P14" s="177">
        <f t="shared" si="20"/>
        <v>0</v>
      </c>
      <c r="Q14" s="177">
        <f t="shared" si="20"/>
        <v>0</v>
      </c>
      <c r="R14" s="177">
        <f t="shared" si="20"/>
        <v>0</v>
      </c>
      <c r="S14" s="177">
        <f t="shared" si="20"/>
        <v>0</v>
      </c>
      <c r="T14" s="177">
        <f t="shared" si="20"/>
        <v>0</v>
      </c>
      <c r="U14" s="177">
        <f t="shared" si="20"/>
        <v>0</v>
      </c>
      <c r="V14" s="177">
        <f t="shared" si="20"/>
        <v>0</v>
      </c>
      <c r="W14" s="177">
        <f t="shared" si="20"/>
        <v>20454.54</v>
      </c>
      <c r="X14" s="177">
        <f t="shared" si="20"/>
        <v>1108636.3700000001</v>
      </c>
      <c r="Y14" s="177">
        <f t="shared" si="20"/>
        <v>1736509.0900000003</v>
      </c>
      <c r="Z14" s="177">
        <f t="shared" si="20"/>
        <v>0</v>
      </c>
      <c r="AA14" s="177">
        <f t="shared" si="20"/>
        <v>0</v>
      </c>
      <c r="AB14" s="177">
        <f t="shared" si="20"/>
        <v>0</v>
      </c>
      <c r="AC14" s="177">
        <f t="shared" si="20"/>
        <v>0</v>
      </c>
      <c r="AD14" s="177">
        <f t="shared" si="20"/>
        <v>0</v>
      </c>
      <c r="AE14" s="177">
        <f t="shared" si="20"/>
        <v>0</v>
      </c>
      <c r="AF14" s="177">
        <f t="shared" si="20"/>
        <v>0</v>
      </c>
      <c r="AG14" s="177">
        <f t="shared" si="20"/>
        <v>103500</v>
      </c>
      <c r="AH14" s="177">
        <f t="shared" si="20"/>
        <v>310500</v>
      </c>
      <c r="AI14" s="177">
        <f t="shared" si="20"/>
        <v>0</v>
      </c>
      <c r="AJ14" s="177">
        <f t="shared" si="20"/>
        <v>1129090.8999999999</v>
      </c>
      <c r="AK14" s="177">
        <f t="shared" si="20"/>
        <v>2708590.92</v>
      </c>
      <c r="AL14" s="177">
        <f t="shared" si="20"/>
        <v>284318.18</v>
      </c>
      <c r="AM14" s="177">
        <f t="shared" si="20"/>
        <v>0</v>
      </c>
      <c r="AN14" s="177">
        <f t="shared" si="20"/>
        <v>0</v>
      </c>
      <c r="AO14" s="177">
        <f t="shared" si="20"/>
        <v>0</v>
      </c>
      <c r="AP14" s="177">
        <f t="shared" si="20"/>
        <v>40909.089999999997</v>
      </c>
      <c r="AQ14" s="177">
        <f t="shared" si="20"/>
        <v>319090.90999999997</v>
      </c>
      <c r="AR14" s="177">
        <f t="shared" si="20"/>
        <v>0</v>
      </c>
      <c r="AS14" s="177">
        <f t="shared" si="20"/>
        <v>0</v>
      </c>
      <c r="AT14" s="177">
        <f t="shared" si="20"/>
        <v>0</v>
      </c>
      <c r="AU14" s="177">
        <f t="shared" si="20"/>
        <v>0</v>
      </c>
      <c r="AV14" s="177">
        <f t="shared" si="20"/>
        <v>828409.09</v>
      </c>
      <c r="AW14" s="177">
        <f t="shared" si="20"/>
        <v>1853181.8199999998</v>
      </c>
      <c r="AX14" s="177">
        <f t="shared" si="20"/>
        <v>558409.09</v>
      </c>
      <c r="AY14" s="177">
        <f t="shared" si="20"/>
        <v>3272.73</v>
      </c>
      <c r="AZ14" s="177">
        <f t="shared" si="20"/>
        <v>327272.73</v>
      </c>
      <c r="BA14" s="177">
        <f t="shared" si="20"/>
        <v>101454.55</v>
      </c>
      <c r="BB14" s="177">
        <f t="shared" si="20"/>
        <v>0</v>
      </c>
      <c r="BC14" s="177">
        <f t="shared" si="20"/>
        <v>0</v>
      </c>
      <c r="BD14" s="177">
        <f t="shared" si="20"/>
        <v>0</v>
      </c>
      <c r="BE14" s="177">
        <f t="shared" si="20"/>
        <v>0</v>
      </c>
      <c r="BF14" s="177">
        <f t="shared" si="20"/>
        <v>0</v>
      </c>
      <c r="BG14" s="177">
        <f t="shared" si="20"/>
        <v>0</v>
      </c>
      <c r="BH14" s="177">
        <f t="shared" si="20"/>
        <v>925690.91</v>
      </c>
      <c r="BI14" s="177">
        <f t="shared" si="20"/>
        <v>662890.91</v>
      </c>
      <c r="BJ14" s="177">
        <f t="shared" si="20"/>
        <v>9818.18</v>
      </c>
      <c r="BK14" s="177">
        <f t="shared" si="20"/>
        <v>0</v>
      </c>
      <c r="BL14" s="177">
        <f t="shared" si="20"/>
        <v>0</v>
      </c>
      <c r="BM14" s="177">
        <f t="shared" si="20"/>
        <v>0</v>
      </c>
      <c r="BN14" s="177">
        <f t="shared" ref="BN14:BU14" si="21">BN15+BN16+BN17+BN21+BN22+BN23</f>
        <v>0</v>
      </c>
      <c r="BO14" s="177">
        <f t="shared" si="21"/>
        <v>0</v>
      </c>
      <c r="BP14" s="177">
        <f t="shared" si="21"/>
        <v>279000</v>
      </c>
      <c r="BQ14" s="177">
        <f t="shared" si="21"/>
        <v>189000</v>
      </c>
      <c r="BR14" s="177">
        <f t="shared" si="21"/>
        <v>68727.28</v>
      </c>
      <c r="BS14" s="177">
        <f t="shared" si="21"/>
        <v>216409.07999999996</v>
      </c>
      <c r="BT14" s="177">
        <f t="shared" si="21"/>
        <v>128863.64</v>
      </c>
      <c r="BU14" s="177">
        <f t="shared" si="21"/>
        <v>13914000.01</v>
      </c>
      <c r="BW14" s="177">
        <f t="shared" si="7"/>
        <v>0</v>
      </c>
      <c r="BX14" s="177">
        <f t="shared" si="10"/>
        <v>2865600.0000000005</v>
      </c>
      <c r="BY14" s="177">
        <f t="shared" si="11"/>
        <v>4251681.82</v>
      </c>
      <c r="BZ14" s="177">
        <f t="shared" si="12"/>
        <v>3325909.09</v>
      </c>
      <c r="CA14" s="177">
        <f t="shared" si="13"/>
        <v>2578990.92</v>
      </c>
      <c r="CB14" s="177">
        <f t="shared" si="14"/>
        <v>891818.17999999993</v>
      </c>
      <c r="CC14" s="177">
        <f t="shared" si="15"/>
        <v>13914000.01</v>
      </c>
      <c r="CD14" s="278"/>
    </row>
    <row r="15" spans="1:82" ht="27.6" x14ac:dyDescent="0.3">
      <c r="A15" s="173" t="s">
        <v>203</v>
      </c>
      <c r="B15" s="169">
        <v>0</v>
      </c>
      <c r="C15" s="169">
        <v>0</v>
      </c>
      <c r="D15" s="169">
        <v>0</v>
      </c>
      <c r="E15" s="169">
        <v>0</v>
      </c>
      <c r="F15" s="169">
        <v>0</v>
      </c>
      <c r="G15" s="169">
        <v>0</v>
      </c>
      <c r="H15" s="169">
        <v>0</v>
      </c>
      <c r="I15" s="169">
        <v>0</v>
      </c>
      <c r="J15" s="169">
        <v>0</v>
      </c>
      <c r="K15" s="169">
        <v>0</v>
      </c>
      <c r="L15" s="169">
        <v>0</v>
      </c>
      <c r="M15" s="169">
        <v>0</v>
      </c>
      <c r="N15" s="169">
        <v>0</v>
      </c>
      <c r="O15" s="169">
        <v>0</v>
      </c>
      <c r="P15" s="169">
        <v>0</v>
      </c>
      <c r="Q15" s="169">
        <v>0</v>
      </c>
      <c r="R15" s="169">
        <v>0</v>
      </c>
      <c r="S15" s="169">
        <v>0</v>
      </c>
      <c r="T15" s="169">
        <v>0</v>
      </c>
      <c r="U15" s="169">
        <v>0</v>
      </c>
      <c r="V15" s="169">
        <v>0</v>
      </c>
      <c r="W15" s="169">
        <v>0</v>
      </c>
      <c r="X15" s="169">
        <v>110454.55</v>
      </c>
      <c r="Y15" s="169">
        <v>213545.45</v>
      </c>
      <c r="Z15" s="169">
        <v>0</v>
      </c>
      <c r="AA15" s="169">
        <v>0</v>
      </c>
      <c r="AB15" s="169">
        <v>0</v>
      </c>
      <c r="AC15" s="169">
        <v>0</v>
      </c>
      <c r="AD15" s="169">
        <v>0</v>
      </c>
      <c r="AE15" s="169">
        <v>0</v>
      </c>
      <c r="AF15" s="169">
        <v>0</v>
      </c>
      <c r="AG15" s="169">
        <v>0</v>
      </c>
      <c r="AH15" s="169">
        <v>0</v>
      </c>
      <c r="AI15" s="169">
        <v>0</v>
      </c>
      <c r="AJ15" s="169">
        <v>92045.45</v>
      </c>
      <c r="AK15" s="169">
        <v>357954.55</v>
      </c>
      <c r="AL15" s="169">
        <v>0</v>
      </c>
      <c r="AM15" s="169">
        <v>0</v>
      </c>
      <c r="AN15" s="169">
        <v>0</v>
      </c>
      <c r="AO15" s="169">
        <v>0</v>
      </c>
      <c r="AP15" s="169">
        <v>0</v>
      </c>
      <c r="AQ15" s="169">
        <v>0</v>
      </c>
      <c r="AR15" s="169">
        <v>0</v>
      </c>
      <c r="AS15" s="169">
        <v>0</v>
      </c>
      <c r="AT15" s="169">
        <v>0</v>
      </c>
      <c r="AU15" s="169">
        <v>0</v>
      </c>
      <c r="AV15" s="169">
        <v>18409.09</v>
      </c>
      <c r="AW15" s="169">
        <v>251590.91</v>
      </c>
      <c r="AX15" s="169">
        <v>0</v>
      </c>
      <c r="AY15" s="169">
        <v>0</v>
      </c>
      <c r="AZ15" s="169">
        <v>0</v>
      </c>
      <c r="BA15" s="169">
        <v>0</v>
      </c>
      <c r="BB15" s="169">
        <v>0</v>
      </c>
      <c r="BC15" s="169">
        <v>0</v>
      </c>
      <c r="BD15" s="169">
        <v>0</v>
      </c>
      <c r="BE15" s="169">
        <v>0</v>
      </c>
      <c r="BF15" s="169">
        <v>0</v>
      </c>
      <c r="BG15" s="169">
        <v>0</v>
      </c>
      <c r="BH15" s="169">
        <v>0</v>
      </c>
      <c r="BI15" s="169">
        <v>134181.82</v>
      </c>
      <c r="BJ15" s="169">
        <v>9818.18</v>
      </c>
      <c r="BK15" s="169">
        <v>0</v>
      </c>
      <c r="BL15" s="169">
        <v>0</v>
      </c>
      <c r="BM15" s="169">
        <v>0</v>
      </c>
      <c r="BN15" s="169">
        <v>0</v>
      </c>
      <c r="BO15" s="169">
        <v>0</v>
      </c>
      <c r="BP15" s="169">
        <v>90818.18</v>
      </c>
      <c r="BQ15" s="169">
        <v>17181.82</v>
      </c>
      <c r="BR15" s="169">
        <v>0</v>
      </c>
      <c r="BS15" s="169">
        <v>0</v>
      </c>
      <c r="BT15" s="169">
        <v>0</v>
      </c>
      <c r="BU15" s="169">
        <f t="shared" si="19"/>
        <v>1296000</v>
      </c>
      <c r="BW15" s="169">
        <f t="shared" si="7"/>
        <v>0</v>
      </c>
      <c r="BX15" s="169">
        <f t="shared" si="10"/>
        <v>324000</v>
      </c>
      <c r="BY15" s="169">
        <f t="shared" si="11"/>
        <v>450000</v>
      </c>
      <c r="BZ15" s="169">
        <f t="shared" si="12"/>
        <v>270000</v>
      </c>
      <c r="CA15" s="169">
        <f t="shared" si="13"/>
        <v>134181.82</v>
      </c>
      <c r="CB15" s="169">
        <f t="shared" si="14"/>
        <v>117818.18</v>
      </c>
      <c r="CC15" s="169">
        <f t="shared" si="15"/>
        <v>1296000</v>
      </c>
      <c r="CD15" s="278"/>
    </row>
    <row r="16" spans="1:82" ht="27.6" x14ac:dyDescent="0.3">
      <c r="A16" s="173" t="s">
        <v>204</v>
      </c>
      <c r="B16" s="169">
        <v>0</v>
      </c>
      <c r="C16" s="169">
        <v>0</v>
      </c>
      <c r="D16" s="169">
        <v>0</v>
      </c>
      <c r="E16" s="169">
        <v>0</v>
      </c>
      <c r="F16" s="169">
        <v>0</v>
      </c>
      <c r="G16" s="169">
        <v>0</v>
      </c>
      <c r="H16" s="169">
        <v>0</v>
      </c>
      <c r="I16" s="169">
        <v>0</v>
      </c>
      <c r="J16" s="169">
        <v>0</v>
      </c>
      <c r="K16" s="169">
        <v>0</v>
      </c>
      <c r="L16" s="169">
        <v>0</v>
      </c>
      <c r="M16" s="169">
        <v>0</v>
      </c>
      <c r="N16" s="169">
        <v>0</v>
      </c>
      <c r="O16" s="169">
        <v>0</v>
      </c>
      <c r="P16" s="169">
        <v>0</v>
      </c>
      <c r="Q16" s="169">
        <v>0</v>
      </c>
      <c r="R16" s="169">
        <v>0</v>
      </c>
      <c r="S16" s="169">
        <v>0</v>
      </c>
      <c r="T16" s="169">
        <v>0</v>
      </c>
      <c r="U16" s="169">
        <v>0</v>
      </c>
      <c r="V16" s="169">
        <v>0</v>
      </c>
      <c r="W16" s="169">
        <v>6136.36</v>
      </c>
      <c r="X16" s="169">
        <v>263863.64</v>
      </c>
      <c r="Y16" s="169">
        <v>0</v>
      </c>
      <c r="Z16" s="169">
        <v>0</v>
      </c>
      <c r="AA16" s="169">
        <v>0</v>
      </c>
      <c r="AB16" s="169">
        <v>0</v>
      </c>
      <c r="AC16" s="169">
        <v>0</v>
      </c>
      <c r="AD16" s="169">
        <v>0</v>
      </c>
      <c r="AE16" s="169">
        <v>0</v>
      </c>
      <c r="AF16" s="169">
        <v>0</v>
      </c>
      <c r="AG16" s="169">
        <v>0</v>
      </c>
      <c r="AH16" s="169">
        <v>0</v>
      </c>
      <c r="AI16" s="169">
        <v>0</v>
      </c>
      <c r="AJ16" s="169">
        <v>159545.45000000001</v>
      </c>
      <c r="AK16" s="169">
        <v>20454.55</v>
      </c>
      <c r="AL16" s="169">
        <v>0</v>
      </c>
      <c r="AM16" s="169">
        <v>0</v>
      </c>
      <c r="AN16" s="169">
        <v>0</v>
      </c>
      <c r="AO16" s="169">
        <v>0</v>
      </c>
      <c r="AP16" s="169">
        <v>0</v>
      </c>
      <c r="AQ16" s="169">
        <v>0</v>
      </c>
      <c r="AR16" s="169">
        <v>0</v>
      </c>
      <c r="AS16" s="169">
        <v>0</v>
      </c>
      <c r="AT16" s="169">
        <v>0</v>
      </c>
      <c r="AU16" s="169">
        <v>0</v>
      </c>
      <c r="AV16" s="169">
        <v>135000</v>
      </c>
      <c r="AW16" s="169">
        <v>45000</v>
      </c>
      <c r="AX16" s="169">
        <v>0</v>
      </c>
      <c r="AY16" s="169">
        <v>0</v>
      </c>
      <c r="AZ16" s="169">
        <v>0</v>
      </c>
      <c r="BA16" s="169">
        <v>0</v>
      </c>
      <c r="BB16" s="169">
        <v>0</v>
      </c>
      <c r="BC16" s="169">
        <v>0</v>
      </c>
      <c r="BD16" s="169">
        <v>0</v>
      </c>
      <c r="BE16" s="169">
        <v>0</v>
      </c>
      <c r="BF16" s="169">
        <v>0</v>
      </c>
      <c r="BG16" s="169">
        <v>0</v>
      </c>
      <c r="BH16" s="169">
        <v>0</v>
      </c>
      <c r="BI16" s="169">
        <v>0</v>
      </c>
      <c r="BJ16" s="169">
        <v>0</v>
      </c>
      <c r="BK16" s="169">
        <v>0</v>
      </c>
      <c r="BL16" s="169">
        <v>0</v>
      </c>
      <c r="BM16" s="169">
        <v>0</v>
      </c>
      <c r="BN16" s="169">
        <v>0</v>
      </c>
      <c r="BO16" s="169">
        <v>0</v>
      </c>
      <c r="BP16" s="169">
        <v>0</v>
      </c>
      <c r="BQ16" s="169">
        <v>0</v>
      </c>
      <c r="BR16" s="169">
        <v>0</v>
      </c>
      <c r="BS16" s="169">
        <v>0</v>
      </c>
      <c r="BT16" s="169">
        <v>0</v>
      </c>
      <c r="BU16" s="169">
        <f t="shared" si="19"/>
        <v>630000</v>
      </c>
      <c r="BW16" s="169">
        <f t="shared" si="7"/>
        <v>0</v>
      </c>
      <c r="BX16" s="169">
        <f t="shared" si="10"/>
        <v>270000</v>
      </c>
      <c r="BY16" s="169">
        <f t="shared" si="11"/>
        <v>180000</v>
      </c>
      <c r="BZ16" s="169">
        <f t="shared" si="12"/>
        <v>180000</v>
      </c>
      <c r="CA16" s="169">
        <f t="shared" si="13"/>
        <v>0</v>
      </c>
      <c r="CB16" s="169">
        <f t="shared" si="14"/>
        <v>0</v>
      </c>
      <c r="CC16" s="169">
        <f t="shared" si="15"/>
        <v>630000</v>
      </c>
      <c r="CD16" s="278"/>
    </row>
    <row r="17" spans="1:82" ht="27.6" x14ac:dyDescent="0.3">
      <c r="A17" s="173" t="s">
        <v>208</v>
      </c>
      <c r="B17" s="169">
        <f t="shared" ref="B17:BM17" si="22">B18+B19+B20</f>
        <v>0</v>
      </c>
      <c r="C17" s="169">
        <f t="shared" si="22"/>
        <v>0</v>
      </c>
      <c r="D17" s="169">
        <f t="shared" si="22"/>
        <v>0</v>
      </c>
      <c r="E17" s="169">
        <f t="shared" si="22"/>
        <v>0</v>
      </c>
      <c r="F17" s="169">
        <f t="shared" si="22"/>
        <v>0</v>
      </c>
      <c r="G17" s="169">
        <f t="shared" si="22"/>
        <v>0</v>
      </c>
      <c r="H17" s="169">
        <f t="shared" si="22"/>
        <v>0</v>
      </c>
      <c r="I17" s="169">
        <f t="shared" si="22"/>
        <v>0</v>
      </c>
      <c r="J17" s="169">
        <f t="shared" si="22"/>
        <v>0</v>
      </c>
      <c r="K17" s="169">
        <f t="shared" si="22"/>
        <v>0</v>
      </c>
      <c r="L17" s="169">
        <f t="shared" si="22"/>
        <v>0</v>
      </c>
      <c r="M17" s="169">
        <f t="shared" si="22"/>
        <v>0</v>
      </c>
      <c r="N17" s="169">
        <f t="shared" si="22"/>
        <v>0</v>
      </c>
      <c r="O17" s="169">
        <f t="shared" si="22"/>
        <v>0</v>
      </c>
      <c r="P17" s="169">
        <f t="shared" si="22"/>
        <v>0</v>
      </c>
      <c r="Q17" s="169">
        <f t="shared" si="22"/>
        <v>0</v>
      </c>
      <c r="R17" s="169">
        <f t="shared" si="22"/>
        <v>0</v>
      </c>
      <c r="S17" s="169">
        <f t="shared" si="22"/>
        <v>0</v>
      </c>
      <c r="T17" s="169">
        <f t="shared" si="22"/>
        <v>0</v>
      </c>
      <c r="U17" s="169">
        <f t="shared" si="22"/>
        <v>0</v>
      </c>
      <c r="V17" s="169">
        <f t="shared" si="22"/>
        <v>0</v>
      </c>
      <c r="W17" s="169">
        <f t="shared" si="22"/>
        <v>0</v>
      </c>
      <c r="X17" s="169">
        <f t="shared" si="22"/>
        <v>31500</v>
      </c>
      <c r="Y17" s="169">
        <f t="shared" si="22"/>
        <v>1354500.0000000002</v>
      </c>
      <c r="Z17" s="169">
        <f t="shared" si="22"/>
        <v>0</v>
      </c>
      <c r="AA17" s="169">
        <f t="shared" si="22"/>
        <v>0</v>
      </c>
      <c r="AB17" s="169">
        <f t="shared" si="22"/>
        <v>0</v>
      </c>
      <c r="AC17" s="169">
        <f t="shared" si="22"/>
        <v>0</v>
      </c>
      <c r="AD17" s="169">
        <f t="shared" si="22"/>
        <v>0</v>
      </c>
      <c r="AE17" s="169">
        <f t="shared" si="22"/>
        <v>0</v>
      </c>
      <c r="AF17" s="169">
        <f t="shared" si="22"/>
        <v>0</v>
      </c>
      <c r="AG17" s="169">
        <f t="shared" si="22"/>
        <v>0</v>
      </c>
      <c r="AH17" s="169">
        <f t="shared" si="22"/>
        <v>0</v>
      </c>
      <c r="AI17" s="169">
        <f t="shared" si="22"/>
        <v>0</v>
      </c>
      <c r="AJ17" s="169">
        <f t="shared" si="22"/>
        <v>0</v>
      </c>
      <c r="AK17" s="169">
        <f t="shared" si="22"/>
        <v>2217681.8199999998</v>
      </c>
      <c r="AL17" s="169">
        <f t="shared" si="22"/>
        <v>284318.18</v>
      </c>
      <c r="AM17" s="169">
        <f t="shared" si="22"/>
        <v>0</v>
      </c>
      <c r="AN17" s="169">
        <f t="shared" si="22"/>
        <v>0</v>
      </c>
      <c r="AO17" s="169">
        <f t="shared" si="22"/>
        <v>0</v>
      </c>
      <c r="AP17" s="169">
        <f t="shared" si="22"/>
        <v>0</v>
      </c>
      <c r="AQ17" s="169">
        <f t="shared" si="22"/>
        <v>0</v>
      </c>
      <c r="AR17" s="169">
        <f t="shared" si="22"/>
        <v>0</v>
      </c>
      <c r="AS17" s="169">
        <f t="shared" si="22"/>
        <v>0</v>
      </c>
      <c r="AT17" s="169">
        <f t="shared" si="22"/>
        <v>0</v>
      </c>
      <c r="AU17" s="169">
        <f t="shared" si="22"/>
        <v>0</v>
      </c>
      <c r="AV17" s="169">
        <f t="shared" si="22"/>
        <v>0</v>
      </c>
      <c r="AW17" s="169">
        <f t="shared" si="22"/>
        <v>1331590.9099999999</v>
      </c>
      <c r="AX17" s="169">
        <f t="shared" si="22"/>
        <v>558409.09</v>
      </c>
      <c r="AY17" s="169">
        <f t="shared" si="22"/>
        <v>0</v>
      </c>
      <c r="AZ17" s="169">
        <f t="shared" si="22"/>
        <v>189818.18</v>
      </c>
      <c r="BA17" s="169">
        <f t="shared" si="22"/>
        <v>98181.82</v>
      </c>
      <c r="BB17" s="169">
        <f t="shared" si="22"/>
        <v>0</v>
      </c>
      <c r="BC17" s="169">
        <f t="shared" si="22"/>
        <v>0</v>
      </c>
      <c r="BD17" s="169">
        <f t="shared" si="22"/>
        <v>0</v>
      </c>
      <c r="BE17" s="169">
        <f t="shared" si="22"/>
        <v>0</v>
      </c>
      <c r="BF17" s="169">
        <f t="shared" si="22"/>
        <v>0</v>
      </c>
      <c r="BG17" s="169">
        <f t="shared" si="22"/>
        <v>0</v>
      </c>
      <c r="BH17" s="169">
        <f t="shared" si="22"/>
        <v>441818.18</v>
      </c>
      <c r="BI17" s="169">
        <f t="shared" si="22"/>
        <v>278181.82</v>
      </c>
      <c r="BJ17" s="169">
        <f t="shared" si="22"/>
        <v>0</v>
      </c>
      <c r="BK17" s="169">
        <f t="shared" si="22"/>
        <v>0</v>
      </c>
      <c r="BL17" s="169">
        <f t="shared" si="22"/>
        <v>0</v>
      </c>
      <c r="BM17" s="169">
        <f t="shared" si="22"/>
        <v>0</v>
      </c>
      <c r="BN17" s="169">
        <f t="shared" ref="BN17:BU17" si="23">BN18+BN19+BN20</f>
        <v>0</v>
      </c>
      <c r="BO17" s="169">
        <f t="shared" si="23"/>
        <v>0</v>
      </c>
      <c r="BP17" s="169">
        <f t="shared" si="23"/>
        <v>0</v>
      </c>
      <c r="BQ17" s="169">
        <f t="shared" si="23"/>
        <v>0</v>
      </c>
      <c r="BR17" s="169">
        <f t="shared" si="23"/>
        <v>25772.73</v>
      </c>
      <c r="BS17" s="169">
        <f t="shared" si="23"/>
        <v>169363.62999999998</v>
      </c>
      <c r="BT17" s="169">
        <f t="shared" si="23"/>
        <v>128863.64</v>
      </c>
      <c r="BU17" s="169">
        <f t="shared" si="23"/>
        <v>7110000</v>
      </c>
      <c r="BW17" s="169">
        <f t="shared" si="7"/>
        <v>0</v>
      </c>
      <c r="BX17" s="169">
        <f t="shared" si="10"/>
        <v>1386000.0000000002</v>
      </c>
      <c r="BY17" s="169">
        <f t="shared" si="11"/>
        <v>2217681.8199999998</v>
      </c>
      <c r="BZ17" s="169">
        <f t="shared" si="12"/>
        <v>1615909.0899999999</v>
      </c>
      <c r="CA17" s="169">
        <f t="shared" si="13"/>
        <v>1566409.09</v>
      </c>
      <c r="CB17" s="169">
        <f t="shared" si="14"/>
        <v>324000</v>
      </c>
      <c r="CC17" s="169">
        <f t="shared" si="15"/>
        <v>7110000</v>
      </c>
      <c r="CD17" s="278"/>
    </row>
    <row r="18" spans="1:82" x14ac:dyDescent="0.3">
      <c r="A18" s="174" t="s">
        <v>237</v>
      </c>
      <c r="B18" s="170">
        <v>0</v>
      </c>
      <c r="C18" s="170">
        <v>0</v>
      </c>
      <c r="D18" s="170">
        <v>0</v>
      </c>
      <c r="E18" s="170">
        <v>0</v>
      </c>
      <c r="F18" s="170">
        <v>0</v>
      </c>
      <c r="G18" s="170">
        <v>0</v>
      </c>
      <c r="H18" s="170">
        <v>0</v>
      </c>
      <c r="I18" s="170">
        <v>0</v>
      </c>
      <c r="J18" s="170">
        <v>0</v>
      </c>
      <c r="K18" s="170">
        <v>0</v>
      </c>
      <c r="L18" s="170">
        <v>0</v>
      </c>
      <c r="M18" s="170">
        <v>0</v>
      </c>
      <c r="N18" s="170">
        <v>0</v>
      </c>
      <c r="O18" s="170">
        <v>0</v>
      </c>
      <c r="P18" s="170">
        <v>0</v>
      </c>
      <c r="Q18" s="170">
        <v>0</v>
      </c>
      <c r="R18" s="170">
        <v>0</v>
      </c>
      <c r="S18" s="170">
        <v>0</v>
      </c>
      <c r="T18" s="170">
        <v>0</v>
      </c>
      <c r="U18" s="170">
        <v>0</v>
      </c>
      <c r="V18" s="170">
        <v>0</v>
      </c>
      <c r="W18" s="170">
        <v>0</v>
      </c>
      <c r="X18" s="170">
        <v>12272.73</v>
      </c>
      <c r="Y18" s="170">
        <v>527727.27</v>
      </c>
      <c r="Z18" s="170">
        <v>0</v>
      </c>
      <c r="AA18" s="170">
        <v>0</v>
      </c>
      <c r="AB18" s="170">
        <v>0</v>
      </c>
      <c r="AC18" s="170">
        <v>0</v>
      </c>
      <c r="AD18" s="170">
        <v>0</v>
      </c>
      <c r="AE18" s="170">
        <v>0</v>
      </c>
      <c r="AF18" s="170">
        <v>0</v>
      </c>
      <c r="AG18" s="170">
        <v>0</v>
      </c>
      <c r="AH18" s="170">
        <v>0</v>
      </c>
      <c r="AI18" s="170">
        <v>0</v>
      </c>
      <c r="AJ18" s="170">
        <v>0</v>
      </c>
      <c r="AK18" s="170">
        <v>877500</v>
      </c>
      <c r="AL18" s="170">
        <v>112500</v>
      </c>
      <c r="AM18" s="170">
        <v>0</v>
      </c>
      <c r="AN18" s="170">
        <v>0</v>
      </c>
      <c r="AO18" s="170">
        <v>0</v>
      </c>
      <c r="AP18" s="170">
        <v>0</v>
      </c>
      <c r="AQ18" s="170">
        <v>0</v>
      </c>
      <c r="AR18" s="170">
        <v>0</v>
      </c>
      <c r="AS18" s="170">
        <v>0</v>
      </c>
      <c r="AT18" s="170">
        <v>0</v>
      </c>
      <c r="AU18" s="170">
        <v>0</v>
      </c>
      <c r="AV18" s="170">
        <v>0</v>
      </c>
      <c r="AW18" s="170">
        <v>570681.81999999995</v>
      </c>
      <c r="AX18" s="170">
        <v>239318.18</v>
      </c>
      <c r="AY18" s="170">
        <v>0</v>
      </c>
      <c r="AZ18" s="170">
        <v>0</v>
      </c>
      <c r="BA18" s="170">
        <v>0</v>
      </c>
      <c r="BB18" s="170">
        <v>0</v>
      </c>
      <c r="BC18" s="170">
        <v>0</v>
      </c>
      <c r="BD18" s="170">
        <v>0</v>
      </c>
      <c r="BE18" s="170">
        <v>0</v>
      </c>
      <c r="BF18" s="170">
        <v>0</v>
      </c>
      <c r="BG18" s="170">
        <v>0</v>
      </c>
      <c r="BH18" s="170">
        <v>220909.09</v>
      </c>
      <c r="BI18" s="170">
        <v>139090.91</v>
      </c>
      <c r="BJ18" s="170">
        <v>0</v>
      </c>
      <c r="BK18" s="170">
        <v>0</v>
      </c>
      <c r="BL18" s="170">
        <v>0</v>
      </c>
      <c r="BM18" s="170">
        <v>0</v>
      </c>
      <c r="BN18" s="170">
        <v>0</v>
      </c>
      <c r="BO18" s="170">
        <v>0</v>
      </c>
      <c r="BP18" s="170">
        <v>0</v>
      </c>
      <c r="BQ18" s="170">
        <v>0</v>
      </c>
      <c r="BR18" s="170">
        <v>0</v>
      </c>
      <c r="BS18" s="170">
        <v>94090.91</v>
      </c>
      <c r="BT18" s="170">
        <v>85909.09</v>
      </c>
      <c r="BU18" s="170">
        <f t="shared" si="19"/>
        <v>2880000</v>
      </c>
      <c r="BW18" s="170">
        <f t="shared" si="7"/>
        <v>0</v>
      </c>
      <c r="BX18" s="170">
        <f t="shared" si="10"/>
        <v>540000</v>
      </c>
      <c r="BY18" s="170">
        <f t="shared" si="11"/>
        <v>877500</v>
      </c>
      <c r="BZ18" s="170">
        <f t="shared" si="12"/>
        <v>683181.82</v>
      </c>
      <c r="CA18" s="170">
        <f t="shared" si="13"/>
        <v>599318.18000000005</v>
      </c>
      <c r="CB18" s="170">
        <f t="shared" si="14"/>
        <v>180000</v>
      </c>
      <c r="CC18" s="170">
        <f t="shared" si="15"/>
        <v>2880000</v>
      </c>
      <c r="CD18" s="278"/>
    </row>
    <row r="19" spans="1:82" ht="27.6" x14ac:dyDescent="0.3">
      <c r="A19" s="174" t="s">
        <v>238</v>
      </c>
      <c r="B19" s="170">
        <v>0</v>
      </c>
      <c r="C19" s="170">
        <v>0</v>
      </c>
      <c r="D19" s="170">
        <v>0</v>
      </c>
      <c r="E19" s="170">
        <v>0</v>
      </c>
      <c r="F19" s="170">
        <v>0</v>
      </c>
      <c r="G19" s="170">
        <v>0</v>
      </c>
      <c r="H19" s="170">
        <v>0</v>
      </c>
      <c r="I19" s="170">
        <v>0</v>
      </c>
      <c r="J19" s="170">
        <v>0</v>
      </c>
      <c r="K19" s="170">
        <v>0</v>
      </c>
      <c r="L19" s="170">
        <v>0</v>
      </c>
      <c r="M19" s="170">
        <v>0</v>
      </c>
      <c r="N19" s="170">
        <v>0</v>
      </c>
      <c r="O19" s="170">
        <v>0</v>
      </c>
      <c r="P19" s="170">
        <v>0</v>
      </c>
      <c r="Q19" s="170">
        <v>0</v>
      </c>
      <c r="R19" s="170">
        <v>0</v>
      </c>
      <c r="S19" s="170">
        <v>0</v>
      </c>
      <c r="T19" s="170">
        <v>0</v>
      </c>
      <c r="U19" s="170">
        <v>0</v>
      </c>
      <c r="V19" s="170">
        <v>0</v>
      </c>
      <c r="W19" s="170">
        <v>0</v>
      </c>
      <c r="X19" s="170">
        <v>15136.36</v>
      </c>
      <c r="Y19" s="170">
        <v>650863.64</v>
      </c>
      <c r="Z19" s="170">
        <v>0</v>
      </c>
      <c r="AA19" s="170">
        <v>0</v>
      </c>
      <c r="AB19" s="170">
        <v>0</v>
      </c>
      <c r="AC19" s="170">
        <v>0</v>
      </c>
      <c r="AD19" s="170">
        <v>0</v>
      </c>
      <c r="AE19" s="170">
        <v>0</v>
      </c>
      <c r="AF19" s="170">
        <v>0</v>
      </c>
      <c r="AG19" s="170">
        <v>0</v>
      </c>
      <c r="AH19" s="170">
        <v>0</v>
      </c>
      <c r="AI19" s="170">
        <v>0</v>
      </c>
      <c r="AJ19" s="170">
        <v>0</v>
      </c>
      <c r="AK19" s="170">
        <v>1116818.18</v>
      </c>
      <c r="AL19" s="170">
        <v>143181.82</v>
      </c>
      <c r="AM19" s="170">
        <v>0</v>
      </c>
      <c r="AN19" s="170">
        <v>0</v>
      </c>
      <c r="AO19" s="170">
        <v>0</v>
      </c>
      <c r="AP19" s="170">
        <v>0</v>
      </c>
      <c r="AQ19" s="170">
        <v>0</v>
      </c>
      <c r="AR19" s="170">
        <v>0</v>
      </c>
      <c r="AS19" s="170">
        <v>0</v>
      </c>
      <c r="AT19" s="170">
        <v>0</v>
      </c>
      <c r="AU19" s="170">
        <v>0</v>
      </c>
      <c r="AV19" s="170">
        <v>0</v>
      </c>
      <c r="AW19" s="170">
        <v>760909.09</v>
      </c>
      <c r="AX19" s="170">
        <v>319090.90999999997</v>
      </c>
      <c r="AY19" s="170">
        <v>0</v>
      </c>
      <c r="AZ19" s="170">
        <v>0</v>
      </c>
      <c r="BA19" s="170">
        <v>0</v>
      </c>
      <c r="BB19" s="170">
        <v>0</v>
      </c>
      <c r="BC19" s="170">
        <v>0</v>
      </c>
      <c r="BD19" s="170">
        <v>0</v>
      </c>
      <c r="BE19" s="170">
        <v>0</v>
      </c>
      <c r="BF19" s="170">
        <v>0</v>
      </c>
      <c r="BG19" s="170">
        <v>0</v>
      </c>
      <c r="BH19" s="170">
        <v>143590.91</v>
      </c>
      <c r="BI19" s="170">
        <v>90409.09</v>
      </c>
      <c r="BJ19" s="170">
        <v>0</v>
      </c>
      <c r="BK19" s="170">
        <v>0</v>
      </c>
      <c r="BL19" s="170">
        <v>0</v>
      </c>
      <c r="BM19" s="170">
        <v>0</v>
      </c>
      <c r="BN19" s="170">
        <v>0</v>
      </c>
      <c r="BO19" s="170">
        <v>0</v>
      </c>
      <c r="BP19" s="170">
        <v>0</v>
      </c>
      <c r="BQ19" s="170">
        <v>0</v>
      </c>
      <c r="BR19" s="170">
        <v>0</v>
      </c>
      <c r="BS19" s="170">
        <v>47045.45</v>
      </c>
      <c r="BT19" s="170">
        <v>42954.55</v>
      </c>
      <c r="BU19" s="170">
        <f t="shared" si="19"/>
        <v>3330000</v>
      </c>
      <c r="BW19" s="170">
        <f t="shared" si="7"/>
        <v>0</v>
      </c>
      <c r="BX19" s="170">
        <f t="shared" si="10"/>
        <v>666000</v>
      </c>
      <c r="BY19" s="170">
        <f t="shared" si="11"/>
        <v>1116818.18</v>
      </c>
      <c r="BZ19" s="170">
        <f t="shared" si="12"/>
        <v>904090.90999999992</v>
      </c>
      <c r="CA19" s="170">
        <f t="shared" si="13"/>
        <v>553090.90999999992</v>
      </c>
      <c r="CB19" s="170">
        <f t="shared" si="14"/>
        <v>90000</v>
      </c>
      <c r="CC19" s="170">
        <f t="shared" si="15"/>
        <v>3330000</v>
      </c>
      <c r="CD19" s="278"/>
    </row>
    <row r="20" spans="1:82" ht="27.6" x14ac:dyDescent="0.3">
      <c r="A20" s="174" t="s">
        <v>239</v>
      </c>
      <c r="B20" s="170">
        <v>0</v>
      </c>
      <c r="C20" s="170">
        <v>0</v>
      </c>
      <c r="D20" s="170">
        <v>0</v>
      </c>
      <c r="E20" s="170">
        <v>0</v>
      </c>
      <c r="F20" s="170">
        <v>0</v>
      </c>
      <c r="G20" s="170">
        <v>0</v>
      </c>
      <c r="H20" s="170">
        <v>0</v>
      </c>
      <c r="I20" s="170">
        <v>0</v>
      </c>
      <c r="J20" s="170">
        <v>0</v>
      </c>
      <c r="K20" s="170">
        <v>0</v>
      </c>
      <c r="L20" s="170">
        <v>0</v>
      </c>
      <c r="M20" s="170">
        <v>0</v>
      </c>
      <c r="N20" s="170">
        <v>0</v>
      </c>
      <c r="O20" s="170">
        <v>0</v>
      </c>
      <c r="P20" s="170">
        <v>0</v>
      </c>
      <c r="Q20" s="170">
        <v>0</v>
      </c>
      <c r="R20" s="170">
        <v>0</v>
      </c>
      <c r="S20" s="170">
        <v>0</v>
      </c>
      <c r="T20" s="170">
        <v>0</v>
      </c>
      <c r="U20" s="170">
        <v>0</v>
      </c>
      <c r="V20" s="170">
        <v>0</v>
      </c>
      <c r="W20" s="170">
        <v>0</v>
      </c>
      <c r="X20" s="170">
        <v>4090.91</v>
      </c>
      <c r="Y20" s="170">
        <v>175909.09</v>
      </c>
      <c r="Z20" s="170">
        <v>0</v>
      </c>
      <c r="AA20" s="170">
        <v>0</v>
      </c>
      <c r="AB20" s="170">
        <v>0</v>
      </c>
      <c r="AC20" s="170">
        <v>0</v>
      </c>
      <c r="AD20" s="170">
        <v>0</v>
      </c>
      <c r="AE20" s="170">
        <v>0</v>
      </c>
      <c r="AF20" s="170">
        <v>0</v>
      </c>
      <c r="AG20" s="170">
        <v>0</v>
      </c>
      <c r="AH20" s="170">
        <v>0</v>
      </c>
      <c r="AI20" s="170">
        <v>0</v>
      </c>
      <c r="AJ20" s="170">
        <v>0</v>
      </c>
      <c r="AK20" s="170">
        <v>223363.64</v>
      </c>
      <c r="AL20" s="170">
        <v>28636.36</v>
      </c>
      <c r="AM20" s="170">
        <v>0</v>
      </c>
      <c r="AN20" s="170">
        <v>0</v>
      </c>
      <c r="AO20" s="170">
        <v>0</v>
      </c>
      <c r="AP20" s="170">
        <v>0</v>
      </c>
      <c r="AQ20" s="170">
        <v>0</v>
      </c>
      <c r="AR20" s="170">
        <v>0</v>
      </c>
      <c r="AS20" s="170">
        <v>0</v>
      </c>
      <c r="AT20" s="170">
        <v>0</v>
      </c>
      <c r="AU20" s="170">
        <v>0</v>
      </c>
      <c r="AV20" s="170">
        <v>0</v>
      </c>
      <c r="AW20" s="170">
        <v>0</v>
      </c>
      <c r="AX20" s="170">
        <v>0</v>
      </c>
      <c r="AY20" s="170">
        <v>0</v>
      </c>
      <c r="AZ20" s="170">
        <v>189818.18</v>
      </c>
      <c r="BA20" s="170">
        <v>98181.82</v>
      </c>
      <c r="BB20" s="170">
        <v>0</v>
      </c>
      <c r="BC20" s="170">
        <v>0</v>
      </c>
      <c r="BD20" s="170">
        <v>0</v>
      </c>
      <c r="BE20" s="170">
        <v>0</v>
      </c>
      <c r="BF20" s="170">
        <v>0</v>
      </c>
      <c r="BG20" s="170">
        <v>0</v>
      </c>
      <c r="BH20" s="170">
        <v>77318.179999999993</v>
      </c>
      <c r="BI20" s="170">
        <v>48681.82</v>
      </c>
      <c r="BJ20" s="170">
        <v>0</v>
      </c>
      <c r="BK20" s="170">
        <v>0</v>
      </c>
      <c r="BL20" s="170">
        <v>0</v>
      </c>
      <c r="BM20" s="170">
        <v>0</v>
      </c>
      <c r="BN20" s="170">
        <v>0</v>
      </c>
      <c r="BO20" s="170">
        <v>0</v>
      </c>
      <c r="BP20" s="170">
        <v>0</v>
      </c>
      <c r="BQ20" s="170">
        <v>0</v>
      </c>
      <c r="BR20" s="170">
        <v>25772.73</v>
      </c>
      <c r="BS20" s="170">
        <v>28227.27</v>
      </c>
      <c r="BT20" s="170">
        <v>0</v>
      </c>
      <c r="BU20" s="170">
        <f t="shared" si="19"/>
        <v>899999.99999999988</v>
      </c>
      <c r="BW20" s="170">
        <f t="shared" si="7"/>
        <v>0</v>
      </c>
      <c r="BX20" s="170">
        <f t="shared" si="10"/>
        <v>180000</v>
      </c>
      <c r="BY20" s="170">
        <f t="shared" si="11"/>
        <v>223363.64</v>
      </c>
      <c r="BZ20" s="170">
        <f t="shared" si="12"/>
        <v>28636.36</v>
      </c>
      <c r="CA20" s="170">
        <f t="shared" si="13"/>
        <v>414000</v>
      </c>
      <c r="CB20" s="170">
        <f t="shared" si="14"/>
        <v>54000</v>
      </c>
      <c r="CC20" s="170">
        <f t="shared" si="15"/>
        <v>900000</v>
      </c>
      <c r="CD20" s="278"/>
    </row>
    <row r="21" spans="1:82" ht="27.6" x14ac:dyDescent="0.3">
      <c r="A21" s="173" t="s">
        <v>205</v>
      </c>
      <c r="B21" s="169">
        <v>0</v>
      </c>
      <c r="C21" s="169">
        <v>0</v>
      </c>
      <c r="D21" s="169">
        <v>0</v>
      </c>
      <c r="E21" s="169">
        <v>0</v>
      </c>
      <c r="F21" s="169">
        <v>0</v>
      </c>
      <c r="G21" s="169">
        <v>0</v>
      </c>
      <c r="H21" s="169">
        <v>0</v>
      </c>
      <c r="I21" s="169">
        <v>0</v>
      </c>
      <c r="J21" s="169">
        <v>0</v>
      </c>
      <c r="K21" s="169">
        <v>0</v>
      </c>
      <c r="L21" s="169">
        <v>0</v>
      </c>
      <c r="M21" s="169">
        <v>0</v>
      </c>
      <c r="N21" s="169">
        <v>0</v>
      </c>
      <c r="O21" s="169">
        <v>0</v>
      </c>
      <c r="P21" s="169">
        <v>0</v>
      </c>
      <c r="Q21" s="169">
        <v>0</v>
      </c>
      <c r="R21" s="169">
        <v>0</v>
      </c>
      <c r="S21" s="169">
        <v>0</v>
      </c>
      <c r="T21" s="169">
        <v>0</v>
      </c>
      <c r="U21" s="169">
        <v>0</v>
      </c>
      <c r="V21" s="169">
        <v>0</v>
      </c>
      <c r="W21" s="169">
        <v>0</v>
      </c>
      <c r="X21" s="169">
        <v>87136.36</v>
      </c>
      <c r="Y21" s="169">
        <v>168463.64</v>
      </c>
      <c r="Z21" s="169">
        <v>0</v>
      </c>
      <c r="AA21" s="169">
        <v>0</v>
      </c>
      <c r="AB21" s="169">
        <v>0</v>
      </c>
      <c r="AC21" s="169">
        <v>0</v>
      </c>
      <c r="AD21" s="169">
        <v>0</v>
      </c>
      <c r="AE21" s="169">
        <v>0</v>
      </c>
      <c r="AF21" s="169">
        <v>0</v>
      </c>
      <c r="AG21" s="169">
        <v>103500</v>
      </c>
      <c r="AH21" s="169">
        <v>310500</v>
      </c>
      <c r="AI21" s="169">
        <v>0</v>
      </c>
      <c r="AJ21" s="169">
        <v>0</v>
      </c>
      <c r="AK21" s="169">
        <v>0</v>
      </c>
      <c r="AL21" s="169">
        <v>0</v>
      </c>
      <c r="AM21" s="169">
        <v>0</v>
      </c>
      <c r="AN21" s="169">
        <v>0</v>
      </c>
      <c r="AO21" s="169">
        <v>0</v>
      </c>
      <c r="AP21" s="169">
        <v>40909.089999999997</v>
      </c>
      <c r="AQ21" s="169">
        <v>319090.90999999997</v>
      </c>
      <c r="AR21" s="169">
        <v>0</v>
      </c>
      <c r="AS21" s="169">
        <v>0</v>
      </c>
      <c r="AT21" s="169">
        <v>0</v>
      </c>
      <c r="AU21" s="169">
        <v>0</v>
      </c>
      <c r="AV21" s="169">
        <v>0</v>
      </c>
      <c r="AW21" s="169">
        <v>0</v>
      </c>
      <c r="AX21" s="169">
        <v>0</v>
      </c>
      <c r="AY21" s="169">
        <v>3272.73</v>
      </c>
      <c r="AZ21" s="169">
        <v>137454.54999999999</v>
      </c>
      <c r="BA21" s="169">
        <v>3272.73</v>
      </c>
      <c r="BB21" s="169">
        <v>0</v>
      </c>
      <c r="BC21" s="169">
        <v>0</v>
      </c>
      <c r="BD21" s="169">
        <v>0</v>
      </c>
      <c r="BE21" s="169">
        <v>0</v>
      </c>
      <c r="BF21" s="169">
        <v>0</v>
      </c>
      <c r="BG21" s="169">
        <v>0</v>
      </c>
      <c r="BH21" s="169">
        <v>97281.82</v>
      </c>
      <c r="BI21" s="169">
        <v>7118.18</v>
      </c>
      <c r="BJ21" s="169">
        <v>0</v>
      </c>
      <c r="BK21" s="169">
        <v>0</v>
      </c>
      <c r="BL21" s="169">
        <v>0</v>
      </c>
      <c r="BM21" s="169">
        <v>0</v>
      </c>
      <c r="BN21" s="169">
        <v>0</v>
      </c>
      <c r="BO21" s="169">
        <v>0</v>
      </c>
      <c r="BP21" s="169">
        <v>0</v>
      </c>
      <c r="BQ21" s="169">
        <v>0</v>
      </c>
      <c r="BR21" s="169">
        <v>0</v>
      </c>
      <c r="BS21" s="169">
        <v>0</v>
      </c>
      <c r="BT21" s="169">
        <v>0</v>
      </c>
      <c r="BU21" s="169">
        <f t="shared" si="19"/>
        <v>1278000.01</v>
      </c>
      <c r="BW21" s="169">
        <f t="shared" si="7"/>
        <v>0</v>
      </c>
      <c r="BX21" s="169">
        <f t="shared" si="10"/>
        <v>255600</v>
      </c>
      <c r="BY21" s="169">
        <f t="shared" si="11"/>
        <v>414000</v>
      </c>
      <c r="BZ21" s="169">
        <f t="shared" si="12"/>
        <v>360000</v>
      </c>
      <c r="CA21" s="169">
        <f t="shared" si="13"/>
        <v>248400.01</v>
      </c>
      <c r="CB21" s="169">
        <f t="shared" si="14"/>
        <v>0</v>
      </c>
      <c r="CC21" s="169">
        <f t="shared" si="15"/>
        <v>1278000.01</v>
      </c>
      <c r="CD21" s="278"/>
    </row>
    <row r="22" spans="1:82" ht="27.6" x14ac:dyDescent="0.3">
      <c r="A22" s="173" t="s">
        <v>206</v>
      </c>
      <c r="B22" s="169">
        <v>0</v>
      </c>
      <c r="C22" s="169">
        <v>0</v>
      </c>
      <c r="D22" s="169">
        <v>0</v>
      </c>
      <c r="E22" s="169">
        <v>0</v>
      </c>
      <c r="F22" s="169">
        <v>0</v>
      </c>
      <c r="G22" s="169">
        <v>0</v>
      </c>
      <c r="H22" s="169">
        <v>0</v>
      </c>
      <c r="I22" s="169">
        <v>0</v>
      </c>
      <c r="J22" s="169">
        <v>0</v>
      </c>
      <c r="K22" s="169">
        <v>0</v>
      </c>
      <c r="L22" s="169">
        <v>0</v>
      </c>
      <c r="M22" s="169">
        <v>0</v>
      </c>
      <c r="N22" s="169">
        <v>0</v>
      </c>
      <c r="O22" s="169">
        <v>0</v>
      </c>
      <c r="P22" s="169">
        <v>0</v>
      </c>
      <c r="Q22" s="169">
        <v>0</v>
      </c>
      <c r="R22" s="169">
        <v>0</v>
      </c>
      <c r="S22" s="169">
        <v>0</v>
      </c>
      <c r="T22" s="169">
        <v>0</v>
      </c>
      <c r="U22" s="169">
        <v>0</v>
      </c>
      <c r="V22" s="169">
        <v>0</v>
      </c>
      <c r="W22" s="169">
        <v>2045.45</v>
      </c>
      <c r="X22" s="169">
        <v>87954.55</v>
      </c>
      <c r="Y22" s="169">
        <v>0</v>
      </c>
      <c r="Z22" s="169">
        <v>0</v>
      </c>
      <c r="AA22" s="169">
        <v>0</v>
      </c>
      <c r="AB22" s="169">
        <v>0</v>
      </c>
      <c r="AC22" s="169">
        <v>0</v>
      </c>
      <c r="AD22" s="169">
        <v>0</v>
      </c>
      <c r="AE22" s="169">
        <v>0</v>
      </c>
      <c r="AF22" s="169">
        <v>0</v>
      </c>
      <c r="AG22" s="169">
        <v>0</v>
      </c>
      <c r="AH22" s="169">
        <v>0</v>
      </c>
      <c r="AI22" s="169">
        <v>0</v>
      </c>
      <c r="AJ22" s="169">
        <v>239318.18</v>
      </c>
      <c r="AK22" s="169">
        <v>30681.82</v>
      </c>
      <c r="AL22" s="169">
        <v>0</v>
      </c>
      <c r="AM22" s="169">
        <v>0</v>
      </c>
      <c r="AN22" s="169">
        <v>0</v>
      </c>
      <c r="AO22" s="169">
        <v>0</v>
      </c>
      <c r="AP22" s="169">
        <v>0</v>
      </c>
      <c r="AQ22" s="169">
        <v>0</v>
      </c>
      <c r="AR22" s="169">
        <v>0</v>
      </c>
      <c r="AS22" s="169">
        <v>0</v>
      </c>
      <c r="AT22" s="169">
        <v>0</v>
      </c>
      <c r="AU22" s="169">
        <v>0</v>
      </c>
      <c r="AV22" s="169">
        <v>202500</v>
      </c>
      <c r="AW22" s="169">
        <v>67500</v>
      </c>
      <c r="AX22" s="169">
        <v>0</v>
      </c>
      <c r="AY22" s="169">
        <v>0</v>
      </c>
      <c r="AZ22" s="169">
        <v>0</v>
      </c>
      <c r="BA22" s="169">
        <v>0</v>
      </c>
      <c r="BB22" s="169">
        <v>0</v>
      </c>
      <c r="BC22" s="169">
        <v>0</v>
      </c>
      <c r="BD22" s="169">
        <v>0</v>
      </c>
      <c r="BE22" s="169">
        <v>0</v>
      </c>
      <c r="BF22" s="169">
        <v>0</v>
      </c>
      <c r="BG22" s="169">
        <v>0</v>
      </c>
      <c r="BH22" s="169">
        <v>110454.55</v>
      </c>
      <c r="BI22" s="169">
        <v>69545.45</v>
      </c>
      <c r="BJ22" s="169">
        <v>0</v>
      </c>
      <c r="BK22" s="169">
        <v>0</v>
      </c>
      <c r="BL22" s="169">
        <v>0</v>
      </c>
      <c r="BM22" s="169">
        <v>0</v>
      </c>
      <c r="BN22" s="169">
        <v>0</v>
      </c>
      <c r="BO22" s="169">
        <v>0</v>
      </c>
      <c r="BP22" s="169">
        <v>0</v>
      </c>
      <c r="BQ22" s="169">
        <v>0</v>
      </c>
      <c r="BR22" s="169">
        <v>42954.55</v>
      </c>
      <c r="BS22" s="169">
        <v>47045.45</v>
      </c>
      <c r="BT22" s="169">
        <v>0</v>
      </c>
      <c r="BU22" s="169">
        <f t="shared" si="19"/>
        <v>900000</v>
      </c>
      <c r="BW22" s="169">
        <f t="shared" si="7"/>
        <v>0</v>
      </c>
      <c r="BX22" s="169">
        <f t="shared" si="10"/>
        <v>90000</v>
      </c>
      <c r="BY22" s="169">
        <f t="shared" si="11"/>
        <v>270000</v>
      </c>
      <c r="BZ22" s="169">
        <f t="shared" si="12"/>
        <v>270000</v>
      </c>
      <c r="CA22" s="169">
        <f t="shared" si="13"/>
        <v>180000</v>
      </c>
      <c r="CB22" s="169">
        <f t="shared" si="14"/>
        <v>90000</v>
      </c>
      <c r="CC22" s="169">
        <f t="shared" si="15"/>
        <v>900000</v>
      </c>
      <c r="CD22" s="278"/>
    </row>
    <row r="23" spans="1:82" ht="27.6" x14ac:dyDescent="0.3">
      <c r="A23" s="173" t="s">
        <v>207</v>
      </c>
      <c r="B23" s="169">
        <v>0</v>
      </c>
      <c r="C23" s="169">
        <v>0</v>
      </c>
      <c r="D23" s="169">
        <v>0</v>
      </c>
      <c r="E23" s="169">
        <v>0</v>
      </c>
      <c r="F23" s="169">
        <v>0</v>
      </c>
      <c r="G23" s="169">
        <v>0</v>
      </c>
      <c r="H23" s="169">
        <v>0</v>
      </c>
      <c r="I23" s="169">
        <v>0</v>
      </c>
      <c r="J23" s="169">
        <v>0</v>
      </c>
      <c r="K23" s="169">
        <v>0</v>
      </c>
      <c r="L23" s="169">
        <v>0</v>
      </c>
      <c r="M23" s="169">
        <v>0</v>
      </c>
      <c r="N23" s="169">
        <v>0</v>
      </c>
      <c r="O23" s="169">
        <v>0</v>
      </c>
      <c r="P23" s="169">
        <v>0</v>
      </c>
      <c r="Q23" s="169">
        <v>0</v>
      </c>
      <c r="R23" s="169">
        <v>0</v>
      </c>
      <c r="S23" s="169">
        <v>0</v>
      </c>
      <c r="T23" s="169">
        <v>0</v>
      </c>
      <c r="U23" s="169">
        <v>0</v>
      </c>
      <c r="V23" s="169">
        <v>0</v>
      </c>
      <c r="W23" s="169">
        <v>12272.73</v>
      </c>
      <c r="X23" s="169">
        <v>527727.27</v>
      </c>
      <c r="Y23" s="169">
        <v>0</v>
      </c>
      <c r="Z23" s="169">
        <v>0</v>
      </c>
      <c r="AA23" s="169">
        <v>0</v>
      </c>
      <c r="AB23" s="169">
        <v>0</v>
      </c>
      <c r="AC23" s="169">
        <v>0</v>
      </c>
      <c r="AD23" s="169">
        <v>0</v>
      </c>
      <c r="AE23" s="169">
        <v>0</v>
      </c>
      <c r="AF23" s="169">
        <v>0</v>
      </c>
      <c r="AG23" s="169">
        <v>0</v>
      </c>
      <c r="AH23" s="169">
        <v>0</v>
      </c>
      <c r="AI23" s="169">
        <v>0</v>
      </c>
      <c r="AJ23" s="169">
        <v>638181.81999999995</v>
      </c>
      <c r="AK23" s="169">
        <v>81818.179999999993</v>
      </c>
      <c r="AL23" s="169">
        <v>0</v>
      </c>
      <c r="AM23" s="169">
        <v>0</v>
      </c>
      <c r="AN23" s="169">
        <v>0</v>
      </c>
      <c r="AO23" s="169">
        <v>0</v>
      </c>
      <c r="AP23" s="169">
        <v>0</v>
      </c>
      <c r="AQ23" s="169">
        <v>0</v>
      </c>
      <c r="AR23" s="169">
        <v>0</v>
      </c>
      <c r="AS23" s="169">
        <v>0</v>
      </c>
      <c r="AT23" s="169">
        <v>0</v>
      </c>
      <c r="AU23" s="169">
        <v>0</v>
      </c>
      <c r="AV23" s="169">
        <v>472500</v>
      </c>
      <c r="AW23" s="169">
        <v>157500</v>
      </c>
      <c r="AX23" s="169">
        <v>0</v>
      </c>
      <c r="AY23" s="169">
        <v>0</v>
      </c>
      <c r="AZ23" s="169">
        <v>0</v>
      </c>
      <c r="BA23" s="169">
        <v>0</v>
      </c>
      <c r="BB23" s="169">
        <v>0</v>
      </c>
      <c r="BC23" s="169">
        <v>0</v>
      </c>
      <c r="BD23" s="169">
        <v>0</v>
      </c>
      <c r="BE23" s="169">
        <v>0</v>
      </c>
      <c r="BF23" s="169">
        <v>0</v>
      </c>
      <c r="BG23" s="169">
        <v>0</v>
      </c>
      <c r="BH23" s="169">
        <v>276136.36</v>
      </c>
      <c r="BI23" s="169">
        <v>173863.64</v>
      </c>
      <c r="BJ23" s="169">
        <v>0</v>
      </c>
      <c r="BK23" s="169">
        <v>0</v>
      </c>
      <c r="BL23" s="169">
        <v>0</v>
      </c>
      <c r="BM23" s="169">
        <v>0</v>
      </c>
      <c r="BN23" s="169">
        <v>0</v>
      </c>
      <c r="BO23" s="169">
        <v>0</v>
      </c>
      <c r="BP23" s="169">
        <v>188181.82</v>
      </c>
      <c r="BQ23" s="169">
        <v>171818.18</v>
      </c>
      <c r="BR23" s="169">
        <v>0</v>
      </c>
      <c r="BS23" s="169">
        <v>0</v>
      </c>
      <c r="BT23" s="169">
        <v>0</v>
      </c>
      <c r="BU23" s="169">
        <f t="shared" si="19"/>
        <v>2700000</v>
      </c>
      <c r="BW23" s="169">
        <f t="shared" si="7"/>
        <v>0</v>
      </c>
      <c r="BX23" s="169">
        <f t="shared" si="10"/>
        <v>540000</v>
      </c>
      <c r="BY23" s="169">
        <f t="shared" si="11"/>
        <v>720000</v>
      </c>
      <c r="BZ23" s="169">
        <f t="shared" si="12"/>
        <v>630000</v>
      </c>
      <c r="CA23" s="169">
        <f t="shared" si="13"/>
        <v>450000</v>
      </c>
      <c r="CB23" s="169">
        <f t="shared" si="14"/>
        <v>360000</v>
      </c>
      <c r="CC23" s="169">
        <f t="shared" si="15"/>
        <v>2700000</v>
      </c>
      <c r="CD23" s="278"/>
    </row>
    <row r="24" spans="1:82" x14ac:dyDescent="0.3">
      <c r="A24" s="171" t="s">
        <v>185</v>
      </c>
      <c r="B24" s="177">
        <f t="shared" ref="B24:BM24" si="24">B25+B26+B27+B28+B29</f>
        <v>0</v>
      </c>
      <c r="C24" s="177">
        <f t="shared" si="24"/>
        <v>0</v>
      </c>
      <c r="D24" s="177">
        <f t="shared" si="24"/>
        <v>0</v>
      </c>
      <c r="E24" s="177">
        <f t="shared" si="24"/>
        <v>0</v>
      </c>
      <c r="F24" s="177">
        <f t="shared" si="24"/>
        <v>0</v>
      </c>
      <c r="G24" s="177">
        <f t="shared" si="24"/>
        <v>0</v>
      </c>
      <c r="H24" s="177">
        <f t="shared" si="24"/>
        <v>0</v>
      </c>
      <c r="I24" s="177">
        <f t="shared" si="24"/>
        <v>0</v>
      </c>
      <c r="J24" s="177">
        <f t="shared" si="24"/>
        <v>0</v>
      </c>
      <c r="K24" s="177">
        <f t="shared" si="24"/>
        <v>0</v>
      </c>
      <c r="L24" s="177">
        <f t="shared" si="24"/>
        <v>0</v>
      </c>
      <c r="M24" s="177">
        <f t="shared" si="24"/>
        <v>0</v>
      </c>
      <c r="N24" s="177">
        <f t="shared" si="24"/>
        <v>0</v>
      </c>
      <c r="O24" s="177">
        <f t="shared" si="24"/>
        <v>0</v>
      </c>
      <c r="P24" s="177">
        <f t="shared" si="24"/>
        <v>0</v>
      </c>
      <c r="Q24" s="177">
        <f t="shared" si="24"/>
        <v>0</v>
      </c>
      <c r="R24" s="177">
        <f t="shared" si="24"/>
        <v>0</v>
      </c>
      <c r="S24" s="177">
        <f t="shared" si="24"/>
        <v>0</v>
      </c>
      <c r="T24" s="177">
        <f t="shared" si="24"/>
        <v>0</v>
      </c>
      <c r="U24" s="177">
        <f t="shared" si="24"/>
        <v>0</v>
      </c>
      <c r="V24" s="177">
        <f t="shared" si="24"/>
        <v>0</v>
      </c>
      <c r="W24" s="177">
        <f t="shared" si="24"/>
        <v>55227.28</v>
      </c>
      <c r="X24" s="177">
        <f t="shared" si="24"/>
        <v>220032.46000000002</v>
      </c>
      <c r="Y24" s="177">
        <f t="shared" si="24"/>
        <v>26883.119999999995</v>
      </c>
      <c r="Z24" s="177">
        <f t="shared" si="24"/>
        <v>24545.460000000003</v>
      </c>
      <c r="AA24" s="177">
        <f t="shared" si="24"/>
        <v>23376.63</v>
      </c>
      <c r="AB24" s="177">
        <f t="shared" si="24"/>
        <v>26883.119999999995</v>
      </c>
      <c r="AC24" s="177">
        <f t="shared" si="24"/>
        <v>24545.460000000003</v>
      </c>
      <c r="AD24" s="177">
        <f t="shared" si="24"/>
        <v>45259.74</v>
      </c>
      <c r="AE24" s="177">
        <f t="shared" si="24"/>
        <v>29568.050000000003</v>
      </c>
      <c r="AF24" s="177">
        <f t="shared" si="24"/>
        <v>27865.620000000003</v>
      </c>
      <c r="AG24" s="177">
        <f t="shared" si="24"/>
        <v>30519.479999999996</v>
      </c>
      <c r="AH24" s="177">
        <f t="shared" si="24"/>
        <v>29192.550000000003</v>
      </c>
      <c r="AI24" s="177">
        <f t="shared" si="24"/>
        <v>27865.620000000003</v>
      </c>
      <c r="AJ24" s="177">
        <f t="shared" si="24"/>
        <v>29192.550000000003</v>
      </c>
      <c r="AK24" s="177">
        <f t="shared" si="24"/>
        <v>29192.550000000003</v>
      </c>
      <c r="AL24" s="177">
        <f t="shared" si="24"/>
        <v>29192.550000000003</v>
      </c>
      <c r="AM24" s="177">
        <f t="shared" si="24"/>
        <v>26538.690000000002</v>
      </c>
      <c r="AN24" s="177">
        <f t="shared" si="24"/>
        <v>30519.479999999996</v>
      </c>
      <c r="AO24" s="177">
        <f t="shared" si="24"/>
        <v>26538.690000000002</v>
      </c>
      <c r="AP24" s="177">
        <f t="shared" si="24"/>
        <v>30519.479999999996</v>
      </c>
      <c r="AQ24" s="177">
        <f t="shared" si="24"/>
        <v>29192.550000000003</v>
      </c>
      <c r="AR24" s="177">
        <f t="shared" si="24"/>
        <v>27865.620000000003</v>
      </c>
      <c r="AS24" s="177">
        <f t="shared" si="24"/>
        <v>30519.479999999996</v>
      </c>
      <c r="AT24" s="177">
        <f t="shared" si="24"/>
        <v>27865.620000000003</v>
      </c>
      <c r="AU24" s="177">
        <f t="shared" si="24"/>
        <v>29192.550000000003</v>
      </c>
      <c r="AV24" s="177">
        <f t="shared" si="24"/>
        <v>29192.550000000003</v>
      </c>
      <c r="AW24" s="177">
        <f t="shared" si="24"/>
        <v>27865.620000000003</v>
      </c>
      <c r="AX24" s="177">
        <f t="shared" si="24"/>
        <v>30519.479999999996</v>
      </c>
      <c r="AY24" s="177">
        <f t="shared" si="24"/>
        <v>27865.620000000003</v>
      </c>
      <c r="AZ24" s="177">
        <f t="shared" si="24"/>
        <v>27865.620000000003</v>
      </c>
      <c r="BA24" s="177">
        <f t="shared" si="24"/>
        <v>29192.550000000003</v>
      </c>
      <c r="BB24" s="177">
        <f t="shared" si="24"/>
        <v>27910.789999999994</v>
      </c>
      <c r="BC24" s="177">
        <f t="shared" si="24"/>
        <v>23376.63</v>
      </c>
      <c r="BD24" s="177">
        <f t="shared" si="24"/>
        <v>26883.119999999995</v>
      </c>
      <c r="BE24" s="177">
        <f t="shared" si="24"/>
        <v>25714.29</v>
      </c>
      <c r="BF24" s="177">
        <f t="shared" si="24"/>
        <v>24545.460000000003</v>
      </c>
      <c r="BG24" s="177">
        <f t="shared" si="24"/>
        <v>26883.119999999995</v>
      </c>
      <c r="BH24" s="177">
        <f t="shared" si="24"/>
        <v>24545.460000000003</v>
      </c>
      <c r="BI24" s="177">
        <f t="shared" si="24"/>
        <v>25714.29</v>
      </c>
      <c r="BJ24" s="177">
        <f t="shared" si="24"/>
        <v>26883.119999999995</v>
      </c>
      <c r="BK24" s="177">
        <f t="shared" si="24"/>
        <v>23376.63</v>
      </c>
      <c r="BL24" s="177">
        <f t="shared" si="24"/>
        <v>24545.460000000003</v>
      </c>
      <c r="BM24" s="177">
        <f t="shared" si="24"/>
        <v>25714.29</v>
      </c>
      <c r="BN24" s="177">
        <f t="shared" ref="BN24:BU24" si="25">BN25+BN26+BN27+BN28+BN29</f>
        <v>25714.29</v>
      </c>
      <c r="BO24" s="177">
        <f t="shared" si="25"/>
        <v>7597.4</v>
      </c>
      <c r="BP24" s="177">
        <f t="shared" si="25"/>
        <v>0</v>
      </c>
      <c r="BQ24" s="177">
        <f t="shared" si="25"/>
        <v>0</v>
      </c>
      <c r="BR24" s="177">
        <f t="shared" si="25"/>
        <v>0</v>
      </c>
      <c r="BS24" s="177">
        <f t="shared" si="25"/>
        <v>0</v>
      </c>
      <c r="BT24" s="177">
        <f t="shared" si="25"/>
        <v>0</v>
      </c>
      <c r="BU24" s="177">
        <f t="shared" si="25"/>
        <v>1450000.1899999997</v>
      </c>
      <c r="BW24" s="177">
        <f t="shared" si="7"/>
        <v>0</v>
      </c>
      <c r="BX24" s="177">
        <f t="shared" si="10"/>
        <v>302142.86</v>
      </c>
      <c r="BY24" s="177">
        <f t="shared" si="11"/>
        <v>348006.82999999996</v>
      </c>
      <c r="BZ24" s="177">
        <f t="shared" si="12"/>
        <v>345002.87999999995</v>
      </c>
      <c r="CA24" s="177">
        <f t="shared" si="13"/>
        <v>321016.43</v>
      </c>
      <c r="CB24" s="177">
        <f t="shared" si="14"/>
        <v>133831.19</v>
      </c>
      <c r="CC24" s="177">
        <f t="shared" si="15"/>
        <v>1450000.1899999997</v>
      </c>
      <c r="CD24" s="278"/>
    </row>
    <row r="25" spans="1:82" x14ac:dyDescent="0.3">
      <c r="A25" s="173" t="s">
        <v>217</v>
      </c>
      <c r="B25" s="169">
        <v>0</v>
      </c>
      <c r="C25" s="169">
        <v>0</v>
      </c>
      <c r="D25" s="169">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12272.73</v>
      </c>
      <c r="X25" s="169">
        <v>48896.1</v>
      </c>
      <c r="Y25" s="169">
        <v>5974.03</v>
      </c>
      <c r="Z25" s="169">
        <v>5454.55</v>
      </c>
      <c r="AA25" s="169">
        <v>5194.8100000000004</v>
      </c>
      <c r="AB25" s="169">
        <v>5974.03</v>
      </c>
      <c r="AC25" s="169">
        <v>5454.55</v>
      </c>
      <c r="AD25" s="169">
        <v>5714.29</v>
      </c>
      <c r="AE25" s="169">
        <v>5714.29</v>
      </c>
      <c r="AF25" s="169">
        <v>5454.55</v>
      </c>
      <c r="AG25" s="169">
        <v>5974.03</v>
      </c>
      <c r="AH25" s="169">
        <v>5714.29</v>
      </c>
      <c r="AI25" s="169">
        <v>5454.55</v>
      </c>
      <c r="AJ25" s="169">
        <v>5714.29</v>
      </c>
      <c r="AK25" s="169">
        <v>5714.29</v>
      </c>
      <c r="AL25" s="169">
        <v>5714.29</v>
      </c>
      <c r="AM25" s="169">
        <v>5194.8100000000004</v>
      </c>
      <c r="AN25" s="169">
        <v>5974.03</v>
      </c>
      <c r="AO25" s="169">
        <v>5194.8100000000004</v>
      </c>
      <c r="AP25" s="169">
        <v>5974.03</v>
      </c>
      <c r="AQ25" s="169">
        <v>5714.29</v>
      </c>
      <c r="AR25" s="169">
        <v>5454.55</v>
      </c>
      <c r="AS25" s="169">
        <v>5974.03</v>
      </c>
      <c r="AT25" s="169">
        <v>5454.55</v>
      </c>
      <c r="AU25" s="169">
        <v>5714.29</v>
      </c>
      <c r="AV25" s="169">
        <v>5714.29</v>
      </c>
      <c r="AW25" s="169">
        <v>5454.55</v>
      </c>
      <c r="AX25" s="169">
        <v>5974.03</v>
      </c>
      <c r="AY25" s="169">
        <v>5454.55</v>
      </c>
      <c r="AZ25" s="169">
        <v>5454.55</v>
      </c>
      <c r="BA25" s="169">
        <v>5714.29</v>
      </c>
      <c r="BB25" s="169">
        <v>5974.03</v>
      </c>
      <c r="BC25" s="169">
        <v>5194.8100000000004</v>
      </c>
      <c r="BD25" s="169">
        <v>5974.03</v>
      </c>
      <c r="BE25" s="169">
        <v>5714.29</v>
      </c>
      <c r="BF25" s="169">
        <v>5454.55</v>
      </c>
      <c r="BG25" s="169">
        <v>5974.03</v>
      </c>
      <c r="BH25" s="169">
        <v>5454.55</v>
      </c>
      <c r="BI25" s="169">
        <v>5714.29</v>
      </c>
      <c r="BJ25" s="169">
        <v>5974.03</v>
      </c>
      <c r="BK25" s="169">
        <v>5194.8100000000004</v>
      </c>
      <c r="BL25" s="169">
        <v>5454.55</v>
      </c>
      <c r="BM25" s="169">
        <v>5714.29</v>
      </c>
      <c r="BN25" s="169">
        <v>5714.29</v>
      </c>
      <c r="BO25" s="169">
        <v>1688.31</v>
      </c>
      <c r="BP25" s="169">
        <v>0</v>
      </c>
      <c r="BQ25" s="169">
        <v>0</v>
      </c>
      <c r="BR25" s="169">
        <v>0</v>
      </c>
      <c r="BS25" s="169">
        <v>0</v>
      </c>
      <c r="BT25" s="169">
        <v>0</v>
      </c>
      <c r="BU25" s="169">
        <f t="shared" si="19"/>
        <v>300000.17999999988</v>
      </c>
      <c r="BW25" s="169">
        <f t="shared" si="7"/>
        <v>0</v>
      </c>
      <c r="BX25" s="169">
        <f t="shared" si="10"/>
        <v>67142.86</v>
      </c>
      <c r="BY25" s="169">
        <f t="shared" si="11"/>
        <v>67532.52</v>
      </c>
      <c r="BZ25" s="169">
        <f t="shared" si="12"/>
        <v>67532.52</v>
      </c>
      <c r="CA25" s="169">
        <f t="shared" si="13"/>
        <v>68052</v>
      </c>
      <c r="CB25" s="169">
        <f t="shared" si="14"/>
        <v>29740.280000000002</v>
      </c>
      <c r="CC25" s="169">
        <f t="shared" si="15"/>
        <v>300000.18000000005</v>
      </c>
      <c r="CD25" s="278"/>
    </row>
    <row r="26" spans="1:82" ht="27.6" x14ac:dyDescent="0.3">
      <c r="A26" s="173" t="s">
        <v>218</v>
      </c>
      <c r="B26" s="169">
        <v>0</v>
      </c>
      <c r="C26" s="169">
        <v>0</v>
      </c>
      <c r="D26" s="169">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12272.73</v>
      </c>
      <c r="X26" s="169">
        <v>48896.1</v>
      </c>
      <c r="Y26" s="169">
        <v>5974.03</v>
      </c>
      <c r="Z26" s="169">
        <v>5454.55</v>
      </c>
      <c r="AA26" s="169">
        <v>5194.8100000000004</v>
      </c>
      <c r="AB26" s="169">
        <v>5974.03</v>
      </c>
      <c r="AC26" s="169">
        <v>5454.55</v>
      </c>
      <c r="AD26" s="169">
        <v>5714.29</v>
      </c>
      <c r="AE26" s="169">
        <v>5714.29</v>
      </c>
      <c r="AF26" s="169">
        <v>5454.55</v>
      </c>
      <c r="AG26" s="169">
        <v>5974.03</v>
      </c>
      <c r="AH26" s="169">
        <v>5714.29</v>
      </c>
      <c r="AI26" s="169">
        <v>5454.55</v>
      </c>
      <c r="AJ26" s="169">
        <v>5714.29</v>
      </c>
      <c r="AK26" s="169">
        <v>5714.29</v>
      </c>
      <c r="AL26" s="169">
        <v>5714.29</v>
      </c>
      <c r="AM26" s="169">
        <v>5194.8100000000004</v>
      </c>
      <c r="AN26" s="169">
        <v>5974.03</v>
      </c>
      <c r="AO26" s="169">
        <v>5194.8100000000004</v>
      </c>
      <c r="AP26" s="169">
        <v>5974.03</v>
      </c>
      <c r="AQ26" s="169">
        <v>5714.29</v>
      </c>
      <c r="AR26" s="169">
        <v>5454.55</v>
      </c>
      <c r="AS26" s="169">
        <v>5974.03</v>
      </c>
      <c r="AT26" s="169">
        <v>5454.55</v>
      </c>
      <c r="AU26" s="169">
        <v>5714.29</v>
      </c>
      <c r="AV26" s="169">
        <v>5714.29</v>
      </c>
      <c r="AW26" s="169">
        <v>5454.55</v>
      </c>
      <c r="AX26" s="169">
        <v>5974.03</v>
      </c>
      <c r="AY26" s="169">
        <v>5454.55</v>
      </c>
      <c r="AZ26" s="169">
        <v>5454.55</v>
      </c>
      <c r="BA26" s="169">
        <v>5714.29</v>
      </c>
      <c r="BB26" s="169">
        <v>5974.03</v>
      </c>
      <c r="BC26" s="169">
        <v>5194.8100000000004</v>
      </c>
      <c r="BD26" s="169">
        <v>5974.03</v>
      </c>
      <c r="BE26" s="169">
        <v>5714.29</v>
      </c>
      <c r="BF26" s="169">
        <v>5454.55</v>
      </c>
      <c r="BG26" s="169">
        <v>5974.03</v>
      </c>
      <c r="BH26" s="169">
        <v>5454.55</v>
      </c>
      <c r="BI26" s="169">
        <v>5714.29</v>
      </c>
      <c r="BJ26" s="169">
        <v>5974.03</v>
      </c>
      <c r="BK26" s="169">
        <v>5194.8100000000004</v>
      </c>
      <c r="BL26" s="169">
        <v>5454.55</v>
      </c>
      <c r="BM26" s="169">
        <v>5714.29</v>
      </c>
      <c r="BN26" s="169">
        <v>5714.29</v>
      </c>
      <c r="BO26" s="169">
        <v>1688.31</v>
      </c>
      <c r="BP26" s="169">
        <v>0</v>
      </c>
      <c r="BQ26" s="169">
        <v>0</v>
      </c>
      <c r="BR26" s="169">
        <v>0</v>
      </c>
      <c r="BS26" s="169">
        <v>0</v>
      </c>
      <c r="BT26" s="169">
        <v>0</v>
      </c>
      <c r="BU26" s="169">
        <f t="shared" si="19"/>
        <v>300000.17999999988</v>
      </c>
      <c r="BW26" s="169">
        <f t="shared" si="7"/>
        <v>0</v>
      </c>
      <c r="BX26" s="169">
        <f t="shared" si="10"/>
        <v>67142.86</v>
      </c>
      <c r="BY26" s="169">
        <f t="shared" si="11"/>
        <v>67532.52</v>
      </c>
      <c r="BZ26" s="169">
        <f t="shared" si="12"/>
        <v>67532.52</v>
      </c>
      <c r="CA26" s="169">
        <f t="shared" si="13"/>
        <v>68052</v>
      </c>
      <c r="CB26" s="169">
        <f t="shared" si="14"/>
        <v>29740.280000000002</v>
      </c>
      <c r="CC26" s="169">
        <f t="shared" si="15"/>
        <v>300000.18000000005</v>
      </c>
      <c r="CD26" s="278"/>
    </row>
    <row r="27" spans="1:82" x14ac:dyDescent="0.3">
      <c r="A27" s="173" t="s">
        <v>219</v>
      </c>
      <c r="B27" s="169">
        <v>0</v>
      </c>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20454.55</v>
      </c>
      <c r="X27" s="169">
        <v>81493.5</v>
      </c>
      <c r="Y27" s="169">
        <v>9956.7099999999991</v>
      </c>
      <c r="Z27" s="169">
        <v>9090.91</v>
      </c>
      <c r="AA27" s="169">
        <v>8658.01</v>
      </c>
      <c r="AB27" s="169">
        <v>9956.7099999999991</v>
      </c>
      <c r="AC27" s="169">
        <v>9090.91</v>
      </c>
      <c r="AD27" s="169">
        <v>9523.81</v>
      </c>
      <c r="AE27" s="169">
        <v>9523.81</v>
      </c>
      <c r="AF27" s="169">
        <v>9090.91</v>
      </c>
      <c r="AG27" s="169">
        <v>9956.7099999999991</v>
      </c>
      <c r="AH27" s="169">
        <v>9523.81</v>
      </c>
      <c r="AI27" s="169">
        <v>9090.91</v>
      </c>
      <c r="AJ27" s="169">
        <v>9523.81</v>
      </c>
      <c r="AK27" s="169">
        <v>9523.81</v>
      </c>
      <c r="AL27" s="169">
        <v>9523.81</v>
      </c>
      <c r="AM27" s="169">
        <v>8658.01</v>
      </c>
      <c r="AN27" s="169">
        <v>9956.7099999999991</v>
      </c>
      <c r="AO27" s="169">
        <v>8658.01</v>
      </c>
      <c r="AP27" s="169">
        <v>9956.7099999999991</v>
      </c>
      <c r="AQ27" s="169">
        <v>9523.81</v>
      </c>
      <c r="AR27" s="169">
        <v>9090.91</v>
      </c>
      <c r="AS27" s="169">
        <v>9956.7099999999991</v>
      </c>
      <c r="AT27" s="169">
        <v>9090.91</v>
      </c>
      <c r="AU27" s="169">
        <v>9523.81</v>
      </c>
      <c r="AV27" s="169">
        <v>9523.81</v>
      </c>
      <c r="AW27" s="169">
        <v>9090.91</v>
      </c>
      <c r="AX27" s="169">
        <v>9956.7099999999991</v>
      </c>
      <c r="AY27" s="169">
        <v>9090.91</v>
      </c>
      <c r="AZ27" s="169">
        <v>9090.91</v>
      </c>
      <c r="BA27" s="169">
        <v>9523.81</v>
      </c>
      <c r="BB27" s="169">
        <v>9956.7099999999991</v>
      </c>
      <c r="BC27" s="169">
        <v>8658.01</v>
      </c>
      <c r="BD27" s="169">
        <v>9956.7099999999991</v>
      </c>
      <c r="BE27" s="169">
        <v>9523.81</v>
      </c>
      <c r="BF27" s="169">
        <v>9090.91</v>
      </c>
      <c r="BG27" s="169">
        <v>9956.7099999999991</v>
      </c>
      <c r="BH27" s="169">
        <v>9090.91</v>
      </c>
      <c r="BI27" s="169">
        <v>9523.81</v>
      </c>
      <c r="BJ27" s="169">
        <v>9956.7099999999991</v>
      </c>
      <c r="BK27" s="169">
        <v>8658.01</v>
      </c>
      <c r="BL27" s="169">
        <v>9090.91</v>
      </c>
      <c r="BM27" s="169">
        <v>9523.81</v>
      </c>
      <c r="BN27" s="169">
        <v>9523.81</v>
      </c>
      <c r="BO27" s="169">
        <v>2813.85</v>
      </c>
      <c r="BP27" s="169">
        <v>0</v>
      </c>
      <c r="BQ27" s="169">
        <v>0</v>
      </c>
      <c r="BR27" s="169">
        <v>0</v>
      </c>
      <c r="BS27" s="169">
        <v>0</v>
      </c>
      <c r="BT27" s="169">
        <v>0</v>
      </c>
      <c r="BU27" s="169">
        <f t="shared" si="19"/>
        <v>500000.0199999999</v>
      </c>
      <c r="BW27" s="169">
        <f t="shared" si="7"/>
        <v>0</v>
      </c>
      <c r="BX27" s="169">
        <f t="shared" si="10"/>
        <v>111904.76000000001</v>
      </c>
      <c r="BY27" s="169">
        <f t="shared" si="11"/>
        <v>112554.12</v>
      </c>
      <c r="BZ27" s="169">
        <f t="shared" si="12"/>
        <v>112554.12</v>
      </c>
      <c r="CA27" s="169">
        <f t="shared" si="13"/>
        <v>113419.91999999998</v>
      </c>
      <c r="CB27" s="169">
        <f t="shared" si="14"/>
        <v>49567.1</v>
      </c>
      <c r="CC27" s="169">
        <f t="shared" si="15"/>
        <v>500000.01999999996</v>
      </c>
      <c r="CD27" s="278"/>
    </row>
    <row r="28" spans="1:82" ht="27.6" x14ac:dyDescent="0.3">
      <c r="A28" s="173" t="s">
        <v>220</v>
      </c>
      <c r="B28" s="169">
        <v>0</v>
      </c>
      <c r="C28" s="169">
        <v>0</v>
      </c>
      <c r="D28" s="169">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19545.45</v>
      </c>
      <c r="AE28" s="169">
        <v>3853.76</v>
      </c>
      <c r="AF28" s="169">
        <v>3320.16</v>
      </c>
      <c r="AG28" s="169">
        <v>3636.36</v>
      </c>
      <c r="AH28" s="169">
        <v>3478.26</v>
      </c>
      <c r="AI28" s="169">
        <v>3320.16</v>
      </c>
      <c r="AJ28" s="169">
        <v>3478.26</v>
      </c>
      <c r="AK28" s="169">
        <v>3478.26</v>
      </c>
      <c r="AL28" s="169">
        <v>3478.26</v>
      </c>
      <c r="AM28" s="169">
        <v>3162.06</v>
      </c>
      <c r="AN28" s="169">
        <v>3636.36</v>
      </c>
      <c r="AO28" s="169">
        <v>3162.06</v>
      </c>
      <c r="AP28" s="169">
        <v>3636.36</v>
      </c>
      <c r="AQ28" s="169">
        <v>3478.26</v>
      </c>
      <c r="AR28" s="169">
        <v>3320.16</v>
      </c>
      <c r="AS28" s="169">
        <v>3636.36</v>
      </c>
      <c r="AT28" s="169">
        <v>3320.16</v>
      </c>
      <c r="AU28" s="169">
        <v>3478.26</v>
      </c>
      <c r="AV28" s="169">
        <v>3478.26</v>
      </c>
      <c r="AW28" s="169">
        <v>3320.16</v>
      </c>
      <c r="AX28" s="169">
        <v>3636.36</v>
      </c>
      <c r="AY28" s="169">
        <v>3320.16</v>
      </c>
      <c r="AZ28" s="169">
        <v>3320.16</v>
      </c>
      <c r="BA28" s="169">
        <v>3478.26</v>
      </c>
      <c r="BB28" s="169">
        <v>1027.67</v>
      </c>
      <c r="BC28" s="169">
        <v>0</v>
      </c>
      <c r="BD28" s="169">
        <v>0</v>
      </c>
      <c r="BE28" s="169">
        <v>0</v>
      </c>
      <c r="BF28" s="169">
        <v>0</v>
      </c>
      <c r="BG28" s="169">
        <v>0</v>
      </c>
      <c r="BH28" s="169">
        <v>0</v>
      </c>
      <c r="BI28" s="169">
        <v>0</v>
      </c>
      <c r="BJ28" s="169">
        <v>0</v>
      </c>
      <c r="BK28" s="169">
        <v>0</v>
      </c>
      <c r="BL28" s="169">
        <v>0</v>
      </c>
      <c r="BM28" s="169">
        <v>0</v>
      </c>
      <c r="BN28" s="169">
        <v>0</v>
      </c>
      <c r="BO28" s="169">
        <v>0</v>
      </c>
      <c r="BP28" s="169">
        <v>0</v>
      </c>
      <c r="BQ28" s="169">
        <v>0</v>
      </c>
      <c r="BR28" s="169">
        <v>0</v>
      </c>
      <c r="BS28" s="169">
        <v>0</v>
      </c>
      <c r="BT28" s="169">
        <v>0</v>
      </c>
      <c r="BU28" s="169">
        <f t="shared" si="19"/>
        <v>100000</v>
      </c>
      <c r="BW28" s="169">
        <f t="shared" si="7"/>
        <v>0</v>
      </c>
      <c r="BX28" s="169">
        <f t="shared" si="10"/>
        <v>0</v>
      </c>
      <c r="BY28" s="169">
        <f t="shared" si="11"/>
        <v>44110.67</v>
      </c>
      <c r="BZ28" s="169">
        <f t="shared" si="12"/>
        <v>41106.720000000001</v>
      </c>
      <c r="CA28" s="169">
        <f t="shared" si="13"/>
        <v>14782.61</v>
      </c>
      <c r="CB28" s="169">
        <f t="shared" si="14"/>
        <v>0</v>
      </c>
      <c r="CC28" s="169">
        <f t="shared" si="15"/>
        <v>100000</v>
      </c>
      <c r="CD28" s="278"/>
    </row>
    <row r="29" spans="1:82" ht="27.6" x14ac:dyDescent="0.3">
      <c r="A29" s="173" t="s">
        <v>314</v>
      </c>
      <c r="B29" s="169">
        <v>0</v>
      </c>
      <c r="C29" s="169">
        <v>0</v>
      </c>
      <c r="D29" s="169">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10227.27</v>
      </c>
      <c r="X29" s="169">
        <v>40746.76</v>
      </c>
      <c r="Y29" s="169">
        <v>4978.3500000000004</v>
      </c>
      <c r="Z29" s="169">
        <v>4545.45</v>
      </c>
      <c r="AA29" s="169">
        <v>4329</v>
      </c>
      <c r="AB29" s="169">
        <v>4978.3500000000004</v>
      </c>
      <c r="AC29" s="169">
        <v>4545.45</v>
      </c>
      <c r="AD29" s="169">
        <v>4761.8999999999996</v>
      </c>
      <c r="AE29" s="169">
        <v>4761.8999999999996</v>
      </c>
      <c r="AF29" s="169">
        <v>4545.45</v>
      </c>
      <c r="AG29" s="169">
        <v>4978.3500000000004</v>
      </c>
      <c r="AH29" s="169">
        <v>4761.8999999999996</v>
      </c>
      <c r="AI29" s="169">
        <v>4545.45</v>
      </c>
      <c r="AJ29" s="169">
        <v>4761.8999999999996</v>
      </c>
      <c r="AK29" s="169">
        <v>4761.8999999999996</v>
      </c>
      <c r="AL29" s="169">
        <v>4761.8999999999996</v>
      </c>
      <c r="AM29" s="169">
        <v>4329</v>
      </c>
      <c r="AN29" s="169">
        <v>4978.3500000000004</v>
      </c>
      <c r="AO29" s="169">
        <v>4329</v>
      </c>
      <c r="AP29" s="169">
        <v>4978.3500000000004</v>
      </c>
      <c r="AQ29" s="169">
        <v>4761.8999999999996</v>
      </c>
      <c r="AR29" s="169">
        <v>4545.45</v>
      </c>
      <c r="AS29" s="169">
        <v>4978.3500000000004</v>
      </c>
      <c r="AT29" s="169">
        <v>4545.45</v>
      </c>
      <c r="AU29" s="169">
        <v>4761.8999999999996</v>
      </c>
      <c r="AV29" s="169">
        <v>4761.8999999999996</v>
      </c>
      <c r="AW29" s="169">
        <v>4545.45</v>
      </c>
      <c r="AX29" s="169">
        <v>4978.3500000000004</v>
      </c>
      <c r="AY29" s="169">
        <v>4545.45</v>
      </c>
      <c r="AZ29" s="169">
        <v>4545.45</v>
      </c>
      <c r="BA29" s="169">
        <v>4761.8999999999996</v>
      </c>
      <c r="BB29" s="169">
        <v>4978.3500000000004</v>
      </c>
      <c r="BC29" s="169">
        <v>4329</v>
      </c>
      <c r="BD29" s="169">
        <v>4978.3500000000004</v>
      </c>
      <c r="BE29" s="169">
        <v>4761.8999999999996</v>
      </c>
      <c r="BF29" s="169">
        <v>4545.45</v>
      </c>
      <c r="BG29" s="169">
        <v>4978.3500000000004</v>
      </c>
      <c r="BH29" s="169">
        <v>4545.45</v>
      </c>
      <c r="BI29" s="169">
        <v>4761.8999999999996</v>
      </c>
      <c r="BJ29" s="169">
        <v>4978.3500000000004</v>
      </c>
      <c r="BK29" s="169">
        <v>4329</v>
      </c>
      <c r="BL29" s="169">
        <v>4545.45</v>
      </c>
      <c r="BM29" s="169">
        <v>4761.8999999999996</v>
      </c>
      <c r="BN29" s="169">
        <v>4761.8999999999996</v>
      </c>
      <c r="BO29" s="169">
        <v>1406.93</v>
      </c>
      <c r="BP29" s="169">
        <v>0</v>
      </c>
      <c r="BQ29" s="169">
        <v>0</v>
      </c>
      <c r="BR29" s="169">
        <v>0</v>
      </c>
      <c r="BS29" s="169">
        <v>0</v>
      </c>
      <c r="BT29" s="169">
        <v>0</v>
      </c>
      <c r="BU29" s="169">
        <f t="shared" si="19"/>
        <v>249999.81000000003</v>
      </c>
      <c r="BW29" s="169">
        <f t="shared" si="7"/>
        <v>0</v>
      </c>
      <c r="BX29" s="169">
        <f t="shared" si="10"/>
        <v>55952.38</v>
      </c>
      <c r="BY29" s="169">
        <f t="shared" si="11"/>
        <v>56277.000000000007</v>
      </c>
      <c r="BZ29" s="169">
        <f t="shared" si="12"/>
        <v>56277</v>
      </c>
      <c r="CA29" s="169">
        <f t="shared" si="13"/>
        <v>56709.899999999994</v>
      </c>
      <c r="CB29" s="169">
        <f t="shared" si="14"/>
        <v>24783.53</v>
      </c>
      <c r="CC29" s="169">
        <f t="shared" si="15"/>
        <v>249999.81</v>
      </c>
      <c r="CD29" s="278"/>
    </row>
    <row r="30" spans="1:82" x14ac:dyDescent="0.3">
      <c r="A30" s="171" t="s">
        <v>315</v>
      </c>
      <c r="B30" s="177">
        <v>0</v>
      </c>
      <c r="C30" s="177">
        <v>0</v>
      </c>
      <c r="D30" s="177">
        <v>0</v>
      </c>
      <c r="E30" s="177">
        <v>0</v>
      </c>
      <c r="F30" s="177">
        <v>0</v>
      </c>
      <c r="G30" s="177">
        <v>0</v>
      </c>
      <c r="H30" s="177">
        <v>0</v>
      </c>
      <c r="I30" s="177">
        <v>0</v>
      </c>
      <c r="J30" s="177">
        <v>0</v>
      </c>
      <c r="K30" s="177">
        <v>0</v>
      </c>
      <c r="L30" s="177">
        <v>0</v>
      </c>
      <c r="M30" s="177">
        <v>0</v>
      </c>
      <c r="N30" s="177">
        <v>0</v>
      </c>
      <c r="O30" s="177">
        <v>0</v>
      </c>
      <c r="P30" s="177">
        <v>0</v>
      </c>
      <c r="Q30" s="177">
        <v>0</v>
      </c>
      <c r="R30" s="177">
        <v>0</v>
      </c>
      <c r="S30" s="177">
        <v>0</v>
      </c>
      <c r="T30" s="177">
        <v>0</v>
      </c>
      <c r="U30" s="177">
        <v>0</v>
      </c>
      <c r="V30" s="177">
        <v>0</v>
      </c>
      <c r="W30" s="177">
        <v>0</v>
      </c>
      <c r="X30" s="177">
        <v>1447.73</v>
      </c>
      <c r="Y30" s="177">
        <v>66595.45</v>
      </c>
      <c r="Z30" s="177">
        <v>60804.55</v>
      </c>
      <c r="AA30" s="177">
        <v>57909.09</v>
      </c>
      <c r="AB30" s="177">
        <v>66595.45</v>
      </c>
      <c r="AC30" s="177">
        <v>60804.55</v>
      </c>
      <c r="AD30" s="177">
        <v>63700</v>
      </c>
      <c r="AE30" s="177">
        <v>63700</v>
      </c>
      <c r="AF30" s="177">
        <v>60804.55</v>
      </c>
      <c r="AG30" s="177">
        <v>66595.45</v>
      </c>
      <c r="AH30" s="177">
        <v>63700</v>
      </c>
      <c r="AI30" s="177">
        <v>60804.55</v>
      </c>
      <c r="AJ30" s="177">
        <v>63700</v>
      </c>
      <c r="AK30" s="177">
        <v>63700</v>
      </c>
      <c r="AL30" s="177">
        <v>63700</v>
      </c>
      <c r="AM30" s="177">
        <v>57909.09</v>
      </c>
      <c r="AN30" s="177">
        <v>66595.45</v>
      </c>
      <c r="AO30" s="177">
        <v>57909.09</v>
      </c>
      <c r="AP30" s="177">
        <v>66595.45</v>
      </c>
      <c r="AQ30" s="177">
        <v>63700</v>
      </c>
      <c r="AR30" s="177">
        <v>60804.55</v>
      </c>
      <c r="AS30" s="177">
        <v>66595.45</v>
      </c>
      <c r="AT30" s="177">
        <v>60804.55</v>
      </c>
      <c r="AU30" s="177">
        <v>63700</v>
      </c>
      <c r="AV30" s="177">
        <v>63700</v>
      </c>
      <c r="AW30" s="177">
        <v>60804.55</v>
      </c>
      <c r="AX30" s="177">
        <v>66595.45</v>
      </c>
      <c r="AY30" s="177">
        <v>60804.55</v>
      </c>
      <c r="AZ30" s="177">
        <v>60804.55</v>
      </c>
      <c r="BA30" s="177">
        <v>63700</v>
      </c>
      <c r="BB30" s="177">
        <v>66595.45</v>
      </c>
      <c r="BC30" s="177">
        <v>57909.09</v>
      </c>
      <c r="BD30" s="177">
        <v>66595.45</v>
      </c>
      <c r="BE30" s="177">
        <v>63700</v>
      </c>
      <c r="BF30" s="177">
        <v>60804.55</v>
      </c>
      <c r="BG30" s="177">
        <v>66595.45</v>
      </c>
      <c r="BH30" s="177">
        <v>60804.55</v>
      </c>
      <c r="BI30" s="177">
        <v>24611.360000000001</v>
      </c>
      <c r="BJ30" s="177">
        <v>0</v>
      </c>
      <c r="BK30" s="177">
        <v>0</v>
      </c>
      <c r="BL30" s="177">
        <v>0</v>
      </c>
      <c r="BM30" s="177">
        <v>0</v>
      </c>
      <c r="BN30" s="177">
        <v>0</v>
      </c>
      <c r="BO30" s="177">
        <v>0</v>
      </c>
      <c r="BP30" s="177">
        <v>0</v>
      </c>
      <c r="BQ30" s="177">
        <v>0</v>
      </c>
      <c r="BR30" s="177">
        <v>0</v>
      </c>
      <c r="BS30" s="177">
        <v>0</v>
      </c>
      <c r="BT30" s="177">
        <v>0</v>
      </c>
      <c r="BU30" s="177">
        <f t="shared" si="19"/>
        <v>2293200</v>
      </c>
      <c r="BW30" s="177">
        <f t="shared" si="7"/>
        <v>0</v>
      </c>
      <c r="BX30" s="177">
        <f t="shared" si="10"/>
        <v>68043.179999999993</v>
      </c>
      <c r="BY30" s="177">
        <f t="shared" si="11"/>
        <v>752818.19000000006</v>
      </c>
      <c r="BZ30" s="177">
        <f t="shared" si="12"/>
        <v>752818.18</v>
      </c>
      <c r="CA30" s="177">
        <f t="shared" si="13"/>
        <v>719520.45</v>
      </c>
      <c r="CB30" s="177">
        <f t="shared" si="14"/>
        <v>0</v>
      </c>
      <c r="CC30" s="177">
        <f t="shared" si="15"/>
        <v>2293200</v>
      </c>
      <c r="CD30" s="278"/>
    </row>
    <row r="31" spans="1:82" ht="27.6" x14ac:dyDescent="0.3">
      <c r="A31" s="117" t="s">
        <v>194</v>
      </c>
      <c r="B31" s="168">
        <f>B32+B35+B37+B39+B41+B43</f>
        <v>0</v>
      </c>
      <c r="C31" s="168">
        <f t="shared" ref="C31:BN31" si="26">C32+C35+C37+C39+C41+C43</f>
        <v>0</v>
      </c>
      <c r="D31" s="168">
        <f t="shared" si="26"/>
        <v>0</v>
      </c>
      <c r="E31" s="168">
        <f t="shared" si="26"/>
        <v>0</v>
      </c>
      <c r="F31" s="168">
        <f t="shared" si="26"/>
        <v>0</v>
      </c>
      <c r="G31" s="168">
        <f t="shared" si="26"/>
        <v>0</v>
      </c>
      <c r="H31" s="168">
        <f t="shared" si="26"/>
        <v>0</v>
      </c>
      <c r="I31" s="168">
        <f t="shared" si="26"/>
        <v>0</v>
      </c>
      <c r="J31" s="168">
        <f t="shared" si="26"/>
        <v>0</v>
      </c>
      <c r="K31" s="168">
        <f t="shared" si="26"/>
        <v>0</v>
      </c>
      <c r="L31" s="168">
        <f t="shared" si="26"/>
        <v>0</v>
      </c>
      <c r="M31" s="168">
        <f t="shared" si="26"/>
        <v>0</v>
      </c>
      <c r="N31" s="168">
        <f t="shared" si="26"/>
        <v>0</v>
      </c>
      <c r="O31" s="168">
        <f t="shared" si="26"/>
        <v>0</v>
      </c>
      <c r="P31" s="168">
        <f t="shared" si="26"/>
        <v>0</v>
      </c>
      <c r="Q31" s="168">
        <f t="shared" si="26"/>
        <v>0</v>
      </c>
      <c r="R31" s="168">
        <f t="shared" si="26"/>
        <v>14289.7</v>
      </c>
      <c r="S31" s="168">
        <f t="shared" si="26"/>
        <v>19648.330000000002</v>
      </c>
      <c r="T31" s="168">
        <f t="shared" si="26"/>
        <v>19648.330000000002</v>
      </c>
      <c r="U31" s="168">
        <f t="shared" si="26"/>
        <v>19648.330000000002</v>
      </c>
      <c r="V31" s="168">
        <f t="shared" si="26"/>
        <v>19648.330000000002</v>
      </c>
      <c r="W31" s="168">
        <f t="shared" si="26"/>
        <v>18755.22</v>
      </c>
      <c r="X31" s="168">
        <f t="shared" si="26"/>
        <v>19648.330000000002</v>
      </c>
      <c r="Y31" s="168">
        <f t="shared" si="26"/>
        <v>20541.439999999999</v>
      </c>
      <c r="Z31" s="168">
        <f t="shared" si="26"/>
        <v>12363.18</v>
      </c>
      <c r="AA31" s="168">
        <f t="shared" si="26"/>
        <v>17532.57</v>
      </c>
      <c r="AB31" s="168">
        <f t="shared" si="26"/>
        <v>21978.94</v>
      </c>
      <c r="AC31" s="168">
        <f t="shared" si="26"/>
        <v>20067.72</v>
      </c>
      <c r="AD31" s="168">
        <f t="shared" si="26"/>
        <v>21023.33</v>
      </c>
      <c r="AE31" s="168">
        <f t="shared" si="26"/>
        <v>21023.33</v>
      </c>
      <c r="AF31" s="168">
        <f t="shared" si="26"/>
        <v>20067.72</v>
      </c>
      <c r="AG31" s="168">
        <f t="shared" si="26"/>
        <v>21978.94</v>
      </c>
      <c r="AH31" s="168">
        <f t="shared" si="26"/>
        <v>34932.42</v>
      </c>
      <c r="AI31" s="168">
        <f t="shared" si="26"/>
        <v>43067.72</v>
      </c>
      <c r="AJ31" s="168">
        <f t="shared" si="26"/>
        <v>29023.33</v>
      </c>
      <c r="AK31" s="168">
        <f t="shared" si="26"/>
        <v>29023.33</v>
      </c>
      <c r="AL31" s="168">
        <f t="shared" si="26"/>
        <v>29023.33</v>
      </c>
      <c r="AM31" s="168">
        <f t="shared" si="26"/>
        <v>26384.85</v>
      </c>
      <c r="AN31" s="168">
        <f t="shared" si="26"/>
        <v>30342.579999999998</v>
      </c>
      <c r="AO31" s="168">
        <f t="shared" si="26"/>
        <v>26384.85</v>
      </c>
      <c r="AP31" s="168">
        <f t="shared" si="26"/>
        <v>30342.579999999998</v>
      </c>
      <c r="AQ31" s="168">
        <f t="shared" si="26"/>
        <v>29023.33</v>
      </c>
      <c r="AR31" s="168">
        <f t="shared" si="26"/>
        <v>27704.080000000002</v>
      </c>
      <c r="AS31" s="168">
        <f t="shared" si="26"/>
        <v>30342.579999999998</v>
      </c>
      <c r="AT31" s="168">
        <f t="shared" si="26"/>
        <v>27704.080000000002</v>
      </c>
      <c r="AU31" s="168">
        <f t="shared" si="26"/>
        <v>29023.33</v>
      </c>
      <c r="AV31" s="168">
        <f t="shared" si="26"/>
        <v>29023.33</v>
      </c>
      <c r="AW31" s="168">
        <f t="shared" si="26"/>
        <v>27704.080000000002</v>
      </c>
      <c r="AX31" s="168">
        <f t="shared" si="26"/>
        <v>30342.579999999998</v>
      </c>
      <c r="AY31" s="168">
        <f t="shared" si="26"/>
        <v>27704.080000000002</v>
      </c>
      <c r="AZ31" s="168">
        <f t="shared" si="26"/>
        <v>26613.170000000002</v>
      </c>
      <c r="BA31" s="168">
        <f t="shared" si="26"/>
        <v>21023.33</v>
      </c>
      <c r="BB31" s="168">
        <f t="shared" si="26"/>
        <v>21978.94</v>
      </c>
      <c r="BC31" s="168">
        <f t="shared" si="26"/>
        <v>19112.12</v>
      </c>
      <c r="BD31" s="168">
        <f t="shared" si="26"/>
        <v>21978.94</v>
      </c>
      <c r="BE31" s="168">
        <f t="shared" si="26"/>
        <v>21023.33</v>
      </c>
      <c r="BF31" s="168">
        <f t="shared" si="26"/>
        <v>20067.72</v>
      </c>
      <c r="BG31" s="168">
        <f t="shared" si="26"/>
        <v>21978.94</v>
      </c>
      <c r="BH31" s="168">
        <f t="shared" si="26"/>
        <v>20067.72</v>
      </c>
      <c r="BI31" s="168">
        <f t="shared" si="26"/>
        <v>21023.33</v>
      </c>
      <c r="BJ31" s="168">
        <f t="shared" si="26"/>
        <v>21978.94</v>
      </c>
      <c r="BK31" s="168">
        <f t="shared" si="26"/>
        <v>19112.12</v>
      </c>
      <c r="BL31" s="168">
        <f t="shared" si="26"/>
        <v>20067.72</v>
      </c>
      <c r="BM31" s="168">
        <f t="shared" si="26"/>
        <v>21023.33</v>
      </c>
      <c r="BN31" s="168">
        <f t="shared" si="26"/>
        <v>19155.45</v>
      </c>
      <c r="BO31" s="168">
        <f t="shared" ref="BO31:CC31" si="27">BO32+BO35+BO37+BO39+BO41+BO43</f>
        <v>6954.5499999999993</v>
      </c>
      <c r="BP31" s="168">
        <f t="shared" si="27"/>
        <v>0</v>
      </c>
      <c r="BQ31" s="168">
        <f t="shared" si="27"/>
        <v>0</v>
      </c>
      <c r="BR31" s="168">
        <f t="shared" si="27"/>
        <v>0</v>
      </c>
      <c r="BS31" s="168">
        <f t="shared" si="27"/>
        <v>0</v>
      </c>
      <c r="BT31" s="168">
        <f t="shared" si="27"/>
        <v>0</v>
      </c>
      <c r="BU31" s="168">
        <f t="shared" si="27"/>
        <v>1168119.8499999999</v>
      </c>
      <c r="BW31" s="168">
        <f t="shared" si="27"/>
        <v>13000</v>
      </c>
      <c r="BX31" s="168">
        <f t="shared" si="27"/>
        <v>164828.01</v>
      </c>
      <c r="BY31" s="168">
        <f t="shared" si="27"/>
        <v>297020.03000000003</v>
      </c>
      <c r="BZ31" s="168">
        <f t="shared" si="27"/>
        <v>347139.36000000004</v>
      </c>
      <c r="CA31" s="168">
        <f t="shared" si="27"/>
        <v>276982.38</v>
      </c>
      <c r="CB31" s="168">
        <f t="shared" si="27"/>
        <v>104150.06</v>
      </c>
      <c r="CC31" s="168">
        <f t="shared" si="27"/>
        <v>1203119.8400000001</v>
      </c>
      <c r="CD31" s="278"/>
    </row>
    <row r="32" spans="1:82" x14ac:dyDescent="0.3">
      <c r="A32" s="124" t="s">
        <v>316</v>
      </c>
      <c r="B32" s="169">
        <f t="shared" ref="B32:BM32" si="28">B33+B34</f>
        <v>0</v>
      </c>
      <c r="C32" s="169">
        <f t="shared" si="28"/>
        <v>0</v>
      </c>
      <c r="D32" s="169">
        <f t="shared" si="28"/>
        <v>0</v>
      </c>
      <c r="E32" s="169">
        <f t="shared" si="28"/>
        <v>0</v>
      </c>
      <c r="F32" s="169">
        <f t="shared" si="28"/>
        <v>0</v>
      </c>
      <c r="G32" s="169">
        <f t="shared" si="28"/>
        <v>0</v>
      </c>
      <c r="H32" s="169">
        <f t="shared" si="28"/>
        <v>0</v>
      </c>
      <c r="I32" s="169">
        <f t="shared" si="28"/>
        <v>0</v>
      </c>
      <c r="J32" s="169">
        <f t="shared" si="28"/>
        <v>0</v>
      </c>
      <c r="K32" s="169">
        <f t="shared" si="28"/>
        <v>0</v>
      </c>
      <c r="L32" s="169">
        <f t="shared" si="28"/>
        <v>0</v>
      </c>
      <c r="M32" s="169">
        <f t="shared" si="28"/>
        <v>0</v>
      </c>
      <c r="N32" s="169">
        <f t="shared" si="28"/>
        <v>0</v>
      </c>
      <c r="O32" s="169">
        <f t="shared" si="28"/>
        <v>0</v>
      </c>
      <c r="P32" s="169">
        <f t="shared" si="28"/>
        <v>0</v>
      </c>
      <c r="Q32" s="169">
        <f t="shared" si="28"/>
        <v>0</v>
      </c>
      <c r="R32" s="169">
        <f t="shared" si="28"/>
        <v>6818.18</v>
      </c>
      <c r="S32" s="169">
        <f t="shared" si="28"/>
        <v>9375</v>
      </c>
      <c r="T32" s="169">
        <f t="shared" si="28"/>
        <v>9375</v>
      </c>
      <c r="U32" s="169">
        <f t="shared" si="28"/>
        <v>9375</v>
      </c>
      <c r="V32" s="169">
        <f t="shared" si="28"/>
        <v>9375</v>
      </c>
      <c r="W32" s="169">
        <f t="shared" si="28"/>
        <v>8948.86</v>
      </c>
      <c r="X32" s="169">
        <f t="shared" si="28"/>
        <v>9375</v>
      </c>
      <c r="Y32" s="169">
        <f t="shared" si="28"/>
        <v>9801.14</v>
      </c>
      <c r="Z32" s="169">
        <f t="shared" si="28"/>
        <v>2556.8200000000002</v>
      </c>
      <c r="AA32" s="169">
        <f t="shared" si="28"/>
        <v>0</v>
      </c>
      <c r="AB32" s="169">
        <f t="shared" si="28"/>
        <v>0</v>
      </c>
      <c r="AC32" s="169">
        <f t="shared" si="28"/>
        <v>0</v>
      </c>
      <c r="AD32" s="169">
        <f t="shared" si="28"/>
        <v>0</v>
      </c>
      <c r="AE32" s="169">
        <f t="shared" si="28"/>
        <v>0</v>
      </c>
      <c r="AF32" s="169">
        <f t="shared" si="28"/>
        <v>0</v>
      </c>
      <c r="AG32" s="169">
        <f t="shared" si="28"/>
        <v>0</v>
      </c>
      <c r="AH32" s="169">
        <f t="shared" si="28"/>
        <v>13909.09</v>
      </c>
      <c r="AI32" s="169">
        <f t="shared" si="28"/>
        <v>23000</v>
      </c>
      <c r="AJ32" s="169">
        <f t="shared" si="28"/>
        <v>8000</v>
      </c>
      <c r="AK32" s="169">
        <f t="shared" si="28"/>
        <v>8000</v>
      </c>
      <c r="AL32" s="169">
        <f t="shared" si="28"/>
        <v>8000</v>
      </c>
      <c r="AM32" s="169">
        <f t="shared" si="28"/>
        <v>7272.73</v>
      </c>
      <c r="AN32" s="169">
        <f t="shared" si="28"/>
        <v>8363.64</v>
      </c>
      <c r="AO32" s="169">
        <f t="shared" si="28"/>
        <v>7272.73</v>
      </c>
      <c r="AP32" s="169">
        <f t="shared" si="28"/>
        <v>8363.64</v>
      </c>
      <c r="AQ32" s="169">
        <f t="shared" si="28"/>
        <v>8000</v>
      </c>
      <c r="AR32" s="169">
        <f t="shared" si="28"/>
        <v>7636.36</v>
      </c>
      <c r="AS32" s="169">
        <f t="shared" si="28"/>
        <v>8363.64</v>
      </c>
      <c r="AT32" s="169">
        <f t="shared" si="28"/>
        <v>7636.36</v>
      </c>
      <c r="AU32" s="169">
        <f t="shared" si="28"/>
        <v>8000</v>
      </c>
      <c r="AV32" s="169">
        <f t="shared" si="28"/>
        <v>8000</v>
      </c>
      <c r="AW32" s="169">
        <f t="shared" si="28"/>
        <v>7636.36</v>
      </c>
      <c r="AX32" s="169">
        <f t="shared" si="28"/>
        <v>8363.64</v>
      </c>
      <c r="AY32" s="169">
        <f t="shared" si="28"/>
        <v>7636.36</v>
      </c>
      <c r="AZ32" s="169">
        <f t="shared" si="28"/>
        <v>6545.45</v>
      </c>
      <c r="BA32" s="169">
        <f t="shared" si="28"/>
        <v>0</v>
      </c>
      <c r="BB32" s="169">
        <f t="shared" si="28"/>
        <v>0</v>
      </c>
      <c r="BC32" s="169">
        <f t="shared" si="28"/>
        <v>0</v>
      </c>
      <c r="BD32" s="169">
        <f t="shared" si="28"/>
        <v>0</v>
      </c>
      <c r="BE32" s="169">
        <f t="shared" si="28"/>
        <v>0</v>
      </c>
      <c r="BF32" s="169">
        <f t="shared" si="28"/>
        <v>0</v>
      </c>
      <c r="BG32" s="169">
        <f t="shared" si="28"/>
        <v>0</v>
      </c>
      <c r="BH32" s="169">
        <f t="shared" si="28"/>
        <v>0</v>
      </c>
      <c r="BI32" s="169">
        <f t="shared" si="28"/>
        <v>0</v>
      </c>
      <c r="BJ32" s="169">
        <f t="shared" si="28"/>
        <v>0</v>
      </c>
      <c r="BK32" s="169">
        <f t="shared" si="28"/>
        <v>0</v>
      </c>
      <c r="BL32" s="169">
        <f t="shared" si="28"/>
        <v>0</v>
      </c>
      <c r="BM32" s="169">
        <f t="shared" si="28"/>
        <v>0</v>
      </c>
      <c r="BN32" s="169">
        <f t="shared" ref="BN32:BT32" si="29">BN33+BN34</f>
        <v>0</v>
      </c>
      <c r="BO32" s="169">
        <f t="shared" si="29"/>
        <v>0</v>
      </c>
      <c r="BP32" s="169">
        <f t="shared" si="29"/>
        <v>0</v>
      </c>
      <c r="BQ32" s="169">
        <f t="shared" si="29"/>
        <v>0</v>
      </c>
      <c r="BR32" s="169">
        <f t="shared" si="29"/>
        <v>0</v>
      </c>
      <c r="BS32" s="169">
        <f t="shared" si="29"/>
        <v>0</v>
      </c>
      <c r="BT32" s="169">
        <f t="shared" si="29"/>
        <v>0</v>
      </c>
      <c r="BU32" s="169">
        <f t="shared" ref="BU32" si="30">BU33+BU34</f>
        <v>245000</v>
      </c>
      <c r="BW32" s="169">
        <f t="shared" si="7"/>
        <v>0</v>
      </c>
      <c r="BX32" s="169">
        <f t="shared" si="10"/>
        <v>72443.179999999993</v>
      </c>
      <c r="BY32" s="169">
        <f t="shared" si="11"/>
        <v>55465.91</v>
      </c>
      <c r="BZ32" s="169">
        <f t="shared" si="12"/>
        <v>94545.459999999992</v>
      </c>
      <c r="CA32" s="169">
        <f t="shared" si="13"/>
        <v>22545.45</v>
      </c>
      <c r="CB32" s="169">
        <f t="shared" si="14"/>
        <v>0</v>
      </c>
      <c r="CC32" s="169">
        <f t="shared" si="15"/>
        <v>245000</v>
      </c>
      <c r="CD32" s="278"/>
    </row>
    <row r="33" spans="1:82" x14ac:dyDescent="0.3">
      <c r="A33" s="175" t="s">
        <v>162</v>
      </c>
      <c r="B33" s="177">
        <v>0</v>
      </c>
      <c r="C33" s="177">
        <v>0</v>
      </c>
      <c r="D33" s="177">
        <v>0</v>
      </c>
      <c r="E33" s="177">
        <v>0</v>
      </c>
      <c r="F33" s="177">
        <v>0</v>
      </c>
      <c r="G33" s="177">
        <v>0</v>
      </c>
      <c r="H33" s="177">
        <v>0</v>
      </c>
      <c r="I33" s="177">
        <v>0</v>
      </c>
      <c r="J33" s="177">
        <v>0</v>
      </c>
      <c r="K33" s="177">
        <v>0</v>
      </c>
      <c r="L33" s="177">
        <v>0</v>
      </c>
      <c r="M33" s="177">
        <v>0</v>
      </c>
      <c r="N33" s="177">
        <v>0</v>
      </c>
      <c r="O33" s="177">
        <v>0</v>
      </c>
      <c r="P33" s="177">
        <v>0</v>
      </c>
      <c r="Q33" s="177">
        <v>0</v>
      </c>
      <c r="R33" s="177">
        <v>6818.18</v>
      </c>
      <c r="S33" s="177">
        <v>9375</v>
      </c>
      <c r="T33" s="177">
        <v>9375</v>
      </c>
      <c r="U33" s="177">
        <v>9375</v>
      </c>
      <c r="V33" s="177">
        <v>9375</v>
      </c>
      <c r="W33" s="177">
        <v>8948.86</v>
      </c>
      <c r="X33" s="177">
        <v>9375</v>
      </c>
      <c r="Y33" s="177">
        <v>9801.14</v>
      </c>
      <c r="Z33" s="177">
        <v>2556.8200000000002</v>
      </c>
      <c r="AA33" s="177">
        <v>0</v>
      </c>
      <c r="AB33" s="177">
        <v>0</v>
      </c>
      <c r="AC33" s="177">
        <v>0</v>
      </c>
      <c r="AD33" s="177">
        <v>0</v>
      </c>
      <c r="AE33" s="177">
        <v>0</v>
      </c>
      <c r="AF33" s="177">
        <v>0</v>
      </c>
      <c r="AG33" s="177">
        <v>0</v>
      </c>
      <c r="AH33" s="177">
        <v>0</v>
      </c>
      <c r="AI33" s="177">
        <v>0</v>
      </c>
      <c r="AJ33" s="177">
        <v>0</v>
      </c>
      <c r="AK33" s="177">
        <v>0</v>
      </c>
      <c r="AL33" s="177">
        <v>0</v>
      </c>
      <c r="AM33" s="177">
        <v>0</v>
      </c>
      <c r="AN33" s="177">
        <v>0</v>
      </c>
      <c r="AO33" s="177">
        <v>0</v>
      </c>
      <c r="AP33" s="177">
        <v>0</v>
      </c>
      <c r="AQ33" s="177">
        <v>0</v>
      </c>
      <c r="AR33" s="177">
        <v>0</v>
      </c>
      <c r="AS33" s="177">
        <v>0</v>
      </c>
      <c r="AT33" s="177">
        <v>0</v>
      </c>
      <c r="AU33" s="177">
        <v>0</v>
      </c>
      <c r="AV33" s="177">
        <v>0</v>
      </c>
      <c r="AW33" s="177">
        <v>0</v>
      </c>
      <c r="AX33" s="177">
        <v>0</v>
      </c>
      <c r="AY33" s="177">
        <v>0</v>
      </c>
      <c r="AZ33" s="177">
        <v>0</v>
      </c>
      <c r="BA33" s="177">
        <v>0</v>
      </c>
      <c r="BB33" s="177">
        <v>0</v>
      </c>
      <c r="BC33" s="177">
        <v>0</v>
      </c>
      <c r="BD33" s="177">
        <v>0</v>
      </c>
      <c r="BE33" s="177">
        <v>0</v>
      </c>
      <c r="BF33" s="177">
        <v>0</v>
      </c>
      <c r="BG33" s="177">
        <v>0</v>
      </c>
      <c r="BH33" s="177">
        <v>0</v>
      </c>
      <c r="BI33" s="177">
        <v>0</v>
      </c>
      <c r="BJ33" s="177">
        <v>0</v>
      </c>
      <c r="BK33" s="177">
        <v>0</v>
      </c>
      <c r="BL33" s="177">
        <v>0</v>
      </c>
      <c r="BM33" s="177">
        <v>0</v>
      </c>
      <c r="BN33" s="177">
        <v>0</v>
      </c>
      <c r="BO33" s="177">
        <v>0</v>
      </c>
      <c r="BP33" s="177">
        <v>0</v>
      </c>
      <c r="BQ33" s="177">
        <v>0</v>
      </c>
      <c r="BR33" s="177">
        <v>0</v>
      </c>
      <c r="BS33" s="177">
        <v>0</v>
      </c>
      <c r="BT33" s="177">
        <v>0</v>
      </c>
      <c r="BU33" s="177">
        <f t="shared" si="19"/>
        <v>75000</v>
      </c>
      <c r="BW33" s="177">
        <f t="shared" si="7"/>
        <v>0</v>
      </c>
      <c r="BX33" s="177">
        <f t="shared" si="10"/>
        <v>72443.179999999993</v>
      </c>
      <c r="BY33" s="177">
        <f t="shared" si="11"/>
        <v>2556.8200000000002</v>
      </c>
      <c r="BZ33" s="177">
        <f t="shared" si="12"/>
        <v>0</v>
      </c>
      <c r="CA33" s="177">
        <f t="shared" si="13"/>
        <v>0</v>
      </c>
      <c r="CB33" s="177">
        <f t="shared" si="14"/>
        <v>0</v>
      </c>
      <c r="CC33" s="177">
        <f t="shared" si="15"/>
        <v>75000</v>
      </c>
      <c r="CD33" s="278"/>
    </row>
    <row r="34" spans="1:82" x14ac:dyDescent="0.3">
      <c r="A34" s="175" t="s">
        <v>317</v>
      </c>
      <c r="B34" s="177">
        <v>0</v>
      </c>
      <c r="C34" s="177">
        <v>0</v>
      </c>
      <c r="D34" s="177">
        <v>0</v>
      </c>
      <c r="E34" s="177">
        <v>0</v>
      </c>
      <c r="F34" s="177">
        <v>0</v>
      </c>
      <c r="G34" s="177">
        <v>0</v>
      </c>
      <c r="H34" s="177">
        <v>0</v>
      </c>
      <c r="I34" s="177">
        <v>0</v>
      </c>
      <c r="J34" s="177">
        <v>0</v>
      </c>
      <c r="K34" s="177">
        <v>0</v>
      </c>
      <c r="L34" s="177">
        <v>0</v>
      </c>
      <c r="M34" s="177">
        <v>0</v>
      </c>
      <c r="N34" s="177">
        <v>0</v>
      </c>
      <c r="O34" s="177">
        <v>0</v>
      </c>
      <c r="P34" s="177">
        <v>0</v>
      </c>
      <c r="Q34" s="177">
        <v>0</v>
      </c>
      <c r="R34" s="177">
        <v>0</v>
      </c>
      <c r="S34" s="177">
        <v>0</v>
      </c>
      <c r="T34" s="177">
        <v>0</v>
      </c>
      <c r="U34" s="177">
        <v>0</v>
      </c>
      <c r="V34" s="177">
        <v>0</v>
      </c>
      <c r="W34" s="177">
        <v>0</v>
      </c>
      <c r="X34" s="177">
        <v>0</v>
      </c>
      <c r="Y34" s="177">
        <v>0</v>
      </c>
      <c r="Z34" s="177">
        <v>0</v>
      </c>
      <c r="AA34" s="177">
        <v>0</v>
      </c>
      <c r="AB34" s="177">
        <v>0</v>
      </c>
      <c r="AC34" s="177">
        <v>0</v>
      </c>
      <c r="AD34" s="177">
        <v>0</v>
      </c>
      <c r="AE34" s="177">
        <v>0</v>
      </c>
      <c r="AF34" s="177">
        <v>0</v>
      </c>
      <c r="AG34" s="177">
        <v>0</v>
      </c>
      <c r="AH34" s="177">
        <v>13909.09</v>
      </c>
      <c r="AI34" s="177">
        <v>23000</v>
      </c>
      <c r="AJ34" s="177">
        <v>8000</v>
      </c>
      <c r="AK34" s="177">
        <v>8000</v>
      </c>
      <c r="AL34" s="177">
        <v>8000</v>
      </c>
      <c r="AM34" s="177">
        <v>7272.73</v>
      </c>
      <c r="AN34" s="177">
        <v>8363.64</v>
      </c>
      <c r="AO34" s="177">
        <v>7272.73</v>
      </c>
      <c r="AP34" s="177">
        <v>8363.64</v>
      </c>
      <c r="AQ34" s="177">
        <v>8000</v>
      </c>
      <c r="AR34" s="177">
        <v>7636.36</v>
      </c>
      <c r="AS34" s="177">
        <v>8363.64</v>
      </c>
      <c r="AT34" s="177">
        <v>7636.36</v>
      </c>
      <c r="AU34" s="177">
        <v>8000</v>
      </c>
      <c r="AV34" s="177">
        <v>8000</v>
      </c>
      <c r="AW34" s="177">
        <v>7636.36</v>
      </c>
      <c r="AX34" s="177">
        <v>8363.64</v>
      </c>
      <c r="AY34" s="177">
        <v>7636.36</v>
      </c>
      <c r="AZ34" s="177">
        <v>6545.45</v>
      </c>
      <c r="BA34" s="177">
        <v>0</v>
      </c>
      <c r="BB34" s="177">
        <v>0</v>
      </c>
      <c r="BC34" s="177">
        <v>0</v>
      </c>
      <c r="BD34" s="177">
        <v>0</v>
      </c>
      <c r="BE34" s="177">
        <v>0</v>
      </c>
      <c r="BF34" s="177">
        <v>0</v>
      </c>
      <c r="BG34" s="177">
        <v>0</v>
      </c>
      <c r="BH34" s="177">
        <v>0</v>
      </c>
      <c r="BI34" s="177">
        <v>0</v>
      </c>
      <c r="BJ34" s="177">
        <v>0</v>
      </c>
      <c r="BK34" s="177">
        <v>0</v>
      </c>
      <c r="BL34" s="177">
        <v>0</v>
      </c>
      <c r="BM34" s="177">
        <v>0</v>
      </c>
      <c r="BN34" s="177">
        <v>0</v>
      </c>
      <c r="BO34" s="177">
        <v>0</v>
      </c>
      <c r="BP34" s="177">
        <v>0</v>
      </c>
      <c r="BQ34" s="177">
        <v>0</v>
      </c>
      <c r="BR34" s="177">
        <v>0</v>
      </c>
      <c r="BS34" s="177">
        <v>0</v>
      </c>
      <c r="BT34" s="177">
        <v>0</v>
      </c>
      <c r="BU34" s="177">
        <f t="shared" si="19"/>
        <v>170000</v>
      </c>
      <c r="BW34" s="177">
        <f t="shared" si="7"/>
        <v>0</v>
      </c>
      <c r="BX34" s="177">
        <f t="shared" si="10"/>
        <v>0</v>
      </c>
      <c r="BY34" s="177">
        <f t="shared" si="11"/>
        <v>52909.09</v>
      </c>
      <c r="BZ34" s="177">
        <f t="shared" si="12"/>
        <v>94545.459999999992</v>
      </c>
      <c r="CA34" s="177">
        <f t="shared" si="13"/>
        <v>22545.45</v>
      </c>
      <c r="CB34" s="177">
        <f t="shared" si="14"/>
        <v>0</v>
      </c>
      <c r="CC34" s="177">
        <f t="shared" si="15"/>
        <v>170000</v>
      </c>
      <c r="CD34" s="278"/>
    </row>
    <row r="35" spans="1:82" x14ac:dyDescent="0.3">
      <c r="A35" s="171" t="s">
        <v>163</v>
      </c>
      <c r="B35" s="177">
        <f t="shared" ref="B35:BM35" si="31">B36</f>
        <v>0</v>
      </c>
      <c r="C35" s="177">
        <f t="shared" si="31"/>
        <v>0</v>
      </c>
      <c r="D35" s="177">
        <f t="shared" si="31"/>
        <v>0</v>
      </c>
      <c r="E35" s="177">
        <f t="shared" si="31"/>
        <v>0</v>
      </c>
      <c r="F35" s="177">
        <f t="shared" si="31"/>
        <v>0</v>
      </c>
      <c r="G35" s="177">
        <f t="shared" si="31"/>
        <v>0</v>
      </c>
      <c r="H35" s="177">
        <f t="shared" si="31"/>
        <v>0</v>
      </c>
      <c r="I35" s="177">
        <f t="shared" si="31"/>
        <v>0</v>
      </c>
      <c r="J35" s="177">
        <f t="shared" si="31"/>
        <v>0</v>
      </c>
      <c r="K35" s="177">
        <f t="shared" si="31"/>
        <v>0</v>
      </c>
      <c r="L35" s="177">
        <f t="shared" si="31"/>
        <v>0</v>
      </c>
      <c r="M35" s="177">
        <f t="shared" si="31"/>
        <v>0</v>
      </c>
      <c r="N35" s="177">
        <f t="shared" si="31"/>
        <v>0</v>
      </c>
      <c r="O35" s="177">
        <f t="shared" si="31"/>
        <v>0</v>
      </c>
      <c r="P35" s="177">
        <f t="shared" si="31"/>
        <v>0</v>
      </c>
      <c r="Q35" s="177">
        <f t="shared" si="31"/>
        <v>0</v>
      </c>
      <c r="R35" s="177">
        <f t="shared" si="31"/>
        <v>0</v>
      </c>
      <c r="S35" s="177">
        <f t="shared" si="31"/>
        <v>0</v>
      </c>
      <c r="T35" s="177">
        <f t="shared" si="31"/>
        <v>0</v>
      </c>
      <c r="U35" s="177">
        <f t="shared" si="31"/>
        <v>0</v>
      </c>
      <c r="V35" s="177">
        <f t="shared" si="31"/>
        <v>0</v>
      </c>
      <c r="W35" s="177">
        <f t="shared" si="31"/>
        <v>0</v>
      </c>
      <c r="X35" s="177">
        <f t="shared" si="31"/>
        <v>0</v>
      </c>
      <c r="Y35" s="177">
        <f t="shared" si="31"/>
        <v>0</v>
      </c>
      <c r="Z35" s="177">
        <f t="shared" si="31"/>
        <v>0</v>
      </c>
      <c r="AA35" s="177">
        <f t="shared" si="31"/>
        <v>5965.91</v>
      </c>
      <c r="AB35" s="177">
        <f t="shared" si="31"/>
        <v>7840.91</v>
      </c>
      <c r="AC35" s="177">
        <f t="shared" si="31"/>
        <v>7159.09</v>
      </c>
      <c r="AD35" s="177">
        <f t="shared" si="31"/>
        <v>7500</v>
      </c>
      <c r="AE35" s="177">
        <f t="shared" si="31"/>
        <v>7500</v>
      </c>
      <c r="AF35" s="177">
        <f t="shared" si="31"/>
        <v>7159.09</v>
      </c>
      <c r="AG35" s="177">
        <f t="shared" si="31"/>
        <v>7840.91</v>
      </c>
      <c r="AH35" s="177">
        <f t="shared" si="31"/>
        <v>7500</v>
      </c>
      <c r="AI35" s="177">
        <f t="shared" si="31"/>
        <v>7159.09</v>
      </c>
      <c r="AJ35" s="177">
        <f t="shared" si="31"/>
        <v>7500</v>
      </c>
      <c r="AK35" s="177">
        <f t="shared" si="31"/>
        <v>7500</v>
      </c>
      <c r="AL35" s="177">
        <f t="shared" si="31"/>
        <v>7500</v>
      </c>
      <c r="AM35" s="177">
        <f t="shared" si="31"/>
        <v>6818.18</v>
      </c>
      <c r="AN35" s="177">
        <f t="shared" si="31"/>
        <v>7840.91</v>
      </c>
      <c r="AO35" s="177">
        <f t="shared" si="31"/>
        <v>6818.18</v>
      </c>
      <c r="AP35" s="177">
        <f t="shared" si="31"/>
        <v>7840.91</v>
      </c>
      <c r="AQ35" s="177">
        <f t="shared" si="31"/>
        <v>7500</v>
      </c>
      <c r="AR35" s="177">
        <f t="shared" si="31"/>
        <v>7159.09</v>
      </c>
      <c r="AS35" s="177">
        <f t="shared" si="31"/>
        <v>7840.91</v>
      </c>
      <c r="AT35" s="177">
        <f t="shared" si="31"/>
        <v>7159.09</v>
      </c>
      <c r="AU35" s="177">
        <f t="shared" si="31"/>
        <v>7500</v>
      </c>
      <c r="AV35" s="177">
        <f t="shared" si="31"/>
        <v>7500</v>
      </c>
      <c r="AW35" s="177">
        <f t="shared" si="31"/>
        <v>7159.09</v>
      </c>
      <c r="AX35" s="177">
        <f t="shared" si="31"/>
        <v>7840.91</v>
      </c>
      <c r="AY35" s="177">
        <f t="shared" si="31"/>
        <v>7159.09</v>
      </c>
      <c r="AZ35" s="177">
        <f t="shared" si="31"/>
        <v>7159.09</v>
      </c>
      <c r="BA35" s="177">
        <f t="shared" si="31"/>
        <v>7500</v>
      </c>
      <c r="BB35" s="177">
        <f t="shared" si="31"/>
        <v>7840.91</v>
      </c>
      <c r="BC35" s="177">
        <f t="shared" si="31"/>
        <v>6818.18</v>
      </c>
      <c r="BD35" s="177">
        <f t="shared" si="31"/>
        <v>7840.91</v>
      </c>
      <c r="BE35" s="177">
        <f t="shared" si="31"/>
        <v>7500</v>
      </c>
      <c r="BF35" s="177">
        <f t="shared" si="31"/>
        <v>7159.09</v>
      </c>
      <c r="BG35" s="177">
        <f t="shared" si="31"/>
        <v>7840.91</v>
      </c>
      <c r="BH35" s="177">
        <f t="shared" si="31"/>
        <v>7159.09</v>
      </c>
      <c r="BI35" s="177">
        <f t="shared" si="31"/>
        <v>7500</v>
      </c>
      <c r="BJ35" s="177">
        <f t="shared" si="31"/>
        <v>7840.91</v>
      </c>
      <c r="BK35" s="177">
        <f t="shared" si="31"/>
        <v>6818.18</v>
      </c>
      <c r="BL35" s="177">
        <f t="shared" si="31"/>
        <v>7159.09</v>
      </c>
      <c r="BM35" s="177">
        <f t="shared" si="31"/>
        <v>7500</v>
      </c>
      <c r="BN35" s="177">
        <f t="shared" ref="BN35:BT35" si="32">BN36</f>
        <v>7500</v>
      </c>
      <c r="BO35" s="177">
        <f t="shared" si="32"/>
        <v>4602.2700000000004</v>
      </c>
      <c r="BP35" s="177">
        <f t="shared" si="32"/>
        <v>0</v>
      </c>
      <c r="BQ35" s="177">
        <f t="shared" si="32"/>
        <v>0</v>
      </c>
      <c r="BR35" s="177">
        <f t="shared" si="32"/>
        <v>0</v>
      </c>
      <c r="BS35" s="177">
        <f t="shared" si="32"/>
        <v>0</v>
      </c>
      <c r="BT35" s="177">
        <f t="shared" si="32"/>
        <v>0</v>
      </c>
      <c r="BU35" s="177">
        <f t="shared" si="19"/>
        <v>299999.99</v>
      </c>
      <c r="BW35" s="177">
        <f t="shared" si="7"/>
        <v>0</v>
      </c>
      <c r="BX35" s="177">
        <f t="shared" si="10"/>
        <v>0</v>
      </c>
      <c r="BY35" s="177">
        <f t="shared" si="11"/>
        <v>80625</v>
      </c>
      <c r="BZ35" s="177">
        <f t="shared" si="12"/>
        <v>88636.36</v>
      </c>
      <c r="CA35" s="177">
        <f t="shared" si="13"/>
        <v>89318.18</v>
      </c>
      <c r="CB35" s="177">
        <f t="shared" si="14"/>
        <v>41420.449999999997</v>
      </c>
      <c r="CC35" s="177">
        <f t="shared" si="15"/>
        <v>299999.99</v>
      </c>
      <c r="CD35" s="278"/>
    </row>
    <row r="36" spans="1:82" ht="27.6" x14ac:dyDescent="0.3">
      <c r="A36" s="173" t="s">
        <v>318</v>
      </c>
      <c r="B36" s="169">
        <v>0</v>
      </c>
      <c r="C36" s="169">
        <v>0</v>
      </c>
      <c r="D36" s="169">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5965.91</v>
      </c>
      <c r="AB36" s="169">
        <v>7840.91</v>
      </c>
      <c r="AC36" s="169">
        <v>7159.09</v>
      </c>
      <c r="AD36" s="169">
        <v>7500</v>
      </c>
      <c r="AE36" s="169">
        <v>7500</v>
      </c>
      <c r="AF36" s="169">
        <v>7159.09</v>
      </c>
      <c r="AG36" s="169">
        <v>7840.91</v>
      </c>
      <c r="AH36" s="169">
        <v>7500</v>
      </c>
      <c r="AI36" s="169">
        <v>7159.09</v>
      </c>
      <c r="AJ36" s="169">
        <v>7500</v>
      </c>
      <c r="AK36" s="169">
        <v>7500</v>
      </c>
      <c r="AL36" s="169">
        <v>7500</v>
      </c>
      <c r="AM36" s="169">
        <v>6818.18</v>
      </c>
      <c r="AN36" s="169">
        <v>7840.91</v>
      </c>
      <c r="AO36" s="169">
        <v>6818.18</v>
      </c>
      <c r="AP36" s="169">
        <v>7840.91</v>
      </c>
      <c r="AQ36" s="169">
        <v>7500</v>
      </c>
      <c r="AR36" s="169">
        <v>7159.09</v>
      </c>
      <c r="AS36" s="169">
        <v>7840.91</v>
      </c>
      <c r="AT36" s="169">
        <v>7159.09</v>
      </c>
      <c r="AU36" s="169">
        <v>7500</v>
      </c>
      <c r="AV36" s="169">
        <v>7500</v>
      </c>
      <c r="AW36" s="169">
        <v>7159.09</v>
      </c>
      <c r="AX36" s="169">
        <v>7840.91</v>
      </c>
      <c r="AY36" s="169">
        <v>7159.09</v>
      </c>
      <c r="AZ36" s="169">
        <v>7159.09</v>
      </c>
      <c r="BA36" s="169">
        <v>7500</v>
      </c>
      <c r="BB36" s="169">
        <v>7840.91</v>
      </c>
      <c r="BC36" s="169">
        <v>6818.18</v>
      </c>
      <c r="BD36" s="169">
        <v>7840.91</v>
      </c>
      <c r="BE36" s="169">
        <v>7500</v>
      </c>
      <c r="BF36" s="169">
        <v>7159.09</v>
      </c>
      <c r="BG36" s="169">
        <v>7840.91</v>
      </c>
      <c r="BH36" s="169">
        <v>7159.09</v>
      </c>
      <c r="BI36" s="169">
        <v>7500</v>
      </c>
      <c r="BJ36" s="169">
        <v>7840.91</v>
      </c>
      <c r="BK36" s="169">
        <v>6818.18</v>
      </c>
      <c r="BL36" s="169">
        <v>7159.09</v>
      </c>
      <c r="BM36" s="169">
        <v>7500</v>
      </c>
      <c r="BN36" s="169">
        <v>7500</v>
      </c>
      <c r="BO36" s="169">
        <v>4602.2700000000004</v>
      </c>
      <c r="BP36" s="169">
        <v>0</v>
      </c>
      <c r="BQ36" s="169">
        <v>0</v>
      </c>
      <c r="BR36" s="169">
        <v>0</v>
      </c>
      <c r="BS36" s="169">
        <v>0</v>
      </c>
      <c r="BT36" s="169">
        <v>0</v>
      </c>
      <c r="BU36" s="169">
        <f t="shared" si="19"/>
        <v>299999.99</v>
      </c>
      <c r="BW36" s="169">
        <f t="shared" si="7"/>
        <v>0</v>
      </c>
      <c r="BX36" s="169">
        <f t="shared" si="10"/>
        <v>0</v>
      </c>
      <c r="BY36" s="169">
        <f t="shared" si="11"/>
        <v>80625</v>
      </c>
      <c r="BZ36" s="169">
        <f t="shared" si="12"/>
        <v>88636.36</v>
      </c>
      <c r="CA36" s="169">
        <f t="shared" si="13"/>
        <v>89318.18</v>
      </c>
      <c r="CB36" s="169">
        <f t="shared" si="14"/>
        <v>41420.449999999997</v>
      </c>
      <c r="CC36" s="169">
        <f t="shared" si="15"/>
        <v>299999.99</v>
      </c>
      <c r="CD36" s="278"/>
    </row>
    <row r="37" spans="1:82" x14ac:dyDescent="0.3">
      <c r="A37" s="171" t="s">
        <v>319</v>
      </c>
      <c r="B37" s="177">
        <f t="shared" ref="B37:BM37" si="33">B38</f>
        <v>0</v>
      </c>
      <c r="C37" s="177">
        <f t="shared" si="33"/>
        <v>0</v>
      </c>
      <c r="D37" s="177">
        <f t="shared" si="33"/>
        <v>0</v>
      </c>
      <c r="E37" s="177">
        <f t="shared" si="33"/>
        <v>0</v>
      </c>
      <c r="F37" s="177">
        <f t="shared" si="33"/>
        <v>0</v>
      </c>
      <c r="G37" s="177">
        <f t="shared" si="33"/>
        <v>0</v>
      </c>
      <c r="H37" s="177">
        <f t="shared" si="33"/>
        <v>0</v>
      </c>
      <c r="I37" s="177">
        <f t="shared" si="33"/>
        <v>0</v>
      </c>
      <c r="J37" s="177">
        <f t="shared" si="33"/>
        <v>0</v>
      </c>
      <c r="K37" s="177">
        <f t="shared" si="33"/>
        <v>0</v>
      </c>
      <c r="L37" s="177">
        <f t="shared" si="33"/>
        <v>0</v>
      </c>
      <c r="M37" s="177">
        <f t="shared" si="33"/>
        <v>0</v>
      </c>
      <c r="N37" s="177">
        <f t="shared" si="33"/>
        <v>0</v>
      </c>
      <c r="O37" s="177">
        <f t="shared" si="33"/>
        <v>0</v>
      </c>
      <c r="P37" s="177">
        <f t="shared" si="33"/>
        <v>0</v>
      </c>
      <c r="Q37" s="177">
        <f t="shared" si="33"/>
        <v>0</v>
      </c>
      <c r="R37" s="177">
        <f t="shared" si="33"/>
        <v>0</v>
      </c>
      <c r="S37" s="177">
        <f t="shared" si="33"/>
        <v>0</v>
      </c>
      <c r="T37" s="177">
        <f t="shared" si="33"/>
        <v>0</v>
      </c>
      <c r="U37" s="177">
        <f t="shared" si="33"/>
        <v>0</v>
      </c>
      <c r="V37" s="177">
        <f t="shared" si="33"/>
        <v>0</v>
      </c>
      <c r="W37" s="177">
        <f t="shared" si="33"/>
        <v>0</v>
      </c>
      <c r="X37" s="177">
        <f t="shared" si="33"/>
        <v>0</v>
      </c>
      <c r="Y37" s="177">
        <f t="shared" si="33"/>
        <v>0</v>
      </c>
      <c r="Z37" s="177">
        <f t="shared" si="33"/>
        <v>0</v>
      </c>
      <c r="AA37" s="177">
        <f t="shared" si="33"/>
        <v>1034.0899999999999</v>
      </c>
      <c r="AB37" s="177">
        <f t="shared" si="33"/>
        <v>1829.55</v>
      </c>
      <c r="AC37" s="177">
        <f t="shared" si="33"/>
        <v>1670.45</v>
      </c>
      <c r="AD37" s="177">
        <f t="shared" si="33"/>
        <v>1750</v>
      </c>
      <c r="AE37" s="177">
        <f t="shared" si="33"/>
        <v>1750</v>
      </c>
      <c r="AF37" s="177">
        <f t="shared" si="33"/>
        <v>1670.45</v>
      </c>
      <c r="AG37" s="177">
        <f t="shared" si="33"/>
        <v>1829.55</v>
      </c>
      <c r="AH37" s="177">
        <f t="shared" si="33"/>
        <v>1750</v>
      </c>
      <c r="AI37" s="177">
        <f t="shared" si="33"/>
        <v>1670.45</v>
      </c>
      <c r="AJ37" s="177">
        <f t="shared" si="33"/>
        <v>1750</v>
      </c>
      <c r="AK37" s="177">
        <f t="shared" si="33"/>
        <v>1750</v>
      </c>
      <c r="AL37" s="177">
        <f t="shared" si="33"/>
        <v>1750</v>
      </c>
      <c r="AM37" s="177">
        <f t="shared" si="33"/>
        <v>1590.91</v>
      </c>
      <c r="AN37" s="177">
        <f t="shared" si="33"/>
        <v>1829.55</v>
      </c>
      <c r="AO37" s="177">
        <f t="shared" si="33"/>
        <v>1590.91</v>
      </c>
      <c r="AP37" s="177">
        <f t="shared" si="33"/>
        <v>1829.55</v>
      </c>
      <c r="AQ37" s="177">
        <f t="shared" si="33"/>
        <v>1750</v>
      </c>
      <c r="AR37" s="177">
        <f t="shared" si="33"/>
        <v>1670.45</v>
      </c>
      <c r="AS37" s="177">
        <f t="shared" si="33"/>
        <v>1829.55</v>
      </c>
      <c r="AT37" s="177">
        <f t="shared" si="33"/>
        <v>1670.45</v>
      </c>
      <c r="AU37" s="177">
        <f t="shared" si="33"/>
        <v>1750</v>
      </c>
      <c r="AV37" s="177">
        <f t="shared" si="33"/>
        <v>1750</v>
      </c>
      <c r="AW37" s="177">
        <f t="shared" si="33"/>
        <v>1670.45</v>
      </c>
      <c r="AX37" s="177">
        <f t="shared" si="33"/>
        <v>1829.55</v>
      </c>
      <c r="AY37" s="177">
        <f t="shared" si="33"/>
        <v>1670.45</v>
      </c>
      <c r="AZ37" s="177">
        <f t="shared" si="33"/>
        <v>1670.45</v>
      </c>
      <c r="BA37" s="177">
        <f t="shared" si="33"/>
        <v>1750</v>
      </c>
      <c r="BB37" s="177">
        <f t="shared" si="33"/>
        <v>1829.55</v>
      </c>
      <c r="BC37" s="177">
        <f t="shared" si="33"/>
        <v>1590.91</v>
      </c>
      <c r="BD37" s="177">
        <f t="shared" si="33"/>
        <v>1829.55</v>
      </c>
      <c r="BE37" s="177">
        <f t="shared" si="33"/>
        <v>1750</v>
      </c>
      <c r="BF37" s="177">
        <f t="shared" si="33"/>
        <v>1670.45</v>
      </c>
      <c r="BG37" s="177">
        <f t="shared" si="33"/>
        <v>1829.55</v>
      </c>
      <c r="BH37" s="177">
        <f t="shared" si="33"/>
        <v>1670.45</v>
      </c>
      <c r="BI37" s="177">
        <f t="shared" si="33"/>
        <v>1750</v>
      </c>
      <c r="BJ37" s="177">
        <f t="shared" si="33"/>
        <v>1829.55</v>
      </c>
      <c r="BK37" s="177">
        <f t="shared" si="33"/>
        <v>1590.91</v>
      </c>
      <c r="BL37" s="177">
        <f t="shared" si="33"/>
        <v>1670.45</v>
      </c>
      <c r="BM37" s="177">
        <f t="shared" si="33"/>
        <v>1750</v>
      </c>
      <c r="BN37" s="177">
        <f t="shared" ref="BN37:BT37" si="34">BN38</f>
        <v>1750</v>
      </c>
      <c r="BO37" s="177">
        <f t="shared" si="34"/>
        <v>1431.82</v>
      </c>
      <c r="BP37" s="177">
        <f t="shared" si="34"/>
        <v>0</v>
      </c>
      <c r="BQ37" s="177">
        <f t="shared" si="34"/>
        <v>0</v>
      </c>
      <c r="BR37" s="177">
        <f t="shared" si="34"/>
        <v>0</v>
      </c>
      <c r="BS37" s="177">
        <f t="shared" si="34"/>
        <v>0</v>
      </c>
      <c r="BT37" s="177">
        <f t="shared" si="34"/>
        <v>0</v>
      </c>
      <c r="BU37" s="177">
        <f t="shared" si="19"/>
        <v>70000</v>
      </c>
      <c r="BW37" s="177">
        <f t="shared" si="7"/>
        <v>0</v>
      </c>
      <c r="BX37" s="177">
        <f t="shared" si="10"/>
        <v>0</v>
      </c>
      <c r="BY37" s="177">
        <f t="shared" si="11"/>
        <v>18454.54</v>
      </c>
      <c r="BZ37" s="177">
        <f t="shared" si="12"/>
        <v>20681.820000000003</v>
      </c>
      <c r="CA37" s="177">
        <f t="shared" si="13"/>
        <v>20840.91</v>
      </c>
      <c r="CB37" s="177">
        <f t="shared" si="14"/>
        <v>10022.73</v>
      </c>
      <c r="CC37" s="177">
        <f t="shared" si="15"/>
        <v>70000</v>
      </c>
      <c r="CD37" s="278"/>
    </row>
    <row r="38" spans="1:82" ht="27.6" x14ac:dyDescent="0.3">
      <c r="A38" s="173" t="s">
        <v>320</v>
      </c>
      <c r="B38" s="169">
        <v>0</v>
      </c>
      <c r="C38" s="169">
        <v>0</v>
      </c>
      <c r="D38" s="169">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1034.0899999999999</v>
      </c>
      <c r="AB38" s="169">
        <v>1829.55</v>
      </c>
      <c r="AC38" s="169">
        <v>1670.45</v>
      </c>
      <c r="AD38" s="169">
        <v>1750</v>
      </c>
      <c r="AE38" s="169">
        <v>1750</v>
      </c>
      <c r="AF38" s="169">
        <v>1670.45</v>
      </c>
      <c r="AG38" s="169">
        <v>1829.55</v>
      </c>
      <c r="AH38" s="169">
        <v>1750</v>
      </c>
      <c r="AI38" s="169">
        <v>1670.45</v>
      </c>
      <c r="AJ38" s="169">
        <v>1750</v>
      </c>
      <c r="AK38" s="169">
        <v>1750</v>
      </c>
      <c r="AL38" s="169">
        <v>1750</v>
      </c>
      <c r="AM38" s="169">
        <v>1590.91</v>
      </c>
      <c r="AN38" s="169">
        <v>1829.55</v>
      </c>
      <c r="AO38" s="169">
        <v>1590.91</v>
      </c>
      <c r="AP38" s="169">
        <v>1829.55</v>
      </c>
      <c r="AQ38" s="169">
        <v>1750</v>
      </c>
      <c r="AR38" s="169">
        <v>1670.45</v>
      </c>
      <c r="AS38" s="169">
        <v>1829.55</v>
      </c>
      <c r="AT38" s="169">
        <v>1670.45</v>
      </c>
      <c r="AU38" s="169">
        <v>1750</v>
      </c>
      <c r="AV38" s="169">
        <v>1750</v>
      </c>
      <c r="AW38" s="169">
        <v>1670.45</v>
      </c>
      <c r="AX38" s="169">
        <v>1829.55</v>
      </c>
      <c r="AY38" s="169">
        <v>1670.45</v>
      </c>
      <c r="AZ38" s="169">
        <v>1670.45</v>
      </c>
      <c r="BA38" s="169">
        <v>1750</v>
      </c>
      <c r="BB38" s="169">
        <v>1829.55</v>
      </c>
      <c r="BC38" s="169">
        <v>1590.91</v>
      </c>
      <c r="BD38" s="169">
        <v>1829.55</v>
      </c>
      <c r="BE38" s="169">
        <v>1750</v>
      </c>
      <c r="BF38" s="169">
        <v>1670.45</v>
      </c>
      <c r="BG38" s="169">
        <v>1829.55</v>
      </c>
      <c r="BH38" s="169">
        <v>1670.45</v>
      </c>
      <c r="BI38" s="169">
        <v>1750</v>
      </c>
      <c r="BJ38" s="169">
        <v>1829.55</v>
      </c>
      <c r="BK38" s="169">
        <v>1590.91</v>
      </c>
      <c r="BL38" s="169">
        <v>1670.45</v>
      </c>
      <c r="BM38" s="169">
        <v>1750</v>
      </c>
      <c r="BN38" s="169">
        <v>1750</v>
      </c>
      <c r="BO38" s="169">
        <v>1431.82</v>
      </c>
      <c r="BP38" s="169">
        <v>0</v>
      </c>
      <c r="BQ38" s="169">
        <v>0</v>
      </c>
      <c r="BR38" s="169">
        <v>0</v>
      </c>
      <c r="BS38" s="169">
        <v>0</v>
      </c>
      <c r="BT38" s="169">
        <v>0</v>
      </c>
      <c r="BU38" s="169">
        <f t="shared" si="19"/>
        <v>70000</v>
      </c>
      <c r="BW38" s="169">
        <f t="shared" si="7"/>
        <v>0</v>
      </c>
      <c r="BX38" s="169">
        <f t="shared" si="10"/>
        <v>0</v>
      </c>
      <c r="BY38" s="169">
        <f t="shared" si="11"/>
        <v>18454.54</v>
      </c>
      <c r="BZ38" s="169">
        <f t="shared" si="12"/>
        <v>20681.820000000003</v>
      </c>
      <c r="CA38" s="169">
        <f t="shared" si="13"/>
        <v>20840.91</v>
      </c>
      <c r="CB38" s="169">
        <f t="shared" si="14"/>
        <v>10022.73</v>
      </c>
      <c r="CC38" s="169">
        <f t="shared" si="15"/>
        <v>70000</v>
      </c>
      <c r="CD38" s="278"/>
    </row>
    <row r="39" spans="1:82" x14ac:dyDescent="0.3">
      <c r="A39" s="171" t="s">
        <v>292</v>
      </c>
      <c r="B39" s="177">
        <f>B40</f>
        <v>0</v>
      </c>
      <c r="C39" s="177">
        <f t="shared" ref="C39:BM40" si="35">C40</f>
        <v>0</v>
      </c>
      <c r="D39" s="177">
        <f t="shared" si="35"/>
        <v>0</v>
      </c>
      <c r="E39" s="177">
        <f t="shared" si="35"/>
        <v>0</v>
      </c>
      <c r="F39" s="177">
        <f t="shared" si="35"/>
        <v>0</v>
      </c>
      <c r="G39" s="177">
        <f t="shared" si="35"/>
        <v>0</v>
      </c>
      <c r="H39" s="177">
        <f t="shared" si="35"/>
        <v>0</v>
      </c>
      <c r="I39" s="177">
        <f t="shared" si="35"/>
        <v>0</v>
      </c>
      <c r="J39" s="177">
        <f t="shared" si="35"/>
        <v>0</v>
      </c>
      <c r="K39" s="177">
        <f t="shared" si="35"/>
        <v>0</v>
      </c>
      <c r="L39" s="177">
        <f t="shared" si="35"/>
        <v>0</v>
      </c>
      <c r="M39" s="177">
        <f t="shared" si="35"/>
        <v>0</v>
      </c>
      <c r="N39" s="177">
        <f t="shared" si="35"/>
        <v>0</v>
      </c>
      <c r="O39" s="177">
        <f t="shared" si="35"/>
        <v>0</v>
      </c>
      <c r="P39" s="177">
        <f t="shared" si="35"/>
        <v>0</v>
      </c>
      <c r="Q39" s="177">
        <f t="shared" si="35"/>
        <v>0</v>
      </c>
      <c r="R39" s="177">
        <f t="shared" si="35"/>
        <v>0</v>
      </c>
      <c r="S39" s="177">
        <f t="shared" si="35"/>
        <v>0</v>
      </c>
      <c r="T39" s="177">
        <f t="shared" si="35"/>
        <v>0</v>
      </c>
      <c r="U39" s="177">
        <f t="shared" si="35"/>
        <v>0</v>
      </c>
      <c r="V39" s="177">
        <f t="shared" si="35"/>
        <v>0</v>
      </c>
      <c r="W39" s="177">
        <f t="shared" si="35"/>
        <v>0</v>
      </c>
      <c r="X39" s="177">
        <f t="shared" si="35"/>
        <v>0</v>
      </c>
      <c r="Y39" s="177">
        <f t="shared" si="35"/>
        <v>0</v>
      </c>
      <c r="Z39" s="177">
        <f t="shared" si="35"/>
        <v>0</v>
      </c>
      <c r="AA39" s="177">
        <f t="shared" si="35"/>
        <v>596.59</v>
      </c>
      <c r="AB39" s="177">
        <f t="shared" si="35"/>
        <v>784.09</v>
      </c>
      <c r="AC39" s="177">
        <f t="shared" si="35"/>
        <v>715.91</v>
      </c>
      <c r="AD39" s="177">
        <f t="shared" si="35"/>
        <v>750</v>
      </c>
      <c r="AE39" s="177">
        <f t="shared" si="35"/>
        <v>750</v>
      </c>
      <c r="AF39" s="177">
        <f t="shared" si="35"/>
        <v>715.91</v>
      </c>
      <c r="AG39" s="177">
        <f t="shared" si="35"/>
        <v>784.09</v>
      </c>
      <c r="AH39" s="177">
        <f t="shared" si="35"/>
        <v>750</v>
      </c>
      <c r="AI39" s="177">
        <f t="shared" si="35"/>
        <v>715.91</v>
      </c>
      <c r="AJ39" s="177">
        <f t="shared" si="35"/>
        <v>750</v>
      </c>
      <c r="AK39" s="177">
        <f t="shared" si="35"/>
        <v>750</v>
      </c>
      <c r="AL39" s="177">
        <f t="shared" si="35"/>
        <v>750</v>
      </c>
      <c r="AM39" s="177">
        <f t="shared" si="35"/>
        <v>681.82</v>
      </c>
      <c r="AN39" s="177">
        <f t="shared" si="35"/>
        <v>784.09</v>
      </c>
      <c r="AO39" s="177">
        <f t="shared" si="35"/>
        <v>681.82</v>
      </c>
      <c r="AP39" s="177">
        <f t="shared" si="35"/>
        <v>784.09</v>
      </c>
      <c r="AQ39" s="177">
        <f t="shared" si="35"/>
        <v>750</v>
      </c>
      <c r="AR39" s="177">
        <f t="shared" si="35"/>
        <v>715.91</v>
      </c>
      <c r="AS39" s="177">
        <f t="shared" si="35"/>
        <v>784.09</v>
      </c>
      <c r="AT39" s="177">
        <f t="shared" si="35"/>
        <v>715.91</v>
      </c>
      <c r="AU39" s="177">
        <f t="shared" si="35"/>
        <v>750</v>
      </c>
      <c r="AV39" s="177">
        <f t="shared" si="35"/>
        <v>750</v>
      </c>
      <c r="AW39" s="177">
        <f t="shared" si="35"/>
        <v>715.91</v>
      </c>
      <c r="AX39" s="177">
        <f t="shared" si="35"/>
        <v>784.09</v>
      </c>
      <c r="AY39" s="177">
        <f t="shared" si="35"/>
        <v>715.91</v>
      </c>
      <c r="AZ39" s="177">
        <f t="shared" si="35"/>
        <v>715.91</v>
      </c>
      <c r="BA39" s="177">
        <f t="shared" si="35"/>
        <v>750</v>
      </c>
      <c r="BB39" s="177">
        <f t="shared" si="35"/>
        <v>784.09</v>
      </c>
      <c r="BC39" s="177">
        <f t="shared" si="35"/>
        <v>681.82</v>
      </c>
      <c r="BD39" s="177">
        <f t="shared" si="35"/>
        <v>784.09</v>
      </c>
      <c r="BE39" s="177">
        <f t="shared" si="35"/>
        <v>750</v>
      </c>
      <c r="BF39" s="177">
        <f t="shared" si="35"/>
        <v>715.91</v>
      </c>
      <c r="BG39" s="177">
        <f t="shared" si="35"/>
        <v>784.09</v>
      </c>
      <c r="BH39" s="177">
        <f t="shared" si="35"/>
        <v>715.91</v>
      </c>
      <c r="BI39" s="177">
        <f t="shared" si="35"/>
        <v>750</v>
      </c>
      <c r="BJ39" s="177">
        <f t="shared" si="35"/>
        <v>784.09</v>
      </c>
      <c r="BK39" s="177">
        <f t="shared" si="35"/>
        <v>681.82</v>
      </c>
      <c r="BL39" s="177">
        <f t="shared" si="35"/>
        <v>715.91</v>
      </c>
      <c r="BM39" s="177">
        <f t="shared" si="35"/>
        <v>750</v>
      </c>
      <c r="BN39" s="177">
        <f t="shared" ref="BN39:BU39" si="36">BN40</f>
        <v>750</v>
      </c>
      <c r="BO39" s="177">
        <f t="shared" si="36"/>
        <v>460.23</v>
      </c>
      <c r="BP39" s="177">
        <f t="shared" si="36"/>
        <v>0</v>
      </c>
      <c r="BQ39" s="177">
        <f t="shared" si="36"/>
        <v>0</v>
      </c>
      <c r="BR39" s="177">
        <f t="shared" si="36"/>
        <v>0</v>
      </c>
      <c r="BS39" s="177">
        <f t="shared" si="36"/>
        <v>0</v>
      </c>
      <c r="BT39" s="177">
        <f t="shared" si="36"/>
        <v>0</v>
      </c>
      <c r="BU39" s="177">
        <f t="shared" si="36"/>
        <v>30000.01</v>
      </c>
      <c r="BW39" s="177">
        <f t="shared" ref="BW39:BW40" si="37">SUM(B39:M39)</f>
        <v>0</v>
      </c>
      <c r="BX39" s="177">
        <f t="shared" ref="BX39:BX40" si="38">SUM(N39:Y39)</f>
        <v>0</v>
      </c>
      <c r="BY39" s="177">
        <f t="shared" ref="BY39:BY40" si="39">SUM(Z39:AK39)</f>
        <v>8062.5</v>
      </c>
      <c r="BZ39" s="177">
        <f t="shared" ref="BZ39:BZ40" si="40">SUM(AL39:AW39)</f>
        <v>8863.6400000000012</v>
      </c>
      <c r="CA39" s="177">
        <f t="shared" ref="CA39:CA40" si="41">SUM(AX39:BI39)</f>
        <v>8931.82</v>
      </c>
      <c r="CB39" s="177">
        <f t="shared" ref="CB39:CB40" si="42">SUM(BJ39:BT39)</f>
        <v>4142.05</v>
      </c>
      <c r="CC39" s="177">
        <f t="shared" ref="CC39:CC40" si="43">SUM(BW39:CB39)</f>
        <v>30000.01</v>
      </c>
      <c r="CD39" s="278"/>
    </row>
    <row r="40" spans="1:82" ht="27.6" x14ac:dyDescent="0.3">
      <c r="A40" s="173" t="s">
        <v>321</v>
      </c>
      <c r="B40" s="169">
        <f>B41</f>
        <v>0</v>
      </c>
      <c r="C40" s="169">
        <f t="shared" si="35"/>
        <v>0</v>
      </c>
      <c r="D40" s="169">
        <f t="shared" si="35"/>
        <v>0</v>
      </c>
      <c r="E40" s="169">
        <f t="shared" si="35"/>
        <v>0</v>
      </c>
      <c r="F40" s="169">
        <f t="shared" si="35"/>
        <v>0</v>
      </c>
      <c r="G40" s="169">
        <f t="shared" si="35"/>
        <v>0</v>
      </c>
      <c r="H40" s="169">
        <f t="shared" si="35"/>
        <v>0</v>
      </c>
      <c r="I40" s="169">
        <f t="shared" si="35"/>
        <v>0</v>
      </c>
      <c r="J40" s="169">
        <f t="shared" si="35"/>
        <v>0</v>
      </c>
      <c r="K40" s="169">
        <f t="shared" si="35"/>
        <v>0</v>
      </c>
      <c r="L40" s="169">
        <f t="shared" si="35"/>
        <v>0</v>
      </c>
      <c r="M40" s="169">
        <f t="shared" si="35"/>
        <v>0</v>
      </c>
      <c r="N40" s="169">
        <f t="shared" si="35"/>
        <v>0</v>
      </c>
      <c r="O40" s="169">
        <f t="shared" si="35"/>
        <v>0</v>
      </c>
      <c r="P40" s="169">
        <f t="shared" si="35"/>
        <v>0</v>
      </c>
      <c r="Q40" s="169">
        <f t="shared" si="35"/>
        <v>0</v>
      </c>
      <c r="R40" s="169">
        <f t="shared" si="35"/>
        <v>0</v>
      </c>
      <c r="S40" s="169">
        <f t="shared" si="35"/>
        <v>0</v>
      </c>
      <c r="T40" s="169">
        <f t="shared" si="35"/>
        <v>0</v>
      </c>
      <c r="U40" s="169">
        <f t="shared" si="35"/>
        <v>0</v>
      </c>
      <c r="V40" s="169">
        <f t="shared" si="35"/>
        <v>0</v>
      </c>
      <c r="W40" s="169">
        <f t="shared" si="35"/>
        <v>0</v>
      </c>
      <c r="X40" s="169">
        <f t="shared" si="35"/>
        <v>0</v>
      </c>
      <c r="Y40" s="169">
        <f t="shared" si="35"/>
        <v>0</v>
      </c>
      <c r="Z40" s="169">
        <f t="shared" si="35"/>
        <v>0</v>
      </c>
      <c r="AA40" s="169">
        <f t="shared" si="35"/>
        <v>596.59</v>
      </c>
      <c r="AB40" s="169">
        <f t="shared" si="35"/>
        <v>784.09</v>
      </c>
      <c r="AC40" s="169">
        <f t="shared" si="35"/>
        <v>715.91</v>
      </c>
      <c r="AD40" s="169">
        <f t="shared" si="35"/>
        <v>750</v>
      </c>
      <c r="AE40" s="169">
        <f t="shared" si="35"/>
        <v>750</v>
      </c>
      <c r="AF40" s="169">
        <f t="shared" si="35"/>
        <v>715.91</v>
      </c>
      <c r="AG40" s="169">
        <f t="shared" si="35"/>
        <v>784.09</v>
      </c>
      <c r="AH40" s="169">
        <f t="shared" si="35"/>
        <v>750</v>
      </c>
      <c r="AI40" s="169">
        <f t="shared" si="35"/>
        <v>715.91</v>
      </c>
      <c r="AJ40" s="169">
        <f t="shared" si="35"/>
        <v>750</v>
      </c>
      <c r="AK40" s="169">
        <f t="shared" si="35"/>
        <v>750</v>
      </c>
      <c r="AL40" s="169">
        <f t="shared" si="35"/>
        <v>750</v>
      </c>
      <c r="AM40" s="169">
        <f t="shared" si="35"/>
        <v>681.82</v>
      </c>
      <c r="AN40" s="169">
        <f t="shared" si="35"/>
        <v>784.09</v>
      </c>
      <c r="AO40" s="169">
        <f t="shared" si="35"/>
        <v>681.82</v>
      </c>
      <c r="AP40" s="169">
        <f t="shared" si="35"/>
        <v>784.09</v>
      </c>
      <c r="AQ40" s="169">
        <f t="shared" si="35"/>
        <v>750</v>
      </c>
      <c r="AR40" s="169">
        <f t="shared" si="35"/>
        <v>715.91</v>
      </c>
      <c r="AS40" s="169">
        <f t="shared" si="35"/>
        <v>784.09</v>
      </c>
      <c r="AT40" s="169">
        <f t="shared" si="35"/>
        <v>715.91</v>
      </c>
      <c r="AU40" s="169">
        <f t="shared" si="35"/>
        <v>750</v>
      </c>
      <c r="AV40" s="169">
        <f t="shared" si="35"/>
        <v>750</v>
      </c>
      <c r="AW40" s="169">
        <f t="shared" si="35"/>
        <v>715.91</v>
      </c>
      <c r="AX40" s="169">
        <f t="shared" si="35"/>
        <v>784.09</v>
      </c>
      <c r="AY40" s="169">
        <f t="shared" si="35"/>
        <v>715.91</v>
      </c>
      <c r="AZ40" s="169">
        <f t="shared" si="35"/>
        <v>715.91</v>
      </c>
      <c r="BA40" s="169">
        <f t="shared" si="35"/>
        <v>750</v>
      </c>
      <c r="BB40" s="169">
        <f t="shared" si="35"/>
        <v>784.09</v>
      </c>
      <c r="BC40" s="169">
        <f t="shared" si="35"/>
        <v>681.82</v>
      </c>
      <c r="BD40" s="169">
        <f t="shared" si="35"/>
        <v>784.09</v>
      </c>
      <c r="BE40" s="169">
        <f t="shared" si="35"/>
        <v>750</v>
      </c>
      <c r="BF40" s="169">
        <f t="shared" si="35"/>
        <v>715.91</v>
      </c>
      <c r="BG40" s="169">
        <f t="shared" si="35"/>
        <v>784.09</v>
      </c>
      <c r="BH40" s="169">
        <f t="shared" si="35"/>
        <v>715.91</v>
      </c>
      <c r="BI40" s="169">
        <f t="shared" si="35"/>
        <v>750</v>
      </c>
      <c r="BJ40" s="169">
        <f t="shared" si="35"/>
        <v>784.09</v>
      </c>
      <c r="BK40" s="169">
        <f t="shared" si="35"/>
        <v>681.82</v>
      </c>
      <c r="BL40" s="169">
        <f t="shared" si="35"/>
        <v>715.91</v>
      </c>
      <c r="BM40" s="169">
        <f t="shared" si="35"/>
        <v>750</v>
      </c>
      <c r="BN40" s="169">
        <f t="shared" ref="BN40:BU40" si="44">BN41</f>
        <v>750</v>
      </c>
      <c r="BO40" s="169">
        <f t="shared" si="44"/>
        <v>460.23</v>
      </c>
      <c r="BP40" s="169">
        <f t="shared" si="44"/>
        <v>0</v>
      </c>
      <c r="BQ40" s="169">
        <f t="shared" si="44"/>
        <v>0</v>
      </c>
      <c r="BR40" s="169">
        <f t="shared" si="44"/>
        <v>0</v>
      </c>
      <c r="BS40" s="169">
        <f t="shared" si="44"/>
        <v>0</v>
      </c>
      <c r="BT40" s="169">
        <f t="shared" si="44"/>
        <v>0</v>
      </c>
      <c r="BU40" s="169">
        <f t="shared" si="44"/>
        <v>30000.01</v>
      </c>
      <c r="BW40" s="169">
        <f t="shared" si="37"/>
        <v>0</v>
      </c>
      <c r="BX40" s="169">
        <f t="shared" si="38"/>
        <v>0</v>
      </c>
      <c r="BY40" s="169">
        <f t="shared" si="39"/>
        <v>8062.5</v>
      </c>
      <c r="BZ40" s="169">
        <f t="shared" si="40"/>
        <v>8863.6400000000012</v>
      </c>
      <c r="CA40" s="169">
        <f t="shared" si="41"/>
        <v>8931.82</v>
      </c>
      <c r="CB40" s="169">
        <f t="shared" si="42"/>
        <v>4142.05</v>
      </c>
      <c r="CC40" s="169">
        <f t="shared" si="43"/>
        <v>30000.01</v>
      </c>
      <c r="CD40" s="278"/>
    </row>
    <row r="41" spans="1:82" x14ac:dyDescent="0.3">
      <c r="A41" s="171" t="s">
        <v>323</v>
      </c>
      <c r="B41" s="177">
        <v>0</v>
      </c>
      <c r="C41" s="177">
        <v>0</v>
      </c>
      <c r="D41" s="177">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596.59</v>
      </c>
      <c r="AB41" s="177">
        <v>784.09</v>
      </c>
      <c r="AC41" s="177">
        <v>715.91</v>
      </c>
      <c r="AD41" s="177">
        <v>750</v>
      </c>
      <c r="AE41" s="177">
        <v>750</v>
      </c>
      <c r="AF41" s="177">
        <v>715.91</v>
      </c>
      <c r="AG41" s="177">
        <v>784.09</v>
      </c>
      <c r="AH41" s="177">
        <v>750</v>
      </c>
      <c r="AI41" s="177">
        <v>715.91</v>
      </c>
      <c r="AJ41" s="177">
        <v>750</v>
      </c>
      <c r="AK41" s="177">
        <v>750</v>
      </c>
      <c r="AL41" s="177">
        <v>750</v>
      </c>
      <c r="AM41" s="177">
        <v>681.82</v>
      </c>
      <c r="AN41" s="177">
        <v>784.09</v>
      </c>
      <c r="AO41" s="177">
        <v>681.82</v>
      </c>
      <c r="AP41" s="177">
        <v>784.09</v>
      </c>
      <c r="AQ41" s="177">
        <v>750</v>
      </c>
      <c r="AR41" s="177">
        <v>715.91</v>
      </c>
      <c r="AS41" s="177">
        <v>784.09</v>
      </c>
      <c r="AT41" s="177">
        <v>715.91</v>
      </c>
      <c r="AU41" s="177">
        <v>750</v>
      </c>
      <c r="AV41" s="177">
        <v>750</v>
      </c>
      <c r="AW41" s="177">
        <v>715.91</v>
      </c>
      <c r="AX41" s="177">
        <v>784.09</v>
      </c>
      <c r="AY41" s="177">
        <v>715.91</v>
      </c>
      <c r="AZ41" s="177">
        <v>715.91</v>
      </c>
      <c r="BA41" s="177">
        <v>750</v>
      </c>
      <c r="BB41" s="177">
        <v>784.09</v>
      </c>
      <c r="BC41" s="177">
        <v>681.82</v>
      </c>
      <c r="BD41" s="177">
        <v>784.09</v>
      </c>
      <c r="BE41" s="177">
        <v>750</v>
      </c>
      <c r="BF41" s="177">
        <v>715.91</v>
      </c>
      <c r="BG41" s="177">
        <v>784.09</v>
      </c>
      <c r="BH41" s="177">
        <v>715.91</v>
      </c>
      <c r="BI41" s="177">
        <v>750</v>
      </c>
      <c r="BJ41" s="177">
        <v>784.09</v>
      </c>
      <c r="BK41" s="177">
        <v>681.82</v>
      </c>
      <c r="BL41" s="177">
        <v>715.91</v>
      </c>
      <c r="BM41" s="177">
        <v>750</v>
      </c>
      <c r="BN41" s="177">
        <v>750</v>
      </c>
      <c r="BO41" s="177">
        <v>460.23</v>
      </c>
      <c r="BP41" s="177">
        <v>0</v>
      </c>
      <c r="BQ41" s="177">
        <v>0</v>
      </c>
      <c r="BR41" s="177">
        <v>0</v>
      </c>
      <c r="BS41" s="177">
        <v>0</v>
      </c>
      <c r="BT41" s="177">
        <v>0</v>
      </c>
      <c r="BU41" s="177">
        <f t="shared" si="19"/>
        <v>30000.01</v>
      </c>
      <c r="BW41" s="177">
        <f t="shared" ref="BW41" si="45">BW42</f>
        <v>13000</v>
      </c>
      <c r="BX41" s="177">
        <f t="shared" ref="BX41" si="46">BX42</f>
        <v>13000</v>
      </c>
      <c r="BY41" s="177">
        <f t="shared" ref="BY41" si="47">BY42</f>
        <v>13000</v>
      </c>
      <c r="BZ41" s="177">
        <f t="shared" ref="BZ41" si="48">BZ42</f>
        <v>13000</v>
      </c>
      <c r="CA41" s="177">
        <f t="shared" ref="CA41" si="49">CA42</f>
        <v>13000</v>
      </c>
      <c r="CB41" s="177">
        <f t="shared" ref="CB41" si="50">CB42</f>
        <v>0</v>
      </c>
      <c r="CC41" s="177">
        <f t="shared" ref="CC41" si="51">CC42</f>
        <v>65000</v>
      </c>
      <c r="CD41" s="278"/>
    </row>
    <row r="42" spans="1:82" x14ac:dyDescent="0.3">
      <c r="A42" s="173" t="s">
        <v>443</v>
      </c>
      <c r="B42" s="169">
        <v>0</v>
      </c>
      <c r="C42" s="169">
        <v>0</v>
      </c>
      <c r="D42" s="169">
        <v>0</v>
      </c>
      <c r="E42" s="169">
        <v>0</v>
      </c>
      <c r="F42" s="169">
        <v>0</v>
      </c>
      <c r="G42" s="169">
        <v>0</v>
      </c>
      <c r="H42" s="169">
        <v>2954.55</v>
      </c>
      <c r="I42" s="169">
        <v>10045.450000000001</v>
      </c>
      <c r="J42" s="169">
        <v>0</v>
      </c>
      <c r="K42" s="169">
        <v>0</v>
      </c>
      <c r="L42" s="169">
        <v>0</v>
      </c>
      <c r="M42" s="169">
        <v>0</v>
      </c>
      <c r="N42" s="169">
        <v>0</v>
      </c>
      <c r="O42" s="169">
        <v>0</v>
      </c>
      <c r="P42" s="169">
        <v>0</v>
      </c>
      <c r="Q42" s="169">
        <v>0</v>
      </c>
      <c r="R42" s="169">
        <v>0</v>
      </c>
      <c r="S42" s="169">
        <v>0</v>
      </c>
      <c r="T42" s="169">
        <v>2954.55</v>
      </c>
      <c r="U42" s="169">
        <v>10045.450000000001</v>
      </c>
      <c r="V42" s="169">
        <v>0</v>
      </c>
      <c r="W42" s="169">
        <v>0</v>
      </c>
      <c r="X42" s="169">
        <v>0</v>
      </c>
      <c r="Y42" s="169">
        <v>0</v>
      </c>
      <c r="Z42" s="169">
        <v>0</v>
      </c>
      <c r="AA42" s="169">
        <v>0</v>
      </c>
      <c r="AB42" s="169">
        <v>0</v>
      </c>
      <c r="AC42" s="169">
        <v>0</v>
      </c>
      <c r="AD42" s="169">
        <v>0</v>
      </c>
      <c r="AE42" s="169">
        <v>0</v>
      </c>
      <c r="AF42" s="169">
        <v>2363.64</v>
      </c>
      <c r="AG42" s="169">
        <v>10636.36</v>
      </c>
      <c r="AH42" s="169">
        <v>0</v>
      </c>
      <c r="AI42" s="169">
        <v>0</v>
      </c>
      <c r="AJ42" s="169">
        <v>0</v>
      </c>
      <c r="AK42" s="169">
        <v>0</v>
      </c>
      <c r="AL42" s="169">
        <v>0</v>
      </c>
      <c r="AM42" s="169">
        <v>0</v>
      </c>
      <c r="AN42" s="169">
        <v>0</v>
      </c>
      <c r="AO42" s="169">
        <v>0</v>
      </c>
      <c r="AP42" s="169">
        <v>0</v>
      </c>
      <c r="AQ42" s="169">
        <v>0</v>
      </c>
      <c r="AR42" s="169">
        <v>2363.64</v>
      </c>
      <c r="AS42" s="169">
        <v>10636.36</v>
      </c>
      <c r="AT42" s="169">
        <v>0</v>
      </c>
      <c r="AU42" s="169">
        <v>0</v>
      </c>
      <c r="AV42" s="169">
        <v>0</v>
      </c>
      <c r="AW42" s="169">
        <v>0</v>
      </c>
      <c r="AX42" s="169">
        <v>0</v>
      </c>
      <c r="AY42" s="169">
        <v>0</v>
      </c>
      <c r="AZ42" s="169">
        <v>0</v>
      </c>
      <c r="BA42" s="169">
        <v>0</v>
      </c>
      <c r="BB42" s="169">
        <v>0</v>
      </c>
      <c r="BC42" s="169">
        <v>0</v>
      </c>
      <c r="BD42" s="169">
        <v>2363.64</v>
      </c>
      <c r="BE42" s="169">
        <v>10636.36</v>
      </c>
      <c r="BF42" s="169">
        <v>0</v>
      </c>
      <c r="BG42" s="169">
        <v>0</v>
      </c>
      <c r="BH42" s="169">
        <v>0</v>
      </c>
      <c r="BI42" s="169">
        <v>0</v>
      </c>
      <c r="BJ42" s="169">
        <v>0</v>
      </c>
      <c r="BK42" s="169">
        <v>0</v>
      </c>
      <c r="BL42" s="169">
        <v>0</v>
      </c>
      <c r="BM42" s="169">
        <v>0</v>
      </c>
      <c r="BN42" s="169">
        <v>0</v>
      </c>
      <c r="BO42" s="169">
        <v>0</v>
      </c>
      <c r="BP42" s="169">
        <v>0</v>
      </c>
      <c r="BQ42" s="169">
        <v>0</v>
      </c>
      <c r="BR42" s="169">
        <v>0</v>
      </c>
      <c r="BS42" s="169">
        <v>0</v>
      </c>
      <c r="BT42" s="169">
        <v>0</v>
      </c>
      <c r="BU42" s="169">
        <f t="shared" si="19"/>
        <v>65000</v>
      </c>
      <c r="BW42" s="169">
        <f>SUM(B42:M42)</f>
        <v>13000</v>
      </c>
      <c r="BX42" s="169">
        <f>SUM(N42:Y42)</f>
        <v>13000</v>
      </c>
      <c r="BY42" s="169">
        <f>SUM(Z42:AK42)</f>
        <v>13000</v>
      </c>
      <c r="BZ42" s="169">
        <f>SUM(AL42:AW42)</f>
        <v>13000</v>
      </c>
      <c r="CA42" s="169">
        <f>SUM(AX42:BI42)</f>
        <v>13000</v>
      </c>
      <c r="CB42" s="169">
        <f>SUM(BJ42:BT42)</f>
        <v>0</v>
      </c>
      <c r="CC42" s="169">
        <f>SUM(BW42:CB42)</f>
        <v>65000</v>
      </c>
      <c r="CD42" s="278"/>
    </row>
    <row r="43" spans="1:82" x14ac:dyDescent="0.3">
      <c r="A43" s="171" t="s">
        <v>315</v>
      </c>
      <c r="B43" s="177">
        <v>0</v>
      </c>
      <c r="C43" s="177">
        <v>0</v>
      </c>
      <c r="D43" s="177">
        <v>0</v>
      </c>
      <c r="E43" s="177">
        <v>0</v>
      </c>
      <c r="F43" s="177">
        <v>0</v>
      </c>
      <c r="G43" s="177">
        <v>0</v>
      </c>
      <c r="H43" s="177">
        <v>0</v>
      </c>
      <c r="I43" s="177">
        <v>0</v>
      </c>
      <c r="J43" s="177">
        <v>0</v>
      </c>
      <c r="K43" s="177">
        <v>0</v>
      </c>
      <c r="L43" s="177">
        <v>0</v>
      </c>
      <c r="M43" s="177">
        <v>0</v>
      </c>
      <c r="N43" s="177">
        <v>0</v>
      </c>
      <c r="O43" s="177">
        <v>0</v>
      </c>
      <c r="P43" s="177">
        <v>0</v>
      </c>
      <c r="Q43" s="177">
        <v>0</v>
      </c>
      <c r="R43" s="177">
        <v>7471.52</v>
      </c>
      <c r="S43" s="177">
        <v>10273.33</v>
      </c>
      <c r="T43" s="177">
        <v>10273.33</v>
      </c>
      <c r="U43" s="177">
        <v>10273.33</v>
      </c>
      <c r="V43" s="177">
        <v>10273.33</v>
      </c>
      <c r="W43" s="177">
        <v>9806.36</v>
      </c>
      <c r="X43" s="177">
        <v>10273.33</v>
      </c>
      <c r="Y43" s="177">
        <v>10740.3</v>
      </c>
      <c r="Z43" s="177">
        <v>9806.36</v>
      </c>
      <c r="AA43" s="177">
        <v>9339.39</v>
      </c>
      <c r="AB43" s="177">
        <v>10740.3</v>
      </c>
      <c r="AC43" s="177">
        <v>9806.36</v>
      </c>
      <c r="AD43" s="177">
        <v>10273.33</v>
      </c>
      <c r="AE43" s="177">
        <v>10273.33</v>
      </c>
      <c r="AF43" s="177">
        <v>9806.36</v>
      </c>
      <c r="AG43" s="177">
        <v>10740.3</v>
      </c>
      <c r="AH43" s="177">
        <v>10273.33</v>
      </c>
      <c r="AI43" s="177">
        <v>9806.36</v>
      </c>
      <c r="AJ43" s="177">
        <v>10273.33</v>
      </c>
      <c r="AK43" s="177">
        <v>10273.33</v>
      </c>
      <c r="AL43" s="177">
        <v>10273.33</v>
      </c>
      <c r="AM43" s="177">
        <v>9339.39</v>
      </c>
      <c r="AN43" s="177">
        <v>10740.3</v>
      </c>
      <c r="AO43" s="177">
        <v>9339.39</v>
      </c>
      <c r="AP43" s="177">
        <v>10740.3</v>
      </c>
      <c r="AQ43" s="177">
        <v>10273.33</v>
      </c>
      <c r="AR43" s="177">
        <v>9806.36</v>
      </c>
      <c r="AS43" s="177">
        <v>10740.3</v>
      </c>
      <c r="AT43" s="177">
        <v>9806.36</v>
      </c>
      <c r="AU43" s="177">
        <v>10273.33</v>
      </c>
      <c r="AV43" s="177">
        <v>10273.33</v>
      </c>
      <c r="AW43" s="177">
        <v>9806.36</v>
      </c>
      <c r="AX43" s="177">
        <v>10740.3</v>
      </c>
      <c r="AY43" s="177">
        <v>9806.36</v>
      </c>
      <c r="AZ43" s="177">
        <v>9806.36</v>
      </c>
      <c r="BA43" s="177">
        <v>10273.33</v>
      </c>
      <c r="BB43" s="177">
        <v>10740.3</v>
      </c>
      <c r="BC43" s="177">
        <v>9339.39</v>
      </c>
      <c r="BD43" s="177">
        <v>10740.3</v>
      </c>
      <c r="BE43" s="177">
        <v>10273.33</v>
      </c>
      <c r="BF43" s="177">
        <v>9806.36</v>
      </c>
      <c r="BG43" s="177">
        <v>10740.3</v>
      </c>
      <c r="BH43" s="177">
        <v>9806.36</v>
      </c>
      <c r="BI43" s="177">
        <v>10273.33</v>
      </c>
      <c r="BJ43" s="177">
        <v>10740.3</v>
      </c>
      <c r="BK43" s="177">
        <v>9339.39</v>
      </c>
      <c r="BL43" s="177">
        <v>9806.36</v>
      </c>
      <c r="BM43" s="177">
        <v>10273.33</v>
      </c>
      <c r="BN43" s="177">
        <v>8405.4500000000007</v>
      </c>
      <c r="BO43" s="177">
        <v>0</v>
      </c>
      <c r="BP43" s="177">
        <v>0</v>
      </c>
      <c r="BQ43" s="177">
        <v>0</v>
      </c>
      <c r="BR43" s="177">
        <v>0</v>
      </c>
      <c r="BS43" s="177">
        <v>0</v>
      </c>
      <c r="BT43" s="177">
        <v>0</v>
      </c>
      <c r="BU43" s="177">
        <f t="shared" si="19"/>
        <v>493119.83999999991</v>
      </c>
      <c r="BW43" s="177">
        <f>SUM(B43:M43)</f>
        <v>0</v>
      </c>
      <c r="BX43" s="177">
        <f t="shared" ref="BX43" si="52">SUM(N43:Y43)</f>
        <v>79384.83</v>
      </c>
      <c r="BY43" s="177">
        <f t="shared" ref="BY43" si="53">SUM(Z43:AK43)</f>
        <v>121412.08000000002</v>
      </c>
      <c r="BZ43" s="177">
        <f t="shared" ref="BZ43" si="54">SUM(AL43:AW43)</f>
        <v>121412.08000000002</v>
      </c>
      <c r="CA43" s="177">
        <f t="shared" ref="CA43" si="55">SUM(AX43:BI43)</f>
        <v>122346.02</v>
      </c>
      <c r="CB43" s="177">
        <f t="shared" ref="CB43" si="56">SUM(BJ43:BT43)</f>
        <v>48564.83</v>
      </c>
      <c r="CC43" s="177">
        <f t="shared" ref="CC43" si="57">SUM(BW43:CB43)</f>
        <v>493119.84000000008</v>
      </c>
      <c r="CD43" s="278"/>
    </row>
    <row r="44" spans="1:82" x14ac:dyDescent="0.3">
      <c r="A44" s="117" t="s">
        <v>249</v>
      </c>
      <c r="B44" s="168">
        <f t="shared" ref="B44:AG44" si="58">B45+B47+B48+B49+B50</f>
        <v>0</v>
      </c>
      <c r="C44" s="168">
        <f t="shared" si="58"/>
        <v>310</v>
      </c>
      <c r="D44" s="168">
        <f t="shared" si="58"/>
        <v>2273.44</v>
      </c>
      <c r="E44" s="168">
        <f t="shared" si="58"/>
        <v>2273.44</v>
      </c>
      <c r="F44" s="168">
        <f t="shared" si="58"/>
        <v>2170.08</v>
      </c>
      <c r="G44" s="168">
        <f t="shared" si="58"/>
        <v>2273.44</v>
      </c>
      <c r="H44" s="168">
        <f t="shared" si="58"/>
        <v>9056.77</v>
      </c>
      <c r="I44" s="168">
        <f t="shared" si="58"/>
        <v>2170.08</v>
      </c>
      <c r="J44" s="168">
        <f t="shared" si="58"/>
        <v>2273.44</v>
      </c>
      <c r="K44" s="168">
        <f t="shared" si="58"/>
        <v>2273.44</v>
      </c>
      <c r="L44" s="168">
        <f t="shared" si="58"/>
        <v>2170.08</v>
      </c>
      <c r="M44" s="168">
        <f t="shared" si="58"/>
        <v>2376.77</v>
      </c>
      <c r="N44" s="168">
        <f t="shared" si="58"/>
        <v>2170.08</v>
      </c>
      <c r="O44" s="168">
        <f t="shared" si="58"/>
        <v>3218.27</v>
      </c>
      <c r="P44" s="168">
        <f t="shared" si="58"/>
        <v>3770.71</v>
      </c>
      <c r="Q44" s="168">
        <f t="shared" si="58"/>
        <v>3606.77</v>
      </c>
      <c r="R44" s="168">
        <f t="shared" si="58"/>
        <v>2291.29</v>
      </c>
      <c r="S44" s="168">
        <f t="shared" si="58"/>
        <v>2273.44</v>
      </c>
      <c r="T44" s="168">
        <f t="shared" si="58"/>
        <v>2273.44</v>
      </c>
      <c r="U44" s="168">
        <f t="shared" si="58"/>
        <v>2273.44</v>
      </c>
      <c r="V44" s="168">
        <f t="shared" si="58"/>
        <v>2273.44</v>
      </c>
      <c r="W44" s="168">
        <f t="shared" si="58"/>
        <v>2170.08</v>
      </c>
      <c r="X44" s="168">
        <f t="shared" si="58"/>
        <v>2273.44</v>
      </c>
      <c r="Y44" s="168">
        <f t="shared" si="58"/>
        <v>2376.77</v>
      </c>
      <c r="Z44" s="168">
        <f t="shared" si="58"/>
        <v>2170.08</v>
      </c>
      <c r="AA44" s="168">
        <f t="shared" si="58"/>
        <v>3278.87</v>
      </c>
      <c r="AB44" s="168">
        <f t="shared" si="58"/>
        <v>3770.71</v>
      </c>
      <c r="AC44" s="168">
        <f t="shared" si="58"/>
        <v>3442.81</v>
      </c>
      <c r="AD44" s="168">
        <f t="shared" si="58"/>
        <v>2394.65</v>
      </c>
      <c r="AE44" s="168">
        <f t="shared" si="58"/>
        <v>2273.44</v>
      </c>
      <c r="AF44" s="168">
        <f t="shared" si="58"/>
        <v>2170.08</v>
      </c>
      <c r="AG44" s="168">
        <f t="shared" si="58"/>
        <v>2376.77</v>
      </c>
      <c r="AH44" s="168">
        <f t="shared" ref="AH44:BM44" si="59">AH45+AH47+AH48+AH49+AH50</f>
        <v>2273.44</v>
      </c>
      <c r="AI44" s="168">
        <f t="shared" si="59"/>
        <v>2170.08</v>
      </c>
      <c r="AJ44" s="168">
        <f t="shared" si="59"/>
        <v>2273.44</v>
      </c>
      <c r="AK44" s="168">
        <f t="shared" si="59"/>
        <v>2273.44</v>
      </c>
      <c r="AL44" s="168">
        <f t="shared" si="59"/>
        <v>2273.44</v>
      </c>
      <c r="AM44" s="168">
        <f t="shared" si="59"/>
        <v>3278.87</v>
      </c>
      <c r="AN44" s="168">
        <f t="shared" si="59"/>
        <v>3770.71</v>
      </c>
      <c r="AO44" s="168">
        <f t="shared" si="59"/>
        <v>3278.87</v>
      </c>
      <c r="AP44" s="168">
        <f t="shared" si="59"/>
        <v>2558.59</v>
      </c>
      <c r="AQ44" s="168">
        <f t="shared" si="59"/>
        <v>2273.44</v>
      </c>
      <c r="AR44" s="168">
        <f t="shared" si="59"/>
        <v>2170.08</v>
      </c>
      <c r="AS44" s="168">
        <f t="shared" si="59"/>
        <v>2376.77</v>
      </c>
      <c r="AT44" s="168">
        <f t="shared" si="59"/>
        <v>3019.98</v>
      </c>
      <c r="AU44" s="168">
        <f t="shared" si="59"/>
        <v>2523.54</v>
      </c>
      <c r="AV44" s="168">
        <f t="shared" si="59"/>
        <v>3335.81</v>
      </c>
      <c r="AW44" s="168">
        <f t="shared" si="59"/>
        <v>2482.71</v>
      </c>
      <c r="AX44" s="168">
        <f t="shared" si="59"/>
        <v>3651.6099999999997</v>
      </c>
      <c r="AY44" s="168">
        <f t="shared" si="59"/>
        <v>3817.97</v>
      </c>
      <c r="AZ44" s="168">
        <f t="shared" si="59"/>
        <v>4380.18</v>
      </c>
      <c r="BA44" s="168">
        <f t="shared" si="59"/>
        <v>4044.4</v>
      </c>
      <c r="BB44" s="168">
        <f t="shared" si="59"/>
        <v>2497.98</v>
      </c>
      <c r="BC44" s="168">
        <f t="shared" si="59"/>
        <v>2066.75</v>
      </c>
      <c r="BD44" s="168">
        <f t="shared" si="59"/>
        <v>2376.77</v>
      </c>
      <c r="BE44" s="168">
        <f t="shared" si="59"/>
        <v>2273.44</v>
      </c>
      <c r="BF44" s="168">
        <f t="shared" si="59"/>
        <v>2170.08</v>
      </c>
      <c r="BG44" s="168">
        <f t="shared" si="59"/>
        <v>3151.77</v>
      </c>
      <c r="BH44" s="168">
        <f t="shared" si="59"/>
        <v>2495.08</v>
      </c>
      <c r="BI44" s="168">
        <f t="shared" si="59"/>
        <v>3179.69</v>
      </c>
      <c r="BJ44" s="168">
        <f t="shared" si="59"/>
        <v>2845.52</v>
      </c>
      <c r="BK44" s="168">
        <f t="shared" si="59"/>
        <v>4291.37</v>
      </c>
      <c r="BL44" s="168">
        <f t="shared" si="59"/>
        <v>4080.31</v>
      </c>
      <c r="BM44" s="168">
        <f t="shared" si="59"/>
        <v>4388.0200000000004</v>
      </c>
      <c r="BN44" s="168">
        <f t="shared" ref="BN44:BU44" si="60">BN45+BN47+BN48+BN49+BN50</f>
        <v>3049.01</v>
      </c>
      <c r="BO44" s="168">
        <f t="shared" si="60"/>
        <v>2170.08</v>
      </c>
      <c r="BP44" s="168">
        <f t="shared" si="60"/>
        <v>2376.77</v>
      </c>
      <c r="BQ44" s="168">
        <f t="shared" si="60"/>
        <v>2170.08</v>
      </c>
      <c r="BR44" s="168">
        <f t="shared" si="60"/>
        <v>2273.44</v>
      </c>
      <c r="BS44" s="168">
        <f t="shared" si="60"/>
        <v>1446.7199999999998</v>
      </c>
      <c r="BT44" s="168">
        <f t="shared" si="60"/>
        <v>0</v>
      </c>
      <c r="BU44" s="168">
        <f t="shared" si="60"/>
        <v>189999.81000000003</v>
      </c>
      <c r="BW44" s="168">
        <f t="shared" ref="BW44:CC44" si="61">BW45+BW47+BW48+BW49+BW50</f>
        <v>29620.98</v>
      </c>
      <c r="BX44" s="168">
        <f t="shared" si="61"/>
        <v>30971.17</v>
      </c>
      <c r="BY44" s="168">
        <f t="shared" si="61"/>
        <v>30867.809999999998</v>
      </c>
      <c r="BZ44" s="168">
        <f t="shared" si="61"/>
        <v>33342.81</v>
      </c>
      <c r="CA44" s="168">
        <f t="shared" si="61"/>
        <v>36105.72</v>
      </c>
      <c r="CB44" s="168">
        <f t="shared" si="61"/>
        <v>29091.320000000003</v>
      </c>
      <c r="CC44" s="168">
        <f t="shared" si="61"/>
        <v>189999.81</v>
      </c>
      <c r="CD44" s="278"/>
    </row>
    <row r="45" spans="1:82" x14ac:dyDescent="0.3">
      <c r="A45" s="171" t="s">
        <v>322</v>
      </c>
      <c r="B45" s="177">
        <f>B46</f>
        <v>0</v>
      </c>
      <c r="C45" s="177">
        <f t="shared" ref="C45:BN45" si="62">C46</f>
        <v>310</v>
      </c>
      <c r="D45" s="177">
        <f t="shared" si="62"/>
        <v>2273.44</v>
      </c>
      <c r="E45" s="177">
        <f t="shared" si="62"/>
        <v>2273.44</v>
      </c>
      <c r="F45" s="177">
        <f t="shared" si="62"/>
        <v>2170.08</v>
      </c>
      <c r="G45" s="177">
        <f t="shared" si="62"/>
        <v>2273.44</v>
      </c>
      <c r="H45" s="177">
        <f t="shared" si="62"/>
        <v>2376.77</v>
      </c>
      <c r="I45" s="177">
        <f t="shared" si="62"/>
        <v>2170.08</v>
      </c>
      <c r="J45" s="177">
        <f t="shared" si="62"/>
        <v>2273.44</v>
      </c>
      <c r="K45" s="177">
        <f t="shared" si="62"/>
        <v>2273.44</v>
      </c>
      <c r="L45" s="177">
        <f t="shared" si="62"/>
        <v>2170.08</v>
      </c>
      <c r="M45" s="177">
        <f t="shared" si="62"/>
        <v>2376.77</v>
      </c>
      <c r="N45" s="177">
        <f t="shared" si="62"/>
        <v>2170.08</v>
      </c>
      <c r="O45" s="177">
        <f t="shared" si="62"/>
        <v>2066.75</v>
      </c>
      <c r="P45" s="177">
        <f t="shared" si="62"/>
        <v>2376.77</v>
      </c>
      <c r="Q45" s="177">
        <f t="shared" si="62"/>
        <v>2273.44</v>
      </c>
      <c r="R45" s="177">
        <f t="shared" si="62"/>
        <v>2170.08</v>
      </c>
      <c r="S45" s="177">
        <f t="shared" si="62"/>
        <v>2273.44</v>
      </c>
      <c r="T45" s="177">
        <f t="shared" si="62"/>
        <v>2273.44</v>
      </c>
      <c r="U45" s="177">
        <f t="shared" si="62"/>
        <v>2273.44</v>
      </c>
      <c r="V45" s="177">
        <f t="shared" si="62"/>
        <v>2273.44</v>
      </c>
      <c r="W45" s="177">
        <f t="shared" si="62"/>
        <v>2170.08</v>
      </c>
      <c r="X45" s="177">
        <f t="shared" si="62"/>
        <v>2273.44</v>
      </c>
      <c r="Y45" s="177">
        <f t="shared" si="62"/>
        <v>2376.77</v>
      </c>
      <c r="Z45" s="177">
        <f t="shared" si="62"/>
        <v>2170.08</v>
      </c>
      <c r="AA45" s="177">
        <f t="shared" si="62"/>
        <v>2066.75</v>
      </c>
      <c r="AB45" s="177">
        <f t="shared" si="62"/>
        <v>2376.77</v>
      </c>
      <c r="AC45" s="177">
        <f t="shared" si="62"/>
        <v>2170.08</v>
      </c>
      <c r="AD45" s="177">
        <f t="shared" si="62"/>
        <v>2273.44</v>
      </c>
      <c r="AE45" s="177">
        <f t="shared" si="62"/>
        <v>2273.44</v>
      </c>
      <c r="AF45" s="177">
        <f t="shared" si="62"/>
        <v>2170.08</v>
      </c>
      <c r="AG45" s="177">
        <f t="shared" si="62"/>
        <v>2376.77</v>
      </c>
      <c r="AH45" s="177">
        <f t="shared" si="62"/>
        <v>2273.44</v>
      </c>
      <c r="AI45" s="177">
        <f t="shared" si="62"/>
        <v>2170.08</v>
      </c>
      <c r="AJ45" s="177">
        <f t="shared" si="62"/>
        <v>2273.44</v>
      </c>
      <c r="AK45" s="177">
        <f t="shared" si="62"/>
        <v>2273.44</v>
      </c>
      <c r="AL45" s="177">
        <f t="shared" si="62"/>
        <v>2273.44</v>
      </c>
      <c r="AM45" s="177">
        <f t="shared" si="62"/>
        <v>2066.75</v>
      </c>
      <c r="AN45" s="177">
        <f t="shared" si="62"/>
        <v>2376.77</v>
      </c>
      <c r="AO45" s="177">
        <f t="shared" si="62"/>
        <v>2066.75</v>
      </c>
      <c r="AP45" s="177">
        <f t="shared" si="62"/>
        <v>2376.77</v>
      </c>
      <c r="AQ45" s="177">
        <f t="shared" si="62"/>
        <v>2273.44</v>
      </c>
      <c r="AR45" s="177">
        <f t="shared" si="62"/>
        <v>2170.08</v>
      </c>
      <c r="AS45" s="177">
        <f t="shared" si="62"/>
        <v>2376.77</v>
      </c>
      <c r="AT45" s="177">
        <f t="shared" si="62"/>
        <v>2170.08</v>
      </c>
      <c r="AU45" s="177">
        <f t="shared" si="62"/>
        <v>2273.44</v>
      </c>
      <c r="AV45" s="177">
        <f t="shared" si="62"/>
        <v>2273.44</v>
      </c>
      <c r="AW45" s="177">
        <f t="shared" si="62"/>
        <v>2170.08</v>
      </c>
      <c r="AX45" s="177">
        <f t="shared" si="62"/>
        <v>2376.77</v>
      </c>
      <c r="AY45" s="177">
        <f t="shared" si="62"/>
        <v>2170.08</v>
      </c>
      <c r="AZ45" s="177">
        <f t="shared" si="62"/>
        <v>2170.08</v>
      </c>
      <c r="BA45" s="177">
        <f t="shared" si="62"/>
        <v>2273.44</v>
      </c>
      <c r="BB45" s="177">
        <f t="shared" si="62"/>
        <v>2376.77</v>
      </c>
      <c r="BC45" s="177">
        <f t="shared" si="62"/>
        <v>2066.75</v>
      </c>
      <c r="BD45" s="177">
        <f t="shared" si="62"/>
        <v>2376.77</v>
      </c>
      <c r="BE45" s="177">
        <f t="shared" si="62"/>
        <v>2273.44</v>
      </c>
      <c r="BF45" s="177">
        <f t="shared" si="62"/>
        <v>2170.08</v>
      </c>
      <c r="BG45" s="177">
        <f t="shared" si="62"/>
        <v>2376.77</v>
      </c>
      <c r="BH45" s="177">
        <f t="shared" si="62"/>
        <v>2170.08</v>
      </c>
      <c r="BI45" s="177">
        <f t="shared" si="62"/>
        <v>2273.44</v>
      </c>
      <c r="BJ45" s="177">
        <f t="shared" si="62"/>
        <v>2376.77</v>
      </c>
      <c r="BK45" s="177">
        <f t="shared" si="62"/>
        <v>2066.75</v>
      </c>
      <c r="BL45" s="177">
        <f t="shared" si="62"/>
        <v>2170.08</v>
      </c>
      <c r="BM45" s="177">
        <f t="shared" si="62"/>
        <v>2273.44</v>
      </c>
      <c r="BN45" s="177">
        <f t="shared" si="62"/>
        <v>2273.44</v>
      </c>
      <c r="BO45" s="177">
        <f t="shared" ref="BO45:CC45" si="63">BO46</f>
        <v>2170.08</v>
      </c>
      <c r="BP45" s="177">
        <f t="shared" si="63"/>
        <v>2376.77</v>
      </c>
      <c r="BQ45" s="177">
        <f t="shared" si="63"/>
        <v>2170.08</v>
      </c>
      <c r="BR45" s="177">
        <f t="shared" si="63"/>
        <v>2273.44</v>
      </c>
      <c r="BS45" s="177">
        <f t="shared" si="63"/>
        <v>1446.7199999999998</v>
      </c>
      <c r="BT45" s="177">
        <f t="shared" si="63"/>
        <v>0</v>
      </c>
      <c r="BU45" s="177">
        <f t="shared" si="63"/>
        <v>152319.81000000003</v>
      </c>
      <c r="BW45" s="177">
        <f t="shared" si="63"/>
        <v>22940.98</v>
      </c>
      <c r="BX45" s="177">
        <f t="shared" si="63"/>
        <v>26971.17</v>
      </c>
      <c r="BY45" s="177">
        <f t="shared" si="63"/>
        <v>26867.809999999998</v>
      </c>
      <c r="BZ45" s="177">
        <f t="shared" si="63"/>
        <v>26867.809999999998</v>
      </c>
      <c r="CA45" s="177">
        <f t="shared" si="63"/>
        <v>27074.469999999998</v>
      </c>
      <c r="CB45" s="177">
        <f t="shared" si="63"/>
        <v>21597.570000000003</v>
      </c>
      <c r="CC45" s="177">
        <f t="shared" si="63"/>
        <v>152319.81</v>
      </c>
      <c r="CD45" s="278"/>
    </row>
    <row r="46" spans="1:82" x14ac:dyDescent="0.3">
      <c r="A46" s="173" t="s">
        <v>326</v>
      </c>
      <c r="B46" s="169">
        <v>0</v>
      </c>
      <c r="C46" s="169">
        <v>310</v>
      </c>
      <c r="D46" s="169">
        <v>2273.44</v>
      </c>
      <c r="E46" s="169">
        <v>2273.44</v>
      </c>
      <c r="F46" s="169">
        <v>2170.08</v>
      </c>
      <c r="G46" s="169">
        <v>2273.44</v>
      </c>
      <c r="H46" s="169">
        <v>2376.77</v>
      </c>
      <c r="I46" s="169">
        <v>2170.08</v>
      </c>
      <c r="J46" s="169">
        <v>2273.44</v>
      </c>
      <c r="K46" s="169">
        <v>2273.44</v>
      </c>
      <c r="L46" s="169">
        <v>2170.08</v>
      </c>
      <c r="M46" s="169">
        <v>2376.77</v>
      </c>
      <c r="N46" s="169">
        <v>2170.08</v>
      </c>
      <c r="O46" s="169">
        <v>2066.75</v>
      </c>
      <c r="P46" s="169">
        <v>2376.77</v>
      </c>
      <c r="Q46" s="169">
        <v>2273.44</v>
      </c>
      <c r="R46" s="169">
        <v>2170.08</v>
      </c>
      <c r="S46" s="169">
        <v>2273.44</v>
      </c>
      <c r="T46" s="169">
        <v>2273.44</v>
      </c>
      <c r="U46" s="169">
        <v>2273.44</v>
      </c>
      <c r="V46" s="169">
        <v>2273.44</v>
      </c>
      <c r="W46" s="169">
        <v>2170.08</v>
      </c>
      <c r="X46" s="169">
        <v>2273.44</v>
      </c>
      <c r="Y46" s="169">
        <v>2376.77</v>
      </c>
      <c r="Z46" s="169">
        <v>2170.08</v>
      </c>
      <c r="AA46" s="169">
        <v>2066.75</v>
      </c>
      <c r="AB46" s="169">
        <v>2376.77</v>
      </c>
      <c r="AC46" s="169">
        <v>2170.08</v>
      </c>
      <c r="AD46" s="169">
        <v>2273.44</v>
      </c>
      <c r="AE46" s="169">
        <v>2273.44</v>
      </c>
      <c r="AF46" s="169">
        <v>2170.08</v>
      </c>
      <c r="AG46" s="169">
        <v>2376.77</v>
      </c>
      <c r="AH46" s="169">
        <v>2273.44</v>
      </c>
      <c r="AI46" s="169">
        <v>2170.08</v>
      </c>
      <c r="AJ46" s="169">
        <v>2273.44</v>
      </c>
      <c r="AK46" s="169">
        <v>2273.44</v>
      </c>
      <c r="AL46" s="169">
        <v>2273.44</v>
      </c>
      <c r="AM46" s="169">
        <v>2066.75</v>
      </c>
      <c r="AN46" s="169">
        <v>2376.77</v>
      </c>
      <c r="AO46" s="169">
        <v>2066.75</v>
      </c>
      <c r="AP46" s="169">
        <v>2376.77</v>
      </c>
      <c r="AQ46" s="169">
        <v>2273.44</v>
      </c>
      <c r="AR46" s="169">
        <v>2170.08</v>
      </c>
      <c r="AS46" s="169">
        <v>2376.77</v>
      </c>
      <c r="AT46" s="169">
        <v>2170.08</v>
      </c>
      <c r="AU46" s="169">
        <v>2273.44</v>
      </c>
      <c r="AV46" s="169">
        <v>2273.44</v>
      </c>
      <c r="AW46" s="169">
        <v>2170.08</v>
      </c>
      <c r="AX46" s="169">
        <v>2376.77</v>
      </c>
      <c r="AY46" s="169">
        <v>2170.08</v>
      </c>
      <c r="AZ46" s="169">
        <v>2170.08</v>
      </c>
      <c r="BA46" s="169">
        <v>2273.44</v>
      </c>
      <c r="BB46" s="169">
        <v>2376.77</v>
      </c>
      <c r="BC46" s="169">
        <v>2066.75</v>
      </c>
      <c r="BD46" s="169">
        <v>2376.77</v>
      </c>
      <c r="BE46" s="169">
        <v>2273.44</v>
      </c>
      <c r="BF46" s="169">
        <v>2170.08</v>
      </c>
      <c r="BG46" s="169">
        <v>2376.77</v>
      </c>
      <c r="BH46" s="169">
        <v>2170.08</v>
      </c>
      <c r="BI46" s="169">
        <v>2273.44</v>
      </c>
      <c r="BJ46" s="169">
        <v>2376.77</v>
      </c>
      <c r="BK46" s="169">
        <v>2066.75</v>
      </c>
      <c r="BL46" s="169">
        <v>2170.08</v>
      </c>
      <c r="BM46" s="169">
        <v>2273.44</v>
      </c>
      <c r="BN46" s="169">
        <v>2273.44</v>
      </c>
      <c r="BO46" s="169">
        <v>2170.08</v>
      </c>
      <c r="BP46" s="169">
        <v>2376.77</v>
      </c>
      <c r="BQ46" s="169">
        <v>2170.08</v>
      </c>
      <c r="BR46" s="169">
        <v>2273.44</v>
      </c>
      <c r="BS46" s="169">
        <v>1446.7199999999998</v>
      </c>
      <c r="BT46" s="169">
        <v>0</v>
      </c>
      <c r="BU46" s="169">
        <f t="shared" si="19"/>
        <v>152319.81000000003</v>
      </c>
      <c r="BW46" s="169">
        <f t="shared" si="7"/>
        <v>22940.98</v>
      </c>
      <c r="BX46" s="169">
        <f t="shared" si="10"/>
        <v>26971.17</v>
      </c>
      <c r="BY46" s="169">
        <f t="shared" si="11"/>
        <v>26867.809999999998</v>
      </c>
      <c r="BZ46" s="169">
        <f t="shared" si="12"/>
        <v>26867.809999999998</v>
      </c>
      <c r="CA46" s="169">
        <f t="shared" si="13"/>
        <v>27074.469999999998</v>
      </c>
      <c r="CB46" s="169">
        <f t="shared" si="14"/>
        <v>21597.570000000003</v>
      </c>
      <c r="CC46" s="169">
        <f t="shared" si="15"/>
        <v>152319.81</v>
      </c>
      <c r="CD46" s="278"/>
    </row>
    <row r="47" spans="1:82" x14ac:dyDescent="0.3">
      <c r="A47" s="171" t="s">
        <v>315</v>
      </c>
      <c r="B47" s="177">
        <v>0</v>
      </c>
      <c r="C47" s="177">
        <v>0</v>
      </c>
      <c r="D47" s="177">
        <v>0</v>
      </c>
      <c r="E47" s="177">
        <v>0</v>
      </c>
      <c r="F47" s="177">
        <v>0</v>
      </c>
      <c r="G47" s="177">
        <v>0</v>
      </c>
      <c r="H47" s="177">
        <v>6680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7">
        <v>0</v>
      </c>
      <c r="AO47" s="177">
        <v>0</v>
      </c>
      <c r="AP47" s="177">
        <v>0</v>
      </c>
      <c r="AQ47" s="177">
        <v>0</v>
      </c>
      <c r="AR47" s="177">
        <v>0</v>
      </c>
      <c r="AS47" s="177">
        <v>0</v>
      </c>
      <c r="AT47" s="177">
        <v>0</v>
      </c>
      <c r="AU47" s="177">
        <v>0</v>
      </c>
      <c r="AV47" s="177">
        <v>0</v>
      </c>
      <c r="AW47" s="177">
        <v>0</v>
      </c>
      <c r="AX47" s="177">
        <v>0</v>
      </c>
      <c r="AY47" s="177">
        <v>0</v>
      </c>
      <c r="AZ47" s="177">
        <v>0</v>
      </c>
      <c r="BA47" s="177">
        <v>0</v>
      </c>
      <c r="BB47" s="177">
        <v>0</v>
      </c>
      <c r="BC47" s="177">
        <v>0</v>
      </c>
      <c r="BD47" s="177">
        <v>0</v>
      </c>
      <c r="BE47" s="177">
        <v>0</v>
      </c>
      <c r="BF47" s="177">
        <v>0</v>
      </c>
      <c r="BG47" s="177">
        <v>0</v>
      </c>
      <c r="BH47" s="177">
        <v>0</v>
      </c>
      <c r="BI47" s="177">
        <v>0</v>
      </c>
      <c r="BJ47" s="177">
        <v>0</v>
      </c>
      <c r="BK47" s="177">
        <v>0</v>
      </c>
      <c r="BL47" s="177">
        <v>0</v>
      </c>
      <c r="BM47" s="177">
        <v>0</v>
      </c>
      <c r="BN47" s="177">
        <v>0</v>
      </c>
      <c r="BO47" s="177">
        <v>0</v>
      </c>
      <c r="BP47" s="177">
        <v>0</v>
      </c>
      <c r="BQ47" s="177">
        <v>0</v>
      </c>
      <c r="BR47" s="177">
        <v>0</v>
      </c>
      <c r="BS47" s="177">
        <v>0</v>
      </c>
      <c r="BT47" s="177">
        <v>0</v>
      </c>
      <c r="BU47" s="177">
        <f t="shared" si="19"/>
        <v>6680</v>
      </c>
      <c r="BW47" s="177">
        <f t="shared" si="7"/>
        <v>6680</v>
      </c>
      <c r="BX47" s="177">
        <f t="shared" si="10"/>
        <v>0</v>
      </c>
      <c r="BY47" s="177">
        <f t="shared" si="11"/>
        <v>0</v>
      </c>
      <c r="BZ47" s="177">
        <f t="shared" si="12"/>
        <v>0</v>
      </c>
      <c r="CA47" s="177">
        <f t="shared" si="13"/>
        <v>0</v>
      </c>
      <c r="CB47" s="177">
        <f t="shared" si="14"/>
        <v>0</v>
      </c>
      <c r="CC47" s="177">
        <f t="shared" si="15"/>
        <v>6680</v>
      </c>
      <c r="CD47" s="278"/>
    </row>
    <row r="48" spans="1:82" x14ac:dyDescent="0.3">
      <c r="A48" s="124" t="s">
        <v>324</v>
      </c>
      <c r="B48" s="169">
        <v>0</v>
      </c>
      <c r="C48" s="169">
        <v>0</v>
      </c>
      <c r="D48" s="169">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9">
        <v>0</v>
      </c>
      <c r="AO48" s="169">
        <v>0</v>
      </c>
      <c r="AP48" s="169">
        <v>0</v>
      </c>
      <c r="AQ48" s="169">
        <v>0</v>
      </c>
      <c r="AR48" s="169">
        <v>0</v>
      </c>
      <c r="AS48" s="169">
        <v>0</v>
      </c>
      <c r="AT48" s="169">
        <v>849.9</v>
      </c>
      <c r="AU48" s="169">
        <v>250.1</v>
      </c>
      <c r="AV48" s="169">
        <v>1062.3699999999999</v>
      </c>
      <c r="AW48" s="169">
        <v>312.63</v>
      </c>
      <c r="AX48" s="169">
        <v>1274.8399999999999</v>
      </c>
      <c r="AY48" s="169">
        <v>375.16</v>
      </c>
      <c r="AZ48" s="169">
        <v>937.37</v>
      </c>
      <c r="BA48" s="169">
        <v>437.63</v>
      </c>
      <c r="BB48" s="169">
        <v>0</v>
      </c>
      <c r="BC48" s="169">
        <v>0</v>
      </c>
      <c r="BD48" s="169">
        <v>0</v>
      </c>
      <c r="BE48" s="169">
        <v>0</v>
      </c>
      <c r="BF48" s="169">
        <v>0</v>
      </c>
      <c r="BG48" s="169">
        <v>0</v>
      </c>
      <c r="BH48" s="169">
        <v>0</v>
      </c>
      <c r="BI48" s="169">
        <v>0</v>
      </c>
      <c r="BJ48" s="169">
        <v>0</v>
      </c>
      <c r="BK48" s="169">
        <v>0</v>
      </c>
      <c r="BL48" s="169">
        <v>0</v>
      </c>
      <c r="BM48" s="169">
        <v>0</v>
      </c>
      <c r="BN48" s="169">
        <v>0</v>
      </c>
      <c r="BO48" s="169">
        <v>0</v>
      </c>
      <c r="BP48" s="169">
        <v>0</v>
      </c>
      <c r="BQ48" s="169">
        <v>0</v>
      </c>
      <c r="BR48" s="169">
        <v>0</v>
      </c>
      <c r="BS48" s="169">
        <v>0</v>
      </c>
      <c r="BT48" s="169">
        <v>0</v>
      </c>
      <c r="BU48" s="169">
        <f t="shared" si="19"/>
        <v>5500</v>
      </c>
      <c r="BW48" s="169">
        <f t="shared" si="7"/>
        <v>0</v>
      </c>
      <c r="BX48" s="169">
        <f t="shared" si="10"/>
        <v>0</v>
      </c>
      <c r="BY48" s="169">
        <f t="shared" si="11"/>
        <v>0</v>
      </c>
      <c r="BZ48" s="169">
        <f t="shared" si="12"/>
        <v>2475</v>
      </c>
      <c r="CA48" s="169">
        <f t="shared" si="13"/>
        <v>3025</v>
      </c>
      <c r="CB48" s="169">
        <f t="shared" si="14"/>
        <v>0</v>
      </c>
      <c r="CC48" s="169">
        <f t="shared" si="15"/>
        <v>5500</v>
      </c>
      <c r="CD48" s="278"/>
    </row>
    <row r="49" spans="1:82" x14ac:dyDescent="0.3">
      <c r="A49" s="124" t="s">
        <v>325</v>
      </c>
      <c r="B49" s="169">
        <v>0</v>
      </c>
      <c r="C49" s="169">
        <v>0</v>
      </c>
      <c r="D49" s="169">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9">
        <v>0</v>
      </c>
      <c r="AO49" s="169">
        <v>0</v>
      </c>
      <c r="AP49" s="169">
        <v>0</v>
      </c>
      <c r="AQ49" s="169">
        <v>0</v>
      </c>
      <c r="AR49" s="169">
        <v>0</v>
      </c>
      <c r="AS49" s="169">
        <v>0</v>
      </c>
      <c r="AT49" s="169">
        <v>0</v>
      </c>
      <c r="AU49" s="169">
        <v>0</v>
      </c>
      <c r="AV49" s="169">
        <v>0</v>
      </c>
      <c r="AW49" s="169">
        <v>0</v>
      </c>
      <c r="AX49" s="169">
        <v>0</v>
      </c>
      <c r="AY49" s="169">
        <v>0</v>
      </c>
      <c r="AZ49" s="169">
        <v>0</v>
      </c>
      <c r="BA49" s="169">
        <v>0</v>
      </c>
      <c r="BB49" s="169">
        <v>0</v>
      </c>
      <c r="BC49" s="169">
        <v>0</v>
      </c>
      <c r="BD49" s="169">
        <v>0</v>
      </c>
      <c r="BE49" s="169">
        <v>0</v>
      </c>
      <c r="BF49" s="169">
        <v>0</v>
      </c>
      <c r="BG49" s="169">
        <v>775</v>
      </c>
      <c r="BH49" s="169">
        <v>325</v>
      </c>
      <c r="BI49" s="169">
        <v>906.25</v>
      </c>
      <c r="BJ49" s="169">
        <v>468.75</v>
      </c>
      <c r="BK49" s="169">
        <v>1012.5</v>
      </c>
      <c r="BL49" s="169">
        <v>637.5</v>
      </c>
      <c r="BM49" s="169">
        <v>781.25</v>
      </c>
      <c r="BN49" s="169">
        <v>593.75</v>
      </c>
      <c r="BO49" s="169">
        <v>0</v>
      </c>
      <c r="BP49" s="169">
        <v>0</v>
      </c>
      <c r="BQ49" s="169">
        <v>0</v>
      </c>
      <c r="BR49" s="169">
        <v>0</v>
      </c>
      <c r="BS49" s="169">
        <v>0</v>
      </c>
      <c r="BT49" s="169">
        <v>0</v>
      </c>
      <c r="BU49" s="169">
        <f t="shared" si="19"/>
        <v>5500</v>
      </c>
      <c r="BW49" s="169">
        <f t="shared" si="7"/>
        <v>0</v>
      </c>
      <c r="BX49" s="169">
        <f t="shared" si="10"/>
        <v>0</v>
      </c>
      <c r="BY49" s="169">
        <f t="shared" si="11"/>
        <v>0</v>
      </c>
      <c r="BZ49" s="169">
        <f t="shared" si="12"/>
        <v>0</v>
      </c>
      <c r="CA49" s="169">
        <f t="shared" si="13"/>
        <v>2006.25</v>
      </c>
      <c r="CB49" s="169">
        <f t="shared" si="14"/>
        <v>3493.75</v>
      </c>
      <c r="CC49" s="169">
        <f t="shared" si="15"/>
        <v>5500</v>
      </c>
      <c r="CD49" s="278"/>
    </row>
    <row r="50" spans="1:82" x14ac:dyDescent="0.3">
      <c r="A50" s="124" t="s">
        <v>13</v>
      </c>
      <c r="B50" s="169">
        <v>0</v>
      </c>
      <c r="C50" s="169">
        <v>0</v>
      </c>
      <c r="D50" s="169">
        <v>0</v>
      </c>
      <c r="E50" s="169">
        <v>0</v>
      </c>
      <c r="F50" s="169">
        <v>0</v>
      </c>
      <c r="G50" s="169">
        <v>0</v>
      </c>
      <c r="H50" s="169">
        <v>0</v>
      </c>
      <c r="I50" s="169">
        <v>0</v>
      </c>
      <c r="J50" s="169">
        <v>0</v>
      </c>
      <c r="K50" s="169">
        <v>0</v>
      </c>
      <c r="L50" s="169">
        <v>0</v>
      </c>
      <c r="M50" s="169">
        <v>0</v>
      </c>
      <c r="N50" s="169">
        <v>0</v>
      </c>
      <c r="O50" s="169">
        <v>1151.52</v>
      </c>
      <c r="P50" s="169">
        <v>1393.94</v>
      </c>
      <c r="Q50" s="169">
        <v>1333.33</v>
      </c>
      <c r="R50" s="169">
        <v>121.21</v>
      </c>
      <c r="S50" s="169">
        <v>0</v>
      </c>
      <c r="T50" s="169">
        <v>0</v>
      </c>
      <c r="U50" s="169">
        <v>0</v>
      </c>
      <c r="V50" s="169">
        <v>0</v>
      </c>
      <c r="W50" s="169">
        <v>0</v>
      </c>
      <c r="X50" s="169">
        <v>0</v>
      </c>
      <c r="Y50" s="169">
        <v>0</v>
      </c>
      <c r="Z50" s="169">
        <v>0</v>
      </c>
      <c r="AA50" s="169">
        <v>1212.1199999999999</v>
      </c>
      <c r="AB50" s="169">
        <v>1393.94</v>
      </c>
      <c r="AC50" s="169">
        <v>1272.73</v>
      </c>
      <c r="AD50" s="169">
        <v>121.21</v>
      </c>
      <c r="AE50" s="169">
        <v>0</v>
      </c>
      <c r="AF50" s="169">
        <v>0</v>
      </c>
      <c r="AG50" s="169">
        <v>0</v>
      </c>
      <c r="AH50" s="169">
        <v>0</v>
      </c>
      <c r="AI50" s="169">
        <v>0</v>
      </c>
      <c r="AJ50" s="169">
        <v>0</v>
      </c>
      <c r="AK50" s="169">
        <v>0</v>
      </c>
      <c r="AL50" s="169">
        <v>0</v>
      </c>
      <c r="AM50" s="169">
        <v>1212.1199999999999</v>
      </c>
      <c r="AN50" s="169">
        <v>1393.94</v>
      </c>
      <c r="AO50" s="169">
        <v>1212.1199999999999</v>
      </c>
      <c r="AP50" s="169">
        <v>181.82</v>
      </c>
      <c r="AQ50" s="169">
        <v>0</v>
      </c>
      <c r="AR50" s="169">
        <v>0</v>
      </c>
      <c r="AS50" s="169">
        <v>0</v>
      </c>
      <c r="AT50" s="169">
        <v>0</v>
      </c>
      <c r="AU50" s="169">
        <v>0</v>
      </c>
      <c r="AV50" s="169">
        <v>0</v>
      </c>
      <c r="AW50" s="169">
        <v>0</v>
      </c>
      <c r="AX50" s="169">
        <v>0</v>
      </c>
      <c r="AY50" s="169">
        <v>1272.73</v>
      </c>
      <c r="AZ50" s="169">
        <v>1272.73</v>
      </c>
      <c r="BA50" s="169">
        <v>1333.33</v>
      </c>
      <c r="BB50" s="169">
        <v>121.21</v>
      </c>
      <c r="BC50" s="169">
        <v>0</v>
      </c>
      <c r="BD50" s="169">
        <v>0</v>
      </c>
      <c r="BE50" s="169">
        <v>0</v>
      </c>
      <c r="BF50" s="169">
        <v>0</v>
      </c>
      <c r="BG50" s="169">
        <v>0</v>
      </c>
      <c r="BH50" s="169">
        <v>0</v>
      </c>
      <c r="BI50" s="169">
        <v>0</v>
      </c>
      <c r="BJ50" s="169">
        <v>0</v>
      </c>
      <c r="BK50" s="169">
        <v>1212.1199999999999</v>
      </c>
      <c r="BL50" s="169">
        <v>1272.73</v>
      </c>
      <c r="BM50" s="169">
        <v>1333.33</v>
      </c>
      <c r="BN50" s="169">
        <v>181.82</v>
      </c>
      <c r="BO50" s="169">
        <v>0</v>
      </c>
      <c r="BP50" s="169">
        <v>0</v>
      </c>
      <c r="BQ50" s="169">
        <v>0</v>
      </c>
      <c r="BR50" s="169">
        <v>0</v>
      </c>
      <c r="BS50" s="169">
        <v>0</v>
      </c>
      <c r="BT50" s="169">
        <v>0</v>
      </c>
      <c r="BU50" s="169">
        <f t="shared" si="19"/>
        <v>20000</v>
      </c>
      <c r="BW50" s="169">
        <f t="shared" si="7"/>
        <v>0</v>
      </c>
      <c r="BX50" s="169">
        <f t="shared" si="10"/>
        <v>4000</v>
      </c>
      <c r="BY50" s="169">
        <f t="shared" si="11"/>
        <v>4000</v>
      </c>
      <c r="BZ50" s="169">
        <f t="shared" si="12"/>
        <v>4000</v>
      </c>
      <c r="CA50" s="169">
        <f t="shared" si="13"/>
        <v>4000</v>
      </c>
      <c r="CB50" s="169">
        <f t="shared" si="14"/>
        <v>4000</v>
      </c>
      <c r="CC50" s="169">
        <f t="shared" si="15"/>
        <v>20000</v>
      </c>
      <c r="CD50" s="278"/>
    </row>
    <row r="51" spans="1:82" x14ac:dyDescent="0.3">
      <c r="A51" s="117" t="s">
        <v>299</v>
      </c>
      <c r="B51" s="168">
        <f>B7+B31+B44</f>
        <v>0</v>
      </c>
      <c r="C51" s="168">
        <f t="shared" ref="C51:BN51" si="64">C7+C31+C44</f>
        <v>310</v>
      </c>
      <c r="D51" s="168">
        <f t="shared" si="64"/>
        <v>8182.5300000000007</v>
      </c>
      <c r="E51" s="168">
        <f t="shared" si="64"/>
        <v>16364.35</v>
      </c>
      <c r="F51" s="168">
        <f t="shared" si="64"/>
        <v>2170.08</v>
      </c>
      <c r="G51" s="168">
        <f t="shared" si="64"/>
        <v>22023.439999999999</v>
      </c>
      <c r="H51" s="168">
        <f t="shared" si="64"/>
        <v>82352.23</v>
      </c>
      <c r="I51" s="168">
        <f t="shared" si="64"/>
        <v>23374.620000000003</v>
      </c>
      <c r="J51" s="168">
        <f t="shared" si="64"/>
        <v>22523.439999999999</v>
      </c>
      <c r="K51" s="168">
        <f t="shared" si="64"/>
        <v>62023.44</v>
      </c>
      <c r="L51" s="168">
        <f t="shared" si="64"/>
        <v>25283.72</v>
      </c>
      <c r="M51" s="168">
        <f t="shared" si="64"/>
        <v>110013.12999999999</v>
      </c>
      <c r="N51" s="168">
        <f t="shared" si="64"/>
        <v>109488.26</v>
      </c>
      <c r="O51" s="168">
        <f t="shared" si="64"/>
        <v>48749.919999999998</v>
      </c>
      <c r="P51" s="168">
        <f t="shared" si="64"/>
        <v>205855.12</v>
      </c>
      <c r="Q51" s="168">
        <f t="shared" si="64"/>
        <v>43291.03</v>
      </c>
      <c r="R51" s="168">
        <f t="shared" si="64"/>
        <v>85302.58</v>
      </c>
      <c r="S51" s="168">
        <f t="shared" si="64"/>
        <v>73634.429999999993</v>
      </c>
      <c r="T51" s="168">
        <f t="shared" si="64"/>
        <v>29515.11</v>
      </c>
      <c r="U51" s="168">
        <f t="shared" si="64"/>
        <v>45935.570000000007</v>
      </c>
      <c r="V51" s="168">
        <f t="shared" si="64"/>
        <v>27100.34</v>
      </c>
      <c r="W51" s="168">
        <f t="shared" si="64"/>
        <v>101550.3</v>
      </c>
      <c r="X51" s="168">
        <f t="shared" si="64"/>
        <v>1357216.9000000001</v>
      </c>
      <c r="Y51" s="168">
        <f t="shared" si="64"/>
        <v>1858319.8300000003</v>
      </c>
      <c r="Z51" s="168">
        <f t="shared" si="64"/>
        <v>104826.45</v>
      </c>
      <c r="AA51" s="168">
        <f t="shared" si="64"/>
        <v>106804.94999999998</v>
      </c>
      <c r="AB51" s="168">
        <f t="shared" si="64"/>
        <v>124642.18000000001</v>
      </c>
      <c r="AC51" s="168">
        <f t="shared" si="64"/>
        <v>113803.72</v>
      </c>
      <c r="AD51" s="168">
        <f t="shared" si="64"/>
        <v>137556.29</v>
      </c>
      <c r="AE51" s="168">
        <f t="shared" si="64"/>
        <v>121743.39</v>
      </c>
      <c r="AF51" s="168">
        <f t="shared" si="64"/>
        <v>115851.15000000001</v>
      </c>
      <c r="AG51" s="168">
        <f t="shared" si="64"/>
        <v>230384.6</v>
      </c>
      <c r="AH51" s="168">
        <f t="shared" si="64"/>
        <v>445776.98</v>
      </c>
      <c r="AI51" s="168">
        <f t="shared" si="64"/>
        <v>138851.15</v>
      </c>
      <c r="AJ51" s="168">
        <f t="shared" si="64"/>
        <v>1258458.79</v>
      </c>
      <c r="AK51" s="168">
        <f t="shared" si="64"/>
        <v>2837958.8099999996</v>
      </c>
      <c r="AL51" s="168">
        <f t="shared" si="64"/>
        <v>413686.07</v>
      </c>
      <c r="AM51" s="168">
        <f t="shared" si="64"/>
        <v>118819.29000000001</v>
      </c>
      <c r="AN51" s="168">
        <f t="shared" si="64"/>
        <v>136642.17999999996</v>
      </c>
      <c r="AO51" s="168">
        <f t="shared" si="64"/>
        <v>118819.29000000001</v>
      </c>
      <c r="AP51" s="168">
        <f t="shared" si="64"/>
        <v>176339.14999999997</v>
      </c>
      <c r="AQ51" s="168">
        <f t="shared" si="64"/>
        <v>448458.8</v>
      </c>
      <c r="AR51" s="168">
        <f t="shared" si="64"/>
        <v>123487.51000000001</v>
      </c>
      <c r="AS51" s="168">
        <f t="shared" si="64"/>
        <v>135248.23999999996</v>
      </c>
      <c r="AT51" s="168">
        <f t="shared" si="64"/>
        <v>124337.41</v>
      </c>
      <c r="AU51" s="168">
        <f t="shared" si="64"/>
        <v>129617.98999999999</v>
      </c>
      <c r="AV51" s="168">
        <f t="shared" si="64"/>
        <v>958839.35</v>
      </c>
      <c r="AW51" s="168">
        <f t="shared" si="64"/>
        <v>1976981.96</v>
      </c>
      <c r="AX51" s="168">
        <f t="shared" si="64"/>
        <v>694932.16999999981</v>
      </c>
      <c r="AY51" s="168">
        <f t="shared" si="64"/>
        <v>128408.13</v>
      </c>
      <c r="AZ51" s="168">
        <f t="shared" si="64"/>
        <v>451879.42999999993</v>
      </c>
      <c r="BA51" s="168">
        <f t="shared" si="64"/>
        <v>224593.4</v>
      </c>
      <c r="BB51" s="168">
        <f t="shared" si="64"/>
        <v>124397.11999999998</v>
      </c>
      <c r="BC51" s="168">
        <f t="shared" si="64"/>
        <v>107172.37999999999</v>
      </c>
      <c r="BD51" s="168">
        <f t="shared" si="64"/>
        <v>123248.24</v>
      </c>
      <c r="BE51" s="168">
        <f t="shared" si="64"/>
        <v>117889.63</v>
      </c>
      <c r="BF51" s="168">
        <f t="shared" si="64"/>
        <v>112530.99</v>
      </c>
      <c r="BG51" s="168">
        <f t="shared" si="64"/>
        <v>124023.24</v>
      </c>
      <c r="BH51" s="168">
        <f t="shared" si="64"/>
        <v>1038546.9</v>
      </c>
      <c r="BI51" s="168">
        <f t="shared" si="64"/>
        <v>742598.14999999991</v>
      </c>
      <c r="BJ51" s="168">
        <f t="shared" si="64"/>
        <v>66939.72</v>
      </c>
      <c r="BK51" s="168">
        <f t="shared" si="64"/>
        <v>51487.91</v>
      </c>
      <c r="BL51" s="168">
        <f t="shared" si="64"/>
        <v>53636.67</v>
      </c>
      <c r="BM51" s="168">
        <f t="shared" si="64"/>
        <v>56304.210000000006</v>
      </c>
      <c r="BN51" s="168">
        <f t="shared" si="64"/>
        <v>53097.32</v>
      </c>
      <c r="BO51" s="168">
        <f t="shared" ref="BO51:CC51" si="65">BO7+BO31+BO44</f>
        <v>21665.21</v>
      </c>
      <c r="BP51" s="168">
        <f t="shared" si="65"/>
        <v>286790.73000000004</v>
      </c>
      <c r="BQ51" s="168">
        <f t="shared" si="65"/>
        <v>196113.25999999998</v>
      </c>
      <c r="BR51" s="168">
        <f t="shared" si="65"/>
        <v>76179.290000000008</v>
      </c>
      <c r="BS51" s="168">
        <f t="shared" si="65"/>
        <v>223269.75999999995</v>
      </c>
      <c r="BT51" s="168">
        <f t="shared" si="65"/>
        <v>131099.84</v>
      </c>
      <c r="BU51" s="168">
        <f t="shared" si="65"/>
        <v>20165319.77</v>
      </c>
      <c r="BW51" s="168">
        <f t="shared" si="65"/>
        <v>387620.98</v>
      </c>
      <c r="BX51" s="168">
        <f t="shared" si="65"/>
        <v>3998959.3900000006</v>
      </c>
      <c r="BY51" s="168">
        <f t="shared" si="65"/>
        <v>5741595.959999999</v>
      </c>
      <c r="BZ51" s="168">
        <f t="shared" si="65"/>
        <v>4865413.5999999996</v>
      </c>
      <c r="CA51" s="168">
        <f t="shared" si="65"/>
        <v>3994287.9599999995</v>
      </c>
      <c r="CB51" s="168">
        <f t="shared" si="65"/>
        <v>1212441.8700000001</v>
      </c>
      <c r="CC51" s="168">
        <f t="shared" si="65"/>
        <v>20200319.759999994</v>
      </c>
      <c r="CD51" s="278"/>
    </row>
    <row r="52" spans="1:82" x14ac:dyDescent="0.3">
      <c r="CC52" s="176">
        <f>'CC detallado'!N79</f>
        <v>20200320</v>
      </c>
    </row>
    <row r="53" spans="1:82" x14ac:dyDescent="0.3">
      <c r="CC53" s="176">
        <f>CC51-CC52</f>
        <v>-0.24000000581145287</v>
      </c>
    </row>
  </sheetData>
  <mergeCells count="27">
    <mergeCell ref="A3:A5"/>
    <mergeCell ref="AR4:AT4"/>
    <mergeCell ref="AU4:AW4"/>
    <mergeCell ref="AX4:AZ4"/>
    <mergeCell ref="BA4:BC4"/>
    <mergeCell ref="AO4:AQ4"/>
    <mergeCell ref="Z4:AB4"/>
    <mergeCell ref="AC4:AE4"/>
    <mergeCell ref="AF4:AH4"/>
    <mergeCell ref="AI4:AK4"/>
    <mergeCell ref="AL4:AN4"/>
    <mergeCell ref="BU3:BU5"/>
    <mergeCell ref="CC3:CC5"/>
    <mergeCell ref="B4:D4"/>
    <mergeCell ref="E4:G4"/>
    <mergeCell ref="H4:J4"/>
    <mergeCell ref="K4:M4"/>
    <mergeCell ref="N4:P4"/>
    <mergeCell ref="Q4:S4"/>
    <mergeCell ref="T4:V4"/>
    <mergeCell ref="W4:Y4"/>
    <mergeCell ref="BJ4:BL4"/>
    <mergeCell ref="BM4:BO4"/>
    <mergeCell ref="BP4:BR4"/>
    <mergeCell ref="BS4:BT4"/>
    <mergeCell ref="BD4:BF4"/>
    <mergeCell ref="BG4:BI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10BBD-D2C6-42B2-BBE3-6D4E8C4E83CE}">
  <dimension ref="A1:CD52"/>
  <sheetViews>
    <sheetView showGridLines="0" zoomScale="70" zoomScaleNormal="70" workbookViewId="0">
      <selection activeCell="A42" sqref="A42"/>
    </sheetView>
  </sheetViews>
  <sheetFormatPr defaultColWidth="41.77734375" defaultRowHeight="13.8" outlineLevelCol="1" x14ac:dyDescent="0.3"/>
  <cols>
    <col min="1" max="1" width="49" style="172" customWidth="1"/>
    <col min="2" max="2" width="6.77734375" style="176" customWidth="1" outlineLevel="1"/>
    <col min="3" max="3" width="8.33203125" style="176" customWidth="1" outlineLevel="1"/>
    <col min="4" max="4" width="7.6640625" style="176" customWidth="1" outlineLevel="1"/>
    <col min="5" max="5" width="8.6640625" style="176" customWidth="1" outlineLevel="1"/>
    <col min="6" max="6" width="7.6640625" style="176" customWidth="1" outlineLevel="1"/>
    <col min="7" max="9" width="8.6640625" style="176" customWidth="1" outlineLevel="1"/>
    <col min="10" max="10" width="11.33203125" style="176" customWidth="1" outlineLevel="1"/>
    <col min="11" max="11" width="8.6640625" style="176" customWidth="1" outlineLevel="1"/>
    <col min="12" max="12" width="11.109375" style="176" customWidth="1" outlineLevel="1"/>
    <col min="13" max="13" width="10.44140625" style="176" bestFit="1" customWidth="1"/>
    <col min="14" max="14" width="10.21875" style="176" hidden="1" customWidth="1" outlineLevel="1"/>
    <col min="15" max="15" width="8.6640625" style="176" hidden="1" customWidth="1" outlineLevel="1"/>
    <col min="16" max="16" width="10.21875" style="176" hidden="1" customWidth="1" outlineLevel="1"/>
    <col min="17" max="21" width="8.6640625" style="176" hidden="1" customWidth="1" outlineLevel="1"/>
    <col min="22" max="22" width="11.33203125" style="176" hidden="1" customWidth="1" outlineLevel="1"/>
    <col min="23" max="23" width="8.6640625" style="176" hidden="1" customWidth="1" outlineLevel="1"/>
    <col min="24" max="24" width="11.109375" style="176" hidden="1" customWidth="1" outlineLevel="1"/>
    <col min="25" max="25" width="10.44140625" style="176" bestFit="1" customWidth="1" collapsed="1"/>
    <col min="26" max="29" width="8.6640625" style="176" hidden="1" customWidth="1" outlineLevel="1"/>
    <col min="30" max="30" width="10" style="176" hidden="1" customWidth="1" outlineLevel="1"/>
    <col min="31" max="32" width="8.6640625" style="176" hidden="1" customWidth="1" outlineLevel="1"/>
    <col min="33" max="33" width="10" style="176" hidden="1" customWidth="1" outlineLevel="1"/>
    <col min="34" max="34" width="11.33203125" style="176" hidden="1" customWidth="1" outlineLevel="1"/>
    <col min="35" max="35" width="10" style="176" hidden="1" customWidth="1" outlineLevel="1"/>
    <col min="36" max="36" width="11.109375" style="176" hidden="1" customWidth="1" outlineLevel="1"/>
    <col min="37" max="37" width="11" style="176" bestFit="1" customWidth="1" collapsed="1"/>
    <col min="38" max="38" width="10" style="176" hidden="1" customWidth="1" outlineLevel="1"/>
    <col min="39" max="39" width="8.6640625" style="176" hidden="1" customWidth="1" outlineLevel="1"/>
    <col min="40" max="40" width="10" style="176" hidden="1" customWidth="1" outlineLevel="1"/>
    <col min="41" max="41" width="8.6640625" style="176" hidden="1" customWidth="1" outlineLevel="1"/>
    <col min="42" max="45" width="10" style="176" hidden="1" customWidth="1" outlineLevel="1"/>
    <col min="46" max="46" width="11.33203125" style="176" hidden="1" customWidth="1" outlineLevel="1"/>
    <col min="47" max="47" width="10" style="176" hidden="1" customWidth="1" outlineLevel="1"/>
    <col min="48" max="48" width="11.109375" style="176" hidden="1" customWidth="1" outlineLevel="1"/>
    <col min="49" max="49" width="10.44140625" style="176" bestFit="1" customWidth="1" collapsed="1"/>
    <col min="50" max="50" width="10" style="176" hidden="1" customWidth="1" outlineLevel="1"/>
    <col min="51" max="51" width="8.6640625" style="176" hidden="1" customWidth="1" outlineLevel="1"/>
    <col min="52" max="52" width="10" style="176" hidden="1" customWidth="1" outlineLevel="1"/>
    <col min="53" max="56" width="8.6640625" style="176" hidden="1" customWidth="1" outlineLevel="1"/>
    <col min="57" max="57" width="10" style="176" hidden="1" customWidth="1" outlineLevel="1"/>
    <col min="58" max="58" width="11.33203125" style="176" hidden="1" customWidth="1" outlineLevel="1"/>
    <col min="59" max="59" width="8.6640625" style="176" hidden="1" customWidth="1" outlineLevel="1"/>
    <col min="60" max="60" width="11.109375" style="176" hidden="1" customWidth="1" outlineLevel="1"/>
    <col min="61" max="61" width="10.44140625" style="176" bestFit="1" customWidth="1" collapsed="1"/>
    <col min="62" max="66" width="8.6640625" style="176" hidden="1" customWidth="1" outlineLevel="1"/>
    <col min="67" max="67" width="8.44140625" style="176" hidden="1" customWidth="1" outlineLevel="1"/>
    <col min="68" max="69" width="10" style="176" hidden="1" customWidth="1" outlineLevel="1"/>
    <col min="70" max="70" width="11.33203125" style="176" hidden="1" customWidth="1" outlineLevel="1"/>
    <col min="71" max="71" width="10" style="176" hidden="1" customWidth="1" outlineLevel="1"/>
    <col min="72" max="72" width="11.109375" style="176" bestFit="1" customWidth="1" collapsed="1"/>
    <col min="73" max="73" width="12.6640625" style="176" bestFit="1" customWidth="1"/>
    <col min="74" max="74" width="2" style="172" bestFit="1" customWidth="1"/>
    <col min="75" max="75" width="10.21875" style="176" bestFit="1" customWidth="1"/>
    <col min="76" max="79" width="11.21875" style="176" bestFit="1" customWidth="1"/>
    <col min="80" max="80" width="10.21875" style="176" bestFit="1" customWidth="1"/>
    <col min="81" max="81" width="13" style="176" bestFit="1" customWidth="1"/>
    <col min="82" max="82" width="9.21875" style="172" bestFit="1" customWidth="1"/>
    <col min="83" max="16384" width="41.77734375" style="172"/>
  </cols>
  <sheetData>
    <row r="1" spans="1:82" x14ac:dyDescent="0.3">
      <c r="A1" s="216" t="str">
        <f>INDICE!A1</f>
        <v>PROGRAMA DE REHABILITACIÓN Y MODERNIZACIÓN DE LA CENTRAL HIDROELÉCTRICA DE ACARAY PR-L1156</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217"/>
      <c r="BS1" s="217"/>
      <c r="BT1" s="217"/>
      <c r="BU1" s="217"/>
    </row>
    <row r="3" spans="1:82" s="178" customFormat="1" x14ac:dyDescent="0.3">
      <c r="A3" s="337" t="s">
        <v>379</v>
      </c>
      <c r="B3" s="209"/>
      <c r="C3" s="210"/>
      <c r="D3" s="210"/>
      <c r="E3" s="210"/>
      <c r="F3" s="210"/>
      <c r="G3" s="210"/>
      <c r="H3" s="210"/>
      <c r="I3" s="210"/>
      <c r="J3" s="210"/>
      <c r="K3" s="210"/>
      <c r="L3" s="210"/>
      <c r="M3" s="211" t="s">
        <v>293</v>
      </c>
      <c r="N3" s="209"/>
      <c r="O3" s="210"/>
      <c r="P3" s="210"/>
      <c r="Q3" s="210"/>
      <c r="R3" s="210"/>
      <c r="S3" s="210"/>
      <c r="T3" s="210"/>
      <c r="U3" s="210"/>
      <c r="V3" s="210"/>
      <c r="W3" s="210"/>
      <c r="X3" s="210"/>
      <c r="Y3" s="211" t="s">
        <v>294</v>
      </c>
      <c r="Z3" s="209"/>
      <c r="AA3" s="210"/>
      <c r="AB3" s="210"/>
      <c r="AC3" s="210"/>
      <c r="AD3" s="210"/>
      <c r="AE3" s="210"/>
      <c r="AF3" s="210"/>
      <c r="AG3" s="210"/>
      <c r="AH3" s="210"/>
      <c r="AI3" s="210"/>
      <c r="AJ3" s="210"/>
      <c r="AK3" s="211" t="s">
        <v>295</v>
      </c>
      <c r="AL3" s="209"/>
      <c r="AM3" s="210"/>
      <c r="AN3" s="210"/>
      <c r="AO3" s="210"/>
      <c r="AP3" s="210"/>
      <c r="AQ3" s="210"/>
      <c r="AR3" s="210"/>
      <c r="AS3" s="210"/>
      <c r="AT3" s="210"/>
      <c r="AU3" s="210"/>
      <c r="AV3" s="210"/>
      <c r="AW3" s="211" t="s">
        <v>296</v>
      </c>
      <c r="AX3" s="209"/>
      <c r="AY3" s="210"/>
      <c r="AZ3" s="210"/>
      <c r="BA3" s="210"/>
      <c r="BB3" s="210"/>
      <c r="BC3" s="210"/>
      <c r="BD3" s="210"/>
      <c r="BE3" s="210"/>
      <c r="BF3" s="210"/>
      <c r="BG3" s="210"/>
      <c r="BH3" s="210"/>
      <c r="BI3" s="211" t="s">
        <v>297</v>
      </c>
      <c r="BJ3" s="209"/>
      <c r="BK3" s="210"/>
      <c r="BL3" s="210"/>
      <c r="BM3" s="210"/>
      <c r="BN3" s="210"/>
      <c r="BO3" s="210"/>
      <c r="BP3" s="210"/>
      <c r="BQ3" s="210"/>
      <c r="BR3" s="210"/>
      <c r="BS3" s="210"/>
      <c r="BT3" s="210" t="s">
        <v>298</v>
      </c>
      <c r="BU3" s="334" t="s">
        <v>299</v>
      </c>
      <c r="BW3" s="214" t="s">
        <v>338</v>
      </c>
      <c r="BX3" s="214" t="s">
        <v>339</v>
      </c>
      <c r="BY3" s="214" t="s">
        <v>340</v>
      </c>
      <c r="BZ3" s="214" t="s">
        <v>341</v>
      </c>
      <c r="CA3" s="214" t="s">
        <v>342</v>
      </c>
      <c r="CB3" s="214" t="s">
        <v>343</v>
      </c>
      <c r="CC3" s="334" t="s">
        <v>333</v>
      </c>
    </row>
    <row r="4" spans="1:82" s="178" customFormat="1" x14ac:dyDescent="0.3">
      <c r="A4" s="338"/>
      <c r="B4" s="328" t="s">
        <v>334</v>
      </c>
      <c r="C4" s="329"/>
      <c r="D4" s="330"/>
      <c r="E4" s="328" t="s">
        <v>335</v>
      </c>
      <c r="F4" s="329"/>
      <c r="G4" s="330"/>
      <c r="H4" s="328" t="s">
        <v>336</v>
      </c>
      <c r="I4" s="329"/>
      <c r="J4" s="330"/>
      <c r="K4" s="328" t="s">
        <v>337</v>
      </c>
      <c r="L4" s="329"/>
      <c r="M4" s="330"/>
      <c r="N4" s="328" t="s">
        <v>334</v>
      </c>
      <c r="O4" s="329"/>
      <c r="P4" s="330"/>
      <c r="Q4" s="328" t="s">
        <v>335</v>
      </c>
      <c r="R4" s="329"/>
      <c r="S4" s="330"/>
      <c r="T4" s="328" t="s">
        <v>336</v>
      </c>
      <c r="U4" s="329"/>
      <c r="V4" s="330"/>
      <c r="W4" s="328" t="s">
        <v>337</v>
      </c>
      <c r="X4" s="329"/>
      <c r="Y4" s="330"/>
      <c r="Z4" s="328" t="s">
        <v>334</v>
      </c>
      <c r="AA4" s="329"/>
      <c r="AB4" s="330"/>
      <c r="AC4" s="328" t="s">
        <v>335</v>
      </c>
      <c r="AD4" s="329"/>
      <c r="AE4" s="330"/>
      <c r="AF4" s="328" t="s">
        <v>336</v>
      </c>
      <c r="AG4" s="329"/>
      <c r="AH4" s="330"/>
      <c r="AI4" s="328" t="s">
        <v>337</v>
      </c>
      <c r="AJ4" s="329"/>
      <c r="AK4" s="330"/>
      <c r="AL4" s="328" t="s">
        <v>334</v>
      </c>
      <c r="AM4" s="329"/>
      <c r="AN4" s="330"/>
      <c r="AO4" s="328" t="s">
        <v>335</v>
      </c>
      <c r="AP4" s="329"/>
      <c r="AQ4" s="330"/>
      <c r="AR4" s="328" t="s">
        <v>336</v>
      </c>
      <c r="AS4" s="329"/>
      <c r="AT4" s="330"/>
      <c r="AU4" s="328" t="s">
        <v>337</v>
      </c>
      <c r="AV4" s="329"/>
      <c r="AW4" s="330"/>
      <c r="AX4" s="328" t="s">
        <v>334</v>
      </c>
      <c r="AY4" s="329"/>
      <c r="AZ4" s="330"/>
      <c r="BA4" s="328" t="s">
        <v>335</v>
      </c>
      <c r="BB4" s="329"/>
      <c r="BC4" s="330"/>
      <c r="BD4" s="328" t="s">
        <v>336</v>
      </c>
      <c r="BE4" s="329"/>
      <c r="BF4" s="330"/>
      <c r="BG4" s="328" t="s">
        <v>337</v>
      </c>
      <c r="BH4" s="329"/>
      <c r="BI4" s="330"/>
      <c r="BJ4" s="328" t="s">
        <v>334</v>
      </c>
      <c r="BK4" s="329"/>
      <c r="BL4" s="330"/>
      <c r="BM4" s="328" t="s">
        <v>335</v>
      </c>
      <c r="BN4" s="329"/>
      <c r="BO4" s="330"/>
      <c r="BP4" s="328" t="s">
        <v>336</v>
      </c>
      <c r="BQ4" s="329"/>
      <c r="BR4" s="330"/>
      <c r="BS4" s="328" t="s">
        <v>337</v>
      </c>
      <c r="BT4" s="329"/>
      <c r="BU4" s="335"/>
      <c r="BW4" s="214" t="s">
        <v>327</v>
      </c>
      <c r="BX4" s="214" t="s">
        <v>328</v>
      </c>
      <c r="BY4" s="214" t="s">
        <v>329</v>
      </c>
      <c r="BZ4" s="214" t="s">
        <v>330</v>
      </c>
      <c r="CA4" s="214" t="s">
        <v>331</v>
      </c>
      <c r="CB4" s="214" t="s">
        <v>332</v>
      </c>
      <c r="CC4" s="335"/>
    </row>
    <row r="5" spans="1:82" x14ac:dyDescent="0.3">
      <c r="A5" s="339"/>
      <c r="B5" s="212" t="s">
        <v>300</v>
      </c>
      <c r="C5" s="212" t="s">
        <v>301</v>
      </c>
      <c r="D5" s="212" t="s">
        <v>302</v>
      </c>
      <c r="E5" s="212" t="s">
        <v>303</v>
      </c>
      <c r="F5" s="212" t="s">
        <v>304</v>
      </c>
      <c r="G5" s="212" t="s">
        <v>305</v>
      </c>
      <c r="H5" s="212" t="s">
        <v>306</v>
      </c>
      <c r="I5" s="212" t="s">
        <v>307</v>
      </c>
      <c r="J5" s="212" t="s">
        <v>308</v>
      </c>
      <c r="K5" s="212" t="s">
        <v>309</v>
      </c>
      <c r="L5" s="212" t="s">
        <v>310</v>
      </c>
      <c r="M5" s="212" t="s">
        <v>311</v>
      </c>
      <c r="N5" s="212" t="s">
        <v>300</v>
      </c>
      <c r="O5" s="212" t="s">
        <v>301</v>
      </c>
      <c r="P5" s="212" t="s">
        <v>302</v>
      </c>
      <c r="Q5" s="212" t="s">
        <v>303</v>
      </c>
      <c r="R5" s="212" t="s">
        <v>304</v>
      </c>
      <c r="S5" s="212" t="s">
        <v>305</v>
      </c>
      <c r="T5" s="212" t="s">
        <v>306</v>
      </c>
      <c r="U5" s="212" t="s">
        <v>307</v>
      </c>
      <c r="V5" s="212" t="s">
        <v>308</v>
      </c>
      <c r="W5" s="212" t="s">
        <v>309</v>
      </c>
      <c r="X5" s="212" t="s">
        <v>310</v>
      </c>
      <c r="Y5" s="212" t="s">
        <v>311</v>
      </c>
      <c r="Z5" s="212" t="s">
        <v>300</v>
      </c>
      <c r="AA5" s="212" t="s">
        <v>301</v>
      </c>
      <c r="AB5" s="212" t="s">
        <v>302</v>
      </c>
      <c r="AC5" s="212" t="s">
        <v>303</v>
      </c>
      <c r="AD5" s="212" t="s">
        <v>304</v>
      </c>
      <c r="AE5" s="212" t="s">
        <v>305</v>
      </c>
      <c r="AF5" s="212" t="s">
        <v>306</v>
      </c>
      <c r="AG5" s="212" t="s">
        <v>307</v>
      </c>
      <c r="AH5" s="212" t="s">
        <v>308</v>
      </c>
      <c r="AI5" s="212" t="s">
        <v>309</v>
      </c>
      <c r="AJ5" s="212" t="s">
        <v>310</v>
      </c>
      <c r="AK5" s="212" t="s">
        <v>311</v>
      </c>
      <c r="AL5" s="212" t="s">
        <v>300</v>
      </c>
      <c r="AM5" s="212" t="s">
        <v>301</v>
      </c>
      <c r="AN5" s="212" t="s">
        <v>302</v>
      </c>
      <c r="AO5" s="212" t="s">
        <v>303</v>
      </c>
      <c r="AP5" s="212" t="s">
        <v>304</v>
      </c>
      <c r="AQ5" s="212" t="s">
        <v>305</v>
      </c>
      <c r="AR5" s="212" t="s">
        <v>306</v>
      </c>
      <c r="AS5" s="212" t="s">
        <v>307</v>
      </c>
      <c r="AT5" s="212" t="s">
        <v>308</v>
      </c>
      <c r="AU5" s="212" t="s">
        <v>309</v>
      </c>
      <c r="AV5" s="212" t="s">
        <v>310</v>
      </c>
      <c r="AW5" s="212" t="s">
        <v>311</v>
      </c>
      <c r="AX5" s="212" t="s">
        <v>300</v>
      </c>
      <c r="AY5" s="212" t="s">
        <v>301</v>
      </c>
      <c r="AZ5" s="212" t="s">
        <v>302</v>
      </c>
      <c r="BA5" s="212" t="s">
        <v>303</v>
      </c>
      <c r="BB5" s="212" t="s">
        <v>304</v>
      </c>
      <c r="BC5" s="212" t="s">
        <v>305</v>
      </c>
      <c r="BD5" s="212" t="s">
        <v>306</v>
      </c>
      <c r="BE5" s="212" t="s">
        <v>307</v>
      </c>
      <c r="BF5" s="212" t="s">
        <v>308</v>
      </c>
      <c r="BG5" s="212" t="s">
        <v>309</v>
      </c>
      <c r="BH5" s="212" t="s">
        <v>310</v>
      </c>
      <c r="BI5" s="212" t="s">
        <v>311</v>
      </c>
      <c r="BJ5" s="212" t="s">
        <v>300</v>
      </c>
      <c r="BK5" s="212" t="s">
        <v>301</v>
      </c>
      <c r="BL5" s="212" t="s">
        <v>302</v>
      </c>
      <c r="BM5" s="212" t="s">
        <v>303</v>
      </c>
      <c r="BN5" s="212" t="s">
        <v>304</v>
      </c>
      <c r="BO5" s="212" t="s">
        <v>305</v>
      </c>
      <c r="BP5" s="212" t="s">
        <v>306</v>
      </c>
      <c r="BQ5" s="212" t="s">
        <v>307</v>
      </c>
      <c r="BR5" s="212" t="s">
        <v>308</v>
      </c>
      <c r="BS5" s="212" t="s">
        <v>309</v>
      </c>
      <c r="BT5" s="213" t="s">
        <v>310</v>
      </c>
      <c r="BU5" s="336"/>
      <c r="BW5" s="212"/>
      <c r="BX5" s="212"/>
      <c r="BY5" s="212"/>
      <c r="BZ5" s="212"/>
      <c r="CA5" s="212"/>
      <c r="CB5" s="212"/>
      <c r="CC5" s="336"/>
    </row>
    <row r="6" spans="1:82" x14ac:dyDescent="0.3">
      <c r="A6" s="117" t="s">
        <v>312</v>
      </c>
      <c r="B6" s="168">
        <f t="shared" ref="B6:AG6" si="0">B7+B31+B44</f>
        <v>0</v>
      </c>
      <c r="C6" s="168">
        <f t="shared" si="0"/>
        <v>3410.13</v>
      </c>
      <c r="D6" s="168">
        <f t="shared" si="0"/>
        <v>90007.76</v>
      </c>
      <c r="E6" s="168">
        <f t="shared" si="0"/>
        <v>180007.76</v>
      </c>
      <c r="F6" s="168">
        <f t="shared" si="0"/>
        <v>23871.040000000001</v>
      </c>
      <c r="G6" s="168">
        <f t="shared" si="0"/>
        <v>242257.76</v>
      </c>
      <c r="H6" s="168">
        <f t="shared" si="0"/>
        <v>938374.48</v>
      </c>
      <c r="I6" s="168">
        <f t="shared" si="0"/>
        <v>367621.04</v>
      </c>
      <c r="J6" s="168">
        <f t="shared" si="0"/>
        <v>247757.76</v>
      </c>
      <c r="K6" s="168">
        <f t="shared" si="0"/>
        <v>682257.76</v>
      </c>
      <c r="L6" s="168">
        <f t="shared" si="0"/>
        <v>278121.03999999998</v>
      </c>
      <c r="M6" s="168">
        <f t="shared" si="0"/>
        <v>1210144.48</v>
      </c>
      <c r="N6" s="168">
        <f t="shared" si="0"/>
        <v>1204371.04</v>
      </c>
      <c r="O6" s="168">
        <f t="shared" si="0"/>
        <v>536249.20000000007</v>
      </c>
      <c r="P6" s="168">
        <f t="shared" si="0"/>
        <v>2264406.38</v>
      </c>
      <c r="Q6" s="168">
        <f t="shared" si="0"/>
        <v>476201.2</v>
      </c>
      <c r="R6" s="168">
        <f t="shared" si="0"/>
        <v>878764.91</v>
      </c>
      <c r="S6" s="168">
        <f t="shared" si="0"/>
        <v>728078.70000000007</v>
      </c>
      <c r="T6" s="168">
        <f t="shared" si="0"/>
        <v>275266.2</v>
      </c>
      <c r="U6" s="168">
        <f t="shared" si="0"/>
        <v>533891.20000000007</v>
      </c>
      <c r="V6" s="168">
        <f t="shared" si="0"/>
        <v>216203.7</v>
      </c>
      <c r="W6" s="168">
        <f t="shared" si="0"/>
        <v>813876.26</v>
      </c>
      <c r="X6" s="168">
        <f t="shared" si="0"/>
        <v>2645394.9299999997</v>
      </c>
      <c r="Y6" s="168">
        <f t="shared" si="0"/>
        <v>928113.62</v>
      </c>
      <c r="Z6" s="168">
        <f t="shared" si="0"/>
        <v>777095.58000000007</v>
      </c>
      <c r="AA6" s="168">
        <f t="shared" si="0"/>
        <v>810201.14</v>
      </c>
      <c r="AB6" s="168">
        <f t="shared" si="0"/>
        <v>950634.45</v>
      </c>
      <c r="AC6" s="168">
        <f t="shared" si="0"/>
        <v>867970.58000000007</v>
      </c>
      <c r="AD6" s="168">
        <f t="shared" si="0"/>
        <v>1110969.1900000002</v>
      </c>
      <c r="AE6" s="168">
        <f t="shared" si="0"/>
        <v>937027.16</v>
      </c>
      <c r="AF6" s="168">
        <f t="shared" si="0"/>
        <v>916492.32000000007</v>
      </c>
      <c r="AG6" s="168">
        <f t="shared" si="0"/>
        <v>1092301.1200000001</v>
      </c>
      <c r="AH6" s="168">
        <f t="shared" ref="AH6:BM6" si="1">AH7+AH31+AH44</f>
        <v>1085896.7300000002</v>
      </c>
      <c r="AI6" s="168">
        <f t="shared" si="1"/>
        <v>1143492.32</v>
      </c>
      <c r="AJ6" s="168">
        <f t="shared" si="1"/>
        <v>1020896.7300000001</v>
      </c>
      <c r="AK6" s="168">
        <f t="shared" si="1"/>
        <v>1020896.7300000001</v>
      </c>
      <c r="AL6" s="168">
        <f t="shared" si="1"/>
        <v>1020896.7300000001</v>
      </c>
      <c r="AM6" s="168">
        <f t="shared" si="1"/>
        <v>941421.25000000012</v>
      </c>
      <c r="AN6" s="168">
        <f t="shared" si="1"/>
        <v>1082634.45</v>
      </c>
      <c r="AO6" s="168">
        <f t="shared" si="1"/>
        <v>941421.25000000012</v>
      </c>
      <c r="AP6" s="168">
        <f t="shared" si="1"/>
        <v>1069301.1200000001</v>
      </c>
      <c r="AQ6" s="168">
        <f t="shared" si="1"/>
        <v>1020896.7300000001</v>
      </c>
      <c r="AR6" s="168">
        <f t="shared" si="1"/>
        <v>1000492.3200000001</v>
      </c>
      <c r="AS6" s="168">
        <f t="shared" si="1"/>
        <v>1184301.1200000001</v>
      </c>
      <c r="AT6" s="168">
        <f t="shared" si="1"/>
        <v>983841.18</v>
      </c>
      <c r="AU6" s="168">
        <f t="shared" si="1"/>
        <v>1023647.8700000001</v>
      </c>
      <c r="AV6" s="168">
        <f t="shared" si="1"/>
        <v>1032582.8</v>
      </c>
      <c r="AW6" s="168">
        <f t="shared" si="1"/>
        <v>977931.25</v>
      </c>
      <c r="AX6" s="168">
        <f t="shared" si="1"/>
        <v>1081324.3999999999</v>
      </c>
      <c r="AY6" s="168">
        <f t="shared" si="1"/>
        <v>992619.04</v>
      </c>
      <c r="AZ6" s="168">
        <f t="shared" si="1"/>
        <v>986803.39</v>
      </c>
      <c r="BA6" s="168">
        <f t="shared" si="1"/>
        <v>952377.32000000007</v>
      </c>
      <c r="BB6" s="168">
        <f t="shared" si="1"/>
        <v>947938.8</v>
      </c>
      <c r="BC6" s="168">
        <f t="shared" si="1"/>
        <v>813305.30999999994</v>
      </c>
      <c r="BD6" s="168">
        <f t="shared" si="1"/>
        <v>961301.12</v>
      </c>
      <c r="BE6" s="168">
        <f t="shared" si="1"/>
        <v>1011635.8600000001</v>
      </c>
      <c r="BF6" s="168">
        <f t="shared" si="1"/>
        <v>853970.58000000007</v>
      </c>
      <c r="BG6" s="168">
        <f t="shared" si="1"/>
        <v>943826.12</v>
      </c>
      <c r="BH6" s="168">
        <f t="shared" si="1"/>
        <v>857545.58000000007</v>
      </c>
      <c r="BI6" s="168">
        <f t="shared" si="1"/>
        <v>666084.15</v>
      </c>
      <c r="BJ6" s="168">
        <f t="shared" si="1"/>
        <v>534089.19000000006</v>
      </c>
      <c r="BK6" s="168">
        <f t="shared" si="1"/>
        <v>484412.5</v>
      </c>
      <c r="BL6" s="168">
        <f t="shared" si="1"/>
        <v>503951.25999999995</v>
      </c>
      <c r="BM6" s="168">
        <f t="shared" si="1"/>
        <v>529196.27000000014</v>
      </c>
      <c r="BN6" s="168">
        <f t="shared" ref="BN6:BU6" si="2">BN7+BN31+BN44</f>
        <v>508811.35000000009</v>
      </c>
      <c r="BO6" s="168">
        <f t="shared" si="2"/>
        <v>233254.97</v>
      </c>
      <c r="BP6" s="168">
        <f t="shared" si="2"/>
        <v>85698.05</v>
      </c>
      <c r="BQ6" s="168">
        <f t="shared" si="2"/>
        <v>78246.040000000008</v>
      </c>
      <c r="BR6" s="168">
        <f t="shared" si="2"/>
        <v>81972.039999999994</v>
      </c>
      <c r="BS6" s="168">
        <f t="shared" si="2"/>
        <v>75467.570000000007</v>
      </c>
      <c r="BT6" s="168">
        <f t="shared" si="2"/>
        <v>24598.21</v>
      </c>
      <c r="BU6" s="168">
        <f t="shared" si="2"/>
        <v>145200319.59999999</v>
      </c>
      <c r="BV6" s="172">
        <f t="shared" ref="BV6:CC6" si="3">BV7+BV31+BV44</f>
        <v>0</v>
      </c>
      <c r="BW6" s="168">
        <f t="shared" si="3"/>
        <v>4263831.01</v>
      </c>
      <c r="BX6" s="168">
        <f t="shared" si="3"/>
        <v>30286417.34</v>
      </c>
      <c r="BY6" s="168">
        <f t="shared" si="3"/>
        <v>39606010.410000004</v>
      </c>
      <c r="BZ6" s="168">
        <f t="shared" si="3"/>
        <v>34082549.899999999</v>
      </c>
      <c r="CA6" s="168">
        <f t="shared" si="3"/>
        <v>27975449.859999996</v>
      </c>
      <c r="CB6" s="168">
        <f t="shared" si="3"/>
        <v>8986061.0800000001</v>
      </c>
      <c r="CC6" s="168">
        <f t="shared" si="3"/>
        <v>145200319.59999999</v>
      </c>
      <c r="CD6" s="278">
        <f>BU6-CC6</f>
        <v>0</v>
      </c>
    </row>
    <row r="7" spans="1:82" ht="27.6" x14ac:dyDescent="0.3">
      <c r="A7" s="117" t="s">
        <v>192</v>
      </c>
      <c r="B7" s="168">
        <f t="shared" ref="B7:AG7" si="4">B8+B14+B24+B30</f>
        <v>0</v>
      </c>
      <c r="C7" s="168">
        <f t="shared" si="4"/>
        <v>0</v>
      </c>
      <c r="D7" s="168">
        <f t="shared" si="4"/>
        <v>65000</v>
      </c>
      <c r="E7" s="168">
        <f t="shared" si="4"/>
        <v>155000</v>
      </c>
      <c r="F7" s="168">
        <f t="shared" si="4"/>
        <v>0</v>
      </c>
      <c r="G7" s="168">
        <f t="shared" si="4"/>
        <v>217250</v>
      </c>
      <c r="H7" s="168">
        <f t="shared" si="4"/>
        <v>806250</v>
      </c>
      <c r="I7" s="168">
        <f t="shared" si="4"/>
        <v>233250.00000000003</v>
      </c>
      <c r="J7" s="168">
        <f t="shared" si="4"/>
        <v>222750</v>
      </c>
      <c r="K7" s="168">
        <f t="shared" si="4"/>
        <v>657250</v>
      </c>
      <c r="L7" s="168">
        <f t="shared" si="4"/>
        <v>254250</v>
      </c>
      <c r="M7" s="168">
        <f t="shared" si="4"/>
        <v>1184000</v>
      </c>
      <c r="N7" s="168">
        <f t="shared" si="4"/>
        <v>1180500</v>
      </c>
      <c r="O7" s="168">
        <f t="shared" si="4"/>
        <v>500848.21</v>
      </c>
      <c r="P7" s="168">
        <f t="shared" si="4"/>
        <v>2222928.5699999998</v>
      </c>
      <c r="Q7" s="168">
        <f t="shared" si="4"/>
        <v>436526.78</v>
      </c>
      <c r="R7" s="168">
        <f t="shared" si="4"/>
        <v>755937.5</v>
      </c>
      <c r="S7" s="168">
        <f t="shared" si="4"/>
        <v>568839.28</v>
      </c>
      <c r="T7" s="168">
        <f t="shared" si="4"/>
        <v>83526.78</v>
      </c>
      <c r="U7" s="168">
        <f t="shared" si="4"/>
        <v>264151.78000000003</v>
      </c>
      <c r="V7" s="168">
        <f t="shared" si="4"/>
        <v>56964.28</v>
      </c>
      <c r="W7" s="168">
        <f t="shared" si="4"/>
        <v>661875</v>
      </c>
      <c r="X7" s="168">
        <f t="shared" si="4"/>
        <v>2486155.5099999998</v>
      </c>
      <c r="Y7" s="168">
        <f t="shared" si="4"/>
        <v>761636.04</v>
      </c>
      <c r="Z7" s="168">
        <f t="shared" si="4"/>
        <v>695406.82000000007</v>
      </c>
      <c r="AA7" s="168">
        <f t="shared" si="4"/>
        <v>662292.21</v>
      </c>
      <c r="AB7" s="168">
        <f t="shared" si="4"/>
        <v>761636.04</v>
      </c>
      <c r="AC7" s="168">
        <f t="shared" si="4"/>
        <v>695406.82000000007</v>
      </c>
      <c r="AD7" s="168">
        <f t="shared" si="4"/>
        <v>943521.44000000006</v>
      </c>
      <c r="AE7" s="168">
        <f t="shared" si="4"/>
        <v>770912.74</v>
      </c>
      <c r="AF7" s="168">
        <f t="shared" si="4"/>
        <v>731928.56</v>
      </c>
      <c r="AG7" s="168">
        <f t="shared" si="4"/>
        <v>801636.04</v>
      </c>
      <c r="AH7" s="168">
        <f t="shared" ref="AH7:BM7" si="5">AH8+AH14+AH24+AH30</f>
        <v>766782.31</v>
      </c>
      <c r="AI7" s="168">
        <f t="shared" si="5"/>
        <v>731928.56</v>
      </c>
      <c r="AJ7" s="168">
        <f t="shared" si="5"/>
        <v>766782.31</v>
      </c>
      <c r="AK7" s="168">
        <f t="shared" si="5"/>
        <v>766782.31</v>
      </c>
      <c r="AL7" s="168">
        <f t="shared" si="5"/>
        <v>766782.31</v>
      </c>
      <c r="AM7" s="168">
        <f t="shared" si="5"/>
        <v>697074.82000000007</v>
      </c>
      <c r="AN7" s="168">
        <f t="shared" si="5"/>
        <v>801636.04</v>
      </c>
      <c r="AO7" s="168">
        <f t="shared" si="5"/>
        <v>697074.82000000007</v>
      </c>
      <c r="AP7" s="168">
        <f t="shared" si="5"/>
        <v>801636.04</v>
      </c>
      <c r="AQ7" s="168">
        <f t="shared" si="5"/>
        <v>766782.31</v>
      </c>
      <c r="AR7" s="168">
        <f t="shared" si="5"/>
        <v>731928.56</v>
      </c>
      <c r="AS7" s="168">
        <f t="shared" si="5"/>
        <v>801636.04</v>
      </c>
      <c r="AT7" s="168">
        <f t="shared" si="5"/>
        <v>731928.56</v>
      </c>
      <c r="AU7" s="168">
        <f t="shared" si="5"/>
        <v>766782.31</v>
      </c>
      <c r="AV7" s="168">
        <f t="shared" si="5"/>
        <v>766782.31</v>
      </c>
      <c r="AW7" s="168">
        <f t="shared" si="5"/>
        <v>731928.56</v>
      </c>
      <c r="AX7" s="168">
        <f t="shared" si="5"/>
        <v>801636.04</v>
      </c>
      <c r="AY7" s="168">
        <f t="shared" si="5"/>
        <v>731928.56</v>
      </c>
      <c r="AZ7" s="168">
        <f t="shared" si="5"/>
        <v>731928.56</v>
      </c>
      <c r="BA7" s="168">
        <f t="shared" si="5"/>
        <v>766782.31</v>
      </c>
      <c r="BB7" s="168">
        <f t="shared" si="5"/>
        <v>772940.39</v>
      </c>
      <c r="BC7" s="168">
        <f t="shared" si="5"/>
        <v>662292.21</v>
      </c>
      <c r="BD7" s="168">
        <f t="shared" si="5"/>
        <v>761636.04</v>
      </c>
      <c r="BE7" s="168">
        <f t="shared" si="5"/>
        <v>728521.44000000006</v>
      </c>
      <c r="BF7" s="168">
        <f t="shared" si="5"/>
        <v>695406.82000000007</v>
      </c>
      <c r="BG7" s="168">
        <f t="shared" si="5"/>
        <v>761636.04</v>
      </c>
      <c r="BH7" s="168">
        <f t="shared" si="5"/>
        <v>695406.82000000007</v>
      </c>
      <c r="BI7" s="168">
        <f t="shared" si="5"/>
        <v>490000.98000000004</v>
      </c>
      <c r="BJ7" s="168">
        <f t="shared" si="5"/>
        <v>355267.86000000004</v>
      </c>
      <c r="BK7" s="168">
        <f t="shared" si="5"/>
        <v>308928.57</v>
      </c>
      <c r="BL7" s="168">
        <f t="shared" si="5"/>
        <v>324375</v>
      </c>
      <c r="BM7" s="168">
        <f t="shared" si="5"/>
        <v>339821.44000000006</v>
      </c>
      <c r="BN7" s="168">
        <f t="shared" ref="BN7:BU7" si="6">BN8+BN14+BN24+BN30</f>
        <v>339821.44000000006</v>
      </c>
      <c r="BO7" s="168">
        <f t="shared" si="6"/>
        <v>137946.43</v>
      </c>
      <c r="BP7" s="168">
        <f t="shared" si="6"/>
        <v>59553.57</v>
      </c>
      <c r="BQ7" s="168">
        <f t="shared" si="6"/>
        <v>54375</v>
      </c>
      <c r="BR7" s="168">
        <f t="shared" si="6"/>
        <v>56964.28</v>
      </c>
      <c r="BS7" s="168">
        <f t="shared" si="6"/>
        <v>59553.57</v>
      </c>
      <c r="BT7" s="168">
        <f t="shared" si="6"/>
        <v>24598.21</v>
      </c>
      <c r="BU7" s="168">
        <f t="shared" si="6"/>
        <v>133807200.16</v>
      </c>
      <c r="BV7" s="172">
        <f t="shared" ref="BV7:CC7" si="7">BV8+BV14+BV24+BV30</f>
        <v>0</v>
      </c>
      <c r="BW7" s="168">
        <f t="shared" si="7"/>
        <v>3795000</v>
      </c>
      <c r="BX7" s="168">
        <f t="shared" si="7"/>
        <v>28765489.73</v>
      </c>
      <c r="BY7" s="168">
        <f t="shared" si="7"/>
        <v>36967152.520000003</v>
      </c>
      <c r="BZ7" s="168">
        <f t="shared" si="7"/>
        <v>30865154.509999998</v>
      </c>
      <c r="CA7" s="168">
        <f t="shared" si="7"/>
        <v>25506834.399999995</v>
      </c>
      <c r="CB7" s="168">
        <f t="shared" si="7"/>
        <v>7907569</v>
      </c>
      <c r="CC7" s="168">
        <f t="shared" si="7"/>
        <v>133807200.16</v>
      </c>
      <c r="CD7" s="278">
        <f t="shared" ref="CD7:CD9" si="8">BU7-CC7</f>
        <v>0</v>
      </c>
    </row>
    <row r="8" spans="1:82" x14ac:dyDescent="0.3">
      <c r="A8" s="171" t="s">
        <v>313</v>
      </c>
      <c r="B8" s="177">
        <f t="shared" ref="B8:BM8" si="9">B9</f>
        <v>0</v>
      </c>
      <c r="C8" s="177">
        <f t="shared" si="9"/>
        <v>0</v>
      </c>
      <c r="D8" s="177">
        <f t="shared" si="9"/>
        <v>65000</v>
      </c>
      <c r="E8" s="177">
        <f t="shared" si="9"/>
        <v>155000</v>
      </c>
      <c r="F8" s="177">
        <f t="shared" si="9"/>
        <v>0</v>
      </c>
      <c r="G8" s="177">
        <f t="shared" si="9"/>
        <v>217250</v>
      </c>
      <c r="H8" s="177">
        <f t="shared" si="9"/>
        <v>806250</v>
      </c>
      <c r="I8" s="177">
        <f t="shared" si="9"/>
        <v>233250.00000000003</v>
      </c>
      <c r="J8" s="177">
        <f t="shared" si="9"/>
        <v>222750</v>
      </c>
      <c r="K8" s="177">
        <f t="shared" si="9"/>
        <v>657250</v>
      </c>
      <c r="L8" s="177">
        <f t="shared" si="9"/>
        <v>254250</v>
      </c>
      <c r="M8" s="177">
        <f t="shared" si="9"/>
        <v>1184000</v>
      </c>
      <c r="N8" s="177">
        <f t="shared" si="9"/>
        <v>1180500</v>
      </c>
      <c r="O8" s="177">
        <f t="shared" si="9"/>
        <v>500848.21</v>
      </c>
      <c r="P8" s="177">
        <f t="shared" si="9"/>
        <v>2222928.5699999998</v>
      </c>
      <c r="Q8" s="177">
        <f t="shared" si="9"/>
        <v>436526.78</v>
      </c>
      <c r="R8" s="177">
        <f t="shared" si="9"/>
        <v>755937.5</v>
      </c>
      <c r="S8" s="177">
        <f t="shared" si="9"/>
        <v>568839.28</v>
      </c>
      <c r="T8" s="177">
        <f t="shared" si="9"/>
        <v>83526.78</v>
      </c>
      <c r="U8" s="177">
        <f t="shared" si="9"/>
        <v>264151.78000000003</v>
      </c>
      <c r="V8" s="177">
        <f t="shared" si="9"/>
        <v>56964.28</v>
      </c>
      <c r="W8" s="177">
        <f t="shared" si="9"/>
        <v>54375</v>
      </c>
      <c r="X8" s="177">
        <f t="shared" si="9"/>
        <v>56964.28</v>
      </c>
      <c r="Y8" s="177">
        <f t="shared" si="9"/>
        <v>59553.57</v>
      </c>
      <c r="Z8" s="177">
        <f t="shared" si="9"/>
        <v>54375</v>
      </c>
      <c r="AA8" s="177">
        <f t="shared" si="9"/>
        <v>51785.71</v>
      </c>
      <c r="AB8" s="177">
        <f t="shared" si="9"/>
        <v>59553.57</v>
      </c>
      <c r="AC8" s="177">
        <f t="shared" si="9"/>
        <v>54375</v>
      </c>
      <c r="AD8" s="177">
        <f t="shared" si="9"/>
        <v>56964.28</v>
      </c>
      <c r="AE8" s="177">
        <f t="shared" si="9"/>
        <v>56964.28</v>
      </c>
      <c r="AF8" s="177">
        <f t="shared" si="9"/>
        <v>54375</v>
      </c>
      <c r="AG8" s="177">
        <f t="shared" si="9"/>
        <v>59553.57</v>
      </c>
      <c r="AH8" s="177">
        <f t="shared" si="9"/>
        <v>56964.28</v>
      </c>
      <c r="AI8" s="177">
        <f t="shared" si="9"/>
        <v>54375</v>
      </c>
      <c r="AJ8" s="177">
        <f t="shared" si="9"/>
        <v>56964.28</v>
      </c>
      <c r="AK8" s="177">
        <f t="shared" si="9"/>
        <v>56964.28</v>
      </c>
      <c r="AL8" s="177">
        <f t="shared" si="9"/>
        <v>56964.28</v>
      </c>
      <c r="AM8" s="177">
        <f t="shared" si="9"/>
        <v>51785.71</v>
      </c>
      <c r="AN8" s="177">
        <f t="shared" si="9"/>
        <v>59553.57</v>
      </c>
      <c r="AO8" s="177">
        <f t="shared" si="9"/>
        <v>51785.71</v>
      </c>
      <c r="AP8" s="177">
        <f t="shared" si="9"/>
        <v>59553.57</v>
      </c>
      <c r="AQ8" s="177">
        <f t="shared" si="9"/>
        <v>56964.28</v>
      </c>
      <c r="AR8" s="177">
        <f t="shared" si="9"/>
        <v>54375</v>
      </c>
      <c r="AS8" s="177">
        <f t="shared" si="9"/>
        <v>59553.57</v>
      </c>
      <c r="AT8" s="177">
        <f t="shared" si="9"/>
        <v>54375</v>
      </c>
      <c r="AU8" s="177">
        <f t="shared" si="9"/>
        <v>56964.28</v>
      </c>
      <c r="AV8" s="177">
        <f t="shared" si="9"/>
        <v>56964.28</v>
      </c>
      <c r="AW8" s="177">
        <f t="shared" si="9"/>
        <v>54375</v>
      </c>
      <c r="AX8" s="177">
        <f t="shared" si="9"/>
        <v>59553.57</v>
      </c>
      <c r="AY8" s="177">
        <f t="shared" si="9"/>
        <v>54375</v>
      </c>
      <c r="AZ8" s="177">
        <f t="shared" si="9"/>
        <v>54375</v>
      </c>
      <c r="BA8" s="177">
        <f t="shared" si="9"/>
        <v>56964.28</v>
      </c>
      <c r="BB8" s="177">
        <f t="shared" si="9"/>
        <v>59553.57</v>
      </c>
      <c r="BC8" s="177">
        <f t="shared" si="9"/>
        <v>51785.71</v>
      </c>
      <c r="BD8" s="177">
        <f t="shared" si="9"/>
        <v>59553.57</v>
      </c>
      <c r="BE8" s="177">
        <f t="shared" si="9"/>
        <v>56964.28</v>
      </c>
      <c r="BF8" s="177">
        <f t="shared" si="9"/>
        <v>54375</v>
      </c>
      <c r="BG8" s="177">
        <f t="shared" si="9"/>
        <v>59553.57</v>
      </c>
      <c r="BH8" s="177">
        <f t="shared" si="9"/>
        <v>54375</v>
      </c>
      <c r="BI8" s="177">
        <f t="shared" si="9"/>
        <v>56964.28</v>
      </c>
      <c r="BJ8" s="177">
        <f t="shared" si="9"/>
        <v>59553.57</v>
      </c>
      <c r="BK8" s="177">
        <f t="shared" si="9"/>
        <v>51785.71</v>
      </c>
      <c r="BL8" s="177">
        <f t="shared" si="9"/>
        <v>54375</v>
      </c>
      <c r="BM8" s="177">
        <f t="shared" si="9"/>
        <v>56964.28</v>
      </c>
      <c r="BN8" s="177">
        <f t="shared" ref="BN8:CC8" si="10">BN9</f>
        <v>56964.28</v>
      </c>
      <c r="BO8" s="177">
        <f t="shared" si="10"/>
        <v>54375</v>
      </c>
      <c r="BP8" s="177">
        <f t="shared" si="10"/>
        <v>59553.57</v>
      </c>
      <c r="BQ8" s="177">
        <f t="shared" si="10"/>
        <v>54375</v>
      </c>
      <c r="BR8" s="177">
        <f t="shared" si="10"/>
        <v>56964.28</v>
      </c>
      <c r="BS8" s="177">
        <f t="shared" si="10"/>
        <v>59553.57</v>
      </c>
      <c r="BT8" s="177">
        <f t="shared" si="10"/>
        <v>24598.21</v>
      </c>
      <c r="BU8" s="177">
        <f t="shared" si="10"/>
        <v>12649999.829999998</v>
      </c>
      <c r="BV8" s="172">
        <f t="shared" si="10"/>
        <v>0</v>
      </c>
      <c r="BW8" s="177">
        <f t="shared" si="10"/>
        <v>3795000</v>
      </c>
      <c r="BX8" s="177">
        <f t="shared" si="10"/>
        <v>6241116.0300000003</v>
      </c>
      <c r="BY8" s="177">
        <f t="shared" si="10"/>
        <v>673214.25</v>
      </c>
      <c r="BZ8" s="177">
        <f t="shared" si="10"/>
        <v>673214.25</v>
      </c>
      <c r="CA8" s="177">
        <f t="shared" si="10"/>
        <v>678392.83</v>
      </c>
      <c r="CB8" s="177">
        <f t="shared" si="10"/>
        <v>589062.46999999986</v>
      </c>
      <c r="CC8" s="177">
        <f t="shared" si="10"/>
        <v>12649999.83</v>
      </c>
      <c r="CD8" s="278">
        <f t="shared" si="8"/>
        <v>0</v>
      </c>
    </row>
    <row r="9" spans="1:82" x14ac:dyDescent="0.3">
      <c r="A9" s="173" t="s">
        <v>193</v>
      </c>
      <c r="B9" s="169">
        <f t="shared" ref="B9:BM9" si="11">B10+B11+B12+B13</f>
        <v>0</v>
      </c>
      <c r="C9" s="169">
        <f t="shared" si="11"/>
        <v>0</v>
      </c>
      <c r="D9" s="169">
        <f t="shared" si="11"/>
        <v>65000</v>
      </c>
      <c r="E9" s="169">
        <f t="shared" si="11"/>
        <v>155000</v>
      </c>
      <c r="F9" s="169">
        <f t="shared" si="11"/>
        <v>0</v>
      </c>
      <c r="G9" s="169">
        <f t="shared" si="11"/>
        <v>217250</v>
      </c>
      <c r="H9" s="169">
        <f t="shared" si="11"/>
        <v>806250</v>
      </c>
      <c r="I9" s="169">
        <f t="shared" si="11"/>
        <v>233250.00000000003</v>
      </c>
      <c r="J9" s="169">
        <f t="shared" si="11"/>
        <v>222750</v>
      </c>
      <c r="K9" s="169">
        <f t="shared" si="11"/>
        <v>657250</v>
      </c>
      <c r="L9" s="169">
        <f t="shared" si="11"/>
        <v>254250</v>
      </c>
      <c r="M9" s="169">
        <f t="shared" si="11"/>
        <v>1184000</v>
      </c>
      <c r="N9" s="169">
        <f t="shared" si="11"/>
        <v>1180500</v>
      </c>
      <c r="O9" s="169">
        <f t="shared" si="11"/>
        <v>500848.21</v>
      </c>
      <c r="P9" s="169">
        <f t="shared" si="11"/>
        <v>2222928.5699999998</v>
      </c>
      <c r="Q9" s="169">
        <f t="shared" si="11"/>
        <v>436526.78</v>
      </c>
      <c r="R9" s="169">
        <f t="shared" si="11"/>
        <v>755937.5</v>
      </c>
      <c r="S9" s="169">
        <f t="shared" si="11"/>
        <v>568839.28</v>
      </c>
      <c r="T9" s="169">
        <f t="shared" si="11"/>
        <v>83526.78</v>
      </c>
      <c r="U9" s="169">
        <f t="shared" si="11"/>
        <v>264151.78000000003</v>
      </c>
      <c r="V9" s="169">
        <f t="shared" si="11"/>
        <v>56964.28</v>
      </c>
      <c r="W9" s="169">
        <f t="shared" si="11"/>
        <v>54375</v>
      </c>
      <c r="X9" s="169">
        <f t="shared" si="11"/>
        <v>56964.28</v>
      </c>
      <c r="Y9" s="169">
        <f t="shared" si="11"/>
        <v>59553.57</v>
      </c>
      <c r="Z9" s="169">
        <f t="shared" si="11"/>
        <v>54375</v>
      </c>
      <c r="AA9" s="169">
        <f t="shared" si="11"/>
        <v>51785.71</v>
      </c>
      <c r="AB9" s="169">
        <f t="shared" si="11"/>
        <v>59553.57</v>
      </c>
      <c r="AC9" s="169">
        <f t="shared" si="11"/>
        <v>54375</v>
      </c>
      <c r="AD9" s="169">
        <f t="shared" si="11"/>
        <v>56964.28</v>
      </c>
      <c r="AE9" s="169">
        <f t="shared" si="11"/>
        <v>56964.28</v>
      </c>
      <c r="AF9" s="169">
        <f t="shared" si="11"/>
        <v>54375</v>
      </c>
      <c r="AG9" s="169">
        <f t="shared" si="11"/>
        <v>59553.57</v>
      </c>
      <c r="AH9" s="169">
        <f t="shared" si="11"/>
        <v>56964.28</v>
      </c>
      <c r="AI9" s="169">
        <f t="shared" si="11"/>
        <v>54375</v>
      </c>
      <c r="AJ9" s="169">
        <f t="shared" si="11"/>
        <v>56964.28</v>
      </c>
      <c r="AK9" s="169">
        <f t="shared" si="11"/>
        <v>56964.28</v>
      </c>
      <c r="AL9" s="169">
        <f t="shared" si="11"/>
        <v>56964.28</v>
      </c>
      <c r="AM9" s="169">
        <f t="shared" si="11"/>
        <v>51785.71</v>
      </c>
      <c r="AN9" s="169">
        <f t="shared" si="11"/>
        <v>59553.57</v>
      </c>
      <c r="AO9" s="169">
        <f t="shared" si="11"/>
        <v>51785.71</v>
      </c>
      <c r="AP9" s="169">
        <f t="shared" si="11"/>
        <v>59553.57</v>
      </c>
      <c r="AQ9" s="169">
        <f t="shared" si="11"/>
        <v>56964.28</v>
      </c>
      <c r="AR9" s="169">
        <f t="shared" si="11"/>
        <v>54375</v>
      </c>
      <c r="AS9" s="169">
        <f t="shared" si="11"/>
        <v>59553.57</v>
      </c>
      <c r="AT9" s="169">
        <f t="shared" si="11"/>
        <v>54375</v>
      </c>
      <c r="AU9" s="169">
        <f t="shared" si="11"/>
        <v>56964.28</v>
      </c>
      <c r="AV9" s="169">
        <f t="shared" si="11"/>
        <v>56964.28</v>
      </c>
      <c r="AW9" s="169">
        <f t="shared" si="11"/>
        <v>54375</v>
      </c>
      <c r="AX9" s="169">
        <f t="shared" si="11"/>
        <v>59553.57</v>
      </c>
      <c r="AY9" s="169">
        <f t="shared" si="11"/>
        <v>54375</v>
      </c>
      <c r="AZ9" s="169">
        <f t="shared" si="11"/>
        <v>54375</v>
      </c>
      <c r="BA9" s="169">
        <f t="shared" si="11"/>
        <v>56964.28</v>
      </c>
      <c r="BB9" s="169">
        <f t="shared" si="11"/>
        <v>59553.57</v>
      </c>
      <c r="BC9" s="169">
        <f t="shared" si="11"/>
        <v>51785.71</v>
      </c>
      <c r="BD9" s="169">
        <f t="shared" si="11"/>
        <v>59553.57</v>
      </c>
      <c r="BE9" s="169">
        <f t="shared" si="11"/>
        <v>56964.28</v>
      </c>
      <c r="BF9" s="169">
        <f t="shared" si="11"/>
        <v>54375</v>
      </c>
      <c r="BG9" s="169">
        <f t="shared" si="11"/>
        <v>59553.57</v>
      </c>
      <c r="BH9" s="169">
        <f t="shared" si="11"/>
        <v>54375</v>
      </c>
      <c r="BI9" s="169">
        <f t="shared" si="11"/>
        <v>56964.28</v>
      </c>
      <c r="BJ9" s="169">
        <f t="shared" si="11"/>
        <v>59553.57</v>
      </c>
      <c r="BK9" s="169">
        <f t="shared" si="11"/>
        <v>51785.71</v>
      </c>
      <c r="BL9" s="169">
        <f t="shared" si="11"/>
        <v>54375</v>
      </c>
      <c r="BM9" s="169">
        <f t="shared" si="11"/>
        <v>56964.28</v>
      </c>
      <c r="BN9" s="169">
        <f t="shared" ref="BN9:BU9" si="12">BN10+BN11+BN12+BN13</f>
        <v>56964.28</v>
      </c>
      <c r="BO9" s="169">
        <f t="shared" si="12"/>
        <v>54375</v>
      </c>
      <c r="BP9" s="169">
        <f t="shared" si="12"/>
        <v>59553.57</v>
      </c>
      <c r="BQ9" s="169">
        <f t="shared" si="12"/>
        <v>54375</v>
      </c>
      <c r="BR9" s="169">
        <f t="shared" si="12"/>
        <v>56964.28</v>
      </c>
      <c r="BS9" s="169">
        <f t="shared" si="12"/>
        <v>59553.57</v>
      </c>
      <c r="BT9" s="169">
        <f t="shared" si="12"/>
        <v>24598.21</v>
      </c>
      <c r="BU9" s="169">
        <f t="shared" si="12"/>
        <v>12649999.829999998</v>
      </c>
      <c r="BV9" s="172">
        <f t="shared" ref="BV9:CC9" si="13">BV10+BV11+BV12+BV13</f>
        <v>0</v>
      </c>
      <c r="BW9" s="169">
        <f t="shared" si="13"/>
        <v>3795000</v>
      </c>
      <c r="BX9" s="169">
        <f t="shared" si="13"/>
        <v>6241116.0300000003</v>
      </c>
      <c r="BY9" s="169">
        <f t="shared" si="13"/>
        <v>673214.25</v>
      </c>
      <c r="BZ9" s="169">
        <f t="shared" si="13"/>
        <v>673214.25</v>
      </c>
      <c r="CA9" s="169">
        <f t="shared" si="13"/>
        <v>678392.83</v>
      </c>
      <c r="CB9" s="169">
        <f t="shared" si="13"/>
        <v>589062.46999999986</v>
      </c>
      <c r="CC9" s="169">
        <f t="shared" si="13"/>
        <v>12649999.83</v>
      </c>
      <c r="CD9" s="278">
        <f t="shared" si="8"/>
        <v>0</v>
      </c>
    </row>
    <row r="10" spans="1:82" ht="27.6" x14ac:dyDescent="0.3">
      <c r="A10" s="174" t="s">
        <v>279</v>
      </c>
      <c r="B10" s="170">
        <f>'PEP BID'!B10+'PEP A Local'!B10</f>
        <v>0</v>
      </c>
      <c r="C10" s="170">
        <f>'PEP BID'!C10+'PEP A Local'!C10</f>
        <v>0</v>
      </c>
      <c r="D10" s="170">
        <f>'PEP BID'!D10+'PEP A Local'!D10</f>
        <v>65000</v>
      </c>
      <c r="E10" s="170">
        <f>'PEP BID'!E10+'PEP A Local'!E10</f>
        <v>155000</v>
      </c>
      <c r="F10" s="170">
        <f>'PEP BID'!F10+'PEP A Local'!F10</f>
        <v>0</v>
      </c>
      <c r="G10" s="170">
        <f>'PEP BID'!G10+'PEP A Local'!G10</f>
        <v>96250</v>
      </c>
      <c r="H10" s="170">
        <f>'PEP BID'!H10+'PEP A Local'!H10</f>
        <v>288750</v>
      </c>
      <c r="I10" s="170">
        <f>'PEP BID'!I10+'PEP A Local'!I10</f>
        <v>0</v>
      </c>
      <c r="J10" s="170">
        <f>'PEP BID'!J10+'PEP A Local'!J10</f>
        <v>0</v>
      </c>
      <c r="K10" s="170">
        <f>'PEP BID'!K10+'PEP A Local'!K10</f>
        <v>0</v>
      </c>
      <c r="L10" s="170">
        <f>'PEP BID'!L10+'PEP A Local'!L10</f>
        <v>45000</v>
      </c>
      <c r="M10" s="170">
        <f>'PEP BID'!M10+'PEP A Local'!M10</f>
        <v>175000</v>
      </c>
      <c r="N10" s="170">
        <f>'PEP BID'!N10+'PEP A Local'!N10</f>
        <v>0</v>
      </c>
      <c r="O10" s="170">
        <f>'PEP BID'!O10+'PEP A Local'!O10</f>
        <v>0</v>
      </c>
      <c r="P10" s="170">
        <f>'PEP BID'!P10+'PEP A Local'!P10</f>
        <v>0</v>
      </c>
      <c r="Q10" s="170">
        <f>'PEP BID'!Q10+'PEP A Local'!Q10</f>
        <v>0</v>
      </c>
      <c r="R10" s="170">
        <f>'PEP BID'!R10+'PEP A Local'!R10</f>
        <v>0</v>
      </c>
      <c r="S10" s="170">
        <f>'PEP BID'!S10+'PEP A Local'!S10</f>
        <v>0</v>
      </c>
      <c r="T10" s="170">
        <f>'PEP BID'!T10+'PEP A Local'!T10</f>
        <v>0</v>
      </c>
      <c r="U10" s="170">
        <f>'PEP BID'!U10+'PEP A Local'!U10</f>
        <v>0</v>
      </c>
      <c r="V10" s="170">
        <f>'PEP BID'!V10+'PEP A Local'!V10</f>
        <v>0</v>
      </c>
      <c r="W10" s="170">
        <f>'PEP BID'!W10+'PEP A Local'!W10</f>
        <v>0</v>
      </c>
      <c r="X10" s="170">
        <f>'PEP BID'!X10+'PEP A Local'!X10</f>
        <v>0</v>
      </c>
      <c r="Y10" s="170">
        <f>'PEP BID'!Y10+'PEP A Local'!Y10</f>
        <v>0</v>
      </c>
      <c r="Z10" s="170">
        <f>'PEP BID'!Z10+'PEP A Local'!Z10</f>
        <v>0</v>
      </c>
      <c r="AA10" s="170">
        <f>'PEP BID'!AA10+'PEP A Local'!AA10</f>
        <v>0</v>
      </c>
      <c r="AB10" s="170">
        <f>'PEP BID'!AB10+'PEP A Local'!AB10</f>
        <v>0</v>
      </c>
      <c r="AC10" s="170">
        <f>'PEP BID'!AC10+'PEP A Local'!AC10</f>
        <v>0</v>
      </c>
      <c r="AD10" s="170">
        <f>'PEP BID'!AD10+'PEP A Local'!AD10</f>
        <v>0</v>
      </c>
      <c r="AE10" s="170">
        <f>'PEP BID'!AE10+'PEP A Local'!AE10</f>
        <v>0</v>
      </c>
      <c r="AF10" s="170">
        <f>'PEP BID'!AF10+'PEP A Local'!AF10</f>
        <v>0</v>
      </c>
      <c r="AG10" s="170">
        <f>'PEP BID'!AG10+'PEP A Local'!AG10</f>
        <v>0</v>
      </c>
      <c r="AH10" s="170">
        <f>'PEP BID'!AH10+'PEP A Local'!AH10</f>
        <v>0</v>
      </c>
      <c r="AI10" s="170">
        <f>'PEP BID'!AI10+'PEP A Local'!AI10</f>
        <v>0</v>
      </c>
      <c r="AJ10" s="170">
        <f>'PEP BID'!AJ10+'PEP A Local'!AJ10</f>
        <v>0</v>
      </c>
      <c r="AK10" s="170">
        <f>'PEP BID'!AK10+'PEP A Local'!AK10</f>
        <v>0</v>
      </c>
      <c r="AL10" s="170">
        <f>'PEP BID'!AL10+'PEP A Local'!AL10</f>
        <v>0</v>
      </c>
      <c r="AM10" s="170">
        <f>'PEP BID'!AM10+'PEP A Local'!AM10</f>
        <v>0</v>
      </c>
      <c r="AN10" s="170">
        <f>'PEP BID'!AN10+'PEP A Local'!AN10</f>
        <v>0</v>
      </c>
      <c r="AO10" s="170">
        <f>'PEP BID'!AO10+'PEP A Local'!AO10</f>
        <v>0</v>
      </c>
      <c r="AP10" s="170">
        <f>'PEP BID'!AP10+'PEP A Local'!AP10</f>
        <v>0</v>
      </c>
      <c r="AQ10" s="170">
        <f>'PEP BID'!AQ10+'PEP A Local'!AQ10</f>
        <v>0</v>
      </c>
      <c r="AR10" s="170">
        <f>'PEP BID'!AR10+'PEP A Local'!AR10</f>
        <v>0</v>
      </c>
      <c r="AS10" s="170">
        <f>'PEP BID'!AS10+'PEP A Local'!AS10</f>
        <v>0</v>
      </c>
      <c r="AT10" s="170">
        <f>'PEP BID'!AT10+'PEP A Local'!AT10</f>
        <v>0</v>
      </c>
      <c r="AU10" s="170">
        <f>'PEP BID'!AU10+'PEP A Local'!AU10</f>
        <v>0</v>
      </c>
      <c r="AV10" s="170">
        <f>'PEP BID'!AV10+'PEP A Local'!AV10</f>
        <v>0</v>
      </c>
      <c r="AW10" s="170">
        <f>'PEP BID'!AW10+'PEP A Local'!AW10</f>
        <v>0</v>
      </c>
      <c r="AX10" s="170">
        <f>'PEP BID'!AX10+'PEP A Local'!AX10</f>
        <v>0</v>
      </c>
      <c r="AY10" s="170">
        <f>'PEP BID'!AY10+'PEP A Local'!AY10</f>
        <v>0</v>
      </c>
      <c r="AZ10" s="170">
        <f>'PEP BID'!AZ10+'PEP A Local'!AZ10</f>
        <v>0</v>
      </c>
      <c r="BA10" s="170">
        <f>'PEP BID'!BA10+'PEP A Local'!BA10</f>
        <v>0</v>
      </c>
      <c r="BB10" s="170">
        <f>'PEP BID'!BB10+'PEP A Local'!BB10</f>
        <v>0</v>
      </c>
      <c r="BC10" s="170">
        <f>'PEP BID'!BC10+'PEP A Local'!BC10</f>
        <v>0</v>
      </c>
      <c r="BD10" s="170">
        <f>'PEP BID'!BD10+'PEP A Local'!BD10</f>
        <v>0</v>
      </c>
      <c r="BE10" s="170">
        <f>'PEP BID'!BE10+'PEP A Local'!BE10</f>
        <v>0</v>
      </c>
      <c r="BF10" s="170">
        <f>'PEP BID'!BF10+'PEP A Local'!BF10</f>
        <v>0</v>
      </c>
      <c r="BG10" s="170">
        <f>'PEP BID'!BG10+'PEP A Local'!BG10</f>
        <v>0</v>
      </c>
      <c r="BH10" s="170">
        <f>'PEP BID'!BH10+'PEP A Local'!BH10</f>
        <v>0</v>
      </c>
      <c r="BI10" s="170">
        <f>'PEP BID'!BI10+'PEP A Local'!BI10</f>
        <v>0</v>
      </c>
      <c r="BJ10" s="170">
        <f>'PEP BID'!BJ10+'PEP A Local'!BJ10</f>
        <v>0</v>
      </c>
      <c r="BK10" s="170">
        <f>'PEP BID'!BK10+'PEP A Local'!BK10</f>
        <v>0</v>
      </c>
      <c r="BL10" s="170">
        <f>'PEP BID'!BL10+'PEP A Local'!BL10</f>
        <v>0</v>
      </c>
      <c r="BM10" s="170">
        <f>'PEP BID'!BM10+'PEP A Local'!BM10</f>
        <v>0</v>
      </c>
      <c r="BN10" s="170">
        <f>'PEP BID'!BN10+'PEP A Local'!BN10</f>
        <v>0</v>
      </c>
      <c r="BO10" s="170">
        <f>'PEP BID'!BO10+'PEP A Local'!BO10</f>
        <v>0</v>
      </c>
      <c r="BP10" s="170">
        <f>'PEP BID'!BP10+'PEP A Local'!BP10</f>
        <v>0</v>
      </c>
      <c r="BQ10" s="170">
        <f>'PEP BID'!BQ10+'PEP A Local'!BQ10</f>
        <v>0</v>
      </c>
      <c r="BR10" s="170">
        <f>'PEP BID'!BR10+'PEP A Local'!BR10</f>
        <v>0</v>
      </c>
      <c r="BS10" s="170">
        <f>'PEP BID'!BS10+'PEP A Local'!BS10</f>
        <v>0</v>
      </c>
      <c r="BT10" s="170">
        <f>'PEP BID'!BT10+'PEP A Local'!BT10</f>
        <v>0</v>
      </c>
      <c r="BU10" s="170">
        <f>'PEP BID'!BU10+'PEP A Local'!BU10</f>
        <v>825000</v>
      </c>
      <c r="BV10" s="172">
        <f>'PEP BID'!BV10+'PEP A Local'!BV10</f>
        <v>0</v>
      </c>
      <c r="BW10" s="170">
        <f t="shared" ref="BW10:BW50" si="14">SUM(B10:M10)</f>
        <v>825000</v>
      </c>
      <c r="BX10" s="170">
        <f t="shared" ref="BX10:BX50" si="15">SUM(N10:Y10)</f>
        <v>0</v>
      </c>
      <c r="BY10" s="170">
        <f t="shared" ref="BY10:BY50" si="16">SUM(Z10:AK10)</f>
        <v>0</v>
      </c>
      <c r="BZ10" s="170">
        <f t="shared" ref="BZ10:BZ50" si="17">SUM(AL10:AW10)</f>
        <v>0</v>
      </c>
      <c r="CA10" s="170">
        <f t="shared" ref="CA10:CA50" si="18">SUM(AX10:BI10)</f>
        <v>0</v>
      </c>
      <c r="CB10" s="170">
        <f t="shared" ref="CB10:CB50" si="19">SUM(BJ10:BT10)</f>
        <v>0</v>
      </c>
      <c r="CC10" s="170">
        <f t="shared" ref="CC10:CC50" si="20">SUM(BW10:CB10)</f>
        <v>825000</v>
      </c>
      <c r="CD10" s="278">
        <f t="shared" ref="CD10:CD51" si="21">BU10-CC10</f>
        <v>0</v>
      </c>
    </row>
    <row r="11" spans="1:82" ht="27.6" x14ac:dyDescent="0.3">
      <c r="A11" s="174" t="s">
        <v>277</v>
      </c>
      <c r="B11" s="170">
        <f>'PEP BID'!B11+'PEP A Local'!B11</f>
        <v>0</v>
      </c>
      <c r="C11" s="170">
        <f>'PEP BID'!C11+'PEP A Local'!C11</f>
        <v>0</v>
      </c>
      <c r="D11" s="170">
        <f>'PEP BID'!D11+'PEP A Local'!D11</f>
        <v>0</v>
      </c>
      <c r="E11" s="170">
        <f>'PEP BID'!E11+'PEP A Local'!E11</f>
        <v>0</v>
      </c>
      <c r="F11" s="170">
        <f>'PEP BID'!F11+'PEP A Local'!F11</f>
        <v>0</v>
      </c>
      <c r="G11" s="170">
        <f>'PEP BID'!G11+'PEP A Local'!G11</f>
        <v>121000</v>
      </c>
      <c r="H11" s="170">
        <f>'PEP BID'!H11+'PEP A Local'!H11</f>
        <v>363000</v>
      </c>
      <c r="I11" s="170">
        <f>'PEP BID'!I11+'PEP A Local'!I11</f>
        <v>0</v>
      </c>
      <c r="J11" s="170">
        <f>'PEP BID'!J11+'PEP A Local'!J11</f>
        <v>110000</v>
      </c>
      <c r="K11" s="170">
        <f>'PEP BID'!K11+'PEP A Local'!K11</f>
        <v>330000</v>
      </c>
      <c r="L11" s="170">
        <f>'PEP BID'!L11+'PEP A Local'!L11</f>
        <v>76500</v>
      </c>
      <c r="M11" s="170">
        <f>'PEP BID'!M11+'PEP A Local'!M11</f>
        <v>644000</v>
      </c>
      <c r="N11" s="170">
        <f>'PEP BID'!N11+'PEP A Local'!N11</f>
        <v>1039500</v>
      </c>
      <c r="O11" s="170">
        <f>'PEP BID'!O11+'PEP A Local'!O11</f>
        <v>260625</v>
      </c>
      <c r="P11" s="170">
        <f>'PEP BID'!P11+'PEP A Local'!P11</f>
        <v>2032875</v>
      </c>
      <c r="Q11" s="170">
        <f>'PEP BID'!Q11+'PEP A Local'!Q11</f>
        <v>111562.5</v>
      </c>
      <c r="R11" s="170">
        <f>'PEP BID'!R11+'PEP A Local'!R11</f>
        <v>655312.5</v>
      </c>
      <c r="S11" s="170">
        <f>'PEP BID'!S11+'PEP A Local'!S11</f>
        <v>511875</v>
      </c>
      <c r="T11" s="170">
        <f>'PEP BID'!T11+'PEP A Local'!T11</f>
        <v>26562.5</v>
      </c>
      <c r="U11" s="170">
        <f>'PEP BID'!U11+'PEP A Local'!U11</f>
        <v>207187.50000000003</v>
      </c>
      <c r="V11" s="170">
        <f>'PEP BID'!V11+'PEP A Local'!V11</f>
        <v>0</v>
      </c>
      <c r="W11" s="170">
        <f>'PEP BID'!W11+'PEP A Local'!W11</f>
        <v>0</v>
      </c>
      <c r="X11" s="170">
        <f>'PEP BID'!X11+'PEP A Local'!X11</f>
        <v>0</v>
      </c>
      <c r="Y11" s="170">
        <f>'PEP BID'!Y11+'PEP A Local'!Y11</f>
        <v>0</v>
      </c>
      <c r="Z11" s="170">
        <f>'PEP BID'!Z11+'PEP A Local'!Z11</f>
        <v>0</v>
      </c>
      <c r="AA11" s="170">
        <f>'PEP BID'!AA11+'PEP A Local'!AA11</f>
        <v>0</v>
      </c>
      <c r="AB11" s="170">
        <f>'PEP BID'!AB11+'PEP A Local'!AB11</f>
        <v>0</v>
      </c>
      <c r="AC11" s="170">
        <f>'PEP BID'!AC11+'PEP A Local'!AC11</f>
        <v>0</v>
      </c>
      <c r="AD11" s="170">
        <f>'PEP BID'!AD11+'PEP A Local'!AD11</f>
        <v>0</v>
      </c>
      <c r="AE11" s="170">
        <f>'PEP BID'!AE11+'PEP A Local'!AE11</f>
        <v>0</v>
      </c>
      <c r="AF11" s="170">
        <f>'PEP BID'!AF11+'PEP A Local'!AF11</f>
        <v>0</v>
      </c>
      <c r="AG11" s="170">
        <f>'PEP BID'!AG11+'PEP A Local'!AG11</f>
        <v>0</v>
      </c>
      <c r="AH11" s="170">
        <f>'PEP BID'!AH11+'PEP A Local'!AH11</f>
        <v>0</v>
      </c>
      <c r="AI11" s="170">
        <f>'PEP BID'!AI11+'PEP A Local'!AI11</f>
        <v>0</v>
      </c>
      <c r="AJ11" s="170">
        <f>'PEP BID'!AJ11+'PEP A Local'!AJ11</f>
        <v>0</v>
      </c>
      <c r="AK11" s="170">
        <f>'PEP BID'!AK11+'PEP A Local'!AK11</f>
        <v>0</v>
      </c>
      <c r="AL11" s="170">
        <f>'PEP BID'!AL11+'PEP A Local'!AL11</f>
        <v>0</v>
      </c>
      <c r="AM11" s="170">
        <f>'PEP BID'!AM11+'PEP A Local'!AM11</f>
        <v>0</v>
      </c>
      <c r="AN11" s="170">
        <f>'PEP BID'!AN11+'PEP A Local'!AN11</f>
        <v>0</v>
      </c>
      <c r="AO11" s="170">
        <f>'PEP BID'!AO11+'PEP A Local'!AO11</f>
        <v>0</v>
      </c>
      <c r="AP11" s="170">
        <f>'PEP BID'!AP11+'PEP A Local'!AP11</f>
        <v>0</v>
      </c>
      <c r="AQ11" s="170">
        <f>'PEP BID'!AQ11+'PEP A Local'!AQ11</f>
        <v>0</v>
      </c>
      <c r="AR11" s="170">
        <f>'PEP BID'!AR11+'PEP A Local'!AR11</f>
        <v>0</v>
      </c>
      <c r="AS11" s="170">
        <f>'PEP BID'!AS11+'PEP A Local'!AS11</f>
        <v>0</v>
      </c>
      <c r="AT11" s="170">
        <f>'PEP BID'!AT11+'PEP A Local'!AT11</f>
        <v>0</v>
      </c>
      <c r="AU11" s="170">
        <f>'PEP BID'!AU11+'PEP A Local'!AU11</f>
        <v>0</v>
      </c>
      <c r="AV11" s="170">
        <f>'PEP BID'!AV11+'PEP A Local'!AV11</f>
        <v>0</v>
      </c>
      <c r="AW11" s="170">
        <f>'PEP BID'!AW11+'PEP A Local'!AW11</f>
        <v>0</v>
      </c>
      <c r="AX11" s="170">
        <f>'PEP BID'!AX11+'PEP A Local'!AX11</f>
        <v>0</v>
      </c>
      <c r="AY11" s="170">
        <f>'PEP BID'!AY11+'PEP A Local'!AY11</f>
        <v>0</v>
      </c>
      <c r="AZ11" s="170">
        <f>'PEP BID'!AZ11+'PEP A Local'!AZ11</f>
        <v>0</v>
      </c>
      <c r="BA11" s="170">
        <f>'PEP BID'!BA11+'PEP A Local'!BA11</f>
        <v>0</v>
      </c>
      <c r="BB11" s="170">
        <f>'PEP BID'!BB11+'PEP A Local'!BB11</f>
        <v>0</v>
      </c>
      <c r="BC11" s="170">
        <f>'PEP BID'!BC11+'PEP A Local'!BC11</f>
        <v>0</v>
      </c>
      <c r="BD11" s="170">
        <f>'PEP BID'!BD11+'PEP A Local'!BD11</f>
        <v>0</v>
      </c>
      <c r="BE11" s="170">
        <f>'PEP BID'!BE11+'PEP A Local'!BE11</f>
        <v>0</v>
      </c>
      <c r="BF11" s="170">
        <f>'PEP BID'!BF11+'PEP A Local'!BF11</f>
        <v>0</v>
      </c>
      <c r="BG11" s="170">
        <f>'PEP BID'!BG11+'PEP A Local'!BG11</f>
        <v>0</v>
      </c>
      <c r="BH11" s="170">
        <f>'PEP BID'!BH11+'PEP A Local'!BH11</f>
        <v>0</v>
      </c>
      <c r="BI11" s="170">
        <f>'PEP BID'!BI11+'PEP A Local'!BI11</f>
        <v>0</v>
      </c>
      <c r="BJ11" s="170">
        <f>'PEP BID'!BJ11+'PEP A Local'!BJ11</f>
        <v>0</v>
      </c>
      <c r="BK11" s="170">
        <f>'PEP BID'!BK11+'PEP A Local'!BK11</f>
        <v>0</v>
      </c>
      <c r="BL11" s="170">
        <f>'PEP BID'!BL11+'PEP A Local'!BL11</f>
        <v>0</v>
      </c>
      <c r="BM11" s="170">
        <f>'PEP BID'!BM11+'PEP A Local'!BM11</f>
        <v>0</v>
      </c>
      <c r="BN11" s="170">
        <f>'PEP BID'!BN11+'PEP A Local'!BN11</f>
        <v>0</v>
      </c>
      <c r="BO11" s="170">
        <f>'PEP BID'!BO11+'PEP A Local'!BO11</f>
        <v>0</v>
      </c>
      <c r="BP11" s="170">
        <f>'PEP BID'!BP11+'PEP A Local'!BP11</f>
        <v>0</v>
      </c>
      <c r="BQ11" s="170">
        <f>'PEP BID'!BQ11+'PEP A Local'!BQ11</f>
        <v>0</v>
      </c>
      <c r="BR11" s="170">
        <f>'PEP BID'!BR11+'PEP A Local'!BR11</f>
        <v>0</v>
      </c>
      <c r="BS11" s="170">
        <f>'PEP BID'!BS11+'PEP A Local'!BS11</f>
        <v>0</v>
      </c>
      <c r="BT11" s="170">
        <f>'PEP BID'!BT11+'PEP A Local'!BT11</f>
        <v>0</v>
      </c>
      <c r="BU11" s="170">
        <f>'PEP BID'!BU11+'PEP A Local'!BU11</f>
        <v>6490000</v>
      </c>
      <c r="BV11" s="172">
        <f>'PEP BID'!BV11+'PEP A Local'!BV11</f>
        <v>0</v>
      </c>
      <c r="BW11" s="170">
        <f t="shared" si="14"/>
        <v>1644500</v>
      </c>
      <c r="BX11" s="170">
        <f t="shared" si="15"/>
        <v>4845500</v>
      </c>
      <c r="BY11" s="170">
        <f t="shared" si="16"/>
        <v>0</v>
      </c>
      <c r="BZ11" s="170">
        <f t="shared" si="17"/>
        <v>0</v>
      </c>
      <c r="CA11" s="170">
        <f t="shared" si="18"/>
        <v>0</v>
      </c>
      <c r="CB11" s="170">
        <f t="shared" si="19"/>
        <v>0</v>
      </c>
      <c r="CC11" s="170">
        <f t="shared" si="20"/>
        <v>6490000</v>
      </c>
      <c r="CD11" s="278">
        <f t="shared" si="21"/>
        <v>0</v>
      </c>
    </row>
    <row r="12" spans="1:82" x14ac:dyDescent="0.3">
      <c r="A12" s="174" t="s">
        <v>278</v>
      </c>
      <c r="B12" s="170">
        <f>'PEP BID'!B12+'PEP A Local'!B12</f>
        <v>0</v>
      </c>
      <c r="C12" s="170">
        <f>'PEP BID'!C12+'PEP A Local'!C12</f>
        <v>0</v>
      </c>
      <c r="D12" s="170">
        <f>'PEP BID'!D12+'PEP A Local'!D12</f>
        <v>0</v>
      </c>
      <c r="E12" s="170">
        <f>'PEP BID'!E12+'PEP A Local'!E12</f>
        <v>0</v>
      </c>
      <c r="F12" s="170">
        <f>'PEP BID'!F12+'PEP A Local'!F12</f>
        <v>0</v>
      </c>
      <c r="G12" s="170">
        <f>'PEP BID'!G12+'PEP A Local'!G12</f>
        <v>0</v>
      </c>
      <c r="H12" s="170">
        <f>'PEP BID'!H12+'PEP A Local'!H12</f>
        <v>154499.99999999997</v>
      </c>
      <c r="I12" s="170">
        <f>'PEP BID'!I12+'PEP A Local'!I12</f>
        <v>233250.00000000003</v>
      </c>
      <c r="J12" s="170">
        <f>'PEP BID'!J12+'PEP A Local'!J12</f>
        <v>112750</v>
      </c>
      <c r="K12" s="170">
        <f>'PEP BID'!K12+'PEP A Local'!K12</f>
        <v>327250</v>
      </c>
      <c r="L12" s="170">
        <f>'PEP BID'!L12+'PEP A Local'!L12</f>
        <v>132750</v>
      </c>
      <c r="M12" s="170">
        <f>'PEP BID'!M12+'PEP A Local'!M12</f>
        <v>365000.00000000006</v>
      </c>
      <c r="N12" s="170">
        <f>'PEP BID'!N12+'PEP A Local'!N12</f>
        <v>141000</v>
      </c>
      <c r="O12" s="170">
        <f>'PEP BID'!O12+'PEP A Local'!O12</f>
        <v>233750</v>
      </c>
      <c r="P12" s="170">
        <f>'PEP BID'!P12+'PEP A Local'!P12</f>
        <v>130500.00000000001</v>
      </c>
      <c r="Q12" s="170">
        <f>'PEP BID'!Q12+'PEP A Local'!Q12</f>
        <v>268000</v>
      </c>
      <c r="R12" s="170">
        <f>'PEP BID'!R12+'PEP A Local'!R12</f>
        <v>46250</v>
      </c>
      <c r="S12" s="170">
        <f>'PEP BID'!S12+'PEP A Local'!S12</f>
        <v>0</v>
      </c>
      <c r="T12" s="170">
        <f>'PEP BID'!T12+'PEP A Local'!T12</f>
        <v>0</v>
      </c>
      <c r="U12" s="170">
        <f>'PEP BID'!U12+'PEP A Local'!U12</f>
        <v>0</v>
      </c>
      <c r="V12" s="170">
        <f>'PEP BID'!V12+'PEP A Local'!V12</f>
        <v>0</v>
      </c>
      <c r="W12" s="170">
        <f>'PEP BID'!W12+'PEP A Local'!W12</f>
        <v>0</v>
      </c>
      <c r="X12" s="170">
        <f>'PEP BID'!X12+'PEP A Local'!X12</f>
        <v>0</v>
      </c>
      <c r="Y12" s="170">
        <f>'PEP BID'!Y12+'PEP A Local'!Y12</f>
        <v>0</v>
      </c>
      <c r="Z12" s="170">
        <f>'PEP BID'!Z12+'PEP A Local'!Z12</f>
        <v>0</v>
      </c>
      <c r="AA12" s="170">
        <f>'PEP BID'!AA12+'PEP A Local'!AA12</f>
        <v>0</v>
      </c>
      <c r="AB12" s="170">
        <f>'PEP BID'!AB12+'PEP A Local'!AB12</f>
        <v>0</v>
      </c>
      <c r="AC12" s="170">
        <f>'PEP BID'!AC12+'PEP A Local'!AC12</f>
        <v>0</v>
      </c>
      <c r="AD12" s="170">
        <f>'PEP BID'!AD12+'PEP A Local'!AD12</f>
        <v>0</v>
      </c>
      <c r="AE12" s="170">
        <f>'PEP BID'!AE12+'PEP A Local'!AE12</f>
        <v>0</v>
      </c>
      <c r="AF12" s="170">
        <f>'PEP BID'!AF12+'PEP A Local'!AF12</f>
        <v>0</v>
      </c>
      <c r="AG12" s="170">
        <f>'PEP BID'!AG12+'PEP A Local'!AG12</f>
        <v>0</v>
      </c>
      <c r="AH12" s="170">
        <f>'PEP BID'!AH12+'PEP A Local'!AH12</f>
        <v>0</v>
      </c>
      <c r="AI12" s="170">
        <f>'PEP BID'!AI12+'PEP A Local'!AI12</f>
        <v>0</v>
      </c>
      <c r="AJ12" s="170">
        <f>'PEP BID'!AJ12+'PEP A Local'!AJ12</f>
        <v>0</v>
      </c>
      <c r="AK12" s="170">
        <f>'PEP BID'!AK12+'PEP A Local'!AK12</f>
        <v>0</v>
      </c>
      <c r="AL12" s="170">
        <f>'PEP BID'!AL12+'PEP A Local'!AL12</f>
        <v>0</v>
      </c>
      <c r="AM12" s="170">
        <f>'PEP BID'!AM12+'PEP A Local'!AM12</f>
        <v>0</v>
      </c>
      <c r="AN12" s="170">
        <f>'PEP BID'!AN12+'PEP A Local'!AN12</f>
        <v>0</v>
      </c>
      <c r="AO12" s="170">
        <f>'PEP BID'!AO12+'PEP A Local'!AO12</f>
        <v>0</v>
      </c>
      <c r="AP12" s="170">
        <f>'PEP BID'!AP12+'PEP A Local'!AP12</f>
        <v>0</v>
      </c>
      <c r="AQ12" s="170">
        <f>'PEP BID'!AQ12+'PEP A Local'!AQ12</f>
        <v>0</v>
      </c>
      <c r="AR12" s="170">
        <f>'PEP BID'!AR12+'PEP A Local'!AR12</f>
        <v>0</v>
      </c>
      <c r="AS12" s="170">
        <f>'PEP BID'!AS12+'PEP A Local'!AS12</f>
        <v>0</v>
      </c>
      <c r="AT12" s="170">
        <f>'PEP BID'!AT12+'PEP A Local'!AT12</f>
        <v>0</v>
      </c>
      <c r="AU12" s="170">
        <f>'PEP BID'!AU12+'PEP A Local'!AU12</f>
        <v>0</v>
      </c>
      <c r="AV12" s="170">
        <f>'PEP BID'!AV12+'PEP A Local'!AV12</f>
        <v>0</v>
      </c>
      <c r="AW12" s="170">
        <f>'PEP BID'!AW12+'PEP A Local'!AW12</f>
        <v>0</v>
      </c>
      <c r="AX12" s="170">
        <f>'PEP BID'!AX12+'PEP A Local'!AX12</f>
        <v>0</v>
      </c>
      <c r="AY12" s="170">
        <f>'PEP BID'!AY12+'PEP A Local'!AY12</f>
        <v>0</v>
      </c>
      <c r="AZ12" s="170">
        <f>'PEP BID'!AZ12+'PEP A Local'!AZ12</f>
        <v>0</v>
      </c>
      <c r="BA12" s="170">
        <f>'PEP BID'!BA12+'PEP A Local'!BA12</f>
        <v>0</v>
      </c>
      <c r="BB12" s="170">
        <f>'PEP BID'!BB12+'PEP A Local'!BB12</f>
        <v>0</v>
      </c>
      <c r="BC12" s="170">
        <f>'PEP BID'!BC12+'PEP A Local'!BC12</f>
        <v>0</v>
      </c>
      <c r="BD12" s="170">
        <f>'PEP BID'!BD12+'PEP A Local'!BD12</f>
        <v>0</v>
      </c>
      <c r="BE12" s="170">
        <f>'PEP BID'!BE12+'PEP A Local'!BE12</f>
        <v>0</v>
      </c>
      <c r="BF12" s="170">
        <f>'PEP BID'!BF12+'PEP A Local'!BF12</f>
        <v>0</v>
      </c>
      <c r="BG12" s="170">
        <f>'PEP BID'!BG12+'PEP A Local'!BG12</f>
        <v>0</v>
      </c>
      <c r="BH12" s="170">
        <f>'PEP BID'!BH12+'PEP A Local'!BH12</f>
        <v>0</v>
      </c>
      <c r="BI12" s="170">
        <f>'PEP BID'!BI12+'PEP A Local'!BI12</f>
        <v>0</v>
      </c>
      <c r="BJ12" s="170">
        <f>'PEP BID'!BJ12+'PEP A Local'!BJ12</f>
        <v>0</v>
      </c>
      <c r="BK12" s="170">
        <f>'PEP BID'!BK12+'PEP A Local'!BK12</f>
        <v>0</v>
      </c>
      <c r="BL12" s="170">
        <f>'PEP BID'!BL12+'PEP A Local'!BL12</f>
        <v>0</v>
      </c>
      <c r="BM12" s="170">
        <f>'PEP BID'!BM12+'PEP A Local'!BM12</f>
        <v>0</v>
      </c>
      <c r="BN12" s="170">
        <f>'PEP BID'!BN12+'PEP A Local'!BN12</f>
        <v>0</v>
      </c>
      <c r="BO12" s="170">
        <f>'PEP BID'!BO12+'PEP A Local'!BO12</f>
        <v>0</v>
      </c>
      <c r="BP12" s="170">
        <f>'PEP BID'!BP12+'PEP A Local'!BP12</f>
        <v>0</v>
      </c>
      <c r="BQ12" s="170">
        <f>'PEP BID'!BQ12+'PEP A Local'!BQ12</f>
        <v>0</v>
      </c>
      <c r="BR12" s="170">
        <f>'PEP BID'!BR12+'PEP A Local'!BR12</f>
        <v>0</v>
      </c>
      <c r="BS12" s="170">
        <f>'PEP BID'!BS12+'PEP A Local'!BS12</f>
        <v>0</v>
      </c>
      <c r="BT12" s="170">
        <f>'PEP BID'!BT12+'PEP A Local'!BT12</f>
        <v>0</v>
      </c>
      <c r="BU12" s="170">
        <f>'PEP BID'!BU12+'PEP A Local'!BU12</f>
        <v>2145000</v>
      </c>
      <c r="BV12" s="172">
        <f>'PEP BID'!BV12+'PEP A Local'!BV12</f>
        <v>0</v>
      </c>
      <c r="BW12" s="170">
        <f t="shared" si="14"/>
        <v>1325500</v>
      </c>
      <c r="BX12" s="170">
        <f t="shared" si="15"/>
        <v>819500</v>
      </c>
      <c r="BY12" s="170">
        <f t="shared" si="16"/>
        <v>0</v>
      </c>
      <c r="BZ12" s="170">
        <f t="shared" si="17"/>
        <v>0</v>
      </c>
      <c r="CA12" s="170">
        <f t="shared" si="18"/>
        <v>0</v>
      </c>
      <c r="CB12" s="170">
        <f t="shared" si="19"/>
        <v>0</v>
      </c>
      <c r="CC12" s="170">
        <f t="shared" si="20"/>
        <v>2145000</v>
      </c>
      <c r="CD12" s="278">
        <f t="shared" si="21"/>
        <v>0</v>
      </c>
    </row>
    <row r="13" spans="1:82" x14ac:dyDescent="0.3">
      <c r="A13" s="174" t="s">
        <v>280</v>
      </c>
      <c r="B13" s="170">
        <f>'PEP BID'!B13+'PEP A Local'!B13</f>
        <v>0</v>
      </c>
      <c r="C13" s="170">
        <f>'PEP BID'!C13+'PEP A Local'!C13</f>
        <v>0</v>
      </c>
      <c r="D13" s="170">
        <f>'PEP BID'!D13+'PEP A Local'!D13</f>
        <v>0</v>
      </c>
      <c r="E13" s="170">
        <f>'PEP BID'!E13+'PEP A Local'!E13</f>
        <v>0</v>
      </c>
      <c r="F13" s="170">
        <f>'PEP BID'!F13+'PEP A Local'!F13</f>
        <v>0</v>
      </c>
      <c r="G13" s="170">
        <f>'PEP BID'!G13+'PEP A Local'!G13</f>
        <v>0</v>
      </c>
      <c r="H13" s="170">
        <f>'PEP BID'!H13+'PEP A Local'!H13</f>
        <v>0</v>
      </c>
      <c r="I13" s="170">
        <f>'PEP BID'!I13+'PEP A Local'!I13</f>
        <v>0</v>
      </c>
      <c r="J13" s="170">
        <f>'PEP BID'!J13+'PEP A Local'!J13</f>
        <v>0</v>
      </c>
      <c r="K13" s="170">
        <f>'PEP BID'!K13+'PEP A Local'!K13</f>
        <v>0</v>
      </c>
      <c r="L13" s="170">
        <f>'PEP BID'!L13+'PEP A Local'!L13</f>
        <v>0</v>
      </c>
      <c r="M13" s="170">
        <f>'PEP BID'!M13+'PEP A Local'!M13</f>
        <v>0</v>
      </c>
      <c r="N13" s="170">
        <f>'PEP BID'!N13+'PEP A Local'!N13</f>
        <v>0</v>
      </c>
      <c r="O13" s="170">
        <f>'PEP BID'!O13+'PEP A Local'!O13</f>
        <v>6473.21</v>
      </c>
      <c r="P13" s="170">
        <f>'PEP BID'!P13+'PEP A Local'!P13</f>
        <v>59553.57</v>
      </c>
      <c r="Q13" s="170">
        <f>'PEP BID'!Q13+'PEP A Local'!Q13</f>
        <v>56964.28</v>
      </c>
      <c r="R13" s="170">
        <f>'PEP BID'!R13+'PEP A Local'!R13</f>
        <v>54375</v>
      </c>
      <c r="S13" s="170">
        <f>'PEP BID'!S13+'PEP A Local'!S13</f>
        <v>56964.28</v>
      </c>
      <c r="T13" s="170">
        <f>'PEP BID'!T13+'PEP A Local'!T13</f>
        <v>56964.28</v>
      </c>
      <c r="U13" s="170">
        <f>'PEP BID'!U13+'PEP A Local'!U13</f>
        <v>56964.28</v>
      </c>
      <c r="V13" s="170">
        <f>'PEP BID'!V13+'PEP A Local'!V13</f>
        <v>56964.28</v>
      </c>
      <c r="W13" s="170">
        <f>'PEP BID'!W13+'PEP A Local'!W13</f>
        <v>54375</v>
      </c>
      <c r="X13" s="170">
        <f>'PEP BID'!X13+'PEP A Local'!X13</f>
        <v>56964.28</v>
      </c>
      <c r="Y13" s="170">
        <f>'PEP BID'!Y13+'PEP A Local'!Y13</f>
        <v>59553.57</v>
      </c>
      <c r="Z13" s="170">
        <f>'PEP BID'!Z13+'PEP A Local'!Z13</f>
        <v>54375</v>
      </c>
      <c r="AA13" s="170">
        <f>'PEP BID'!AA13+'PEP A Local'!AA13</f>
        <v>51785.71</v>
      </c>
      <c r="AB13" s="170">
        <f>'PEP BID'!AB13+'PEP A Local'!AB13</f>
        <v>59553.57</v>
      </c>
      <c r="AC13" s="170">
        <f>'PEP BID'!AC13+'PEP A Local'!AC13</f>
        <v>54375</v>
      </c>
      <c r="AD13" s="170">
        <f>'PEP BID'!AD13+'PEP A Local'!AD13</f>
        <v>56964.28</v>
      </c>
      <c r="AE13" s="170">
        <f>'PEP BID'!AE13+'PEP A Local'!AE13</f>
        <v>56964.28</v>
      </c>
      <c r="AF13" s="170">
        <f>'PEP BID'!AF13+'PEP A Local'!AF13</f>
        <v>54375</v>
      </c>
      <c r="AG13" s="170">
        <f>'PEP BID'!AG13+'PEP A Local'!AG13</f>
        <v>59553.57</v>
      </c>
      <c r="AH13" s="170">
        <f>'PEP BID'!AH13+'PEP A Local'!AH13</f>
        <v>56964.28</v>
      </c>
      <c r="AI13" s="170">
        <f>'PEP BID'!AI13+'PEP A Local'!AI13</f>
        <v>54375</v>
      </c>
      <c r="AJ13" s="170">
        <f>'PEP BID'!AJ13+'PEP A Local'!AJ13</f>
        <v>56964.28</v>
      </c>
      <c r="AK13" s="170">
        <f>'PEP BID'!AK13+'PEP A Local'!AK13</f>
        <v>56964.28</v>
      </c>
      <c r="AL13" s="170">
        <f>'PEP BID'!AL13+'PEP A Local'!AL13</f>
        <v>56964.28</v>
      </c>
      <c r="AM13" s="170">
        <f>'PEP BID'!AM13+'PEP A Local'!AM13</f>
        <v>51785.71</v>
      </c>
      <c r="AN13" s="170">
        <f>'PEP BID'!AN13+'PEP A Local'!AN13</f>
        <v>59553.57</v>
      </c>
      <c r="AO13" s="170">
        <f>'PEP BID'!AO13+'PEP A Local'!AO13</f>
        <v>51785.71</v>
      </c>
      <c r="AP13" s="170">
        <f>'PEP BID'!AP13+'PEP A Local'!AP13</f>
        <v>59553.57</v>
      </c>
      <c r="AQ13" s="170">
        <f>'PEP BID'!AQ13+'PEP A Local'!AQ13</f>
        <v>56964.28</v>
      </c>
      <c r="AR13" s="170">
        <f>'PEP BID'!AR13+'PEP A Local'!AR13</f>
        <v>54375</v>
      </c>
      <c r="AS13" s="170">
        <f>'PEP BID'!AS13+'PEP A Local'!AS13</f>
        <v>59553.57</v>
      </c>
      <c r="AT13" s="170">
        <f>'PEP BID'!AT13+'PEP A Local'!AT13</f>
        <v>54375</v>
      </c>
      <c r="AU13" s="170">
        <f>'PEP BID'!AU13+'PEP A Local'!AU13</f>
        <v>56964.28</v>
      </c>
      <c r="AV13" s="170">
        <f>'PEP BID'!AV13+'PEP A Local'!AV13</f>
        <v>56964.28</v>
      </c>
      <c r="AW13" s="170">
        <f>'PEP BID'!AW13+'PEP A Local'!AW13</f>
        <v>54375</v>
      </c>
      <c r="AX13" s="170">
        <f>'PEP BID'!AX13+'PEP A Local'!AX13</f>
        <v>59553.57</v>
      </c>
      <c r="AY13" s="170">
        <f>'PEP BID'!AY13+'PEP A Local'!AY13</f>
        <v>54375</v>
      </c>
      <c r="AZ13" s="170">
        <f>'PEP BID'!AZ13+'PEP A Local'!AZ13</f>
        <v>54375</v>
      </c>
      <c r="BA13" s="170">
        <f>'PEP BID'!BA13+'PEP A Local'!BA13</f>
        <v>56964.28</v>
      </c>
      <c r="BB13" s="170">
        <f>'PEP BID'!BB13+'PEP A Local'!BB13</f>
        <v>59553.57</v>
      </c>
      <c r="BC13" s="170">
        <f>'PEP BID'!BC13+'PEP A Local'!BC13</f>
        <v>51785.71</v>
      </c>
      <c r="BD13" s="170">
        <f>'PEP BID'!BD13+'PEP A Local'!BD13</f>
        <v>59553.57</v>
      </c>
      <c r="BE13" s="170">
        <f>'PEP BID'!BE13+'PEP A Local'!BE13</f>
        <v>56964.28</v>
      </c>
      <c r="BF13" s="170">
        <f>'PEP BID'!BF13+'PEP A Local'!BF13</f>
        <v>54375</v>
      </c>
      <c r="BG13" s="170">
        <f>'PEP BID'!BG13+'PEP A Local'!BG13</f>
        <v>59553.57</v>
      </c>
      <c r="BH13" s="170">
        <f>'PEP BID'!BH13+'PEP A Local'!BH13</f>
        <v>54375</v>
      </c>
      <c r="BI13" s="170">
        <f>'PEP BID'!BI13+'PEP A Local'!BI13</f>
        <v>56964.28</v>
      </c>
      <c r="BJ13" s="170">
        <f>'PEP BID'!BJ13+'PEP A Local'!BJ13</f>
        <v>59553.57</v>
      </c>
      <c r="BK13" s="170">
        <f>'PEP BID'!BK13+'PEP A Local'!BK13</f>
        <v>51785.71</v>
      </c>
      <c r="BL13" s="170">
        <f>'PEP BID'!BL13+'PEP A Local'!BL13</f>
        <v>54375</v>
      </c>
      <c r="BM13" s="170">
        <f>'PEP BID'!BM13+'PEP A Local'!BM13</f>
        <v>56964.28</v>
      </c>
      <c r="BN13" s="170">
        <f>'PEP BID'!BN13+'PEP A Local'!BN13</f>
        <v>56964.28</v>
      </c>
      <c r="BO13" s="170">
        <f>'PEP BID'!BO13+'PEP A Local'!BO13</f>
        <v>54375</v>
      </c>
      <c r="BP13" s="170">
        <f>'PEP BID'!BP13+'PEP A Local'!BP13</f>
        <v>59553.57</v>
      </c>
      <c r="BQ13" s="170">
        <f>'PEP BID'!BQ13+'PEP A Local'!BQ13</f>
        <v>54375</v>
      </c>
      <c r="BR13" s="170">
        <f>'PEP BID'!BR13+'PEP A Local'!BR13</f>
        <v>56964.28</v>
      </c>
      <c r="BS13" s="170">
        <f>'PEP BID'!BS13+'PEP A Local'!BS13</f>
        <v>59553.57</v>
      </c>
      <c r="BT13" s="170">
        <f>'PEP BID'!BT13+'PEP A Local'!BT13</f>
        <v>24598.21</v>
      </c>
      <c r="BU13" s="170">
        <f>'PEP BID'!BU13+'PEP A Local'!BU13</f>
        <v>3189999.8299999987</v>
      </c>
      <c r="BV13" s="172">
        <f>'PEP BID'!BV13+'PEP A Local'!BV13</f>
        <v>0</v>
      </c>
      <c r="BW13" s="170">
        <f t="shared" si="14"/>
        <v>0</v>
      </c>
      <c r="BX13" s="170">
        <f t="shared" si="15"/>
        <v>576116.03</v>
      </c>
      <c r="BY13" s="170">
        <f t="shared" si="16"/>
        <v>673214.25</v>
      </c>
      <c r="BZ13" s="170">
        <f t="shared" si="17"/>
        <v>673214.25</v>
      </c>
      <c r="CA13" s="170">
        <f t="shared" si="18"/>
        <v>678392.83</v>
      </c>
      <c r="CB13" s="170">
        <f t="shared" si="19"/>
        <v>589062.46999999986</v>
      </c>
      <c r="CC13" s="170">
        <f t="shared" si="20"/>
        <v>3189999.8299999996</v>
      </c>
      <c r="CD13" s="278">
        <f t="shared" si="21"/>
        <v>0</v>
      </c>
    </row>
    <row r="14" spans="1:82" x14ac:dyDescent="0.3">
      <c r="A14" s="171" t="s">
        <v>186</v>
      </c>
      <c r="B14" s="177">
        <f>B15+B16+B17+B21+B22+B23</f>
        <v>0</v>
      </c>
      <c r="C14" s="177">
        <v>0</v>
      </c>
      <c r="D14" s="177">
        <v>0</v>
      </c>
      <c r="E14" s="177">
        <v>0</v>
      </c>
      <c r="F14" s="177">
        <v>0</v>
      </c>
      <c r="G14" s="177">
        <v>0</v>
      </c>
      <c r="H14" s="177">
        <v>0</v>
      </c>
      <c r="I14" s="177">
        <v>0</v>
      </c>
      <c r="J14" s="177">
        <v>0</v>
      </c>
      <c r="K14" s="177">
        <v>0</v>
      </c>
      <c r="L14" s="177">
        <v>0</v>
      </c>
      <c r="M14" s="177">
        <v>0</v>
      </c>
      <c r="N14" s="177">
        <v>0</v>
      </c>
      <c r="O14" s="177">
        <v>0</v>
      </c>
      <c r="P14" s="177">
        <v>0</v>
      </c>
      <c r="Q14" s="177">
        <v>0</v>
      </c>
      <c r="R14" s="177">
        <v>0</v>
      </c>
      <c r="S14" s="177">
        <v>0</v>
      </c>
      <c r="T14" s="177">
        <v>0</v>
      </c>
      <c r="U14" s="177">
        <v>0</v>
      </c>
      <c r="V14" s="177">
        <v>0</v>
      </c>
      <c r="W14" s="177">
        <v>0</v>
      </c>
      <c r="X14" s="177">
        <v>0</v>
      </c>
      <c r="Y14" s="177">
        <v>0</v>
      </c>
      <c r="Z14" s="177">
        <v>0</v>
      </c>
      <c r="AA14" s="177">
        <v>0</v>
      </c>
      <c r="AB14" s="177">
        <v>0</v>
      </c>
      <c r="AC14" s="177">
        <v>0</v>
      </c>
      <c r="AD14" s="177">
        <v>0</v>
      </c>
      <c r="AE14" s="177">
        <v>0</v>
      </c>
      <c r="AF14" s="177">
        <v>0</v>
      </c>
      <c r="AG14" s="177">
        <v>0</v>
      </c>
      <c r="AH14" s="177">
        <v>0</v>
      </c>
      <c r="AI14" s="177">
        <v>0</v>
      </c>
      <c r="AJ14" s="177">
        <v>0</v>
      </c>
      <c r="AK14" s="177">
        <v>0</v>
      </c>
      <c r="AL14" s="177">
        <v>0</v>
      </c>
      <c r="AM14" s="177">
        <v>0</v>
      </c>
      <c r="AN14" s="177">
        <v>0</v>
      </c>
      <c r="AO14" s="177">
        <v>0</v>
      </c>
      <c r="AP14" s="177">
        <v>0</v>
      </c>
      <c r="AQ14" s="177">
        <v>0</v>
      </c>
      <c r="AR14" s="177">
        <v>0</v>
      </c>
      <c r="AS14" s="177">
        <v>0</v>
      </c>
      <c r="AT14" s="177">
        <v>0</v>
      </c>
      <c r="AU14" s="177">
        <v>0</v>
      </c>
      <c r="AV14" s="177">
        <v>0</v>
      </c>
      <c r="AW14" s="177">
        <v>0</v>
      </c>
      <c r="AX14" s="177">
        <v>0</v>
      </c>
      <c r="AY14" s="177">
        <v>0</v>
      </c>
      <c r="AZ14" s="177">
        <v>0</v>
      </c>
      <c r="BA14" s="177">
        <v>0</v>
      </c>
      <c r="BB14" s="177">
        <v>0</v>
      </c>
      <c r="BC14" s="177">
        <v>0</v>
      </c>
      <c r="BD14" s="177">
        <v>0</v>
      </c>
      <c r="BE14" s="177">
        <v>0</v>
      </c>
      <c r="BF14" s="177">
        <v>0</v>
      </c>
      <c r="BG14" s="177">
        <v>0</v>
      </c>
      <c r="BH14" s="177">
        <v>0</v>
      </c>
      <c r="BI14" s="177">
        <v>0</v>
      </c>
      <c r="BJ14" s="177">
        <v>0</v>
      </c>
      <c r="BK14" s="177">
        <v>0</v>
      </c>
      <c r="BL14" s="177">
        <v>0</v>
      </c>
      <c r="BM14" s="177">
        <v>0</v>
      </c>
      <c r="BN14" s="177">
        <v>0</v>
      </c>
      <c r="BO14" s="177">
        <v>0</v>
      </c>
      <c r="BP14" s="177">
        <v>0</v>
      </c>
      <c r="BQ14" s="177">
        <v>0</v>
      </c>
      <c r="BR14" s="177">
        <v>0</v>
      </c>
      <c r="BS14" s="177">
        <v>0</v>
      </c>
      <c r="BT14" s="177">
        <v>0</v>
      </c>
      <c r="BU14" s="177">
        <f t="shared" ref="BU14:CC14" si="22">BU15+BU16+BU17+BU21+BU22+BU23</f>
        <v>91214000.010000005</v>
      </c>
      <c r="BV14" s="172">
        <f t="shared" si="22"/>
        <v>0</v>
      </c>
      <c r="BW14" s="177">
        <f t="shared" si="22"/>
        <v>0</v>
      </c>
      <c r="BX14" s="177">
        <f t="shared" si="22"/>
        <v>18785600</v>
      </c>
      <c r="BY14" s="177">
        <f t="shared" si="22"/>
        <v>27872136.359999999</v>
      </c>
      <c r="BZ14" s="177">
        <f t="shared" si="22"/>
        <v>21803181.829999998</v>
      </c>
      <c r="CA14" s="177">
        <f t="shared" si="22"/>
        <v>16906718.189999998</v>
      </c>
      <c r="CB14" s="177">
        <f t="shared" si="22"/>
        <v>5846363.6299999999</v>
      </c>
      <c r="CC14" s="177">
        <f t="shared" si="22"/>
        <v>91214000.010000005</v>
      </c>
      <c r="CD14" s="278">
        <f t="shared" si="21"/>
        <v>0</v>
      </c>
    </row>
    <row r="15" spans="1:82" ht="27.6" x14ac:dyDescent="0.3">
      <c r="A15" s="173" t="s">
        <v>203</v>
      </c>
      <c r="B15" s="169">
        <f>'PEP BID'!B15+'PEP A Local'!B15</f>
        <v>0</v>
      </c>
      <c r="C15" s="169">
        <f>'PEP BID'!C15+'PEP A Local'!C15</f>
        <v>0</v>
      </c>
      <c r="D15" s="169">
        <f>'PEP BID'!D15+'PEP A Local'!D15</f>
        <v>0</v>
      </c>
      <c r="E15" s="169">
        <f>'PEP BID'!E15+'PEP A Local'!E15</f>
        <v>0</v>
      </c>
      <c r="F15" s="169">
        <f>'PEP BID'!F15+'PEP A Local'!F15</f>
        <v>0</v>
      </c>
      <c r="G15" s="169">
        <f>'PEP BID'!G15+'PEP A Local'!G15</f>
        <v>0</v>
      </c>
      <c r="H15" s="169">
        <f>'PEP BID'!H15+'PEP A Local'!H15</f>
        <v>0</v>
      </c>
      <c r="I15" s="169">
        <f>'PEP BID'!I15+'PEP A Local'!I15</f>
        <v>0</v>
      </c>
      <c r="J15" s="169">
        <f>'PEP BID'!J15+'PEP A Local'!J15</f>
        <v>0</v>
      </c>
      <c r="K15" s="169">
        <f>'PEP BID'!K15+'PEP A Local'!K15</f>
        <v>0</v>
      </c>
      <c r="L15" s="169">
        <f>'PEP BID'!L15+'PEP A Local'!L15</f>
        <v>0</v>
      </c>
      <c r="M15" s="169">
        <f>'PEP BID'!M15+'PEP A Local'!M15</f>
        <v>0</v>
      </c>
      <c r="N15" s="169">
        <f>'PEP BID'!N15+'PEP A Local'!N15</f>
        <v>0</v>
      </c>
      <c r="O15" s="169">
        <f>'PEP BID'!O15+'PEP A Local'!O15</f>
        <v>0</v>
      </c>
      <c r="P15" s="169">
        <f>'PEP BID'!P15+'PEP A Local'!P15</f>
        <v>0</v>
      </c>
      <c r="Q15" s="169">
        <f>'PEP BID'!Q15+'PEP A Local'!Q15</f>
        <v>0</v>
      </c>
      <c r="R15" s="169">
        <f>'PEP BID'!R15+'PEP A Local'!R15</f>
        <v>0</v>
      </c>
      <c r="S15" s="169">
        <f>'PEP BID'!S15+'PEP A Local'!S15</f>
        <v>0</v>
      </c>
      <c r="T15" s="169">
        <f>'PEP BID'!T15+'PEP A Local'!T15</f>
        <v>0</v>
      </c>
      <c r="U15" s="169">
        <f>'PEP BID'!U15+'PEP A Local'!U15</f>
        <v>0</v>
      </c>
      <c r="V15" s="169">
        <f>'PEP BID'!V15+'PEP A Local'!V15</f>
        <v>0</v>
      </c>
      <c r="W15" s="169">
        <f>'PEP BID'!W15+'PEP A Local'!W15</f>
        <v>0</v>
      </c>
      <c r="X15" s="169">
        <f>'PEP BID'!X15+'PEP A Local'!X15</f>
        <v>724090.91</v>
      </c>
      <c r="Y15" s="169">
        <f>'PEP BID'!Y15+'PEP A Local'!Y15</f>
        <v>1399909.0899999999</v>
      </c>
      <c r="Z15" s="169">
        <f>'PEP BID'!Z15+'PEP A Local'!Z15</f>
        <v>0</v>
      </c>
      <c r="AA15" s="169">
        <f>'PEP BID'!AA15+'PEP A Local'!AA15</f>
        <v>0</v>
      </c>
      <c r="AB15" s="169">
        <f>'PEP BID'!AB15+'PEP A Local'!AB15</f>
        <v>0</v>
      </c>
      <c r="AC15" s="169">
        <f>'PEP BID'!AC15+'PEP A Local'!AC15</f>
        <v>0</v>
      </c>
      <c r="AD15" s="169">
        <f>'PEP BID'!AD15+'PEP A Local'!AD15</f>
        <v>0</v>
      </c>
      <c r="AE15" s="169">
        <f>'PEP BID'!AE15+'PEP A Local'!AE15</f>
        <v>0</v>
      </c>
      <c r="AF15" s="169">
        <f>'PEP BID'!AF15+'PEP A Local'!AF15</f>
        <v>0</v>
      </c>
      <c r="AG15" s="169">
        <f>'PEP BID'!AG15+'PEP A Local'!AG15</f>
        <v>0</v>
      </c>
      <c r="AH15" s="169">
        <f>'PEP BID'!AH15+'PEP A Local'!AH15</f>
        <v>0</v>
      </c>
      <c r="AI15" s="169">
        <f>'PEP BID'!AI15+'PEP A Local'!AI15</f>
        <v>0</v>
      </c>
      <c r="AJ15" s="169">
        <f>'PEP BID'!AJ15+'PEP A Local'!AJ15</f>
        <v>603409.09</v>
      </c>
      <c r="AK15" s="169">
        <f>'PEP BID'!AK15+'PEP A Local'!AK15</f>
        <v>2346590.91</v>
      </c>
      <c r="AL15" s="169">
        <f>'PEP BID'!AL15+'PEP A Local'!AL15</f>
        <v>0</v>
      </c>
      <c r="AM15" s="169">
        <f>'PEP BID'!AM15+'PEP A Local'!AM15</f>
        <v>0</v>
      </c>
      <c r="AN15" s="169">
        <f>'PEP BID'!AN15+'PEP A Local'!AN15</f>
        <v>0</v>
      </c>
      <c r="AO15" s="169">
        <f>'PEP BID'!AO15+'PEP A Local'!AO15</f>
        <v>0</v>
      </c>
      <c r="AP15" s="169">
        <f>'PEP BID'!AP15+'PEP A Local'!AP15</f>
        <v>0</v>
      </c>
      <c r="AQ15" s="169">
        <f>'PEP BID'!AQ15+'PEP A Local'!AQ15</f>
        <v>0</v>
      </c>
      <c r="AR15" s="169">
        <f>'PEP BID'!AR15+'PEP A Local'!AR15</f>
        <v>0</v>
      </c>
      <c r="AS15" s="169">
        <f>'PEP BID'!AS15+'PEP A Local'!AS15</f>
        <v>0</v>
      </c>
      <c r="AT15" s="169">
        <f>'PEP BID'!AT15+'PEP A Local'!AT15</f>
        <v>0</v>
      </c>
      <c r="AU15" s="169">
        <f>'PEP BID'!AU15+'PEP A Local'!AU15</f>
        <v>0</v>
      </c>
      <c r="AV15" s="169">
        <f>'PEP BID'!AV15+'PEP A Local'!AV15</f>
        <v>120681.81999999999</v>
      </c>
      <c r="AW15" s="169">
        <f>'PEP BID'!AW15+'PEP A Local'!AW15</f>
        <v>1649318.18</v>
      </c>
      <c r="AX15" s="169">
        <f>'PEP BID'!AX15+'PEP A Local'!AX15</f>
        <v>0</v>
      </c>
      <c r="AY15" s="169">
        <f>'PEP BID'!AY15+'PEP A Local'!AY15</f>
        <v>0</v>
      </c>
      <c r="AZ15" s="169">
        <f>'PEP BID'!AZ15+'PEP A Local'!AZ15</f>
        <v>0</v>
      </c>
      <c r="BA15" s="169">
        <f>'PEP BID'!BA15+'PEP A Local'!BA15</f>
        <v>0</v>
      </c>
      <c r="BB15" s="169">
        <f>'PEP BID'!BB15+'PEP A Local'!BB15</f>
        <v>0</v>
      </c>
      <c r="BC15" s="169">
        <f>'PEP BID'!BC15+'PEP A Local'!BC15</f>
        <v>0</v>
      </c>
      <c r="BD15" s="169">
        <f>'PEP BID'!BD15+'PEP A Local'!BD15</f>
        <v>0</v>
      </c>
      <c r="BE15" s="169">
        <f>'PEP BID'!BE15+'PEP A Local'!BE15</f>
        <v>0</v>
      </c>
      <c r="BF15" s="169">
        <f>'PEP BID'!BF15+'PEP A Local'!BF15</f>
        <v>0</v>
      </c>
      <c r="BG15" s="169">
        <f>'PEP BID'!BG15+'PEP A Local'!BG15</f>
        <v>0</v>
      </c>
      <c r="BH15" s="169">
        <f>'PEP BID'!BH15+'PEP A Local'!BH15</f>
        <v>0</v>
      </c>
      <c r="BI15" s="169">
        <f>'PEP BID'!BI15+'PEP A Local'!BI15</f>
        <v>879636.37000000011</v>
      </c>
      <c r="BJ15" s="169">
        <f>'PEP BID'!BJ15+'PEP A Local'!BJ15</f>
        <v>64363.63</v>
      </c>
      <c r="BK15" s="169">
        <f>'PEP BID'!BK15+'PEP A Local'!BK15</f>
        <v>0</v>
      </c>
      <c r="BL15" s="169">
        <f>'PEP BID'!BL15+'PEP A Local'!BL15</f>
        <v>0</v>
      </c>
      <c r="BM15" s="169">
        <f>'PEP BID'!BM15+'PEP A Local'!BM15</f>
        <v>0</v>
      </c>
      <c r="BN15" s="169">
        <f>'PEP BID'!BN15+'PEP A Local'!BN15</f>
        <v>0</v>
      </c>
      <c r="BO15" s="169">
        <f>'PEP BID'!BO15+'PEP A Local'!BO15</f>
        <v>0</v>
      </c>
      <c r="BP15" s="169">
        <f>'PEP BID'!BP15+'PEP A Local'!BP15</f>
        <v>595363.63</v>
      </c>
      <c r="BQ15" s="169">
        <f>'PEP BID'!BQ15+'PEP A Local'!BQ15</f>
        <v>112636.37</v>
      </c>
      <c r="BR15" s="169">
        <f>'PEP BID'!BR15+'PEP A Local'!BR15</f>
        <v>0</v>
      </c>
      <c r="BS15" s="169">
        <f>'PEP BID'!BS15+'PEP A Local'!BS15</f>
        <v>0</v>
      </c>
      <c r="BT15" s="169">
        <f>'PEP BID'!BT15+'PEP A Local'!BT15</f>
        <v>0</v>
      </c>
      <c r="BU15" s="169">
        <f>'PEP BID'!BU15+'PEP A Local'!BU15</f>
        <v>8496000</v>
      </c>
      <c r="BV15" s="172">
        <f>'PEP BID'!BV15+'PEP A Local'!BV15</f>
        <v>0</v>
      </c>
      <c r="BW15" s="169">
        <f t="shared" si="14"/>
        <v>0</v>
      </c>
      <c r="BX15" s="169">
        <f t="shared" si="15"/>
        <v>2124000</v>
      </c>
      <c r="BY15" s="169">
        <f t="shared" si="16"/>
        <v>2950000</v>
      </c>
      <c r="BZ15" s="169">
        <f t="shared" si="17"/>
        <v>1770000</v>
      </c>
      <c r="CA15" s="169">
        <f t="shared" si="18"/>
        <v>879636.37000000011</v>
      </c>
      <c r="CB15" s="169">
        <f t="shared" si="19"/>
        <v>772363.63</v>
      </c>
      <c r="CC15" s="169">
        <f t="shared" si="20"/>
        <v>8496000</v>
      </c>
      <c r="CD15" s="278">
        <f t="shared" si="21"/>
        <v>0</v>
      </c>
    </row>
    <row r="16" spans="1:82" ht="27.6" x14ac:dyDescent="0.3">
      <c r="A16" s="173" t="s">
        <v>204</v>
      </c>
      <c r="B16" s="169">
        <f>'PEP BID'!B16+'PEP A Local'!B16</f>
        <v>0</v>
      </c>
      <c r="C16" s="169">
        <f>'PEP BID'!C16+'PEP A Local'!C16</f>
        <v>0</v>
      </c>
      <c r="D16" s="169">
        <f>'PEP BID'!D16+'PEP A Local'!D16</f>
        <v>0</v>
      </c>
      <c r="E16" s="169">
        <f>'PEP BID'!E16+'PEP A Local'!E16</f>
        <v>0</v>
      </c>
      <c r="F16" s="169">
        <f>'PEP BID'!F16+'PEP A Local'!F16</f>
        <v>0</v>
      </c>
      <c r="G16" s="169">
        <f>'PEP BID'!G16+'PEP A Local'!G16</f>
        <v>0</v>
      </c>
      <c r="H16" s="169">
        <f>'PEP BID'!H16+'PEP A Local'!H16</f>
        <v>0</v>
      </c>
      <c r="I16" s="169">
        <f>'PEP BID'!I16+'PEP A Local'!I16</f>
        <v>0</v>
      </c>
      <c r="J16" s="169">
        <f>'PEP BID'!J16+'PEP A Local'!J16</f>
        <v>0</v>
      </c>
      <c r="K16" s="169">
        <f>'PEP BID'!K16+'PEP A Local'!K16</f>
        <v>0</v>
      </c>
      <c r="L16" s="169">
        <f>'PEP BID'!L16+'PEP A Local'!L16</f>
        <v>0</v>
      </c>
      <c r="M16" s="169">
        <f>'PEP BID'!M16+'PEP A Local'!M16</f>
        <v>0</v>
      </c>
      <c r="N16" s="169">
        <f>'PEP BID'!N16+'PEP A Local'!N16</f>
        <v>0</v>
      </c>
      <c r="O16" s="169">
        <f>'PEP BID'!O16+'PEP A Local'!O16</f>
        <v>0</v>
      </c>
      <c r="P16" s="169">
        <f>'PEP BID'!P16+'PEP A Local'!P16</f>
        <v>0</v>
      </c>
      <c r="Q16" s="169">
        <f>'PEP BID'!Q16+'PEP A Local'!Q16</f>
        <v>0</v>
      </c>
      <c r="R16" s="169">
        <f>'PEP BID'!R16+'PEP A Local'!R16</f>
        <v>0</v>
      </c>
      <c r="S16" s="169">
        <f>'PEP BID'!S16+'PEP A Local'!S16</f>
        <v>0</v>
      </c>
      <c r="T16" s="169">
        <f>'PEP BID'!T16+'PEP A Local'!T16</f>
        <v>0</v>
      </c>
      <c r="U16" s="169">
        <f>'PEP BID'!U16+'PEP A Local'!U16</f>
        <v>0</v>
      </c>
      <c r="V16" s="169">
        <f>'PEP BID'!V16+'PEP A Local'!V16</f>
        <v>0</v>
      </c>
      <c r="W16" s="169">
        <f>'PEP BID'!W16+'PEP A Local'!W16</f>
        <v>40227.270000000004</v>
      </c>
      <c r="X16" s="169">
        <f>'PEP BID'!X16+'PEP A Local'!X16</f>
        <v>1729772.73</v>
      </c>
      <c r="Y16" s="169">
        <f>'PEP BID'!Y16+'PEP A Local'!Y16</f>
        <v>0</v>
      </c>
      <c r="Z16" s="169">
        <f>'PEP BID'!Z16+'PEP A Local'!Z16</f>
        <v>0</v>
      </c>
      <c r="AA16" s="169">
        <f>'PEP BID'!AA16+'PEP A Local'!AA16</f>
        <v>0</v>
      </c>
      <c r="AB16" s="169">
        <f>'PEP BID'!AB16+'PEP A Local'!AB16</f>
        <v>0</v>
      </c>
      <c r="AC16" s="169">
        <f>'PEP BID'!AC16+'PEP A Local'!AC16</f>
        <v>0</v>
      </c>
      <c r="AD16" s="169">
        <f>'PEP BID'!AD16+'PEP A Local'!AD16</f>
        <v>0</v>
      </c>
      <c r="AE16" s="169">
        <f>'PEP BID'!AE16+'PEP A Local'!AE16</f>
        <v>0</v>
      </c>
      <c r="AF16" s="169">
        <f>'PEP BID'!AF16+'PEP A Local'!AF16</f>
        <v>0</v>
      </c>
      <c r="AG16" s="169">
        <f>'PEP BID'!AG16+'PEP A Local'!AG16</f>
        <v>0</v>
      </c>
      <c r="AH16" s="169">
        <f>'PEP BID'!AH16+'PEP A Local'!AH16</f>
        <v>0</v>
      </c>
      <c r="AI16" s="169">
        <f>'PEP BID'!AI16+'PEP A Local'!AI16</f>
        <v>0</v>
      </c>
      <c r="AJ16" s="169">
        <f>'PEP BID'!AJ16+'PEP A Local'!AJ16</f>
        <v>1045909.0900000001</v>
      </c>
      <c r="AK16" s="169">
        <f>'PEP BID'!AK16+'PEP A Local'!AK16</f>
        <v>134090.91</v>
      </c>
      <c r="AL16" s="169">
        <f>'PEP BID'!AL16+'PEP A Local'!AL16</f>
        <v>0</v>
      </c>
      <c r="AM16" s="169">
        <f>'PEP BID'!AM16+'PEP A Local'!AM16</f>
        <v>0</v>
      </c>
      <c r="AN16" s="169">
        <f>'PEP BID'!AN16+'PEP A Local'!AN16</f>
        <v>0</v>
      </c>
      <c r="AO16" s="169">
        <f>'PEP BID'!AO16+'PEP A Local'!AO16</f>
        <v>0</v>
      </c>
      <c r="AP16" s="169">
        <f>'PEP BID'!AP16+'PEP A Local'!AP16</f>
        <v>0</v>
      </c>
      <c r="AQ16" s="169">
        <f>'PEP BID'!AQ16+'PEP A Local'!AQ16</f>
        <v>0</v>
      </c>
      <c r="AR16" s="169">
        <f>'PEP BID'!AR16+'PEP A Local'!AR16</f>
        <v>0</v>
      </c>
      <c r="AS16" s="169">
        <f>'PEP BID'!AS16+'PEP A Local'!AS16</f>
        <v>0</v>
      </c>
      <c r="AT16" s="169">
        <f>'PEP BID'!AT16+'PEP A Local'!AT16</f>
        <v>0</v>
      </c>
      <c r="AU16" s="169">
        <f>'PEP BID'!AU16+'PEP A Local'!AU16</f>
        <v>0</v>
      </c>
      <c r="AV16" s="169">
        <f>'PEP BID'!AV16+'PEP A Local'!AV16</f>
        <v>885000</v>
      </c>
      <c r="AW16" s="169">
        <f>'PEP BID'!AW16+'PEP A Local'!AW16</f>
        <v>295000</v>
      </c>
      <c r="AX16" s="169">
        <f>'PEP BID'!AX16+'PEP A Local'!AX16</f>
        <v>0</v>
      </c>
      <c r="AY16" s="169">
        <f>'PEP BID'!AY16+'PEP A Local'!AY16</f>
        <v>0</v>
      </c>
      <c r="AZ16" s="169">
        <f>'PEP BID'!AZ16+'PEP A Local'!AZ16</f>
        <v>0</v>
      </c>
      <c r="BA16" s="169">
        <f>'PEP BID'!BA16+'PEP A Local'!BA16</f>
        <v>0</v>
      </c>
      <c r="BB16" s="169">
        <f>'PEP BID'!BB16+'PEP A Local'!BB16</f>
        <v>0</v>
      </c>
      <c r="BC16" s="169">
        <f>'PEP BID'!BC16+'PEP A Local'!BC16</f>
        <v>0</v>
      </c>
      <c r="BD16" s="169">
        <f>'PEP BID'!BD16+'PEP A Local'!BD16</f>
        <v>0</v>
      </c>
      <c r="BE16" s="169">
        <f>'PEP BID'!BE16+'PEP A Local'!BE16</f>
        <v>0</v>
      </c>
      <c r="BF16" s="169">
        <f>'PEP BID'!BF16+'PEP A Local'!BF16</f>
        <v>0</v>
      </c>
      <c r="BG16" s="169">
        <f>'PEP BID'!BG16+'PEP A Local'!BG16</f>
        <v>0</v>
      </c>
      <c r="BH16" s="169">
        <f>'PEP BID'!BH16+'PEP A Local'!BH16</f>
        <v>0</v>
      </c>
      <c r="BI16" s="169">
        <f>'PEP BID'!BI16+'PEP A Local'!BI16</f>
        <v>0</v>
      </c>
      <c r="BJ16" s="169">
        <f>'PEP BID'!BJ16+'PEP A Local'!BJ16</f>
        <v>0</v>
      </c>
      <c r="BK16" s="169">
        <f>'PEP BID'!BK16+'PEP A Local'!BK16</f>
        <v>0</v>
      </c>
      <c r="BL16" s="169">
        <f>'PEP BID'!BL16+'PEP A Local'!BL16</f>
        <v>0</v>
      </c>
      <c r="BM16" s="169">
        <f>'PEP BID'!BM16+'PEP A Local'!BM16</f>
        <v>0</v>
      </c>
      <c r="BN16" s="169">
        <f>'PEP BID'!BN16+'PEP A Local'!BN16</f>
        <v>0</v>
      </c>
      <c r="BO16" s="169">
        <f>'PEP BID'!BO16+'PEP A Local'!BO16</f>
        <v>0</v>
      </c>
      <c r="BP16" s="169">
        <f>'PEP BID'!BP16+'PEP A Local'!BP16</f>
        <v>0</v>
      </c>
      <c r="BQ16" s="169">
        <f>'PEP BID'!BQ16+'PEP A Local'!BQ16</f>
        <v>0</v>
      </c>
      <c r="BR16" s="169">
        <f>'PEP BID'!BR16+'PEP A Local'!BR16</f>
        <v>0</v>
      </c>
      <c r="BS16" s="169">
        <f>'PEP BID'!BS16+'PEP A Local'!BS16</f>
        <v>0</v>
      </c>
      <c r="BT16" s="169">
        <f>'PEP BID'!BT16+'PEP A Local'!BT16</f>
        <v>0</v>
      </c>
      <c r="BU16" s="169">
        <f>'PEP BID'!BU16+'PEP A Local'!BU16</f>
        <v>4130000</v>
      </c>
      <c r="BV16" s="172">
        <f>'PEP BID'!BV16+'PEP A Local'!BV16</f>
        <v>0</v>
      </c>
      <c r="BW16" s="169">
        <f t="shared" si="14"/>
        <v>0</v>
      </c>
      <c r="BX16" s="169">
        <f t="shared" si="15"/>
        <v>1770000</v>
      </c>
      <c r="BY16" s="169">
        <f t="shared" si="16"/>
        <v>1180000</v>
      </c>
      <c r="BZ16" s="169">
        <f t="shared" si="17"/>
        <v>1180000</v>
      </c>
      <c r="CA16" s="169">
        <f t="shared" si="18"/>
        <v>0</v>
      </c>
      <c r="CB16" s="169">
        <f t="shared" si="19"/>
        <v>0</v>
      </c>
      <c r="CC16" s="169">
        <f t="shared" si="20"/>
        <v>4130000</v>
      </c>
      <c r="CD16" s="278">
        <f t="shared" si="21"/>
        <v>0</v>
      </c>
    </row>
    <row r="17" spans="1:82" ht="27.6" x14ac:dyDescent="0.3">
      <c r="A17" s="173" t="s">
        <v>208</v>
      </c>
      <c r="B17" s="169">
        <f t="shared" ref="B17:BM17" si="23">B18+B19+B20</f>
        <v>0</v>
      </c>
      <c r="C17" s="169">
        <f t="shared" si="23"/>
        <v>0</v>
      </c>
      <c r="D17" s="169">
        <f t="shared" si="23"/>
        <v>0</v>
      </c>
      <c r="E17" s="169">
        <f t="shared" si="23"/>
        <v>0</v>
      </c>
      <c r="F17" s="169">
        <f t="shared" si="23"/>
        <v>0</v>
      </c>
      <c r="G17" s="169">
        <f t="shared" si="23"/>
        <v>0</v>
      </c>
      <c r="H17" s="169">
        <f t="shared" si="23"/>
        <v>0</v>
      </c>
      <c r="I17" s="169">
        <f t="shared" si="23"/>
        <v>0</v>
      </c>
      <c r="J17" s="169">
        <f t="shared" si="23"/>
        <v>0</v>
      </c>
      <c r="K17" s="169">
        <f t="shared" si="23"/>
        <v>0</v>
      </c>
      <c r="L17" s="169">
        <f t="shared" si="23"/>
        <v>0</v>
      </c>
      <c r="M17" s="169">
        <f t="shared" si="23"/>
        <v>0</v>
      </c>
      <c r="N17" s="169">
        <f t="shared" si="23"/>
        <v>0</v>
      </c>
      <c r="O17" s="169">
        <f t="shared" si="23"/>
        <v>0</v>
      </c>
      <c r="P17" s="169">
        <f t="shared" si="23"/>
        <v>0</v>
      </c>
      <c r="Q17" s="169">
        <f t="shared" si="23"/>
        <v>0</v>
      </c>
      <c r="R17" s="169">
        <f t="shared" si="23"/>
        <v>0</v>
      </c>
      <c r="S17" s="169">
        <f t="shared" si="23"/>
        <v>0</v>
      </c>
      <c r="T17" s="169">
        <f t="shared" si="23"/>
        <v>0</v>
      </c>
      <c r="U17" s="169">
        <f t="shared" si="23"/>
        <v>0</v>
      </c>
      <c r="V17" s="169">
        <f t="shared" si="23"/>
        <v>0</v>
      </c>
      <c r="W17" s="169">
        <f t="shared" si="23"/>
        <v>0</v>
      </c>
      <c r="X17" s="169">
        <f t="shared" si="23"/>
        <v>206500</v>
      </c>
      <c r="Y17" s="169">
        <f t="shared" si="23"/>
        <v>8879500</v>
      </c>
      <c r="Z17" s="169">
        <f t="shared" si="23"/>
        <v>0</v>
      </c>
      <c r="AA17" s="169">
        <f t="shared" si="23"/>
        <v>0</v>
      </c>
      <c r="AB17" s="169">
        <f t="shared" si="23"/>
        <v>0</v>
      </c>
      <c r="AC17" s="169">
        <f t="shared" si="23"/>
        <v>0</v>
      </c>
      <c r="AD17" s="169">
        <f t="shared" si="23"/>
        <v>0</v>
      </c>
      <c r="AE17" s="169">
        <f t="shared" si="23"/>
        <v>0</v>
      </c>
      <c r="AF17" s="169">
        <f t="shared" si="23"/>
        <v>0</v>
      </c>
      <c r="AG17" s="169">
        <f t="shared" si="23"/>
        <v>0</v>
      </c>
      <c r="AH17" s="169">
        <f t="shared" si="23"/>
        <v>0</v>
      </c>
      <c r="AI17" s="169">
        <f t="shared" si="23"/>
        <v>0</v>
      </c>
      <c r="AJ17" s="169">
        <f t="shared" si="23"/>
        <v>0</v>
      </c>
      <c r="AK17" s="169">
        <f t="shared" si="23"/>
        <v>14538136.359999999</v>
      </c>
      <c r="AL17" s="169">
        <f t="shared" si="23"/>
        <v>1863863.6400000001</v>
      </c>
      <c r="AM17" s="169">
        <f t="shared" si="23"/>
        <v>0</v>
      </c>
      <c r="AN17" s="169">
        <f t="shared" si="23"/>
        <v>0</v>
      </c>
      <c r="AO17" s="169">
        <f t="shared" si="23"/>
        <v>0</v>
      </c>
      <c r="AP17" s="169">
        <f t="shared" si="23"/>
        <v>0</v>
      </c>
      <c r="AQ17" s="169">
        <f t="shared" si="23"/>
        <v>0</v>
      </c>
      <c r="AR17" s="169">
        <f t="shared" si="23"/>
        <v>0</v>
      </c>
      <c r="AS17" s="169">
        <f t="shared" si="23"/>
        <v>0</v>
      </c>
      <c r="AT17" s="169">
        <f t="shared" si="23"/>
        <v>0</v>
      </c>
      <c r="AU17" s="169">
        <f t="shared" si="23"/>
        <v>0</v>
      </c>
      <c r="AV17" s="169">
        <f t="shared" si="23"/>
        <v>0</v>
      </c>
      <c r="AW17" s="169">
        <f t="shared" si="23"/>
        <v>8729318.1899999995</v>
      </c>
      <c r="AX17" s="169">
        <f t="shared" si="23"/>
        <v>3660681.8099999996</v>
      </c>
      <c r="AY17" s="169">
        <f t="shared" si="23"/>
        <v>0</v>
      </c>
      <c r="AZ17" s="169">
        <f t="shared" si="23"/>
        <v>1244363.6299999999</v>
      </c>
      <c r="BA17" s="169">
        <f t="shared" si="23"/>
        <v>643636.37000000011</v>
      </c>
      <c r="BB17" s="169">
        <f t="shared" si="23"/>
        <v>0</v>
      </c>
      <c r="BC17" s="169">
        <f t="shared" si="23"/>
        <v>0</v>
      </c>
      <c r="BD17" s="169">
        <f t="shared" si="23"/>
        <v>0</v>
      </c>
      <c r="BE17" s="169">
        <f t="shared" si="23"/>
        <v>0</v>
      </c>
      <c r="BF17" s="169">
        <f t="shared" si="23"/>
        <v>0</v>
      </c>
      <c r="BG17" s="169">
        <f t="shared" si="23"/>
        <v>0</v>
      </c>
      <c r="BH17" s="169">
        <f t="shared" si="23"/>
        <v>2896363.63</v>
      </c>
      <c r="BI17" s="169">
        <f t="shared" si="23"/>
        <v>1823636.37</v>
      </c>
      <c r="BJ17" s="169">
        <f t="shared" si="23"/>
        <v>0</v>
      </c>
      <c r="BK17" s="169">
        <f t="shared" si="23"/>
        <v>0</v>
      </c>
      <c r="BL17" s="169">
        <f t="shared" si="23"/>
        <v>0</v>
      </c>
      <c r="BM17" s="169">
        <f t="shared" si="23"/>
        <v>0</v>
      </c>
      <c r="BN17" s="169">
        <f t="shared" ref="BN17:BU17" si="24">BN18+BN19+BN20</f>
        <v>0</v>
      </c>
      <c r="BO17" s="169">
        <f t="shared" si="24"/>
        <v>0</v>
      </c>
      <c r="BP17" s="169">
        <f t="shared" si="24"/>
        <v>0</v>
      </c>
      <c r="BQ17" s="169">
        <f t="shared" si="24"/>
        <v>0</v>
      </c>
      <c r="BR17" s="169">
        <f t="shared" si="24"/>
        <v>168954.55000000002</v>
      </c>
      <c r="BS17" s="169">
        <f t="shared" si="24"/>
        <v>1110272.72</v>
      </c>
      <c r="BT17" s="169">
        <f t="shared" si="24"/>
        <v>844772.73</v>
      </c>
      <c r="BU17" s="169">
        <f t="shared" si="24"/>
        <v>46610000</v>
      </c>
      <c r="BW17" s="169">
        <f t="shared" si="14"/>
        <v>0</v>
      </c>
      <c r="BX17" s="169">
        <f t="shared" si="15"/>
        <v>9086000</v>
      </c>
      <c r="BY17" s="169">
        <f t="shared" si="16"/>
        <v>14538136.359999999</v>
      </c>
      <c r="BZ17" s="169">
        <f t="shared" si="17"/>
        <v>10593181.83</v>
      </c>
      <c r="CA17" s="169">
        <f t="shared" si="18"/>
        <v>10268681.809999999</v>
      </c>
      <c r="CB17" s="169">
        <f t="shared" si="19"/>
        <v>2124000</v>
      </c>
      <c r="CC17" s="169">
        <f t="shared" si="20"/>
        <v>46610000</v>
      </c>
      <c r="CD17" s="278"/>
    </row>
    <row r="18" spans="1:82" x14ac:dyDescent="0.3">
      <c r="A18" s="174" t="s">
        <v>237</v>
      </c>
      <c r="B18" s="170">
        <f>'PEP BID'!B18+'PEP A Local'!B18</f>
        <v>0</v>
      </c>
      <c r="C18" s="170">
        <f>'PEP BID'!C18+'PEP A Local'!C18</f>
        <v>0</v>
      </c>
      <c r="D18" s="170">
        <f>'PEP BID'!D18+'PEP A Local'!D18</f>
        <v>0</v>
      </c>
      <c r="E18" s="170">
        <f>'PEP BID'!E18+'PEP A Local'!E18</f>
        <v>0</v>
      </c>
      <c r="F18" s="170">
        <f>'PEP BID'!F18+'PEP A Local'!F18</f>
        <v>0</v>
      </c>
      <c r="G18" s="170">
        <f>'PEP BID'!G18+'PEP A Local'!G18</f>
        <v>0</v>
      </c>
      <c r="H18" s="170">
        <f>'PEP BID'!H18+'PEP A Local'!H18</f>
        <v>0</v>
      </c>
      <c r="I18" s="170">
        <f>'PEP BID'!I18+'PEP A Local'!I18</f>
        <v>0</v>
      </c>
      <c r="J18" s="170">
        <f>'PEP BID'!J18+'PEP A Local'!J18</f>
        <v>0</v>
      </c>
      <c r="K18" s="170">
        <f>'PEP BID'!K18+'PEP A Local'!K18</f>
        <v>0</v>
      </c>
      <c r="L18" s="170">
        <f>'PEP BID'!L18+'PEP A Local'!L18</f>
        <v>0</v>
      </c>
      <c r="M18" s="170">
        <f>'PEP BID'!M18+'PEP A Local'!M18</f>
        <v>0</v>
      </c>
      <c r="N18" s="170">
        <f>'PEP BID'!N18+'PEP A Local'!N18</f>
        <v>0</v>
      </c>
      <c r="O18" s="170">
        <f>'PEP BID'!O18+'PEP A Local'!O18</f>
        <v>0</v>
      </c>
      <c r="P18" s="170">
        <f>'PEP BID'!P18+'PEP A Local'!P18</f>
        <v>0</v>
      </c>
      <c r="Q18" s="170">
        <f>'PEP BID'!Q18+'PEP A Local'!Q18</f>
        <v>0</v>
      </c>
      <c r="R18" s="170">
        <f>'PEP BID'!R18+'PEP A Local'!R18</f>
        <v>0</v>
      </c>
      <c r="S18" s="170">
        <f>'PEP BID'!S18+'PEP A Local'!S18</f>
        <v>0</v>
      </c>
      <c r="T18" s="170">
        <f>'PEP BID'!T18+'PEP A Local'!T18</f>
        <v>0</v>
      </c>
      <c r="U18" s="170">
        <f>'PEP BID'!U18+'PEP A Local'!U18</f>
        <v>0</v>
      </c>
      <c r="V18" s="170">
        <f>'PEP BID'!V18+'PEP A Local'!V18</f>
        <v>0</v>
      </c>
      <c r="W18" s="170">
        <f>'PEP BID'!W18+'PEP A Local'!W18</f>
        <v>0</v>
      </c>
      <c r="X18" s="170">
        <f>'PEP BID'!X18+'PEP A Local'!X18</f>
        <v>80454.55</v>
      </c>
      <c r="Y18" s="170">
        <f>'PEP BID'!Y18+'PEP A Local'!Y18</f>
        <v>3459545.45</v>
      </c>
      <c r="Z18" s="170">
        <f>'PEP BID'!Z18+'PEP A Local'!Z18</f>
        <v>0</v>
      </c>
      <c r="AA18" s="170">
        <f>'PEP BID'!AA18+'PEP A Local'!AA18</f>
        <v>0</v>
      </c>
      <c r="AB18" s="170">
        <f>'PEP BID'!AB18+'PEP A Local'!AB18</f>
        <v>0</v>
      </c>
      <c r="AC18" s="170">
        <f>'PEP BID'!AC18+'PEP A Local'!AC18</f>
        <v>0</v>
      </c>
      <c r="AD18" s="170">
        <f>'PEP BID'!AD18+'PEP A Local'!AD18</f>
        <v>0</v>
      </c>
      <c r="AE18" s="170">
        <f>'PEP BID'!AE18+'PEP A Local'!AE18</f>
        <v>0</v>
      </c>
      <c r="AF18" s="170">
        <f>'PEP BID'!AF18+'PEP A Local'!AF18</f>
        <v>0</v>
      </c>
      <c r="AG18" s="170">
        <f>'PEP BID'!AG18+'PEP A Local'!AG18</f>
        <v>0</v>
      </c>
      <c r="AH18" s="170">
        <f>'PEP BID'!AH18+'PEP A Local'!AH18</f>
        <v>0</v>
      </c>
      <c r="AI18" s="170">
        <f>'PEP BID'!AI18+'PEP A Local'!AI18</f>
        <v>0</v>
      </c>
      <c r="AJ18" s="170">
        <f>'PEP BID'!AJ18+'PEP A Local'!AJ18</f>
        <v>0</v>
      </c>
      <c r="AK18" s="170">
        <f>'PEP BID'!AK18+'PEP A Local'!AK18</f>
        <v>5752500</v>
      </c>
      <c r="AL18" s="170">
        <f>'PEP BID'!AL18+'PEP A Local'!AL18</f>
        <v>737500</v>
      </c>
      <c r="AM18" s="170">
        <f>'PEP BID'!AM18+'PEP A Local'!AM18</f>
        <v>0</v>
      </c>
      <c r="AN18" s="170">
        <f>'PEP BID'!AN18+'PEP A Local'!AN18</f>
        <v>0</v>
      </c>
      <c r="AO18" s="170">
        <f>'PEP BID'!AO18+'PEP A Local'!AO18</f>
        <v>0</v>
      </c>
      <c r="AP18" s="170">
        <f>'PEP BID'!AP18+'PEP A Local'!AP18</f>
        <v>0</v>
      </c>
      <c r="AQ18" s="170">
        <f>'PEP BID'!AQ18+'PEP A Local'!AQ18</f>
        <v>0</v>
      </c>
      <c r="AR18" s="170">
        <f>'PEP BID'!AR18+'PEP A Local'!AR18</f>
        <v>0</v>
      </c>
      <c r="AS18" s="170">
        <f>'PEP BID'!AS18+'PEP A Local'!AS18</f>
        <v>0</v>
      </c>
      <c r="AT18" s="170">
        <f>'PEP BID'!AT18+'PEP A Local'!AT18</f>
        <v>0</v>
      </c>
      <c r="AU18" s="170">
        <f>'PEP BID'!AU18+'PEP A Local'!AU18</f>
        <v>0</v>
      </c>
      <c r="AV18" s="170">
        <f>'PEP BID'!AV18+'PEP A Local'!AV18</f>
        <v>0</v>
      </c>
      <c r="AW18" s="170">
        <f>'PEP BID'!AW18+'PEP A Local'!AW18</f>
        <v>3741136.3699999996</v>
      </c>
      <c r="AX18" s="170">
        <f>'PEP BID'!AX18+'PEP A Local'!AX18</f>
        <v>1568863.63</v>
      </c>
      <c r="AY18" s="170">
        <f>'PEP BID'!AY18+'PEP A Local'!AY18</f>
        <v>0</v>
      </c>
      <c r="AZ18" s="170">
        <f>'PEP BID'!AZ18+'PEP A Local'!AZ18</f>
        <v>0</v>
      </c>
      <c r="BA18" s="170">
        <f>'PEP BID'!BA18+'PEP A Local'!BA18</f>
        <v>0</v>
      </c>
      <c r="BB18" s="170">
        <f>'PEP BID'!BB18+'PEP A Local'!BB18</f>
        <v>0</v>
      </c>
      <c r="BC18" s="170">
        <f>'PEP BID'!BC18+'PEP A Local'!BC18</f>
        <v>0</v>
      </c>
      <c r="BD18" s="170">
        <f>'PEP BID'!BD18+'PEP A Local'!BD18</f>
        <v>0</v>
      </c>
      <c r="BE18" s="170">
        <f>'PEP BID'!BE18+'PEP A Local'!BE18</f>
        <v>0</v>
      </c>
      <c r="BF18" s="170">
        <f>'PEP BID'!BF18+'PEP A Local'!BF18</f>
        <v>0</v>
      </c>
      <c r="BG18" s="170">
        <f>'PEP BID'!BG18+'PEP A Local'!BG18</f>
        <v>0</v>
      </c>
      <c r="BH18" s="170">
        <f>'PEP BID'!BH18+'PEP A Local'!BH18</f>
        <v>1448181.82</v>
      </c>
      <c r="BI18" s="170">
        <f>'PEP BID'!BI18+'PEP A Local'!BI18</f>
        <v>911818.18</v>
      </c>
      <c r="BJ18" s="170">
        <f>'PEP BID'!BJ18+'PEP A Local'!BJ18</f>
        <v>0</v>
      </c>
      <c r="BK18" s="170">
        <f>'PEP BID'!BK18+'PEP A Local'!BK18</f>
        <v>0</v>
      </c>
      <c r="BL18" s="170">
        <f>'PEP BID'!BL18+'PEP A Local'!BL18</f>
        <v>0</v>
      </c>
      <c r="BM18" s="170">
        <f>'PEP BID'!BM18+'PEP A Local'!BM18</f>
        <v>0</v>
      </c>
      <c r="BN18" s="170">
        <f>'PEP BID'!BN18+'PEP A Local'!BN18</f>
        <v>0</v>
      </c>
      <c r="BO18" s="170">
        <f>'PEP BID'!BO18+'PEP A Local'!BO18</f>
        <v>0</v>
      </c>
      <c r="BP18" s="170">
        <f>'PEP BID'!BP18+'PEP A Local'!BP18</f>
        <v>0</v>
      </c>
      <c r="BQ18" s="170">
        <f>'PEP BID'!BQ18+'PEP A Local'!BQ18</f>
        <v>0</v>
      </c>
      <c r="BR18" s="170">
        <f>'PEP BID'!BR18+'PEP A Local'!BR18</f>
        <v>0</v>
      </c>
      <c r="BS18" s="170">
        <f>'PEP BID'!BS18+'PEP A Local'!BS18</f>
        <v>616818.18000000005</v>
      </c>
      <c r="BT18" s="170">
        <f>'PEP BID'!BT18+'PEP A Local'!BT18</f>
        <v>563181.81999999995</v>
      </c>
      <c r="BU18" s="170">
        <f>'PEP BID'!BU18+'PEP A Local'!BU18</f>
        <v>18880000</v>
      </c>
      <c r="BV18" s="172">
        <f>'PEP BID'!BV18+'PEP A Local'!BV18</f>
        <v>0</v>
      </c>
      <c r="BW18" s="170">
        <f t="shared" si="14"/>
        <v>0</v>
      </c>
      <c r="BX18" s="170">
        <f t="shared" si="15"/>
        <v>3540000</v>
      </c>
      <c r="BY18" s="170">
        <f t="shared" si="16"/>
        <v>5752500</v>
      </c>
      <c r="BZ18" s="170">
        <f t="shared" si="17"/>
        <v>4478636.3699999992</v>
      </c>
      <c r="CA18" s="170">
        <f t="shared" si="18"/>
        <v>3928863.6300000004</v>
      </c>
      <c r="CB18" s="170">
        <f t="shared" si="19"/>
        <v>1180000</v>
      </c>
      <c r="CC18" s="170">
        <f t="shared" si="20"/>
        <v>18880000</v>
      </c>
      <c r="CD18" s="278">
        <f t="shared" si="21"/>
        <v>0</v>
      </c>
    </row>
    <row r="19" spans="1:82" ht="27.6" x14ac:dyDescent="0.3">
      <c r="A19" s="174" t="s">
        <v>238</v>
      </c>
      <c r="B19" s="170">
        <f>'PEP BID'!B19+'PEP A Local'!B19</f>
        <v>0</v>
      </c>
      <c r="C19" s="170">
        <f>'PEP BID'!C19+'PEP A Local'!C19</f>
        <v>0</v>
      </c>
      <c r="D19" s="170">
        <f>'PEP BID'!D19+'PEP A Local'!D19</f>
        <v>0</v>
      </c>
      <c r="E19" s="170">
        <f>'PEP BID'!E19+'PEP A Local'!E19</f>
        <v>0</v>
      </c>
      <c r="F19" s="170">
        <f>'PEP BID'!F19+'PEP A Local'!F19</f>
        <v>0</v>
      </c>
      <c r="G19" s="170">
        <f>'PEP BID'!G19+'PEP A Local'!G19</f>
        <v>0</v>
      </c>
      <c r="H19" s="170">
        <f>'PEP BID'!H19+'PEP A Local'!H19</f>
        <v>0</v>
      </c>
      <c r="I19" s="170">
        <f>'PEP BID'!I19+'PEP A Local'!I19</f>
        <v>0</v>
      </c>
      <c r="J19" s="170">
        <f>'PEP BID'!J19+'PEP A Local'!J19</f>
        <v>0</v>
      </c>
      <c r="K19" s="170">
        <f>'PEP BID'!K19+'PEP A Local'!K19</f>
        <v>0</v>
      </c>
      <c r="L19" s="170">
        <f>'PEP BID'!L19+'PEP A Local'!L19</f>
        <v>0</v>
      </c>
      <c r="M19" s="170">
        <f>'PEP BID'!M19+'PEP A Local'!M19</f>
        <v>0</v>
      </c>
      <c r="N19" s="170">
        <f>'PEP BID'!N19+'PEP A Local'!N19</f>
        <v>0</v>
      </c>
      <c r="O19" s="170">
        <f>'PEP BID'!O19+'PEP A Local'!O19</f>
        <v>0</v>
      </c>
      <c r="P19" s="170">
        <f>'PEP BID'!P19+'PEP A Local'!P19</f>
        <v>0</v>
      </c>
      <c r="Q19" s="170">
        <f>'PEP BID'!Q19+'PEP A Local'!Q19</f>
        <v>0</v>
      </c>
      <c r="R19" s="170">
        <f>'PEP BID'!R19+'PEP A Local'!R19</f>
        <v>0</v>
      </c>
      <c r="S19" s="170">
        <f>'PEP BID'!S19+'PEP A Local'!S19</f>
        <v>0</v>
      </c>
      <c r="T19" s="170">
        <f>'PEP BID'!T19+'PEP A Local'!T19</f>
        <v>0</v>
      </c>
      <c r="U19" s="170">
        <f>'PEP BID'!U19+'PEP A Local'!U19</f>
        <v>0</v>
      </c>
      <c r="V19" s="170">
        <f>'PEP BID'!V19+'PEP A Local'!V19</f>
        <v>0</v>
      </c>
      <c r="W19" s="170">
        <f>'PEP BID'!W19+'PEP A Local'!W19</f>
        <v>0</v>
      </c>
      <c r="X19" s="170">
        <f>'PEP BID'!X19+'PEP A Local'!X19</f>
        <v>99227.27</v>
      </c>
      <c r="Y19" s="170">
        <f>'PEP BID'!Y19+'PEP A Local'!Y19</f>
        <v>4266772.7299999995</v>
      </c>
      <c r="Z19" s="170">
        <f>'PEP BID'!Z19+'PEP A Local'!Z19</f>
        <v>0</v>
      </c>
      <c r="AA19" s="170">
        <f>'PEP BID'!AA19+'PEP A Local'!AA19</f>
        <v>0</v>
      </c>
      <c r="AB19" s="170">
        <f>'PEP BID'!AB19+'PEP A Local'!AB19</f>
        <v>0</v>
      </c>
      <c r="AC19" s="170">
        <f>'PEP BID'!AC19+'PEP A Local'!AC19</f>
        <v>0</v>
      </c>
      <c r="AD19" s="170">
        <f>'PEP BID'!AD19+'PEP A Local'!AD19</f>
        <v>0</v>
      </c>
      <c r="AE19" s="170">
        <f>'PEP BID'!AE19+'PEP A Local'!AE19</f>
        <v>0</v>
      </c>
      <c r="AF19" s="170">
        <f>'PEP BID'!AF19+'PEP A Local'!AF19</f>
        <v>0</v>
      </c>
      <c r="AG19" s="170">
        <f>'PEP BID'!AG19+'PEP A Local'!AG19</f>
        <v>0</v>
      </c>
      <c r="AH19" s="170">
        <f>'PEP BID'!AH19+'PEP A Local'!AH19</f>
        <v>0</v>
      </c>
      <c r="AI19" s="170">
        <f>'PEP BID'!AI19+'PEP A Local'!AI19</f>
        <v>0</v>
      </c>
      <c r="AJ19" s="170">
        <f>'PEP BID'!AJ19+'PEP A Local'!AJ19</f>
        <v>0</v>
      </c>
      <c r="AK19" s="170">
        <f>'PEP BID'!AK19+'PEP A Local'!AK19</f>
        <v>7321363.6299999999</v>
      </c>
      <c r="AL19" s="170">
        <f>'PEP BID'!AL19+'PEP A Local'!AL19</f>
        <v>938636.37000000011</v>
      </c>
      <c r="AM19" s="170">
        <f>'PEP BID'!AM19+'PEP A Local'!AM19</f>
        <v>0</v>
      </c>
      <c r="AN19" s="170">
        <f>'PEP BID'!AN19+'PEP A Local'!AN19</f>
        <v>0</v>
      </c>
      <c r="AO19" s="170">
        <f>'PEP BID'!AO19+'PEP A Local'!AO19</f>
        <v>0</v>
      </c>
      <c r="AP19" s="170">
        <f>'PEP BID'!AP19+'PEP A Local'!AP19</f>
        <v>0</v>
      </c>
      <c r="AQ19" s="170">
        <f>'PEP BID'!AQ19+'PEP A Local'!AQ19</f>
        <v>0</v>
      </c>
      <c r="AR19" s="170">
        <f>'PEP BID'!AR19+'PEP A Local'!AR19</f>
        <v>0</v>
      </c>
      <c r="AS19" s="170">
        <f>'PEP BID'!AS19+'PEP A Local'!AS19</f>
        <v>0</v>
      </c>
      <c r="AT19" s="170">
        <f>'PEP BID'!AT19+'PEP A Local'!AT19</f>
        <v>0</v>
      </c>
      <c r="AU19" s="170">
        <f>'PEP BID'!AU19+'PEP A Local'!AU19</f>
        <v>0</v>
      </c>
      <c r="AV19" s="170">
        <f>'PEP BID'!AV19+'PEP A Local'!AV19</f>
        <v>0</v>
      </c>
      <c r="AW19" s="170">
        <f>'PEP BID'!AW19+'PEP A Local'!AW19</f>
        <v>4988181.82</v>
      </c>
      <c r="AX19" s="170">
        <f>'PEP BID'!AX19+'PEP A Local'!AX19</f>
        <v>2091818.18</v>
      </c>
      <c r="AY19" s="170">
        <f>'PEP BID'!AY19+'PEP A Local'!AY19</f>
        <v>0</v>
      </c>
      <c r="AZ19" s="170">
        <f>'PEP BID'!AZ19+'PEP A Local'!AZ19</f>
        <v>0</v>
      </c>
      <c r="BA19" s="170">
        <f>'PEP BID'!BA19+'PEP A Local'!BA19</f>
        <v>0</v>
      </c>
      <c r="BB19" s="170">
        <f>'PEP BID'!BB19+'PEP A Local'!BB19</f>
        <v>0</v>
      </c>
      <c r="BC19" s="170">
        <f>'PEP BID'!BC19+'PEP A Local'!BC19</f>
        <v>0</v>
      </c>
      <c r="BD19" s="170">
        <f>'PEP BID'!BD19+'PEP A Local'!BD19</f>
        <v>0</v>
      </c>
      <c r="BE19" s="170">
        <f>'PEP BID'!BE19+'PEP A Local'!BE19</f>
        <v>0</v>
      </c>
      <c r="BF19" s="170">
        <f>'PEP BID'!BF19+'PEP A Local'!BF19</f>
        <v>0</v>
      </c>
      <c r="BG19" s="170">
        <f>'PEP BID'!BG19+'PEP A Local'!BG19</f>
        <v>0</v>
      </c>
      <c r="BH19" s="170">
        <f>'PEP BID'!BH19+'PEP A Local'!BH19</f>
        <v>941318.18</v>
      </c>
      <c r="BI19" s="170">
        <f>'PEP BID'!BI19+'PEP A Local'!BI19</f>
        <v>592681.81999999995</v>
      </c>
      <c r="BJ19" s="170">
        <f>'PEP BID'!BJ19+'PEP A Local'!BJ19</f>
        <v>0</v>
      </c>
      <c r="BK19" s="170">
        <f>'PEP BID'!BK19+'PEP A Local'!BK19</f>
        <v>0</v>
      </c>
      <c r="BL19" s="170">
        <f>'PEP BID'!BL19+'PEP A Local'!BL19</f>
        <v>0</v>
      </c>
      <c r="BM19" s="170">
        <f>'PEP BID'!BM19+'PEP A Local'!BM19</f>
        <v>0</v>
      </c>
      <c r="BN19" s="170">
        <f>'PEP BID'!BN19+'PEP A Local'!BN19</f>
        <v>0</v>
      </c>
      <c r="BO19" s="170">
        <f>'PEP BID'!BO19+'PEP A Local'!BO19</f>
        <v>0</v>
      </c>
      <c r="BP19" s="170">
        <f>'PEP BID'!BP19+'PEP A Local'!BP19</f>
        <v>0</v>
      </c>
      <c r="BQ19" s="170">
        <f>'PEP BID'!BQ19+'PEP A Local'!BQ19</f>
        <v>0</v>
      </c>
      <c r="BR19" s="170">
        <f>'PEP BID'!BR19+'PEP A Local'!BR19</f>
        <v>0</v>
      </c>
      <c r="BS19" s="170">
        <f>'PEP BID'!BS19+'PEP A Local'!BS19</f>
        <v>308409.09000000003</v>
      </c>
      <c r="BT19" s="170">
        <f>'PEP BID'!BT19+'PEP A Local'!BT19</f>
        <v>281590.90999999997</v>
      </c>
      <c r="BU19" s="170">
        <f>'PEP BID'!BU19+'PEP A Local'!BU19</f>
        <v>21830000</v>
      </c>
      <c r="BV19" s="172">
        <f>'PEP BID'!BV19+'PEP A Local'!BV19</f>
        <v>0</v>
      </c>
      <c r="BW19" s="170">
        <f t="shared" si="14"/>
        <v>0</v>
      </c>
      <c r="BX19" s="170">
        <f t="shared" si="15"/>
        <v>4365999.9999999991</v>
      </c>
      <c r="BY19" s="170">
        <f t="shared" si="16"/>
        <v>7321363.6299999999</v>
      </c>
      <c r="BZ19" s="170">
        <f t="shared" si="17"/>
        <v>5926818.1900000004</v>
      </c>
      <c r="CA19" s="170">
        <f t="shared" si="18"/>
        <v>3625818.1799999997</v>
      </c>
      <c r="CB19" s="170">
        <f t="shared" si="19"/>
        <v>590000</v>
      </c>
      <c r="CC19" s="170">
        <f t="shared" si="20"/>
        <v>21830000</v>
      </c>
      <c r="CD19" s="278">
        <f t="shared" si="21"/>
        <v>0</v>
      </c>
    </row>
    <row r="20" spans="1:82" ht="27.6" x14ac:dyDescent="0.3">
      <c r="A20" s="174" t="s">
        <v>239</v>
      </c>
      <c r="B20" s="170">
        <f>'PEP BID'!B20+'PEP A Local'!B20</f>
        <v>0</v>
      </c>
      <c r="C20" s="170">
        <f>'PEP BID'!C20+'PEP A Local'!C20</f>
        <v>0</v>
      </c>
      <c r="D20" s="170">
        <f>'PEP BID'!D20+'PEP A Local'!D20</f>
        <v>0</v>
      </c>
      <c r="E20" s="170">
        <f>'PEP BID'!E20+'PEP A Local'!E20</f>
        <v>0</v>
      </c>
      <c r="F20" s="170">
        <f>'PEP BID'!F20+'PEP A Local'!F20</f>
        <v>0</v>
      </c>
      <c r="G20" s="170">
        <f>'PEP BID'!G20+'PEP A Local'!G20</f>
        <v>0</v>
      </c>
      <c r="H20" s="170">
        <f>'PEP BID'!H20+'PEP A Local'!H20</f>
        <v>0</v>
      </c>
      <c r="I20" s="170">
        <f>'PEP BID'!I20+'PEP A Local'!I20</f>
        <v>0</v>
      </c>
      <c r="J20" s="170">
        <f>'PEP BID'!J20+'PEP A Local'!J20</f>
        <v>0</v>
      </c>
      <c r="K20" s="170">
        <f>'PEP BID'!K20+'PEP A Local'!K20</f>
        <v>0</v>
      </c>
      <c r="L20" s="170">
        <f>'PEP BID'!L20+'PEP A Local'!L20</f>
        <v>0</v>
      </c>
      <c r="M20" s="170">
        <f>'PEP BID'!M20+'PEP A Local'!M20</f>
        <v>0</v>
      </c>
      <c r="N20" s="170">
        <f>'PEP BID'!N20+'PEP A Local'!N20</f>
        <v>0</v>
      </c>
      <c r="O20" s="170">
        <f>'PEP BID'!O20+'PEP A Local'!O20</f>
        <v>0</v>
      </c>
      <c r="P20" s="170">
        <f>'PEP BID'!P20+'PEP A Local'!P20</f>
        <v>0</v>
      </c>
      <c r="Q20" s="170">
        <f>'PEP BID'!Q20+'PEP A Local'!Q20</f>
        <v>0</v>
      </c>
      <c r="R20" s="170">
        <f>'PEP BID'!R20+'PEP A Local'!R20</f>
        <v>0</v>
      </c>
      <c r="S20" s="170">
        <f>'PEP BID'!S20+'PEP A Local'!S20</f>
        <v>0</v>
      </c>
      <c r="T20" s="170">
        <f>'PEP BID'!T20+'PEP A Local'!T20</f>
        <v>0</v>
      </c>
      <c r="U20" s="170">
        <f>'PEP BID'!U20+'PEP A Local'!U20</f>
        <v>0</v>
      </c>
      <c r="V20" s="170">
        <f>'PEP BID'!V20+'PEP A Local'!V20</f>
        <v>0</v>
      </c>
      <c r="W20" s="170">
        <f>'PEP BID'!W20+'PEP A Local'!W20</f>
        <v>0</v>
      </c>
      <c r="X20" s="170">
        <f>'PEP BID'!X20+'PEP A Local'!X20</f>
        <v>26818.18</v>
      </c>
      <c r="Y20" s="170">
        <f>'PEP BID'!Y20+'PEP A Local'!Y20</f>
        <v>1153181.82</v>
      </c>
      <c r="Z20" s="170">
        <f>'PEP BID'!Z20+'PEP A Local'!Z20</f>
        <v>0</v>
      </c>
      <c r="AA20" s="170">
        <f>'PEP BID'!AA20+'PEP A Local'!AA20</f>
        <v>0</v>
      </c>
      <c r="AB20" s="170">
        <f>'PEP BID'!AB20+'PEP A Local'!AB20</f>
        <v>0</v>
      </c>
      <c r="AC20" s="170">
        <f>'PEP BID'!AC20+'PEP A Local'!AC20</f>
        <v>0</v>
      </c>
      <c r="AD20" s="170">
        <f>'PEP BID'!AD20+'PEP A Local'!AD20</f>
        <v>0</v>
      </c>
      <c r="AE20" s="170">
        <f>'PEP BID'!AE20+'PEP A Local'!AE20</f>
        <v>0</v>
      </c>
      <c r="AF20" s="170">
        <f>'PEP BID'!AF20+'PEP A Local'!AF20</f>
        <v>0</v>
      </c>
      <c r="AG20" s="170">
        <f>'PEP BID'!AG20+'PEP A Local'!AG20</f>
        <v>0</v>
      </c>
      <c r="AH20" s="170">
        <f>'PEP BID'!AH20+'PEP A Local'!AH20</f>
        <v>0</v>
      </c>
      <c r="AI20" s="170">
        <f>'PEP BID'!AI20+'PEP A Local'!AI20</f>
        <v>0</v>
      </c>
      <c r="AJ20" s="170">
        <f>'PEP BID'!AJ20+'PEP A Local'!AJ20</f>
        <v>0</v>
      </c>
      <c r="AK20" s="170">
        <f>'PEP BID'!AK20+'PEP A Local'!AK20</f>
        <v>1464272.73</v>
      </c>
      <c r="AL20" s="170">
        <f>'PEP BID'!AL20+'PEP A Local'!AL20</f>
        <v>187727.27000000002</v>
      </c>
      <c r="AM20" s="170">
        <f>'PEP BID'!AM20+'PEP A Local'!AM20</f>
        <v>0</v>
      </c>
      <c r="AN20" s="170">
        <f>'PEP BID'!AN20+'PEP A Local'!AN20</f>
        <v>0</v>
      </c>
      <c r="AO20" s="170">
        <f>'PEP BID'!AO20+'PEP A Local'!AO20</f>
        <v>0</v>
      </c>
      <c r="AP20" s="170">
        <f>'PEP BID'!AP20+'PEP A Local'!AP20</f>
        <v>0</v>
      </c>
      <c r="AQ20" s="170">
        <f>'PEP BID'!AQ20+'PEP A Local'!AQ20</f>
        <v>0</v>
      </c>
      <c r="AR20" s="170">
        <f>'PEP BID'!AR20+'PEP A Local'!AR20</f>
        <v>0</v>
      </c>
      <c r="AS20" s="170">
        <f>'PEP BID'!AS20+'PEP A Local'!AS20</f>
        <v>0</v>
      </c>
      <c r="AT20" s="170">
        <f>'PEP BID'!AT20+'PEP A Local'!AT20</f>
        <v>0</v>
      </c>
      <c r="AU20" s="170">
        <f>'PEP BID'!AU20+'PEP A Local'!AU20</f>
        <v>0</v>
      </c>
      <c r="AV20" s="170">
        <f>'PEP BID'!AV20+'PEP A Local'!AV20</f>
        <v>0</v>
      </c>
      <c r="AW20" s="170">
        <f>'PEP BID'!AW20+'PEP A Local'!AW20</f>
        <v>0</v>
      </c>
      <c r="AX20" s="170">
        <f>'PEP BID'!AX20+'PEP A Local'!AX20</f>
        <v>0</v>
      </c>
      <c r="AY20" s="170">
        <f>'PEP BID'!AY20+'PEP A Local'!AY20</f>
        <v>0</v>
      </c>
      <c r="AZ20" s="170">
        <f>'PEP BID'!AZ20+'PEP A Local'!AZ20</f>
        <v>1244363.6299999999</v>
      </c>
      <c r="BA20" s="170">
        <f>'PEP BID'!BA20+'PEP A Local'!BA20</f>
        <v>643636.37000000011</v>
      </c>
      <c r="BB20" s="170">
        <f>'PEP BID'!BB20+'PEP A Local'!BB20</f>
        <v>0</v>
      </c>
      <c r="BC20" s="170">
        <f>'PEP BID'!BC20+'PEP A Local'!BC20</f>
        <v>0</v>
      </c>
      <c r="BD20" s="170">
        <f>'PEP BID'!BD20+'PEP A Local'!BD20</f>
        <v>0</v>
      </c>
      <c r="BE20" s="170">
        <f>'PEP BID'!BE20+'PEP A Local'!BE20</f>
        <v>0</v>
      </c>
      <c r="BF20" s="170">
        <f>'PEP BID'!BF20+'PEP A Local'!BF20</f>
        <v>0</v>
      </c>
      <c r="BG20" s="170">
        <f>'PEP BID'!BG20+'PEP A Local'!BG20</f>
        <v>0</v>
      </c>
      <c r="BH20" s="170">
        <f>'PEP BID'!BH20+'PEP A Local'!BH20</f>
        <v>506863.63</v>
      </c>
      <c r="BI20" s="170">
        <f>'PEP BID'!BI20+'PEP A Local'!BI20</f>
        <v>319136.37</v>
      </c>
      <c r="BJ20" s="170">
        <f>'PEP BID'!BJ20+'PEP A Local'!BJ20</f>
        <v>0</v>
      </c>
      <c r="BK20" s="170">
        <f>'PEP BID'!BK20+'PEP A Local'!BK20</f>
        <v>0</v>
      </c>
      <c r="BL20" s="170">
        <f>'PEP BID'!BL20+'PEP A Local'!BL20</f>
        <v>0</v>
      </c>
      <c r="BM20" s="170">
        <f>'PEP BID'!BM20+'PEP A Local'!BM20</f>
        <v>0</v>
      </c>
      <c r="BN20" s="170">
        <f>'PEP BID'!BN20+'PEP A Local'!BN20</f>
        <v>0</v>
      </c>
      <c r="BO20" s="170">
        <f>'PEP BID'!BO20+'PEP A Local'!BO20</f>
        <v>0</v>
      </c>
      <c r="BP20" s="170">
        <f>'PEP BID'!BP20+'PEP A Local'!BP20</f>
        <v>0</v>
      </c>
      <c r="BQ20" s="170">
        <f>'PEP BID'!BQ20+'PEP A Local'!BQ20</f>
        <v>0</v>
      </c>
      <c r="BR20" s="170">
        <f>'PEP BID'!BR20+'PEP A Local'!BR20</f>
        <v>168954.55000000002</v>
      </c>
      <c r="BS20" s="170">
        <f>'PEP BID'!BS20+'PEP A Local'!BS20</f>
        <v>185045.44999999998</v>
      </c>
      <c r="BT20" s="170">
        <f>'PEP BID'!BT20+'PEP A Local'!BT20</f>
        <v>0</v>
      </c>
      <c r="BU20" s="170">
        <f>'PEP BID'!BU20+'PEP A Local'!BU20</f>
        <v>5900000</v>
      </c>
      <c r="BV20" s="172">
        <f>'PEP BID'!BV20+'PEP A Local'!BV20</f>
        <v>0</v>
      </c>
      <c r="BW20" s="170">
        <f t="shared" si="14"/>
        <v>0</v>
      </c>
      <c r="BX20" s="170">
        <f t="shared" si="15"/>
        <v>1180000</v>
      </c>
      <c r="BY20" s="170">
        <f t="shared" si="16"/>
        <v>1464272.73</v>
      </c>
      <c r="BZ20" s="170">
        <f t="shared" si="17"/>
        <v>187727.27000000002</v>
      </c>
      <c r="CA20" s="170">
        <f t="shared" si="18"/>
        <v>2714000</v>
      </c>
      <c r="CB20" s="170">
        <f t="shared" si="19"/>
        <v>354000</v>
      </c>
      <c r="CC20" s="170">
        <f t="shared" si="20"/>
        <v>5900000</v>
      </c>
      <c r="CD20" s="278">
        <f t="shared" si="21"/>
        <v>0</v>
      </c>
    </row>
    <row r="21" spans="1:82" ht="27.6" x14ac:dyDescent="0.3">
      <c r="A21" s="173" t="s">
        <v>205</v>
      </c>
      <c r="B21" s="169">
        <f>'PEP BID'!B21+'PEP A Local'!B21</f>
        <v>0</v>
      </c>
      <c r="C21" s="169">
        <f>'PEP BID'!C21+'PEP A Local'!C21</f>
        <v>0</v>
      </c>
      <c r="D21" s="169">
        <f>'PEP BID'!D21+'PEP A Local'!D21</f>
        <v>0</v>
      </c>
      <c r="E21" s="169">
        <f>'PEP BID'!E21+'PEP A Local'!E21</f>
        <v>0</v>
      </c>
      <c r="F21" s="169">
        <f>'PEP BID'!F21+'PEP A Local'!F21</f>
        <v>0</v>
      </c>
      <c r="G21" s="169">
        <f>'PEP BID'!G21+'PEP A Local'!G21</f>
        <v>0</v>
      </c>
      <c r="H21" s="169">
        <f>'PEP BID'!H21+'PEP A Local'!H21</f>
        <v>0</v>
      </c>
      <c r="I21" s="169">
        <f>'PEP BID'!I21+'PEP A Local'!I21</f>
        <v>0</v>
      </c>
      <c r="J21" s="169">
        <f>'PEP BID'!J21+'PEP A Local'!J21</f>
        <v>0</v>
      </c>
      <c r="K21" s="169">
        <f>'PEP BID'!K21+'PEP A Local'!K21</f>
        <v>0</v>
      </c>
      <c r="L21" s="169">
        <f>'PEP BID'!L21+'PEP A Local'!L21</f>
        <v>0</v>
      </c>
      <c r="M21" s="169">
        <f>'PEP BID'!M21+'PEP A Local'!M21</f>
        <v>0</v>
      </c>
      <c r="N21" s="169">
        <f>'PEP BID'!N21+'PEP A Local'!N21</f>
        <v>0</v>
      </c>
      <c r="O21" s="169">
        <f>'PEP BID'!O21+'PEP A Local'!O21</f>
        <v>0</v>
      </c>
      <c r="P21" s="169">
        <f>'PEP BID'!P21+'PEP A Local'!P21</f>
        <v>0</v>
      </c>
      <c r="Q21" s="169">
        <f>'PEP BID'!Q21+'PEP A Local'!Q21</f>
        <v>0</v>
      </c>
      <c r="R21" s="169">
        <f>'PEP BID'!R21+'PEP A Local'!R21</f>
        <v>0</v>
      </c>
      <c r="S21" s="169">
        <f>'PEP BID'!S21+'PEP A Local'!S21</f>
        <v>0</v>
      </c>
      <c r="T21" s="169">
        <f>'PEP BID'!T21+'PEP A Local'!T21</f>
        <v>0</v>
      </c>
      <c r="U21" s="169">
        <f>'PEP BID'!U21+'PEP A Local'!U21</f>
        <v>0</v>
      </c>
      <c r="V21" s="169">
        <f>'PEP BID'!V21+'PEP A Local'!V21</f>
        <v>0</v>
      </c>
      <c r="W21" s="169">
        <f>'PEP BID'!W21+'PEP A Local'!W21</f>
        <v>0</v>
      </c>
      <c r="X21" s="169">
        <f>'PEP BID'!X21+'PEP A Local'!X21</f>
        <v>571227.27</v>
      </c>
      <c r="Y21" s="169">
        <f>'PEP BID'!Y21+'PEP A Local'!Y21</f>
        <v>1104372.73</v>
      </c>
      <c r="Z21" s="169">
        <f>'PEP BID'!Z21+'PEP A Local'!Z21</f>
        <v>0</v>
      </c>
      <c r="AA21" s="169">
        <f>'PEP BID'!AA21+'PEP A Local'!AA21</f>
        <v>0</v>
      </c>
      <c r="AB21" s="169">
        <f>'PEP BID'!AB21+'PEP A Local'!AB21</f>
        <v>0</v>
      </c>
      <c r="AC21" s="169">
        <f>'PEP BID'!AC21+'PEP A Local'!AC21</f>
        <v>0</v>
      </c>
      <c r="AD21" s="169">
        <f>'PEP BID'!AD21+'PEP A Local'!AD21</f>
        <v>0</v>
      </c>
      <c r="AE21" s="169">
        <f>'PEP BID'!AE21+'PEP A Local'!AE21</f>
        <v>0</v>
      </c>
      <c r="AF21" s="169">
        <f>'PEP BID'!AF21+'PEP A Local'!AF21</f>
        <v>0</v>
      </c>
      <c r="AG21" s="169">
        <f>'PEP BID'!AG21+'PEP A Local'!AG21</f>
        <v>678500</v>
      </c>
      <c r="AH21" s="169">
        <f>'PEP BID'!AH21+'PEP A Local'!AH21</f>
        <v>2035500</v>
      </c>
      <c r="AI21" s="169">
        <f>'PEP BID'!AI21+'PEP A Local'!AI21</f>
        <v>0</v>
      </c>
      <c r="AJ21" s="169">
        <f>'PEP BID'!AJ21+'PEP A Local'!AJ21</f>
        <v>0</v>
      </c>
      <c r="AK21" s="169">
        <f>'PEP BID'!AK21+'PEP A Local'!AK21</f>
        <v>0</v>
      </c>
      <c r="AL21" s="169">
        <f>'PEP BID'!AL21+'PEP A Local'!AL21</f>
        <v>0</v>
      </c>
      <c r="AM21" s="169">
        <f>'PEP BID'!AM21+'PEP A Local'!AM21</f>
        <v>0</v>
      </c>
      <c r="AN21" s="169">
        <f>'PEP BID'!AN21+'PEP A Local'!AN21</f>
        <v>0</v>
      </c>
      <c r="AO21" s="169">
        <f>'PEP BID'!AO21+'PEP A Local'!AO21</f>
        <v>0</v>
      </c>
      <c r="AP21" s="169">
        <f>'PEP BID'!AP21+'PEP A Local'!AP21</f>
        <v>268181.82</v>
      </c>
      <c r="AQ21" s="169">
        <f>'PEP BID'!AQ21+'PEP A Local'!AQ21</f>
        <v>2091818.18</v>
      </c>
      <c r="AR21" s="169">
        <f>'PEP BID'!AR21+'PEP A Local'!AR21</f>
        <v>0</v>
      </c>
      <c r="AS21" s="169">
        <f>'PEP BID'!AS21+'PEP A Local'!AS21</f>
        <v>0</v>
      </c>
      <c r="AT21" s="169">
        <f>'PEP BID'!AT21+'PEP A Local'!AT21</f>
        <v>0</v>
      </c>
      <c r="AU21" s="169">
        <f>'PEP BID'!AU21+'PEP A Local'!AU21</f>
        <v>0</v>
      </c>
      <c r="AV21" s="169">
        <f>'PEP BID'!AV21+'PEP A Local'!AV21</f>
        <v>0</v>
      </c>
      <c r="AW21" s="169">
        <f>'PEP BID'!AW21+'PEP A Local'!AW21</f>
        <v>0</v>
      </c>
      <c r="AX21" s="169">
        <f>'PEP BID'!AX21+'PEP A Local'!AX21</f>
        <v>0</v>
      </c>
      <c r="AY21" s="169">
        <f>'PEP BID'!AY21+'PEP A Local'!AY21</f>
        <v>21454.55</v>
      </c>
      <c r="AZ21" s="169">
        <f>'PEP BID'!AZ21+'PEP A Local'!AZ21</f>
        <v>901090.90999999992</v>
      </c>
      <c r="BA21" s="169">
        <f>'PEP BID'!BA21+'PEP A Local'!BA21</f>
        <v>21454.55</v>
      </c>
      <c r="BB21" s="169">
        <f>'PEP BID'!BB21+'PEP A Local'!BB21</f>
        <v>0</v>
      </c>
      <c r="BC21" s="169">
        <f>'PEP BID'!BC21+'PEP A Local'!BC21</f>
        <v>0</v>
      </c>
      <c r="BD21" s="169">
        <f>'PEP BID'!BD21+'PEP A Local'!BD21</f>
        <v>0</v>
      </c>
      <c r="BE21" s="169">
        <f>'PEP BID'!BE21+'PEP A Local'!BE21</f>
        <v>0</v>
      </c>
      <c r="BF21" s="169">
        <f>'PEP BID'!BF21+'PEP A Local'!BF21</f>
        <v>0</v>
      </c>
      <c r="BG21" s="169">
        <f>'PEP BID'!BG21+'PEP A Local'!BG21</f>
        <v>0</v>
      </c>
      <c r="BH21" s="169">
        <f>'PEP BID'!BH21+'PEP A Local'!BH21</f>
        <v>637736.37000000011</v>
      </c>
      <c r="BI21" s="169">
        <f>'PEP BID'!BI21+'PEP A Local'!BI21</f>
        <v>46663.63</v>
      </c>
      <c r="BJ21" s="169">
        <f>'PEP BID'!BJ21+'PEP A Local'!BJ21</f>
        <v>0</v>
      </c>
      <c r="BK21" s="169">
        <f>'PEP BID'!BK21+'PEP A Local'!BK21</f>
        <v>0</v>
      </c>
      <c r="BL21" s="169">
        <f>'PEP BID'!BL21+'PEP A Local'!BL21</f>
        <v>0</v>
      </c>
      <c r="BM21" s="169">
        <f>'PEP BID'!BM21+'PEP A Local'!BM21</f>
        <v>0</v>
      </c>
      <c r="BN21" s="169">
        <f>'PEP BID'!BN21+'PEP A Local'!BN21</f>
        <v>0</v>
      </c>
      <c r="BO21" s="169">
        <f>'PEP BID'!BO21+'PEP A Local'!BO21</f>
        <v>0</v>
      </c>
      <c r="BP21" s="169">
        <f>'PEP BID'!BP21+'PEP A Local'!BP21</f>
        <v>0</v>
      </c>
      <c r="BQ21" s="169">
        <f>'PEP BID'!BQ21+'PEP A Local'!BQ21</f>
        <v>0</v>
      </c>
      <c r="BR21" s="169">
        <f>'PEP BID'!BR21+'PEP A Local'!BR21</f>
        <v>0</v>
      </c>
      <c r="BS21" s="169">
        <f>'PEP BID'!BS21+'PEP A Local'!BS21</f>
        <v>0</v>
      </c>
      <c r="BT21" s="169">
        <f>'PEP BID'!BT21+'PEP A Local'!BT21</f>
        <v>0</v>
      </c>
      <c r="BU21" s="169">
        <f>'PEP BID'!BU21+'PEP A Local'!BU21</f>
        <v>8378000.0100000007</v>
      </c>
      <c r="BV21" s="172">
        <f>'PEP BID'!BV21+'PEP A Local'!BV21</f>
        <v>0</v>
      </c>
      <c r="BW21" s="169">
        <f t="shared" si="14"/>
        <v>0</v>
      </c>
      <c r="BX21" s="169">
        <f t="shared" si="15"/>
        <v>1675600</v>
      </c>
      <c r="BY21" s="169">
        <f t="shared" si="16"/>
        <v>2714000</v>
      </c>
      <c r="BZ21" s="169">
        <f t="shared" si="17"/>
        <v>2360000</v>
      </c>
      <c r="CA21" s="169">
        <f t="shared" si="18"/>
        <v>1628400.01</v>
      </c>
      <c r="CB21" s="169">
        <f t="shared" si="19"/>
        <v>0</v>
      </c>
      <c r="CC21" s="169">
        <f t="shared" si="20"/>
        <v>8378000.0099999998</v>
      </c>
      <c r="CD21" s="278">
        <f t="shared" si="21"/>
        <v>0</v>
      </c>
    </row>
    <row r="22" spans="1:82" ht="27.6" x14ac:dyDescent="0.3">
      <c r="A22" s="173" t="s">
        <v>206</v>
      </c>
      <c r="B22" s="169">
        <f>'PEP BID'!B22+'PEP A Local'!B22</f>
        <v>0</v>
      </c>
      <c r="C22" s="169">
        <f>'PEP BID'!C22+'PEP A Local'!C22</f>
        <v>0</v>
      </c>
      <c r="D22" s="169">
        <f>'PEP BID'!D22+'PEP A Local'!D22</f>
        <v>0</v>
      </c>
      <c r="E22" s="169">
        <f>'PEP BID'!E22+'PEP A Local'!E22</f>
        <v>0</v>
      </c>
      <c r="F22" s="169">
        <f>'PEP BID'!F22+'PEP A Local'!F22</f>
        <v>0</v>
      </c>
      <c r="G22" s="169">
        <f>'PEP BID'!G22+'PEP A Local'!G22</f>
        <v>0</v>
      </c>
      <c r="H22" s="169">
        <f>'PEP BID'!H22+'PEP A Local'!H22</f>
        <v>0</v>
      </c>
      <c r="I22" s="169">
        <f>'PEP BID'!I22+'PEP A Local'!I22</f>
        <v>0</v>
      </c>
      <c r="J22" s="169">
        <f>'PEP BID'!J22+'PEP A Local'!J22</f>
        <v>0</v>
      </c>
      <c r="K22" s="169">
        <f>'PEP BID'!K22+'PEP A Local'!K22</f>
        <v>0</v>
      </c>
      <c r="L22" s="169">
        <f>'PEP BID'!L22+'PEP A Local'!L22</f>
        <v>0</v>
      </c>
      <c r="M22" s="169">
        <f>'PEP BID'!M22+'PEP A Local'!M22</f>
        <v>0</v>
      </c>
      <c r="N22" s="169">
        <f>'PEP BID'!N22+'PEP A Local'!N22</f>
        <v>0</v>
      </c>
      <c r="O22" s="169">
        <f>'PEP BID'!O22+'PEP A Local'!O22</f>
        <v>0</v>
      </c>
      <c r="P22" s="169">
        <f>'PEP BID'!P22+'PEP A Local'!P22</f>
        <v>0</v>
      </c>
      <c r="Q22" s="169">
        <f>'PEP BID'!Q22+'PEP A Local'!Q22</f>
        <v>0</v>
      </c>
      <c r="R22" s="169">
        <f>'PEP BID'!R22+'PEP A Local'!R22</f>
        <v>0</v>
      </c>
      <c r="S22" s="169">
        <f>'PEP BID'!S22+'PEP A Local'!S22</f>
        <v>0</v>
      </c>
      <c r="T22" s="169">
        <f>'PEP BID'!T22+'PEP A Local'!T22</f>
        <v>0</v>
      </c>
      <c r="U22" s="169">
        <f>'PEP BID'!U22+'PEP A Local'!U22</f>
        <v>0</v>
      </c>
      <c r="V22" s="169">
        <f>'PEP BID'!V22+'PEP A Local'!V22</f>
        <v>0</v>
      </c>
      <c r="W22" s="169">
        <f>'PEP BID'!W22+'PEP A Local'!W22</f>
        <v>13409.09</v>
      </c>
      <c r="X22" s="169">
        <f>'PEP BID'!X22+'PEP A Local'!X22</f>
        <v>576590.91</v>
      </c>
      <c r="Y22" s="169">
        <f>'PEP BID'!Y22+'PEP A Local'!Y22</f>
        <v>0</v>
      </c>
      <c r="Z22" s="169">
        <f>'PEP BID'!Z22+'PEP A Local'!Z22</f>
        <v>0</v>
      </c>
      <c r="AA22" s="169">
        <f>'PEP BID'!AA22+'PEP A Local'!AA22</f>
        <v>0</v>
      </c>
      <c r="AB22" s="169">
        <f>'PEP BID'!AB22+'PEP A Local'!AB22</f>
        <v>0</v>
      </c>
      <c r="AC22" s="169">
        <f>'PEP BID'!AC22+'PEP A Local'!AC22</f>
        <v>0</v>
      </c>
      <c r="AD22" s="169">
        <f>'PEP BID'!AD22+'PEP A Local'!AD22</f>
        <v>0</v>
      </c>
      <c r="AE22" s="169">
        <f>'PEP BID'!AE22+'PEP A Local'!AE22</f>
        <v>0</v>
      </c>
      <c r="AF22" s="169">
        <f>'PEP BID'!AF22+'PEP A Local'!AF22</f>
        <v>0</v>
      </c>
      <c r="AG22" s="169">
        <f>'PEP BID'!AG22+'PEP A Local'!AG22</f>
        <v>0</v>
      </c>
      <c r="AH22" s="169">
        <f>'PEP BID'!AH22+'PEP A Local'!AH22</f>
        <v>0</v>
      </c>
      <c r="AI22" s="169">
        <f>'PEP BID'!AI22+'PEP A Local'!AI22</f>
        <v>0</v>
      </c>
      <c r="AJ22" s="169">
        <f>'PEP BID'!AJ22+'PEP A Local'!AJ22</f>
        <v>1568863.63</v>
      </c>
      <c r="AK22" s="169">
        <f>'PEP BID'!AK22+'PEP A Local'!AK22</f>
        <v>201136.37</v>
      </c>
      <c r="AL22" s="169">
        <f>'PEP BID'!AL22+'PEP A Local'!AL22</f>
        <v>0</v>
      </c>
      <c r="AM22" s="169">
        <f>'PEP BID'!AM22+'PEP A Local'!AM22</f>
        <v>0</v>
      </c>
      <c r="AN22" s="169">
        <f>'PEP BID'!AN22+'PEP A Local'!AN22</f>
        <v>0</v>
      </c>
      <c r="AO22" s="169">
        <f>'PEP BID'!AO22+'PEP A Local'!AO22</f>
        <v>0</v>
      </c>
      <c r="AP22" s="169">
        <f>'PEP BID'!AP22+'PEP A Local'!AP22</f>
        <v>0</v>
      </c>
      <c r="AQ22" s="169">
        <f>'PEP BID'!AQ22+'PEP A Local'!AQ22</f>
        <v>0</v>
      </c>
      <c r="AR22" s="169">
        <f>'PEP BID'!AR22+'PEP A Local'!AR22</f>
        <v>0</v>
      </c>
      <c r="AS22" s="169">
        <f>'PEP BID'!AS22+'PEP A Local'!AS22</f>
        <v>0</v>
      </c>
      <c r="AT22" s="169">
        <f>'PEP BID'!AT22+'PEP A Local'!AT22</f>
        <v>0</v>
      </c>
      <c r="AU22" s="169">
        <f>'PEP BID'!AU22+'PEP A Local'!AU22</f>
        <v>0</v>
      </c>
      <c r="AV22" s="169">
        <f>'PEP BID'!AV22+'PEP A Local'!AV22</f>
        <v>1327500</v>
      </c>
      <c r="AW22" s="169">
        <f>'PEP BID'!AW22+'PEP A Local'!AW22</f>
        <v>442500</v>
      </c>
      <c r="AX22" s="169">
        <f>'PEP BID'!AX22+'PEP A Local'!AX22</f>
        <v>0</v>
      </c>
      <c r="AY22" s="169">
        <f>'PEP BID'!AY22+'PEP A Local'!AY22</f>
        <v>0</v>
      </c>
      <c r="AZ22" s="169">
        <f>'PEP BID'!AZ22+'PEP A Local'!AZ22</f>
        <v>0</v>
      </c>
      <c r="BA22" s="169">
        <f>'PEP BID'!BA22+'PEP A Local'!BA22</f>
        <v>0</v>
      </c>
      <c r="BB22" s="169">
        <f>'PEP BID'!BB22+'PEP A Local'!BB22</f>
        <v>0</v>
      </c>
      <c r="BC22" s="169">
        <f>'PEP BID'!BC22+'PEP A Local'!BC22</f>
        <v>0</v>
      </c>
      <c r="BD22" s="169">
        <f>'PEP BID'!BD22+'PEP A Local'!BD22</f>
        <v>0</v>
      </c>
      <c r="BE22" s="169">
        <f>'PEP BID'!BE22+'PEP A Local'!BE22</f>
        <v>0</v>
      </c>
      <c r="BF22" s="169">
        <f>'PEP BID'!BF22+'PEP A Local'!BF22</f>
        <v>0</v>
      </c>
      <c r="BG22" s="169">
        <f>'PEP BID'!BG22+'PEP A Local'!BG22</f>
        <v>0</v>
      </c>
      <c r="BH22" s="169">
        <f>'PEP BID'!BH22+'PEP A Local'!BH22</f>
        <v>724090.91</v>
      </c>
      <c r="BI22" s="169">
        <f>'PEP BID'!BI22+'PEP A Local'!BI22</f>
        <v>455909.09</v>
      </c>
      <c r="BJ22" s="169">
        <f>'PEP BID'!BJ22+'PEP A Local'!BJ22</f>
        <v>0</v>
      </c>
      <c r="BK22" s="169">
        <f>'PEP BID'!BK22+'PEP A Local'!BK22</f>
        <v>0</v>
      </c>
      <c r="BL22" s="169">
        <f>'PEP BID'!BL22+'PEP A Local'!BL22</f>
        <v>0</v>
      </c>
      <c r="BM22" s="169">
        <f>'PEP BID'!BM22+'PEP A Local'!BM22</f>
        <v>0</v>
      </c>
      <c r="BN22" s="169">
        <f>'PEP BID'!BN22+'PEP A Local'!BN22</f>
        <v>0</v>
      </c>
      <c r="BO22" s="169">
        <f>'PEP BID'!BO22+'PEP A Local'!BO22</f>
        <v>0</v>
      </c>
      <c r="BP22" s="169">
        <f>'PEP BID'!BP22+'PEP A Local'!BP22</f>
        <v>0</v>
      </c>
      <c r="BQ22" s="169">
        <f>'PEP BID'!BQ22+'PEP A Local'!BQ22</f>
        <v>0</v>
      </c>
      <c r="BR22" s="169">
        <f>'PEP BID'!BR22+'PEP A Local'!BR22</f>
        <v>281590.90999999997</v>
      </c>
      <c r="BS22" s="169">
        <f>'PEP BID'!BS22+'PEP A Local'!BS22</f>
        <v>308409.09000000003</v>
      </c>
      <c r="BT22" s="169">
        <f>'PEP BID'!BT22+'PEP A Local'!BT22</f>
        <v>0</v>
      </c>
      <c r="BU22" s="169">
        <f>'PEP BID'!BU22+'PEP A Local'!BU22</f>
        <v>5900000</v>
      </c>
      <c r="BV22" s="172">
        <f>'PEP BID'!BV22+'PEP A Local'!BV22</f>
        <v>0</v>
      </c>
      <c r="BW22" s="169">
        <f t="shared" si="14"/>
        <v>0</v>
      </c>
      <c r="BX22" s="169">
        <f t="shared" si="15"/>
        <v>590000</v>
      </c>
      <c r="BY22" s="169">
        <f t="shared" si="16"/>
        <v>1770000</v>
      </c>
      <c r="BZ22" s="169">
        <f t="shared" si="17"/>
        <v>1770000</v>
      </c>
      <c r="CA22" s="169">
        <f t="shared" si="18"/>
        <v>1180000</v>
      </c>
      <c r="CB22" s="169">
        <f t="shared" si="19"/>
        <v>590000</v>
      </c>
      <c r="CC22" s="169">
        <f t="shared" si="20"/>
        <v>5900000</v>
      </c>
      <c r="CD22" s="278">
        <f t="shared" si="21"/>
        <v>0</v>
      </c>
    </row>
    <row r="23" spans="1:82" ht="27.6" x14ac:dyDescent="0.3">
      <c r="A23" s="173" t="s">
        <v>207</v>
      </c>
      <c r="B23" s="169">
        <f>'PEP BID'!B23+'PEP A Local'!B23</f>
        <v>0</v>
      </c>
      <c r="C23" s="169">
        <f>'PEP BID'!C23+'PEP A Local'!C23</f>
        <v>0</v>
      </c>
      <c r="D23" s="169">
        <f>'PEP BID'!D23+'PEP A Local'!D23</f>
        <v>0</v>
      </c>
      <c r="E23" s="169">
        <f>'PEP BID'!E23+'PEP A Local'!E23</f>
        <v>0</v>
      </c>
      <c r="F23" s="169">
        <f>'PEP BID'!F23+'PEP A Local'!F23</f>
        <v>0</v>
      </c>
      <c r="G23" s="169">
        <f>'PEP BID'!G23+'PEP A Local'!G23</f>
        <v>0</v>
      </c>
      <c r="H23" s="169">
        <f>'PEP BID'!H23+'PEP A Local'!H23</f>
        <v>0</v>
      </c>
      <c r="I23" s="169">
        <f>'PEP BID'!I23+'PEP A Local'!I23</f>
        <v>0</v>
      </c>
      <c r="J23" s="169">
        <f>'PEP BID'!J23+'PEP A Local'!J23</f>
        <v>0</v>
      </c>
      <c r="K23" s="169">
        <f>'PEP BID'!K23+'PEP A Local'!K23</f>
        <v>0</v>
      </c>
      <c r="L23" s="169">
        <f>'PEP BID'!L23+'PEP A Local'!L23</f>
        <v>0</v>
      </c>
      <c r="M23" s="169">
        <f>'PEP BID'!M23+'PEP A Local'!M23</f>
        <v>0</v>
      </c>
      <c r="N23" s="169">
        <f>'PEP BID'!N23+'PEP A Local'!N23</f>
        <v>0</v>
      </c>
      <c r="O23" s="169">
        <f>'PEP BID'!O23+'PEP A Local'!O23</f>
        <v>0</v>
      </c>
      <c r="P23" s="169">
        <f>'PEP BID'!P23+'PEP A Local'!P23</f>
        <v>0</v>
      </c>
      <c r="Q23" s="169">
        <f>'PEP BID'!Q23+'PEP A Local'!Q23</f>
        <v>0</v>
      </c>
      <c r="R23" s="169">
        <f>'PEP BID'!R23+'PEP A Local'!R23</f>
        <v>0</v>
      </c>
      <c r="S23" s="169">
        <f>'PEP BID'!S23+'PEP A Local'!S23</f>
        <v>0</v>
      </c>
      <c r="T23" s="169">
        <f>'PEP BID'!T23+'PEP A Local'!T23</f>
        <v>0</v>
      </c>
      <c r="U23" s="169">
        <f>'PEP BID'!U23+'PEP A Local'!U23</f>
        <v>0</v>
      </c>
      <c r="V23" s="169">
        <f>'PEP BID'!V23+'PEP A Local'!V23</f>
        <v>0</v>
      </c>
      <c r="W23" s="169">
        <f>'PEP BID'!W23+'PEP A Local'!W23</f>
        <v>80454.55</v>
      </c>
      <c r="X23" s="169">
        <f>'PEP BID'!X23+'PEP A Local'!X23</f>
        <v>3459545.45</v>
      </c>
      <c r="Y23" s="169">
        <f>'PEP BID'!Y23+'PEP A Local'!Y23</f>
        <v>0</v>
      </c>
      <c r="Z23" s="169">
        <f>'PEP BID'!Z23+'PEP A Local'!Z23</f>
        <v>0</v>
      </c>
      <c r="AA23" s="169">
        <f>'PEP BID'!AA23+'PEP A Local'!AA23</f>
        <v>0</v>
      </c>
      <c r="AB23" s="169">
        <f>'PEP BID'!AB23+'PEP A Local'!AB23</f>
        <v>0</v>
      </c>
      <c r="AC23" s="169">
        <f>'PEP BID'!AC23+'PEP A Local'!AC23</f>
        <v>0</v>
      </c>
      <c r="AD23" s="169">
        <f>'PEP BID'!AD23+'PEP A Local'!AD23</f>
        <v>0</v>
      </c>
      <c r="AE23" s="169">
        <f>'PEP BID'!AE23+'PEP A Local'!AE23</f>
        <v>0</v>
      </c>
      <c r="AF23" s="169">
        <f>'PEP BID'!AF23+'PEP A Local'!AF23</f>
        <v>0</v>
      </c>
      <c r="AG23" s="169">
        <f>'PEP BID'!AG23+'PEP A Local'!AG23</f>
        <v>0</v>
      </c>
      <c r="AH23" s="169">
        <f>'PEP BID'!AH23+'PEP A Local'!AH23</f>
        <v>0</v>
      </c>
      <c r="AI23" s="169">
        <f>'PEP BID'!AI23+'PEP A Local'!AI23</f>
        <v>0</v>
      </c>
      <c r="AJ23" s="169">
        <f>'PEP BID'!AJ23+'PEP A Local'!AJ23</f>
        <v>4183636.3699999996</v>
      </c>
      <c r="AK23" s="169">
        <f>'PEP BID'!AK23+'PEP A Local'!AK23</f>
        <v>536363.63</v>
      </c>
      <c r="AL23" s="169">
        <f>'PEP BID'!AL23+'PEP A Local'!AL23</f>
        <v>0</v>
      </c>
      <c r="AM23" s="169">
        <f>'PEP BID'!AM23+'PEP A Local'!AM23</f>
        <v>0</v>
      </c>
      <c r="AN23" s="169">
        <f>'PEP BID'!AN23+'PEP A Local'!AN23</f>
        <v>0</v>
      </c>
      <c r="AO23" s="169">
        <f>'PEP BID'!AO23+'PEP A Local'!AO23</f>
        <v>0</v>
      </c>
      <c r="AP23" s="169">
        <f>'PEP BID'!AP23+'PEP A Local'!AP23</f>
        <v>0</v>
      </c>
      <c r="AQ23" s="169">
        <f>'PEP BID'!AQ23+'PEP A Local'!AQ23</f>
        <v>0</v>
      </c>
      <c r="AR23" s="169">
        <f>'PEP BID'!AR23+'PEP A Local'!AR23</f>
        <v>0</v>
      </c>
      <c r="AS23" s="169">
        <f>'PEP BID'!AS23+'PEP A Local'!AS23</f>
        <v>0</v>
      </c>
      <c r="AT23" s="169">
        <f>'PEP BID'!AT23+'PEP A Local'!AT23</f>
        <v>0</v>
      </c>
      <c r="AU23" s="169">
        <f>'PEP BID'!AU23+'PEP A Local'!AU23</f>
        <v>0</v>
      </c>
      <c r="AV23" s="169">
        <f>'PEP BID'!AV23+'PEP A Local'!AV23</f>
        <v>3097500</v>
      </c>
      <c r="AW23" s="169">
        <f>'PEP BID'!AW23+'PEP A Local'!AW23</f>
        <v>1032500</v>
      </c>
      <c r="AX23" s="169">
        <f>'PEP BID'!AX23+'PEP A Local'!AX23</f>
        <v>0</v>
      </c>
      <c r="AY23" s="169">
        <f>'PEP BID'!AY23+'PEP A Local'!AY23</f>
        <v>0</v>
      </c>
      <c r="AZ23" s="169">
        <f>'PEP BID'!AZ23+'PEP A Local'!AZ23</f>
        <v>0</v>
      </c>
      <c r="BA23" s="169">
        <f>'PEP BID'!BA23+'PEP A Local'!BA23</f>
        <v>0</v>
      </c>
      <c r="BB23" s="169">
        <f>'PEP BID'!BB23+'PEP A Local'!BB23</f>
        <v>0</v>
      </c>
      <c r="BC23" s="169">
        <f>'PEP BID'!BC23+'PEP A Local'!BC23</f>
        <v>0</v>
      </c>
      <c r="BD23" s="169">
        <f>'PEP BID'!BD23+'PEP A Local'!BD23</f>
        <v>0</v>
      </c>
      <c r="BE23" s="169">
        <f>'PEP BID'!BE23+'PEP A Local'!BE23</f>
        <v>0</v>
      </c>
      <c r="BF23" s="169">
        <f>'PEP BID'!BF23+'PEP A Local'!BF23</f>
        <v>0</v>
      </c>
      <c r="BG23" s="169">
        <f>'PEP BID'!BG23+'PEP A Local'!BG23</f>
        <v>0</v>
      </c>
      <c r="BH23" s="169">
        <f>'PEP BID'!BH23+'PEP A Local'!BH23</f>
        <v>1810227.27</v>
      </c>
      <c r="BI23" s="169">
        <f>'PEP BID'!BI23+'PEP A Local'!BI23</f>
        <v>1139772.73</v>
      </c>
      <c r="BJ23" s="169">
        <f>'PEP BID'!BJ23+'PEP A Local'!BJ23</f>
        <v>0</v>
      </c>
      <c r="BK23" s="169">
        <f>'PEP BID'!BK23+'PEP A Local'!BK23</f>
        <v>0</v>
      </c>
      <c r="BL23" s="169">
        <f>'PEP BID'!BL23+'PEP A Local'!BL23</f>
        <v>0</v>
      </c>
      <c r="BM23" s="169">
        <f>'PEP BID'!BM23+'PEP A Local'!BM23</f>
        <v>0</v>
      </c>
      <c r="BN23" s="169">
        <f>'PEP BID'!BN23+'PEP A Local'!BN23</f>
        <v>0</v>
      </c>
      <c r="BO23" s="169">
        <f>'PEP BID'!BO23+'PEP A Local'!BO23</f>
        <v>0</v>
      </c>
      <c r="BP23" s="169">
        <f>'PEP BID'!BP23+'PEP A Local'!BP23</f>
        <v>1233636.3700000001</v>
      </c>
      <c r="BQ23" s="169">
        <f>'PEP BID'!BQ23+'PEP A Local'!BQ23</f>
        <v>1126363.6299999999</v>
      </c>
      <c r="BR23" s="169">
        <f>'PEP BID'!BR23+'PEP A Local'!BR23</f>
        <v>0</v>
      </c>
      <c r="BS23" s="169">
        <f>'PEP BID'!BS23+'PEP A Local'!BS23</f>
        <v>0</v>
      </c>
      <c r="BT23" s="169">
        <f>'PEP BID'!BT23+'PEP A Local'!BT23</f>
        <v>0</v>
      </c>
      <c r="BU23" s="169">
        <f>'PEP BID'!BU23+'PEP A Local'!BU23</f>
        <v>17700000</v>
      </c>
      <c r="BV23" s="172">
        <f>'PEP BID'!BV23+'PEP A Local'!BV23</f>
        <v>0</v>
      </c>
      <c r="BW23" s="169">
        <f t="shared" si="14"/>
        <v>0</v>
      </c>
      <c r="BX23" s="169">
        <f t="shared" si="15"/>
        <v>3540000</v>
      </c>
      <c r="BY23" s="169">
        <f t="shared" si="16"/>
        <v>4720000</v>
      </c>
      <c r="BZ23" s="169">
        <f t="shared" si="17"/>
        <v>4130000</v>
      </c>
      <c r="CA23" s="169">
        <f t="shared" si="18"/>
        <v>2950000</v>
      </c>
      <c r="CB23" s="169">
        <f t="shared" si="19"/>
        <v>2360000</v>
      </c>
      <c r="CC23" s="169">
        <f t="shared" si="20"/>
        <v>17700000</v>
      </c>
      <c r="CD23" s="278">
        <f t="shared" si="21"/>
        <v>0</v>
      </c>
    </row>
    <row r="24" spans="1:82" x14ac:dyDescent="0.3">
      <c r="A24" s="171" t="s">
        <v>185</v>
      </c>
      <c r="B24" s="177">
        <f t="shared" ref="B24:BM24" si="25">B25+B26+B27+B28+B29</f>
        <v>0</v>
      </c>
      <c r="C24" s="177">
        <f t="shared" si="25"/>
        <v>0</v>
      </c>
      <c r="D24" s="177">
        <f t="shared" si="25"/>
        <v>0</v>
      </c>
      <c r="E24" s="177">
        <f t="shared" si="25"/>
        <v>0</v>
      </c>
      <c r="F24" s="177">
        <f t="shared" si="25"/>
        <v>0</v>
      </c>
      <c r="G24" s="177">
        <f t="shared" si="25"/>
        <v>0</v>
      </c>
      <c r="H24" s="177">
        <f t="shared" si="25"/>
        <v>0</v>
      </c>
      <c r="I24" s="177">
        <f t="shared" si="25"/>
        <v>0</v>
      </c>
      <c r="J24" s="177">
        <f t="shared" si="25"/>
        <v>0</v>
      </c>
      <c r="K24" s="177">
        <f t="shared" si="25"/>
        <v>0</v>
      </c>
      <c r="L24" s="177">
        <f t="shared" si="25"/>
        <v>0</v>
      </c>
      <c r="M24" s="177">
        <f t="shared" si="25"/>
        <v>0</v>
      </c>
      <c r="N24" s="177">
        <f t="shared" si="25"/>
        <v>0</v>
      </c>
      <c r="O24" s="177">
        <f t="shared" si="25"/>
        <v>0</v>
      </c>
      <c r="P24" s="177">
        <f t="shared" si="25"/>
        <v>0</v>
      </c>
      <c r="Q24" s="177">
        <f t="shared" si="25"/>
        <v>0</v>
      </c>
      <c r="R24" s="177">
        <f t="shared" si="25"/>
        <v>0</v>
      </c>
      <c r="S24" s="177">
        <f t="shared" si="25"/>
        <v>0</v>
      </c>
      <c r="T24" s="177">
        <f t="shared" si="25"/>
        <v>0</v>
      </c>
      <c r="U24" s="177">
        <f t="shared" si="25"/>
        <v>0</v>
      </c>
      <c r="V24" s="177">
        <f t="shared" si="25"/>
        <v>0</v>
      </c>
      <c r="W24" s="177">
        <f t="shared" si="25"/>
        <v>607500</v>
      </c>
      <c r="X24" s="177">
        <f t="shared" si="25"/>
        <v>2420357.14</v>
      </c>
      <c r="Y24" s="177">
        <f t="shared" si="25"/>
        <v>295714.29000000004</v>
      </c>
      <c r="Z24" s="177">
        <f t="shared" si="25"/>
        <v>270000</v>
      </c>
      <c r="AA24" s="177">
        <f t="shared" si="25"/>
        <v>257142.86000000002</v>
      </c>
      <c r="AB24" s="177">
        <f t="shared" si="25"/>
        <v>295714.29000000004</v>
      </c>
      <c r="AC24" s="177">
        <f t="shared" si="25"/>
        <v>270000</v>
      </c>
      <c r="AD24" s="177">
        <f t="shared" si="25"/>
        <v>497857.16000000003</v>
      </c>
      <c r="AE24" s="177">
        <f t="shared" si="25"/>
        <v>325248.46000000002</v>
      </c>
      <c r="AF24" s="177">
        <f t="shared" si="25"/>
        <v>306521.74</v>
      </c>
      <c r="AG24" s="177">
        <f t="shared" si="25"/>
        <v>335714.29000000004</v>
      </c>
      <c r="AH24" s="177">
        <f t="shared" si="25"/>
        <v>321118.03000000003</v>
      </c>
      <c r="AI24" s="177">
        <f t="shared" si="25"/>
        <v>306521.74</v>
      </c>
      <c r="AJ24" s="177">
        <f t="shared" si="25"/>
        <v>321118.03000000003</v>
      </c>
      <c r="AK24" s="177">
        <f t="shared" si="25"/>
        <v>321118.03000000003</v>
      </c>
      <c r="AL24" s="177">
        <f t="shared" si="25"/>
        <v>321118.03000000003</v>
      </c>
      <c r="AM24" s="177">
        <f t="shared" si="25"/>
        <v>291925.46999999997</v>
      </c>
      <c r="AN24" s="177">
        <f t="shared" si="25"/>
        <v>335714.29000000004</v>
      </c>
      <c r="AO24" s="177">
        <f t="shared" si="25"/>
        <v>291925.46999999997</v>
      </c>
      <c r="AP24" s="177">
        <f t="shared" si="25"/>
        <v>335714.29000000004</v>
      </c>
      <c r="AQ24" s="177">
        <f t="shared" si="25"/>
        <v>321118.03000000003</v>
      </c>
      <c r="AR24" s="177">
        <f t="shared" si="25"/>
        <v>306521.74</v>
      </c>
      <c r="AS24" s="177">
        <f t="shared" si="25"/>
        <v>335714.29000000004</v>
      </c>
      <c r="AT24" s="177">
        <f t="shared" si="25"/>
        <v>306521.74</v>
      </c>
      <c r="AU24" s="177">
        <f t="shared" si="25"/>
        <v>321118.03000000003</v>
      </c>
      <c r="AV24" s="177">
        <f t="shared" si="25"/>
        <v>321118.03000000003</v>
      </c>
      <c r="AW24" s="177">
        <f t="shared" si="25"/>
        <v>306521.74</v>
      </c>
      <c r="AX24" s="177">
        <f t="shared" si="25"/>
        <v>335714.29000000004</v>
      </c>
      <c r="AY24" s="177">
        <f t="shared" si="25"/>
        <v>306521.74</v>
      </c>
      <c r="AZ24" s="177">
        <f t="shared" si="25"/>
        <v>306521.74</v>
      </c>
      <c r="BA24" s="177">
        <f t="shared" si="25"/>
        <v>321118.03000000003</v>
      </c>
      <c r="BB24" s="177">
        <f t="shared" si="25"/>
        <v>307018.64</v>
      </c>
      <c r="BC24" s="177">
        <f t="shared" si="25"/>
        <v>257142.86000000002</v>
      </c>
      <c r="BD24" s="177">
        <f t="shared" si="25"/>
        <v>295714.29000000004</v>
      </c>
      <c r="BE24" s="177">
        <f t="shared" si="25"/>
        <v>282857.16000000003</v>
      </c>
      <c r="BF24" s="177">
        <f t="shared" si="25"/>
        <v>270000</v>
      </c>
      <c r="BG24" s="177">
        <f t="shared" si="25"/>
        <v>295714.29000000004</v>
      </c>
      <c r="BH24" s="177">
        <f t="shared" si="25"/>
        <v>270000</v>
      </c>
      <c r="BI24" s="177">
        <f t="shared" si="25"/>
        <v>282857.16000000003</v>
      </c>
      <c r="BJ24" s="177">
        <f t="shared" si="25"/>
        <v>295714.29000000004</v>
      </c>
      <c r="BK24" s="177">
        <f t="shared" si="25"/>
        <v>257142.86000000002</v>
      </c>
      <c r="BL24" s="177">
        <f t="shared" si="25"/>
        <v>270000</v>
      </c>
      <c r="BM24" s="177">
        <f t="shared" si="25"/>
        <v>282857.16000000003</v>
      </c>
      <c r="BN24" s="177">
        <f t="shared" ref="BN24:BU24" si="26">BN25+BN26+BN27+BN28+BN29</f>
        <v>282857.16000000003</v>
      </c>
      <c r="BO24" s="177">
        <f t="shared" si="26"/>
        <v>83571.429999999993</v>
      </c>
      <c r="BP24" s="177">
        <f t="shared" si="26"/>
        <v>0</v>
      </c>
      <c r="BQ24" s="177">
        <f t="shared" si="26"/>
        <v>0</v>
      </c>
      <c r="BR24" s="177">
        <f t="shared" si="26"/>
        <v>0</v>
      </c>
      <c r="BS24" s="177">
        <f t="shared" si="26"/>
        <v>0</v>
      </c>
      <c r="BT24" s="177">
        <f t="shared" si="26"/>
        <v>0</v>
      </c>
      <c r="BU24" s="177">
        <f t="shared" si="26"/>
        <v>15950000.309999999</v>
      </c>
      <c r="BW24" s="177">
        <f t="shared" si="14"/>
        <v>0</v>
      </c>
      <c r="BX24" s="177">
        <f t="shared" si="15"/>
        <v>3323571.43</v>
      </c>
      <c r="BY24" s="177">
        <f t="shared" si="16"/>
        <v>3828074.6300000008</v>
      </c>
      <c r="BZ24" s="177">
        <f t="shared" si="17"/>
        <v>3795031.1500000013</v>
      </c>
      <c r="CA24" s="177">
        <f t="shared" si="18"/>
        <v>3531180.2</v>
      </c>
      <c r="CB24" s="177">
        <f t="shared" si="19"/>
        <v>1472142.9000000001</v>
      </c>
      <c r="CC24" s="177">
        <f t="shared" si="20"/>
        <v>15950000.310000001</v>
      </c>
      <c r="CD24" s="278"/>
    </row>
    <row r="25" spans="1:82" x14ac:dyDescent="0.3">
      <c r="A25" s="173" t="s">
        <v>217</v>
      </c>
      <c r="B25" s="169">
        <f>'PEP BID'!B25+'PEP A Local'!B25</f>
        <v>0</v>
      </c>
      <c r="C25" s="169">
        <f>'PEP BID'!C25+'PEP A Local'!C25</f>
        <v>0</v>
      </c>
      <c r="D25" s="169">
        <f>'PEP BID'!D25+'PEP A Local'!D25</f>
        <v>0</v>
      </c>
      <c r="E25" s="169">
        <f>'PEP BID'!E25+'PEP A Local'!E25</f>
        <v>0</v>
      </c>
      <c r="F25" s="169">
        <f>'PEP BID'!F25+'PEP A Local'!F25</f>
        <v>0</v>
      </c>
      <c r="G25" s="169">
        <f>'PEP BID'!G25+'PEP A Local'!G25</f>
        <v>0</v>
      </c>
      <c r="H25" s="169">
        <f>'PEP BID'!H25+'PEP A Local'!H25</f>
        <v>0</v>
      </c>
      <c r="I25" s="169">
        <f>'PEP BID'!I25+'PEP A Local'!I25</f>
        <v>0</v>
      </c>
      <c r="J25" s="169">
        <f>'PEP BID'!J25+'PEP A Local'!J25</f>
        <v>0</v>
      </c>
      <c r="K25" s="169">
        <f>'PEP BID'!K25+'PEP A Local'!K25</f>
        <v>0</v>
      </c>
      <c r="L25" s="169">
        <f>'PEP BID'!L25+'PEP A Local'!L25</f>
        <v>0</v>
      </c>
      <c r="M25" s="169">
        <f>'PEP BID'!M25+'PEP A Local'!M25</f>
        <v>0</v>
      </c>
      <c r="N25" s="169">
        <f>'PEP BID'!N25+'PEP A Local'!N25</f>
        <v>0</v>
      </c>
      <c r="O25" s="169">
        <f>'PEP BID'!O25+'PEP A Local'!O25</f>
        <v>0</v>
      </c>
      <c r="P25" s="169">
        <f>'PEP BID'!P25+'PEP A Local'!P25</f>
        <v>0</v>
      </c>
      <c r="Q25" s="169">
        <f>'PEP BID'!Q25+'PEP A Local'!Q25</f>
        <v>0</v>
      </c>
      <c r="R25" s="169">
        <f>'PEP BID'!R25+'PEP A Local'!R25</f>
        <v>0</v>
      </c>
      <c r="S25" s="169">
        <f>'PEP BID'!S25+'PEP A Local'!S25</f>
        <v>0</v>
      </c>
      <c r="T25" s="169">
        <f>'PEP BID'!T25+'PEP A Local'!T25</f>
        <v>0</v>
      </c>
      <c r="U25" s="169">
        <f>'PEP BID'!U25+'PEP A Local'!U25</f>
        <v>0</v>
      </c>
      <c r="V25" s="169">
        <f>'PEP BID'!V25+'PEP A Local'!V25</f>
        <v>0</v>
      </c>
      <c r="W25" s="169">
        <f>'PEP BID'!W25+'PEP A Local'!W25</f>
        <v>135000</v>
      </c>
      <c r="X25" s="169">
        <f>'PEP BID'!X25+'PEP A Local'!X25</f>
        <v>537857.14</v>
      </c>
      <c r="Y25" s="169">
        <f>'PEP BID'!Y25+'PEP A Local'!Y25</f>
        <v>65714.290000000008</v>
      </c>
      <c r="Z25" s="169">
        <f>'PEP BID'!Z25+'PEP A Local'!Z25</f>
        <v>60000</v>
      </c>
      <c r="AA25" s="169">
        <f>'PEP BID'!AA25+'PEP A Local'!AA25</f>
        <v>57142.86</v>
      </c>
      <c r="AB25" s="169">
        <f>'PEP BID'!AB25+'PEP A Local'!AB25</f>
        <v>65714.290000000008</v>
      </c>
      <c r="AC25" s="169">
        <f>'PEP BID'!AC25+'PEP A Local'!AC25</f>
        <v>60000</v>
      </c>
      <c r="AD25" s="169">
        <f>'PEP BID'!AD25+'PEP A Local'!AD25</f>
        <v>62857.15</v>
      </c>
      <c r="AE25" s="169">
        <f>'PEP BID'!AE25+'PEP A Local'!AE25</f>
        <v>62857.15</v>
      </c>
      <c r="AF25" s="169">
        <f>'PEP BID'!AF25+'PEP A Local'!AF25</f>
        <v>60000</v>
      </c>
      <c r="AG25" s="169">
        <f>'PEP BID'!AG25+'PEP A Local'!AG25</f>
        <v>65714.290000000008</v>
      </c>
      <c r="AH25" s="169">
        <f>'PEP BID'!AH25+'PEP A Local'!AH25</f>
        <v>62857.15</v>
      </c>
      <c r="AI25" s="169">
        <f>'PEP BID'!AI25+'PEP A Local'!AI25</f>
        <v>60000</v>
      </c>
      <c r="AJ25" s="169">
        <f>'PEP BID'!AJ25+'PEP A Local'!AJ25</f>
        <v>62857.15</v>
      </c>
      <c r="AK25" s="169">
        <f>'PEP BID'!AK25+'PEP A Local'!AK25</f>
        <v>62857.15</v>
      </c>
      <c r="AL25" s="169">
        <f>'PEP BID'!AL25+'PEP A Local'!AL25</f>
        <v>62857.15</v>
      </c>
      <c r="AM25" s="169">
        <f>'PEP BID'!AM25+'PEP A Local'!AM25</f>
        <v>57142.86</v>
      </c>
      <c r="AN25" s="169">
        <f>'PEP BID'!AN25+'PEP A Local'!AN25</f>
        <v>65714.290000000008</v>
      </c>
      <c r="AO25" s="169">
        <f>'PEP BID'!AO25+'PEP A Local'!AO25</f>
        <v>57142.86</v>
      </c>
      <c r="AP25" s="169">
        <f>'PEP BID'!AP25+'PEP A Local'!AP25</f>
        <v>65714.290000000008</v>
      </c>
      <c r="AQ25" s="169">
        <f>'PEP BID'!AQ25+'PEP A Local'!AQ25</f>
        <v>62857.15</v>
      </c>
      <c r="AR25" s="169">
        <f>'PEP BID'!AR25+'PEP A Local'!AR25</f>
        <v>60000</v>
      </c>
      <c r="AS25" s="169">
        <f>'PEP BID'!AS25+'PEP A Local'!AS25</f>
        <v>65714.290000000008</v>
      </c>
      <c r="AT25" s="169">
        <f>'PEP BID'!AT25+'PEP A Local'!AT25</f>
        <v>60000</v>
      </c>
      <c r="AU25" s="169">
        <f>'PEP BID'!AU25+'PEP A Local'!AU25</f>
        <v>62857.15</v>
      </c>
      <c r="AV25" s="169">
        <f>'PEP BID'!AV25+'PEP A Local'!AV25</f>
        <v>62857.15</v>
      </c>
      <c r="AW25" s="169">
        <f>'PEP BID'!AW25+'PEP A Local'!AW25</f>
        <v>60000</v>
      </c>
      <c r="AX25" s="169">
        <f>'PEP BID'!AX25+'PEP A Local'!AX25</f>
        <v>65714.290000000008</v>
      </c>
      <c r="AY25" s="169">
        <f>'PEP BID'!AY25+'PEP A Local'!AY25</f>
        <v>60000</v>
      </c>
      <c r="AZ25" s="169">
        <f>'PEP BID'!AZ25+'PEP A Local'!AZ25</f>
        <v>60000</v>
      </c>
      <c r="BA25" s="169">
        <f>'PEP BID'!BA25+'PEP A Local'!BA25</f>
        <v>62857.15</v>
      </c>
      <c r="BB25" s="169">
        <f>'PEP BID'!BB25+'PEP A Local'!BB25</f>
        <v>65714.290000000008</v>
      </c>
      <c r="BC25" s="169">
        <f>'PEP BID'!BC25+'PEP A Local'!BC25</f>
        <v>57142.86</v>
      </c>
      <c r="BD25" s="169">
        <f>'PEP BID'!BD25+'PEP A Local'!BD25</f>
        <v>65714.290000000008</v>
      </c>
      <c r="BE25" s="169">
        <f>'PEP BID'!BE25+'PEP A Local'!BE25</f>
        <v>62857.15</v>
      </c>
      <c r="BF25" s="169">
        <f>'PEP BID'!BF25+'PEP A Local'!BF25</f>
        <v>60000</v>
      </c>
      <c r="BG25" s="169">
        <f>'PEP BID'!BG25+'PEP A Local'!BG25</f>
        <v>65714.290000000008</v>
      </c>
      <c r="BH25" s="169">
        <f>'PEP BID'!BH25+'PEP A Local'!BH25</f>
        <v>60000</v>
      </c>
      <c r="BI25" s="169">
        <f>'PEP BID'!BI25+'PEP A Local'!BI25</f>
        <v>62857.15</v>
      </c>
      <c r="BJ25" s="169">
        <f>'PEP BID'!BJ25+'PEP A Local'!BJ25</f>
        <v>65714.290000000008</v>
      </c>
      <c r="BK25" s="169">
        <f>'PEP BID'!BK25+'PEP A Local'!BK25</f>
        <v>57142.86</v>
      </c>
      <c r="BL25" s="169">
        <f>'PEP BID'!BL25+'PEP A Local'!BL25</f>
        <v>60000</v>
      </c>
      <c r="BM25" s="169">
        <f>'PEP BID'!BM25+'PEP A Local'!BM25</f>
        <v>62857.15</v>
      </c>
      <c r="BN25" s="169">
        <f>'PEP BID'!BN25+'PEP A Local'!BN25</f>
        <v>62857.15</v>
      </c>
      <c r="BO25" s="169">
        <f>'PEP BID'!BO25+'PEP A Local'!BO25</f>
        <v>18571.43</v>
      </c>
      <c r="BP25" s="169">
        <f>'PEP BID'!BP25+'PEP A Local'!BP25</f>
        <v>0</v>
      </c>
      <c r="BQ25" s="169">
        <f>'PEP BID'!BQ25+'PEP A Local'!BQ25</f>
        <v>0</v>
      </c>
      <c r="BR25" s="169">
        <f>'PEP BID'!BR25+'PEP A Local'!BR25</f>
        <v>0</v>
      </c>
      <c r="BS25" s="169">
        <f>'PEP BID'!BS25+'PEP A Local'!BS25</f>
        <v>0</v>
      </c>
      <c r="BT25" s="169">
        <f>'PEP BID'!BT25+'PEP A Local'!BT25</f>
        <v>0</v>
      </c>
      <c r="BU25" s="169">
        <f>'PEP BID'!BU25+'PEP A Local'!BU25</f>
        <v>3300000.1599999992</v>
      </c>
      <c r="BV25" s="172">
        <f>'PEP BID'!BV25+'PEP A Local'!BV25</f>
        <v>0</v>
      </c>
      <c r="BW25" s="169">
        <f t="shared" si="14"/>
        <v>0</v>
      </c>
      <c r="BX25" s="169">
        <f t="shared" si="15"/>
        <v>738571.43</v>
      </c>
      <c r="BY25" s="169">
        <f t="shared" si="16"/>
        <v>742857.19000000018</v>
      </c>
      <c r="BZ25" s="169">
        <f t="shared" si="17"/>
        <v>742857.19000000018</v>
      </c>
      <c r="CA25" s="169">
        <f t="shared" si="18"/>
        <v>748571.47000000009</v>
      </c>
      <c r="CB25" s="169">
        <f t="shared" si="19"/>
        <v>327142.88</v>
      </c>
      <c r="CC25" s="169">
        <f t="shared" si="20"/>
        <v>3300000.1600000006</v>
      </c>
      <c r="CD25" s="278">
        <f t="shared" si="21"/>
        <v>0</v>
      </c>
    </row>
    <row r="26" spans="1:82" ht="27.6" x14ac:dyDescent="0.3">
      <c r="A26" s="173" t="s">
        <v>218</v>
      </c>
      <c r="B26" s="169">
        <f>'PEP BID'!B26+'PEP A Local'!B26</f>
        <v>0</v>
      </c>
      <c r="C26" s="169">
        <f>'PEP BID'!C26+'PEP A Local'!C26</f>
        <v>0</v>
      </c>
      <c r="D26" s="169">
        <f>'PEP BID'!D26+'PEP A Local'!D26</f>
        <v>0</v>
      </c>
      <c r="E26" s="169">
        <f>'PEP BID'!E26+'PEP A Local'!E26</f>
        <v>0</v>
      </c>
      <c r="F26" s="169">
        <f>'PEP BID'!F26+'PEP A Local'!F26</f>
        <v>0</v>
      </c>
      <c r="G26" s="169">
        <f>'PEP BID'!G26+'PEP A Local'!G26</f>
        <v>0</v>
      </c>
      <c r="H26" s="169">
        <f>'PEP BID'!H26+'PEP A Local'!H26</f>
        <v>0</v>
      </c>
      <c r="I26" s="169">
        <f>'PEP BID'!I26+'PEP A Local'!I26</f>
        <v>0</v>
      </c>
      <c r="J26" s="169">
        <f>'PEP BID'!J26+'PEP A Local'!J26</f>
        <v>0</v>
      </c>
      <c r="K26" s="169">
        <f>'PEP BID'!K26+'PEP A Local'!K26</f>
        <v>0</v>
      </c>
      <c r="L26" s="169">
        <f>'PEP BID'!L26+'PEP A Local'!L26</f>
        <v>0</v>
      </c>
      <c r="M26" s="169">
        <f>'PEP BID'!M26+'PEP A Local'!M26</f>
        <v>0</v>
      </c>
      <c r="N26" s="169">
        <f>'PEP BID'!N26+'PEP A Local'!N26</f>
        <v>0</v>
      </c>
      <c r="O26" s="169">
        <f>'PEP BID'!O26+'PEP A Local'!O26</f>
        <v>0</v>
      </c>
      <c r="P26" s="169">
        <f>'PEP BID'!P26+'PEP A Local'!P26</f>
        <v>0</v>
      </c>
      <c r="Q26" s="169">
        <f>'PEP BID'!Q26+'PEP A Local'!Q26</f>
        <v>0</v>
      </c>
      <c r="R26" s="169">
        <f>'PEP BID'!R26+'PEP A Local'!R26</f>
        <v>0</v>
      </c>
      <c r="S26" s="169">
        <f>'PEP BID'!S26+'PEP A Local'!S26</f>
        <v>0</v>
      </c>
      <c r="T26" s="169">
        <f>'PEP BID'!T26+'PEP A Local'!T26</f>
        <v>0</v>
      </c>
      <c r="U26" s="169">
        <f>'PEP BID'!U26+'PEP A Local'!U26</f>
        <v>0</v>
      </c>
      <c r="V26" s="169">
        <f>'PEP BID'!V26+'PEP A Local'!V26</f>
        <v>0</v>
      </c>
      <c r="W26" s="169">
        <f>'PEP BID'!W26+'PEP A Local'!W26</f>
        <v>135000</v>
      </c>
      <c r="X26" s="169">
        <f>'PEP BID'!X26+'PEP A Local'!X26</f>
        <v>537857.14</v>
      </c>
      <c r="Y26" s="169">
        <f>'PEP BID'!Y26+'PEP A Local'!Y26</f>
        <v>65714.290000000008</v>
      </c>
      <c r="Z26" s="169">
        <f>'PEP BID'!Z26+'PEP A Local'!Z26</f>
        <v>60000</v>
      </c>
      <c r="AA26" s="169">
        <f>'PEP BID'!AA26+'PEP A Local'!AA26</f>
        <v>57142.86</v>
      </c>
      <c r="AB26" s="169">
        <f>'PEP BID'!AB26+'PEP A Local'!AB26</f>
        <v>65714.290000000008</v>
      </c>
      <c r="AC26" s="169">
        <f>'PEP BID'!AC26+'PEP A Local'!AC26</f>
        <v>60000</v>
      </c>
      <c r="AD26" s="169">
        <f>'PEP BID'!AD26+'PEP A Local'!AD26</f>
        <v>62857.15</v>
      </c>
      <c r="AE26" s="169">
        <f>'PEP BID'!AE26+'PEP A Local'!AE26</f>
        <v>62857.15</v>
      </c>
      <c r="AF26" s="169">
        <f>'PEP BID'!AF26+'PEP A Local'!AF26</f>
        <v>60000</v>
      </c>
      <c r="AG26" s="169">
        <f>'PEP BID'!AG26+'PEP A Local'!AG26</f>
        <v>65714.290000000008</v>
      </c>
      <c r="AH26" s="169">
        <f>'PEP BID'!AH26+'PEP A Local'!AH26</f>
        <v>62857.15</v>
      </c>
      <c r="AI26" s="169">
        <f>'PEP BID'!AI26+'PEP A Local'!AI26</f>
        <v>60000</v>
      </c>
      <c r="AJ26" s="169">
        <f>'PEP BID'!AJ26+'PEP A Local'!AJ26</f>
        <v>62857.15</v>
      </c>
      <c r="AK26" s="169">
        <f>'PEP BID'!AK26+'PEP A Local'!AK26</f>
        <v>62857.15</v>
      </c>
      <c r="AL26" s="169">
        <f>'PEP BID'!AL26+'PEP A Local'!AL26</f>
        <v>62857.15</v>
      </c>
      <c r="AM26" s="169">
        <f>'PEP BID'!AM26+'PEP A Local'!AM26</f>
        <v>57142.86</v>
      </c>
      <c r="AN26" s="169">
        <f>'PEP BID'!AN26+'PEP A Local'!AN26</f>
        <v>65714.290000000008</v>
      </c>
      <c r="AO26" s="169">
        <f>'PEP BID'!AO26+'PEP A Local'!AO26</f>
        <v>57142.86</v>
      </c>
      <c r="AP26" s="169">
        <f>'PEP BID'!AP26+'PEP A Local'!AP26</f>
        <v>65714.290000000008</v>
      </c>
      <c r="AQ26" s="169">
        <f>'PEP BID'!AQ26+'PEP A Local'!AQ26</f>
        <v>62857.15</v>
      </c>
      <c r="AR26" s="169">
        <f>'PEP BID'!AR26+'PEP A Local'!AR26</f>
        <v>60000</v>
      </c>
      <c r="AS26" s="169">
        <f>'PEP BID'!AS26+'PEP A Local'!AS26</f>
        <v>65714.290000000008</v>
      </c>
      <c r="AT26" s="169">
        <f>'PEP BID'!AT26+'PEP A Local'!AT26</f>
        <v>60000</v>
      </c>
      <c r="AU26" s="169">
        <f>'PEP BID'!AU26+'PEP A Local'!AU26</f>
        <v>62857.15</v>
      </c>
      <c r="AV26" s="169">
        <f>'PEP BID'!AV26+'PEP A Local'!AV26</f>
        <v>62857.15</v>
      </c>
      <c r="AW26" s="169">
        <f>'PEP BID'!AW26+'PEP A Local'!AW26</f>
        <v>60000</v>
      </c>
      <c r="AX26" s="169">
        <f>'PEP BID'!AX26+'PEP A Local'!AX26</f>
        <v>65714.290000000008</v>
      </c>
      <c r="AY26" s="169">
        <f>'PEP BID'!AY26+'PEP A Local'!AY26</f>
        <v>60000</v>
      </c>
      <c r="AZ26" s="169">
        <f>'PEP BID'!AZ26+'PEP A Local'!AZ26</f>
        <v>60000</v>
      </c>
      <c r="BA26" s="169">
        <f>'PEP BID'!BA26+'PEP A Local'!BA26</f>
        <v>62857.15</v>
      </c>
      <c r="BB26" s="169">
        <f>'PEP BID'!BB26+'PEP A Local'!BB26</f>
        <v>65714.290000000008</v>
      </c>
      <c r="BC26" s="169">
        <f>'PEP BID'!BC26+'PEP A Local'!BC26</f>
        <v>57142.86</v>
      </c>
      <c r="BD26" s="169">
        <f>'PEP BID'!BD26+'PEP A Local'!BD26</f>
        <v>65714.290000000008</v>
      </c>
      <c r="BE26" s="169">
        <f>'PEP BID'!BE26+'PEP A Local'!BE26</f>
        <v>62857.15</v>
      </c>
      <c r="BF26" s="169">
        <f>'PEP BID'!BF26+'PEP A Local'!BF26</f>
        <v>60000</v>
      </c>
      <c r="BG26" s="169">
        <f>'PEP BID'!BG26+'PEP A Local'!BG26</f>
        <v>65714.290000000008</v>
      </c>
      <c r="BH26" s="169">
        <f>'PEP BID'!BH26+'PEP A Local'!BH26</f>
        <v>60000</v>
      </c>
      <c r="BI26" s="169">
        <f>'PEP BID'!BI26+'PEP A Local'!BI26</f>
        <v>62857.15</v>
      </c>
      <c r="BJ26" s="169">
        <f>'PEP BID'!BJ26+'PEP A Local'!BJ26</f>
        <v>65714.290000000008</v>
      </c>
      <c r="BK26" s="169">
        <f>'PEP BID'!BK26+'PEP A Local'!BK26</f>
        <v>57142.86</v>
      </c>
      <c r="BL26" s="169">
        <f>'PEP BID'!BL26+'PEP A Local'!BL26</f>
        <v>60000</v>
      </c>
      <c r="BM26" s="169">
        <f>'PEP BID'!BM26+'PEP A Local'!BM26</f>
        <v>62857.15</v>
      </c>
      <c r="BN26" s="169">
        <f>'PEP BID'!BN26+'PEP A Local'!BN26</f>
        <v>62857.15</v>
      </c>
      <c r="BO26" s="169">
        <f>'PEP BID'!BO26+'PEP A Local'!BO26</f>
        <v>18571.43</v>
      </c>
      <c r="BP26" s="169">
        <f>'PEP BID'!BP26+'PEP A Local'!BP26</f>
        <v>0</v>
      </c>
      <c r="BQ26" s="169">
        <f>'PEP BID'!BQ26+'PEP A Local'!BQ26</f>
        <v>0</v>
      </c>
      <c r="BR26" s="169">
        <f>'PEP BID'!BR26+'PEP A Local'!BR26</f>
        <v>0</v>
      </c>
      <c r="BS26" s="169">
        <f>'PEP BID'!BS26+'PEP A Local'!BS26</f>
        <v>0</v>
      </c>
      <c r="BT26" s="169">
        <f>'PEP BID'!BT26+'PEP A Local'!BT26</f>
        <v>0</v>
      </c>
      <c r="BU26" s="169">
        <f>'PEP BID'!BU26+'PEP A Local'!BU26</f>
        <v>3300000.1599999992</v>
      </c>
      <c r="BV26" s="172">
        <f>'PEP BID'!BV26+'PEP A Local'!BV26</f>
        <v>0</v>
      </c>
      <c r="BW26" s="169">
        <f t="shared" si="14"/>
        <v>0</v>
      </c>
      <c r="BX26" s="169">
        <f t="shared" si="15"/>
        <v>738571.43</v>
      </c>
      <c r="BY26" s="169">
        <f t="shared" si="16"/>
        <v>742857.19000000018</v>
      </c>
      <c r="BZ26" s="169">
        <f t="shared" si="17"/>
        <v>742857.19000000018</v>
      </c>
      <c r="CA26" s="169">
        <f t="shared" si="18"/>
        <v>748571.47000000009</v>
      </c>
      <c r="CB26" s="169">
        <f t="shared" si="19"/>
        <v>327142.88</v>
      </c>
      <c r="CC26" s="169">
        <f t="shared" si="20"/>
        <v>3300000.1600000006</v>
      </c>
      <c r="CD26" s="278">
        <f t="shared" si="21"/>
        <v>0</v>
      </c>
    </row>
    <row r="27" spans="1:82" x14ac:dyDescent="0.3">
      <c r="A27" s="173" t="s">
        <v>219</v>
      </c>
      <c r="B27" s="169">
        <f>'PEP BID'!B27+'PEP A Local'!B27</f>
        <v>0</v>
      </c>
      <c r="C27" s="169">
        <f>'PEP BID'!C27+'PEP A Local'!C27</f>
        <v>0</v>
      </c>
      <c r="D27" s="169">
        <f>'PEP BID'!D27+'PEP A Local'!D27</f>
        <v>0</v>
      </c>
      <c r="E27" s="169">
        <f>'PEP BID'!E27+'PEP A Local'!E27</f>
        <v>0</v>
      </c>
      <c r="F27" s="169">
        <f>'PEP BID'!F27+'PEP A Local'!F27</f>
        <v>0</v>
      </c>
      <c r="G27" s="169">
        <f>'PEP BID'!G27+'PEP A Local'!G27</f>
        <v>0</v>
      </c>
      <c r="H27" s="169">
        <f>'PEP BID'!H27+'PEP A Local'!H27</f>
        <v>0</v>
      </c>
      <c r="I27" s="169">
        <f>'PEP BID'!I27+'PEP A Local'!I27</f>
        <v>0</v>
      </c>
      <c r="J27" s="169">
        <f>'PEP BID'!J27+'PEP A Local'!J27</f>
        <v>0</v>
      </c>
      <c r="K27" s="169">
        <f>'PEP BID'!K27+'PEP A Local'!K27</f>
        <v>0</v>
      </c>
      <c r="L27" s="169">
        <f>'PEP BID'!L27+'PEP A Local'!L27</f>
        <v>0</v>
      </c>
      <c r="M27" s="169">
        <f>'PEP BID'!M27+'PEP A Local'!M27</f>
        <v>0</v>
      </c>
      <c r="N27" s="169">
        <f>'PEP BID'!N27+'PEP A Local'!N27</f>
        <v>0</v>
      </c>
      <c r="O27" s="169">
        <f>'PEP BID'!O27+'PEP A Local'!O27</f>
        <v>0</v>
      </c>
      <c r="P27" s="169">
        <f>'PEP BID'!P27+'PEP A Local'!P27</f>
        <v>0</v>
      </c>
      <c r="Q27" s="169">
        <f>'PEP BID'!Q27+'PEP A Local'!Q27</f>
        <v>0</v>
      </c>
      <c r="R27" s="169">
        <f>'PEP BID'!R27+'PEP A Local'!R27</f>
        <v>0</v>
      </c>
      <c r="S27" s="169">
        <f>'PEP BID'!S27+'PEP A Local'!S27</f>
        <v>0</v>
      </c>
      <c r="T27" s="169">
        <f>'PEP BID'!T27+'PEP A Local'!T27</f>
        <v>0</v>
      </c>
      <c r="U27" s="169">
        <f>'PEP BID'!U27+'PEP A Local'!U27</f>
        <v>0</v>
      </c>
      <c r="V27" s="169">
        <f>'PEP BID'!V27+'PEP A Local'!V27</f>
        <v>0</v>
      </c>
      <c r="W27" s="169">
        <f>'PEP BID'!W27+'PEP A Local'!W27</f>
        <v>225000</v>
      </c>
      <c r="X27" s="169">
        <f>'PEP BID'!X27+'PEP A Local'!X27</f>
        <v>896428.57000000007</v>
      </c>
      <c r="Y27" s="169">
        <f>'PEP BID'!Y27+'PEP A Local'!Y27</f>
        <v>109523.81</v>
      </c>
      <c r="Z27" s="169">
        <f>'PEP BID'!Z27+'PEP A Local'!Z27</f>
        <v>100000</v>
      </c>
      <c r="AA27" s="169">
        <f>'PEP BID'!AA27+'PEP A Local'!AA27</f>
        <v>95238.099999999991</v>
      </c>
      <c r="AB27" s="169">
        <f>'PEP BID'!AB27+'PEP A Local'!AB27</f>
        <v>109523.81</v>
      </c>
      <c r="AC27" s="169">
        <f>'PEP BID'!AC27+'PEP A Local'!AC27</f>
        <v>100000</v>
      </c>
      <c r="AD27" s="169">
        <f>'PEP BID'!AD27+'PEP A Local'!AD27</f>
        <v>104761.91</v>
      </c>
      <c r="AE27" s="169">
        <f>'PEP BID'!AE27+'PEP A Local'!AE27</f>
        <v>104761.91</v>
      </c>
      <c r="AF27" s="169">
        <f>'PEP BID'!AF27+'PEP A Local'!AF27</f>
        <v>100000</v>
      </c>
      <c r="AG27" s="169">
        <f>'PEP BID'!AG27+'PEP A Local'!AG27</f>
        <v>109523.81</v>
      </c>
      <c r="AH27" s="169">
        <f>'PEP BID'!AH27+'PEP A Local'!AH27</f>
        <v>104761.91</v>
      </c>
      <c r="AI27" s="169">
        <f>'PEP BID'!AI27+'PEP A Local'!AI27</f>
        <v>100000</v>
      </c>
      <c r="AJ27" s="169">
        <f>'PEP BID'!AJ27+'PEP A Local'!AJ27</f>
        <v>104761.91</v>
      </c>
      <c r="AK27" s="169">
        <f>'PEP BID'!AK27+'PEP A Local'!AK27</f>
        <v>104761.91</v>
      </c>
      <c r="AL27" s="169">
        <f>'PEP BID'!AL27+'PEP A Local'!AL27</f>
        <v>104761.91</v>
      </c>
      <c r="AM27" s="169">
        <f>'PEP BID'!AM27+'PEP A Local'!AM27</f>
        <v>95238.099999999991</v>
      </c>
      <c r="AN27" s="169">
        <f>'PEP BID'!AN27+'PEP A Local'!AN27</f>
        <v>109523.81</v>
      </c>
      <c r="AO27" s="169">
        <f>'PEP BID'!AO27+'PEP A Local'!AO27</f>
        <v>95238.099999999991</v>
      </c>
      <c r="AP27" s="169">
        <f>'PEP BID'!AP27+'PEP A Local'!AP27</f>
        <v>109523.81</v>
      </c>
      <c r="AQ27" s="169">
        <f>'PEP BID'!AQ27+'PEP A Local'!AQ27</f>
        <v>104761.91</v>
      </c>
      <c r="AR27" s="169">
        <f>'PEP BID'!AR27+'PEP A Local'!AR27</f>
        <v>100000</v>
      </c>
      <c r="AS27" s="169">
        <f>'PEP BID'!AS27+'PEP A Local'!AS27</f>
        <v>109523.81</v>
      </c>
      <c r="AT27" s="169">
        <f>'PEP BID'!AT27+'PEP A Local'!AT27</f>
        <v>100000</v>
      </c>
      <c r="AU27" s="169">
        <f>'PEP BID'!AU27+'PEP A Local'!AU27</f>
        <v>104761.91</v>
      </c>
      <c r="AV27" s="169">
        <f>'PEP BID'!AV27+'PEP A Local'!AV27</f>
        <v>104761.91</v>
      </c>
      <c r="AW27" s="169">
        <f>'PEP BID'!AW27+'PEP A Local'!AW27</f>
        <v>100000</v>
      </c>
      <c r="AX27" s="169">
        <f>'PEP BID'!AX27+'PEP A Local'!AX27</f>
        <v>109523.81</v>
      </c>
      <c r="AY27" s="169">
        <f>'PEP BID'!AY27+'PEP A Local'!AY27</f>
        <v>100000</v>
      </c>
      <c r="AZ27" s="169">
        <f>'PEP BID'!AZ27+'PEP A Local'!AZ27</f>
        <v>100000</v>
      </c>
      <c r="BA27" s="169">
        <f>'PEP BID'!BA27+'PEP A Local'!BA27</f>
        <v>104761.91</v>
      </c>
      <c r="BB27" s="169">
        <f>'PEP BID'!BB27+'PEP A Local'!BB27</f>
        <v>109523.81</v>
      </c>
      <c r="BC27" s="169">
        <f>'PEP BID'!BC27+'PEP A Local'!BC27</f>
        <v>95238.099999999991</v>
      </c>
      <c r="BD27" s="169">
        <f>'PEP BID'!BD27+'PEP A Local'!BD27</f>
        <v>109523.81</v>
      </c>
      <c r="BE27" s="169">
        <f>'PEP BID'!BE27+'PEP A Local'!BE27</f>
        <v>104761.91</v>
      </c>
      <c r="BF27" s="169">
        <f>'PEP BID'!BF27+'PEP A Local'!BF27</f>
        <v>100000</v>
      </c>
      <c r="BG27" s="169">
        <f>'PEP BID'!BG27+'PEP A Local'!BG27</f>
        <v>109523.81</v>
      </c>
      <c r="BH27" s="169">
        <f>'PEP BID'!BH27+'PEP A Local'!BH27</f>
        <v>100000</v>
      </c>
      <c r="BI27" s="169">
        <f>'PEP BID'!BI27+'PEP A Local'!BI27</f>
        <v>104761.91</v>
      </c>
      <c r="BJ27" s="169">
        <f>'PEP BID'!BJ27+'PEP A Local'!BJ27</f>
        <v>109523.81</v>
      </c>
      <c r="BK27" s="169">
        <f>'PEP BID'!BK27+'PEP A Local'!BK27</f>
        <v>95238.099999999991</v>
      </c>
      <c r="BL27" s="169">
        <f>'PEP BID'!BL27+'PEP A Local'!BL27</f>
        <v>100000</v>
      </c>
      <c r="BM27" s="169">
        <f>'PEP BID'!BM27+'PEP A Local'!BM27</f>
        <v>104761.91</v>
      </c>
      <c r="BN27" s="169">
        <f>'PEP BID'!BN27+'PEP A Local'!BN27</f>
        <v>104761.91</v>
      </c>
      <c r="BO27" s="169">
        <f>'PEP BID'!BO27+'PEP A Local'!BO27</f>
        <v>30952.379999999997</v>
      </c>
      <c r="BP27" s="169">
        <f>'PEP BID'!BP27+'PEP A Local'!BP27</f>
        <v>0</v>
      </c>
      <c r="BQ27" s="169">
        <f>'PEP BID'!BQ27+'PEP A Local'!BQ27</f>
        <v>0</v>
      </c>
      <c r="BR27" s="169">
        <f>'PEP BID'!BR27+'PEP A Local'!BR27</f>
        <v>0</v>
      </c>
      <c r="BS27" s="169">
        <f>'PEP BID'!BS27+'PEP A Local'!BS27</f>
        <v>0</v>
      </c>
      <c r="BT27" s="169">
        <f>'PEP BID'!BT27+'PEP A Local'!BT27</f>
        <v>0</v>
      </c>
      <c r="BU27" s="169">
        <f>'PEP BID'!BU27+'PEP A Local'!BU27</f>
        <v>5500000.0999999987</v>
      </c>
      <c r="BV27" s="172">
        <f>'PEP BID'!BV27+'PEP A Local'!BV27</f>
        <v>0</v>
      </c>
      <c r="BW27" s="169">
        <f t="shared" si="14"/>
        <v>0</v>
      </c>
      <c r="BX27" s="169">
        <f t="shared" si="15"/>
        <v>1230952.3800000001</v>
      </c>
      <c r="BY27" s="169">
        <f t="shared" si="16"/>
        <v>1238095.27</v>
      </c>
      <c r="BZ27" s="169">
        <f t="shared" si="17"/>
        <v>1238095.27</v>
      </c>
      <c r="CA27" s="169">
        <f t="shared" si="18"/>
        <v>1247619.0699999998</v>
      </c>
      <c r="CB27" s="169">
        <f t="shared" si="19"/>
        <v>545238.11</v>
      </c>
      <c r="CC27" s="169">
        <f t="shared" si="20"/>
        <v>5500000.1000000006</v>
      </c>
      <c r="CD27" s="278">
        <f t="shared" si="21"/>
        <v>0</v>
      </c>
    </row>
    <row r="28" spans="1:82" ht="27.6" x14ac:dyDescent="0.3">
      <c r="A28" s="173" t="s">
        <v>220</v>
      </c>
      <c r="B28" s="169">
        <f>'PEP BID'!B28+'PEP A Local'!B28</f>
        <v>0</v>
      </c>
      <c r="C28" s="169">
        <f>'PEP BID'!C28+'PEP A Local'!C28</f>
        <v>0</v>
      </c>
      <c r="D28" s="169">
        <f>'PEP BID'!D28+'PEP A Local'!D28</f>
        <v>0</v>
      </c>
      <c r="E28" s="169">
        <f>'PEP BID'!E28+'PEP A Local'!E28</f>
        <v>0</v>
      </c>
      <c r="F28" s="169">
        <f>'PEP BID'!F28+'PEP A Local'!F28</f>
        <v>0</v>
      </c>
      <c r="G28" s="169">
        <f>'PEP BID'!G28+'PEP A Local'!G28</f>
        <v>0</v>
      </c>
      <c r="H28" s="169">
        <f>'PEP BID'!H28+'PEP A Local'!H28</f>
        <v>0</v>
      </c>
      <c r="I28" s="169">
        <f>'PEP BID'!I28+'PEP A Local'!I28</f>
        <v>0</v>
      </c>
      <c r="J28" s="169">
        <f>'PEP BID'!J28+'PEP A Local'!J28</f>
        <v>0</v>
      </c>
      <c r="K28" s="169">
        <f>'PEP BID'!K28+'PEP A Local'!K28</f>
        <v>0</v>
      </c>
      <c r="L28" s="169">
        <f>'PEP BID'!L28+'PEP A Local'!L28</f>
        <v>0</v>
      </c>
      <c r="M28" s="169">
        <f>'PEP BID'!M28+'PEP A Local'!M28</f>
        <v>0</v>
      </c>
      <c r="N28" s="169">
        <f>'PEP BID'!N28+'PEP A Local'!N28</f>
        <v>0</v>
      </c>
      <c r="O28" s="169">
        <f>'PEP BID'!O28+'PEP A Local'!O28</f>
        <v>0</v>
      </c>
      <c r="P28" s="169">
        <f>'PEP BID'!P28+'PEP A Local'!P28</f>
        <v>0</v>
      </c>
      <c r="Q28" s="169">
        <f>'PEP BID'!Q28+'PEP A Local'!Q28</f>
        <v>0</v>
      </c>
      <c r="R28" s="169">
        <f>'PEP BID'!R28+'PEP A Local'!R28</f>
        <v>0</v>
      </c>
      <c r="S28" s="169">
        <f>'PEP BID'!S28+'PEP A Local'!S28</f>
        <v>0</v>
      </c>
      <c r="T28" s="169">
        <f>'PEP BID'!T28+'PEP A Local'!T28</f>
        <v>0</v>
      </c>
      <c r="U28" s="169">
        <f>'PEP BID'!U28+'PEP A Local'!U28</f>
        <v>0</v>
      </c>
      <c r="V28" s="169">
        <f>'PEP BID'!V28+'PEP A Local'!V28</f>
        <v>0</v>
      </c>
      <c r="W28" s="169">
        <f>'PEP BID'!W28+'PEP A Local'!W28</f>
        <v>0</v>
      </c>
      <c r="X28" s="169">
        <f>'PEP BID'!X28+'PEP A Local'!X28</f>
        <v>0</v>
      </c>
      <c r="Y28" s="169">
        <f>'PEP BID'!Y28+'PEP A Local'!Y28</f>
        <v>0</v>
      </c>
      <c r="Z28" s="169">
        <f>'PEP BID'!Z28+'PEP A Local'!Z28</f>
        <v>0</v>
      </c>
      <c r="AA28" s="169">
        <f>'PEP BID'!AA28+'PEP A Local'!AA28</f>
        <v>0</v>
      </c>
      <c r="AB28" s="169">
        <f>'PEP BID'!AB28+'PEP A Local'!AB28</f>
        <v>0</v>
      </c>
      <c r="AC28" s="169">
        <f>'PEP BID'!AC28+'PEP A Local'!AC28</f>
        <v>0</v>
      </c>
      <c r="AD28" s="169">
        <f>'PEP BID'!AD28+'PEP A Local'!AD28</f>
        <v>215000</v>
      </c>
      <c r="AE28" s="169">
        <f>'PEP BID'!AE28+'PEP A Local'!AE28</f>
        <v>42391.299999999996</v>
      </c>
      <c r="AF28" s="169">
        <f>'PEP BID'!AF28+'PEP A Local'!AF28</f>
        <v>36521.740000000005</v>
      </c>
      <c r="AG28" s="169">
        <f>'PEP BID'!AG28+'PEP A Local'!AG28</f>
        <v>40000</v>
      </c>
      <c r="AH28" s="169">
        <f>'PEP BID'!AH28+'PEP A Local'!AH28</f>
        <v>38260.870000000003</v>
      </c>
      <c r="AI28" s="169">
        <f>'PEP BID'!AI28+'PEP A Local'!AI28</f>
        <v>36521.740000000005</v>
      </c>
      <c r="AJ28" s="169">
        <f>'PEP BID'!AJ28+'PEP A Local'!AJ28</f>
        <v>38260.870000000003</v>
      </c>
      <c r="AK28" s="169">
        <f>'PEP BID'!AK28+'PEP A Local'!AK28</f>
        <v>38260.870000000003</v>
      </c>
      <c r="AL28" s="169">
        <f>'PEP BID'!AL28+'PEP A Local'!AL28</f>
        <v>38260.870000000003</v>
      </c>
      <c r="AM28" s="169">
        <f>'PEP BID'!AM28+'PEP A Local'!AM28</f>
        <v>34782.61</v>
      </c>
      <c r="AN28" s="169">
        <f>'PEP BID'!AN28+'PEP A Local'!AN28</f>
        <v>40000</v>
      </c>
      <c r="AO28" s="169">
        <f>'PEP BID'!AO28+'PEP A Local'!AO28</f>
        <v>34782.61</v>
      </c>
      <c r="AP28" s="169">
        <f>'PEP BID'!AP28+'PEP A Local'!AP28</f>
        <v>40000</v>
      </c>
      <c r="AQ28" s="169">
        <f>'PEP BID'!AQ28+'PEP A Local'!AQ28</f>
        <v>38260.870000000003</v>
      </c>
      <c r="AR28" s="169">
        <f>'PEP BID'!AR28+'PEP A Local'!AR28</f>
        <v>36521.740000000005</v>
      </c>
      <c r="AS28" s="169">
        <f>'PEP BID'!AS28+'PEP A Local'!AS28</f>
        <v>40000</v>
      </c>
      <c r="AT28" s="169">
        <f>'PEP BID'!AT28+'PEP A Local'!AT28</f>
        <v>36521.740000000005</v>
      </c>
      <c r="AU28" s="169">
        <f>'PEP BID'!AU28+'PEP A Local'!AU28</f>
        <v>38260.870000000003</v>
      </c>
      <c r="AV28" s="169">
        <f>'PEP BID'!AV28+'PEP A Local'!AV28</f>
        <v>38260.870000000003</v>
      </c>
      <c r="AW28" s="169">
        <f>'PEP BID'!AW28+'PEP A Local'!AW28</f>
        <v>36521.740000000005</v>
      </c>
      <c r="AX28" s="169">
        <f>'PEP BID'!AX28+'PEP A Local'!AX28</f>
        <v>40000</v>
      </c>
      <c r="AY28" s="169">
        <f>'PEP BID'!AY28+'PEP A Local'!AY28</f>
        <v>36521.740000000005</v>
      </c>
      <c r="AZ28" s="169">
        <f>'PEP BID'!AZ28+'PEP A Local'!AZ28</f>
        <v>36521.740000000005</v>
      </c>
      <c r="BA28" s="169">
        <f>'PEP BID'!BA28+'PEP A Local'!BA28</f>
        <v>38260.870000000003</v>
      </c>
      <c r="BB28" s="169">
        <f>'PEP BID'!BB28+'PEP A Local'!BB28</f>
        <v>11304.35</v>
      </c>
      <c r="BC28" s="169">
        <f>'PEP BID'!BC28+'PEP A Local'!BC28</f>
        <v>0</v>
      </c>
      <c r="BD28" s="169">
        <f>'PEP BID'!BD28+'PEP A Local'!BD28</f>
        <v>0</v>
      </c>
      <c r="BE28" s="169">
        <f>'PEP BID'!BE28+'PEP A Local'!BE28</f>
        <v>0</v>
      </c>
      <c r="BF28" s="169">
        <f>'PEP BID'!BF28+'PEP A Local'!BF28</f>
        <v>0</v>
      </c>
      <c r="BG28" s="169">
        <f>'PEP BID'!BG28+'PEP A Local'!BG28</f>
        <v>0</v>
      </c>
      <c r="BH28" s="169">
        <f>'PEP BID'!BH28+'PEP A Local'!BH28</f>
        <v>0</v>
      </c>
      <c r="BI28" s="169">
        <f>'PEP BID'!BI28+'PEP A Local'!BI28</f>
        <v>0</v>
      </c>
      <c r="BJ28" s="169">
        <f>'PEP BID'!BJ28+'PEP A Local'!BJ28</f>
        <v>0</v>
      </c>
      <c r="BK28" s="169">
        <f>'PEP BID'!BK28+'PEP A Local'!BK28</f>
        <v>0</v>
      </c>
      <c r="BL28" s="169">
        <f>'PEP BID'!BL28+'PEP A Local'!BL28</f>
        <v>0</v>
      </c>
      <c r="BM28" s="169">
        <f>'PEP BID'!BM28+'PEP A Local'!BM28</f>
        <v>0</v>
      </c>
      <c r="BN28" s="169">
        <f>'PEP BID'!BN28+'PEP A Local'!BN28</f>
        <v>0</v>
      </c>
      <c r="BO28" s="169">
        <f>'PEP BID'!BO28+'PEP A Local'!BO28</f>
        <v>0</v>
      </c>
      <c r="BP28" s="169">
        <f>'PEP BID'!BP28+'PEP A Local'!BP28</f>
        <v>0</v>
      </c>
      <c r="BQ28" s="169">
        <f>'PEP BID'!BQ28+'PEP A Local'!BQ28</f>
        <v>0</v>
      </c>
      <c r="BR28" s="169">
        <f>'PEP BID'!BR28+'PEP A Local'!BR28</f>
        <v>0</v>
      </c>
      <c r="BS28" s="169">
        <f>'PEP BID'!BS28+'PEP A Local'!BS28</f>
        <v>0</v>
      </c>
      <c r="BT28" s="169">
        <f>'PEP BID'!BT28+'PEP A Local'!BT28</f>
        <v>0</v>
      </c>
      <c r="BU28" s="169">
        <f>'PEP BID'!BU28+'PEP A Local'!BU28</f>
        <v>1100000.0099999998</v>
      </c>
      <c r="BV28" s="172">
        <f>'PEP BID'!BV28+'PEP A Local'!BV28</f>
        <v>0</v>
      </c>
      <c r="BW28" s="169">
        <f t="shared" si="14"/>
        <v>0</v>
      </c>
      <c r="BX28" s="169">
        <f t="shared" si="15"/>
        <v>0</v>
      </c>
      <c r="BY28" s="169">
        <f t="shared" si="16"/>
        <v>485217.38999999996</v>
      </c>
      <c r="BZ28" s="169">
        <f t="shared" si="17"/>
        <v>452173.92</v>
      </c>
      <c r="CA28" s="169">
        <f t="shared" si="18"/>
        <v>162608.70000000001</v>
      </c>
      <c r="CB28" s="169">
        <f t="shared" si="19"/>
        <v>0</v>
      </c>
      <c r="CC28" s="169">
        <f t="shared" si="20"/>
        <v>1100000.01</v>
      </c>
      <c r="CD28" s="278">
        <f t="shared" si="21"/>
        <v>0</v>
      </c>
    </row>
    <row r="29" spans="1:82" ht="27.6" x14ac:dyDescent="0.3">
      <c r="A29" s="173" t="s">
        <v>314</v>
      </c>
      <c r="B29" s="169">
        <f>'PEP BID'!B29+'PEP A Local'!B29</f>
        <v>0</v>
      </c>
      <c r="C29" s="169">
        <f>'PEP BID'!C29+'PEP A Local'!C29</f>
        <v>0</v>
      </c>
      <c r="D29" s="169">
        <f>'PEP BID'!D29+'PEP A Local'!D29</f>
        <v>0</v>
      </c>
      <c r="E29" s="169">
        <f>'PEP BID'!E29+'PEP A Local'!E29</f>
        <v>0</v>
      </c>
      <c r="F29" s="169">
        <f>'PEP BID'!F29+'PEP A Local'!F29</f>
        <v>0</v>
      </c>
      <c r="G29" s="169">
        <f>'PEP BID'!G29+'PEP A Local'!G29</f>
        <v>0</v>
      </c>
      <c r="H29" s="169">
        <f>'PEP BID'!H29+'PEP A Local'!H29</f>
        <v>0</v>
      </c>
      <c r="I29" s="169">
        <f>'PEP BID'!I29+'PEP A Local'!I29</f>
        <v>0</v>
      </c>
      <c r="J29" s="169">
        <f>'PEP BID'!J29+'PEP A Local'!J29</f>
        <v>0</v>
      </c>
      <c r="K29" s="169">
        <f>'PEP BID'!K29+'PEP A Local'!K29</f>
        <v>0</v>
      </c>
      <c r="L29" s="169">
        <f>'PEP BID'!L29+'PEP A Local'!L29</f>
        <v>0</v>
      </c>
      <c r="M29" s="169">
        <f>'PEP BID'!M29+'PEP A Local'!M29</f>
        <v>0</v>
      </c>
      <c r="N29" s="169">
        <f>'PEP BID'!N29+'PEP A Local'!N29</f>
        <v>0</v>
      </c>
      <c r="O29" s="169">
        <f>'PEP BID'!O29+'PEP A Local'!O29</f>
        <v>0</v>
      </c>
      <c r="P29" s="169">
        <f>'PEP BID'!P29+'PEP A Local'!P29</f>
        <v>0</v>
      </c>
      <c r="Q29" s="169">
        <f>'PEP BID'!Q29+'PEP A Local'!Q29</f>
        <v>0</v>
      </c>
      <c r="R29" s="169">
        <f>'PEP BID'!R29+'PEP A Local'!R29</f>
        <v>0</v>
      </c>
      <c r="S29" s="169">
        <f>'PEP BID'!S29+'PEP A Local'!S29</f>
        <v>0</v>
      </c>
      <c r="T29" s="169">
        <f>'PEP BID'!T29+'PEP A Local'!T29</f>
        <v>0</v>
      </c>
      <c r="U29" s="169">
        <f>'PEP BID'!U29+'PEP A Local'!U29</f>
        <v>0</v>
      </c>
      <c r="V29" s="169">
        <f>'PEP BID'!V29+'PEP A Local'!V29</f>
        <v>0</v>
      </c>
      <c r="W29" s="169">
        <f>'PEP BID'!W29+'PEP A Local'!W29</f>
        <v>112500</v>
      </c>
      <c r="X29" s="169">
        <f>'PEP BID'!X29+'PEP A Local'!X29</f>
        <v>448214.29000000004</v>
      </c>
      <c r="Y29" s="169">
        <f>'PEP BID'!Y29+'PEP A Local'!Y29</f>
        <v>54761.9</v>
      </c>
      <c r="Z29" s="169">
        <f>'PEP BID'!Z29+'PEP A Local'!Z29</f>
        <v>50000</v>
      </c>
      <c r="AA29" s="169">
        <f>'PEP BID'!AA29+'PEP A Local'!AA29</f>
        <v>47619.040000000001</v>
      </c>
      <c r="AB29" s="169">
        <f>'PEP BID'!AB29+'PEP A Local'!AB29</f>
        <v>54761.9</v>
      </c>
      <c r="AC29" s="169">
        <f>'PEP BID'!AC29+'PEP A Local'!AC29</f>
        <v>50000</v>
      </c>
      <c r="AD29" s="169">
        <f>'PEP BID'!AD29+'PEP A Local'!AD29</f>
        <v>52380.950000000004</v>
      </c>
      <c r="AE29" s="169">
        <f>'PEP BID'!AE29+'PEP A Local'!AE29</f>
        <v>52380.950000000004</v>
      </c>
      <c r="AF29" s="169">
        <f>'PEP BID'!AF29+'PEP A Local'!AF29</f>
        <v>50000</v>
      </c>
      <c r="AG29" s="169">
        <f>'PEP BID'!AG29+'PEP A Local'!AG29</f>
        <v>54761.9</v>
      </c>
      <c r="AH29" s="169">
        <f>'PEP BID'!AH29+'PEP A Local'!AH29</f>
        <v>52380.950000000004</v>
      </c>
      <c r="AI29" s="169">
        <f>'PEP BID'!AI29+'PEP A Local'!AI29</f>
        <v>50000</v>
      </c>
      <c r="AJ29" s="169">
        <f>'PEP BID'!AJ29+'PEP A Local'!AJ29</f>
        <v>52380.950000000004</v>
      </c>
      <c r="AK29" s="169">
        <f>'PEP BID'!AK29+'PEP A Local'!AK29</f>
        <v>52380.950000000004</v>
      </c>
      <c r="AL29" s="169">
        <f>'PEP BID'!AL29+'PEP A Local'!AL29</f>
        <v>52380.950000000004</v>
      </c>
      <c r="AM29" s="169">
        <f>'PEP BID'!AM29+'PEP A Local'!AM29</f>
        <v>47619.040000000001</v>
      </c>
      <c r="AN29" s="169">
        <f>'PEP BID'!AN29+'PEP A Local'!AN29</f>
        <v>54761.9</v>
      </c>
      <c r="AO29" s="169">
        <f>'PEP BID'!AO29+'PEP A Local'!AO29</f>
        <v>47619.040000000001</v>
      </c>
      <c r="AP29" s="169">
        <f>'PEP BID'!AP29+'PEP A Local'!AP29</f>
        <v>54761.9</v>
      </c>
      <c r="AQ29" s="169">
        <f>'PEP BID'!AQ29+'PEP A Local'!AQ29</f>
        <v>52380.950000000004</v>
      </c>
      <c r="AR29" s="169">
        <f>'PEP BID'!AR29+'PEP A Local'!AR29</f>
        <v>50000</v>
      </c>
      <c r="AS29" s="169">
        <f>'PEP BID'!AS29+'PEP A Local'!AS29</f>
        <v>54761.9</v>
      </c>
      <c r="AT29" s="169">
        <f>'PEP BID'!AT29+'PEP A Local'!AT29</f>
        <v>50000</v>
      </c>
      <c r="AU29" s="169">
        <f>'PEP BID'!AU29+'PEP A Local'!AU29</f>
        <v>52380.950000000004</v>
      </c>
      <c r="AV29" s="169">
        <f>'PEP BID'!AV29+'PEP A Local'!AV29</f>
        <v>52380.950000000004</v>
      </c>
      <c r="AW29" s="169">
        <f>'PEP BID'!AW29+'PEP A Local'!AW29</f>
        <v>50000</v>
      </c>
      <c r="AX29" s="169">
        <f>'PEP BID'!AX29+'PEP A Local'!AX29</f>
        <v>54761.9</v>
      </c>
      <c r="AY29" s="169">
        <f>'PEP BID'!AY29+'PEP A Local'!AY29</f>
        <v>50000</v>
      </c>
      <c r="AZ29" s="169">
        <f>'PEP BID'!AZ29+'PEP A Local'!AZ29</f>
        <v>50000</v>
      </c>
      <c r="BA29" s="169">
        <f>'PEP BID'!BA29+'PEP A Local'!BA29</f>
        <v>52380.950000000004</v>
      </c>
      <c r="BB29" s="169">
        <f>'PEP BID'!BB29+'PEP A Local'!BB29</f>
        <v>54761.9</v>
      </c>
      <c r="BC29" s="169">
        <f>'PEP BID'!BC29+'PEP A Local'!BC29</f>
        <v>47619.040000000001</v>
      </c>
      <c r="BD29" s="169">
        <f>'PEP BID'!BD29+'PEP A Local'!BD29</f>
        <v>54761.9</v>
      </c>
      <c r="BE29" s="169">
        <f>'PEP BID'!BE29+'PEP A Local'!BE29</f>
        <v>52380.950000000004</v>
      </c>
      <c r="BF29" s="169">
        <f>'PEP BID'!BF29+'PEP A Local'!BF29</f>
        <v>50000</v>
      </c>
      <c r="BG29" s="169">
        <f>'PEP BID'!BG29+'PEP A Local'!BG29</f>
        <v>54761.9</v>
      </c>
      <c r="BH29" s="169">
        <f>'PEP BID'!BH29+'PEP A Local'!BH29</f>
        <v>50000</v>
      </c>
      <c r="BI29" s="169">
        <f>'PEP BID'!BI29+'PEP A Local'!BI29</f>
        <v>52380.950000000004</v>
      </c>
      <c r="BJ29" s="169">
        <f>'PEP BID'!BJ29+'PEP A Local'!BJ29</f>
        <v>54761.9</v>
      </c>
      <c r="BK29" s="169">
        <f>'PEP BID'!BK29+'PEP A Local'!BK29</f>
        <v>47619.040000000001</v>
      </c>
      <c r="BL29" s="169">
        <f>'PEP BID'!BL29+'PEP A Local'!BL29</f>
        <v>50000</v>
      </c>
      <c r="BM29" s="169">
        <f>'PEP BID'!BM29+'PEP A Local'!BM29</f>
        <v>52380.950000000004</v>
      </c>
      <c r="BN29" s="169">
        <f>'PEP BID'!BN29+'PEP A Local'!BN29</f>
        <v>52380.950000000004</v>
      </c>
      <c r="BO29" s="169">
        <f>'PEP BID'!BO29+'PEP A Local'!BO29</f>
        <v>15476.19</v>
      </c>
      <c r="BP29" s="169">
        <f>'PEP BID'!BP29+'PEP A Local'!BP29</f>
        <v>0</v>
      </c>
      <c r="BQ29" s="169">
        <f>'PEP BID'!BQ29+'PEP A Local'!BQ29</f>
        <v>0</v>
      </c>
      <c r="BR29" s="169">
        <f>'PEP BID'!BR29+'PEP A Local'!BR29</f>
        <v>0</v>
      </c>
      <c r="BS29" s="169">
        <f>'PEP BID'!BS29+'PEP A Local'!BS29</f>
        <v>0</v>
      </c>
      <c r="BT29" s="169">
        <f>'PEP BID'!BT29+'PEP A Local'!BT29</f>
        <v>0</v>
      </c>
      <c r="BU29" s="169">
        <f>'PEP BID'!BU29+'PEP A Local'!BU29</f>
        <v>2749999.88</v>
      </c>
      <c r="BV29" s="172">
        <f>'PEP BID'!BV29+'PEP A Local'!BV29</f>
        <v>0</v>
      </c>
      <c r="BW29" s="169">
        <f t="shared" si="14"/>
        <v>0</v>
      </c>
      <c r="BX29" s="169">
        <f t="shared" si="15"/>
        <v>615476.19000000006</v>
      </c>
      <c r="BY29" s="169">
        <f t="shared" si="16"/>
        <v>619047.59</v>
      </c>
      <c r="BZ29" s="169">
        <f t="shared" si="17"/>
        <v>619047.58000000007</v>
      </c>
      <c r="CA29" s="169">
        <f t="shared" si="18"/>
        <v>623809.49</v>
      </c>
      <c r="CB29" s="169">
        <f t="shared" si="19"/>
        <v>272619.03000000003</v>
      </c>
      <c r="CC29" s="169">
        <f t="shared" si="20"/>
        <v>2749999.88</v>
      </c>
      <c r="CD29" s="278">
        <f t="shared" si="21"/>
        <v>0</v>
      </c>
    </row>
    <row r="30" spans="1:82" x14ac:dyDescent="0.3">
      <c r="A30" s="171" t="s">
        <v>315</v>
      </c>
      <c r="B30" s="177">
        <f>'PEP BID'!B30+'PEP A Local'!B30</f>
        <v>0</v>
      </c>
      <c r="C30" s="177">
        <f>'PEP BID'!C30+'PEP A Local'!C30</f>
        <v>0</v>
      </c>
      <c r="D30" s="177">
        <f>'PEP BID'!D30+'PEP A Local'!D30</f>
        <v>0</v>
      </c>
      <c r="E30" s="177">
        <f>'PEP BID'!E30+'PEP A Local'!E30</f>
        <v>0</v>
      </c>
      <c r="F30" s="177">
        <f>'PEP BID'!F30+'PEP A Local'!F30</f>
        <v>0</v>
      </c>
      <c r="G30" s="177">
        <f>'PEP BID'!G30+'PEP A Local'!G30</f>
        <v>0</v>
      </c>
      <c r="H30" s="177">
        <f>'PEP BID'!H30+'PEP A Local'!H30</f>
        <v>0</v>
      </c>
      <c r="I30" s="177">
        <f>'PEP BID'!I30+'PEP A Local'!I30</f>
        <v>0</v>
      </c>
      <c r="J30" s="177">
        <f>'PEP BID'!J30+'PEP A Local'!J30</f>
        <v>0</v>
      </c>
      <c r="K30" s="177">
        <f>'PEP BID'!K30+'PEP A Local'!K30</f>
        <v>0</v>
      </c>
      <c r="L30" s="177">
        <f>'PEP BID'!L30+'PEP A Local'!L30</f>
        <v>0</v>
      </c>
      <c r="M30" s="177">
        <f>'PEP BID'!M30+'PEP A Local'!M30</f>
        <v>0</v>
      </c>
      <c r="N30" s="177">
        <f>'PEP BID'!N30+'PEP A Local'!N30</f>
        <v>0</v>
      </c>
      <c r="O30" s="177">
        <f>'PEP BID'!O30+'PEP A Local'!O30</f>
        <v>0</v>
      </c>
      <c r="P30" s="177">
        <f>'PEP BID'!P30+'PEP A Local'!P30</f>
        <v>0</v>
      </c>
      <c r="Q30" s="177">
        <f>'PEP BID'!Q30+'PEP A Local'!Q30</f>
        <v>0</v>
      </c>
      <c r="R30" s="177">
        <f>'PEP BID'!R30+'PEP A Local'!R30</f>
        <v>0</v>
      </c>
      <c r="S30" s="177">
        <f>'PEP BID'!S30+'PEP A Local'!S30</f>
        <v>0</v>
      </c>
      <c r="T30" s="177">
        <f>'PEP BID'!T30+'PEP A Local'!T30</f>
        <v>0</v>
      </c>
      <c r="U30" s="177">
        <f>'PEP BID'!U30+'PEP A Local'!U30</f>
        <v>0</v>
      </c>
      <c r="V30" s="177">
        <f>'PEP BID'!V30+'PEP A Local'!V30</f>
        <v>0</v>
      </c>
      <c r="W30" s="177">
        <f>'PEP BID'!W30+'PEP A Local'!W30</f>
        <v>0</v>
      </c>
      <c r="X30" s="177">
        <f>'PEP BID'!X30+'PEP A Local'!X30</f>
        <v>8834.09</v>
      </c>
      <c r="Y30" s="177">
        <f>'PEP BID'!Y30+'PEP A Local'!Y30</f>
        <v>406368.18</v>
      </c>
      <c r="Z30" s="177">
        <f>'PEP BID'!Z30+'PEP A Local'!Z30</f>
        <v>371031.82</v>
      </c>
      <c r="AA30" s="177">
        <f>'PEP BID'!AA30+'PEP A Local'!AA30</f>
        <v>353363.64</v>
      </c>
      <c r="AB30" s="177">
        <f>'PEP BID'!AB30+'PEP A Local'!AB30</f>
        <v>406368.18</v>
      </c>
      <c r="AC30" s="177">
        <f>'PEP BID'!AC30+'PEP A Local'!AC30</f>
        <v>371031.82</v>
      </c>
      <c r="AD30" s="177">
        <f>'PEP BID'!AD30+'PEP A Local'!AD30</f>
        <v>388700</v>
      </c>
      <c r="AE30" s="177">
        <f>'PEP BID'!AE30+'PEP A Local'!AE30</f>
        <v>388700</v>
      </c>
      <c r="AF30" s="177">
        <f>'PEP BID'!AF30+'PEP A Local'!AF30</f>
        <v>371031.82</v>
      </c>
      <c r="AG30" s="177">
        <f>'PEP BID'!AG30+'PEP A Local'!AG30</f>
        <v>406368.18</v>
      </c>
      <c r="AH30" s="177">
        <f>'PEP BID'!AH30+'PEP A Local'!AH30</f>
        <v>388700</v>
      </c>
      <c r="AI30" s="177">
        <f>'PEP BID'!AI30+'PEP A Local'!AI30</f>
        <v>371031.82</v>
      </c>
      <c r="AJ30" s="177">
        <f>'PEP BID'!AJ30+'PEP A Local'!AJ30</f>
        <v>388700</v>
      </c>
      <c r="AK30" s="177">
        <f>'PEP BID'!AK30+'PEP A Local'!AK30</f>
        <v>388700</v>
      </c>
      <c r="AL30" s="177">
        <f>'PEP BID'!AL30+'PEP A Local'!AL30</f>
        <v>388700</v>
      </c>
      <c r="AM30" s="177">
        <f>'PEP BID'!AM30+'PEP A Local'!AM30</f>
        <v>353363.64</v>
      </c>
      <c r="AN30" s="177">
        <f>'PEP BID'!AN30+'PEP A Local'!AN30</f>
        <v>406368.18</v>
      </c>
      <c r="AO30" s="177">
        <f>'PEP BID'!AO30+'PEP A Local'!AO30</f>
        <v>353363.64</v>
      </c>
      <c r="AP30" s="177">
        <f>'PEP BID'!AP30+'PEP A Local'!AP30</f>
        <v>406368.18</v>
      </c>
      <c r="AQ30" s="177">
        <f>'PEP BID'!AQ30+'PEP A Local'!AQ30</f>
        <v>388700</v>
      </c>
      <c r="AR30" s="177">
        <f>'PEP BID'!AR30+'PEP A Local'!AR30</f>
        <v>371031.82</v>
      </c>
      <c r="AS30" s="177">
        <f>'PEP BID'!AS30+'PEP A Local'!AS30</f>
        <v>406368.18</v>
      </c>
      <c r="AT30" s="177">
        <f>'PEP BID'!AT30+'PEP A Local'!AT30</f>
        <v>371031.82</v>
      </c>
      <c r="AU30" s="177">
        <f>'PEP BID'!AU30+'PEP A Local'!AU30</f>
        <v>388700</v>
      </c>
      <c r="AV30" s="177">
        <f>'PEP BID'!AV30+'PEP A Local'!AV30</f>
        <v>388700</v>
      </c>
      <c r="AW30" s="177">
        <f>'PEP BID'!AW30+'PEP A Local'!AW30</f>
        <v>371031.82</v>
      </c>
      <c r="AX30" s="177">
        <f>'PEP BID'!AX30+'PEP A Local'!AX30</f>
        <v>406368.18</v>
      </c>
      <c r="AY30" s="177">
        <f>'PEP BID'!AY30+'PEP A Local'!AY30</f>
        <v>371031.82</v>
      </c>
      <c r="AZ30" s="177">
        <f>'PEP BID'!AZ30+'PEP A Local'!AZ30</f>
        <v>371031.82</v>
      </c>
      <c r="BA30" s="177">
        <f>'PEP BID'!BA30+'PEP A Local'!BA30</f>
        <v>388700</v>
      </c>
      <c r="BB30" s="177">
        <f>'PEP BID'!BB30+'PEP A Local'!BB30</f>
        <v>406368.18</v>
      </c>
      <c r="BC30" s="177">
        <f>'PEP BID'!BC30+'PEP A Local'!BC30</f>
        <v>353363.64</v>
      </c>
      <c r="BD30" s="177">
        <f>'PEP BID'!BD30+'PEP A Local'!BD30</f>
        <v>406368.18</v>
      </c>
      <c r="BE30" s="177">
        <f>'PEP BID'!BE30+'PEP A Local'!BE30</f>
        <v>388700</v>
      </c>
      <c r="BF30" s="177">
        <f>'PEP BID'!BF30+'PEP A Local'!BF30</f>
        <v>371031.82</v>
      </c>
      <c r="BG30" s="177">
        <f>'PEP BID'!BG30+'PEP A Local'!BG30</f>
        <v>406368.18</v>
      </c>
      <c r="BH30" s="177">
        <f>'PEP BID'!BH30+'PEP A Local'!BH30</f>
        <v>371031.82</v>
      </c>
      <c r="BI30" s="177">
        <f>'PEP BID'!BI30+'PEP A Local'!BI30</f>
        <v>150179.53999999998</v>
      </c>
      <c r="BJ30" s="177">
        <f>'PEP BID'!BJ30+'PEP A Local'!BJ30</f>
        <v>0</v>
      </c>
      <c r="BK30" s="177">
        <f>'PEP BID'!BK30+'PEP A Local'!BK30</f>
        <v>0</v>
      </c>
      <c r="BL30" s="177">
        <f>'PEP BID'!BL30+'PEP A Local'!BL30</f>
        <v>0</v>
      </c>
      <c r="BM30" s="177">
        <f>'PEP BID'!BM30+'PEP A Local'!BM30</f>
        <v>0</v>
      </c>
      <c r="BN30" s="177">
        <f>'PEP BID'!BN30+'PEP A Local'!BN30</f>
        <v>0</v>
      </c>
      <c r="BO30" s="177">
        <f>'PEP BID'!BO30+'PEP A Local'!BO30</f>
        <v>0</v>
      </c>
      <c r="BP30" s="177">
        <f>'PEP BID'!BP30+'PEP A Local'!BP30</f>
        <v>0</v>
      </c>
      <c r="BQ30" s="177">
        <f>'PEP BID'!BQ30+'PEP A Local'!BQ30</f>
        <v>0</v>
      </c>
      <c r="BR30" s="177">
        <f>'PEP BID'!BR30+'PEP A Local'!BR30</f>
        <v>0</v>
      </c>
      <c r="BS30" s="177">
        <f>'PEP BID'!BS30+'PEP A Local'!BS30</f>
        <v>0</v>
      </c>
      <c r="BT30" s="177">
        <f>'PEP BID'!BT30+'PEP A Local'!BT30</f>
        <v>0</v>
      </c>
      <c r="BU30" s="177">
        <f>'PEP BID'!BU30+'PEP A Local'!BU30</f>
        <v>13993200.009999998</v>
      </c>
      <c r="BV30" s="172">
        <f>'PEP BID'!BV30+'PEP A Local'!BV30</f>
        <v>0</v>
      </c>
      <c r="BW30" s="177">
        <f t="shared" si="14"/>
        <v>0</v>
      </c>
      <c r="BX30" s="177">
        <f t="shared" si="15"/>
        <v>415202.27</v>
      </c>
      <c r="BY30" s="177">
        <f t="shared" si="16"/>
        <v>4593727.2799999993</v>
      </c>
      <c r="BZ30" s="177">
        <f t="shared" si="17"/>
        <v>4593727.2799999993</v>
      </c>
      <c r="CA30" s="177">
        <f t="shared" si="18"/>
        <v>4390543.1800000006</v>
      </c>
      <c r="CB30" s="177">
        <f t="shared" si="19"/>
        <v>0</v>
      </c>
      <c r="CC30" s="177">
        <f t="shared" si="20"/>
        <v>13993200.009999998</v>
      </c>
      <c r="CD30" s="278">
        <f t="shared" si="21"/>
        <v>0</v>
      </c>
    </row>
    <row r="31" spans="1:82" ht="27.6" x14ac:dyDescent="0.3">
      <c r="A31" s="117" t="s">
        <v>194</v>
      </c>
      <c r="B31" s="168">
        <f>B32+B35+B37+B39+B41+B43</f>
        <v>0</v>
      </c>
      <c r="C31" s="168">
        <f t="shared" ref="C31:BN31" si="27">C32+C35+C37+C39+C41+C43</f>
        <v>0</v>
      </c>
      <c r="D31" s="168">
        <f t="shared" si="27"/>
        <v>0</v>
      </c>
      <c r="E31" s="168">
        <f t="shared" si="27"/>
        <v>0</v>
      </c>
      <c r="F31" s="168">
        <f t="shared" si="27"/>
        <v>0</v>
      </c>
      <c r="G31" s="168">
        <f t="shared" si="27"/>
        <v>0</v>
      </c>
      <c r="H31" s="168">
        <f t="shared" si="27"/>
        <v>32500</v>
      </c>
      <c r="I31" s="168">
        <f t="shared" si="27"/>
        <v>110500</v>
      </c>
      <c r="J31" s="168">
        <f t="shared" si="27"/>
        <v>0</v>
      </c>
      <c r="K31" s="168">
        <f t="shared" si="27"/>
        <v>0</v>
      </c>
      <c r="L31" s="168">
        <f t="shared" si="27"/>
        <v>0</v>
      </c>
      <c r="M31" s="168">
        <f t="shared" si="27"/>
        <v>0</v>
      </c>
      <c r="N31" s="168">
        <f t="shared" si="27"/>
        <v>0</v>
      </c>
      <c r="O31" s="168">
        <f t="shared" si="27"/>
        <v>0</v>
      </c>
      <c r="P31" s="168">
        <f t="shared" si="27"/>
        <v>0</v>
      </c>
      <c r="Q31" s="168">
        <f t="shared" si="27"/>
        <v>0</v>
      </c>
      <c r="R31" s="168">
        <f t="shared" si="27"/>
        <v>97623.040000000008</v>
      </c>
      <c r="S31" s="168">
        <f t="shared" si="27"/>
        <v>134231.66</v>
      </c>
      <c r="T31" s="168">
        <f t="shared" si="27"/>
        <v>166731.66</v>
      </c>
      <c r="U31" s="168">
        <f t="shared" si="27"/>
        <v>244731.66</v>
      </c>
      <c r="V31" s="168">
        <f t="shared" si="27"/>
        <v>134231.66</v>
      </c>
      <c r="W31" s="168">
        <f t="shared" si="27"/>
        <v>128130.22</v>
      </c>
      <c r="X31" s="168">
        <f t="shared" si="27"/>
        <v>134231.66</v>
      </c>
      <c r="Y31" s="168">
        <f t="shared" si="27"/>
        <v>140333.1</v>
      </c>
      <c r="Z31" s="168">
        <f t="shared" si="27"/>
        <v>57817.72</v>
      </c>
      <c r="AA31" s="168">
        <f t="shared" si="27"/>
        <v>111841.28</v>
      </c>
      <c r="AB31" s="168">
        <f t="shared" si="27"/>
        <v>147520.6</v>
      </c>
      <c r="AC31" s="168">
        <f t="shared" si="27"/>
        <v>134692.72</v>
      </c>
      <c r="AD31" s="168">
        <f t="shared" si="27"/>
        <v>141106.66</v>
      </c>
      <c r="AE31" s="168">
        <f t="shared" si="27"/>
        <v>141106.66</v>
      </c>
      <c r="AF31" s="168">
        <f t="shared" si="27"/>
        <v>160692.72</v>
      </c>
      <c r="AG31" s="168">
        <f t="shared" si="27"/>
        <v>264520.59999999998</v>
      </c>
      <c r="AH31" s="168">
        <f t="shared" si="27"/>
        <v>294106.66000000003</v>
      </c>
      <c r="AI31" s="168">
        <f t="shared" si="27"/>
        <v>387692.72</v>
      </c>
      <c r="AJ31" s="168">
        <f t="shared" si="27"/>
        <v>229106.66</v>
      </c>
      <c r="AK31" s="168">
        <f t="shared" si="27"/>
        <v>229106.66</v>
      </c>
      <c r="AL31" s="168">
        <f t="shared" si="27"/>
        <v>229106.66</v>
      </c>
      <c r="AM31" s="168">
        <f t="shared" si="27"/>
        <v>208278.78</v>
      </c>
      <c r="AN31" s="168">
        <f t="shared" si="27"/>
        <v>239520.6</v>
      </c>
      <c r="AO31" s="168">
        <f t="shared" si="27"/>
        <v>208278.78</v>
      </c>
      <c r="AP31" s="168">
        <f t="shared" si="27"/>
        <v>239520.6</v>
      </c>
      <c r="AQ31" s="168">
        <f t="shared" si="27"/>
        <v>229106.66</v>
      </c>
      <c r="AR31" s="168">
        <f t="shared" si="27"/>
        <v>244692.72</v>
      </c>
      <c r="AS31" s="168">
        <f t="shared" si="27"/>
        <v>356520.6</v>
      </c>
      <c r="AT31" s="168">
        <f t="shared" si="27"/>
        <v>218692.72</v>
      </c>
      <c r="AU31" s="168">
        <f t="shared" si="27"/>
        <v>229106.66</v>
      </c>
      <c r="AV31" s="168">
        <f t="shared" si="27"/>
        <v>229106.66</v>
      </c>
      <c r="AW31" s="168">
        <f t="shared" si="27"/>
        <v>218692.72</v>
      </c>
      <c r="AX31" s="168">
        <f t="shared" si="27"/>
        <v>239520.6</v>
      </c>
      <c r="AY31" s="168">
        <f t="shared" si="27"/>
        <v>218692.72</v>
      </c>
      <c r="AZ31" s="168">
        <f t="shared" si="27"/>
        <v>206692.72</v>
      </c>
      <c r="BA31" s="168">
        <f t="shared" si="27"/>
        <v>141106.66</v>
      </c>
      <c r="BB31" s="168">
        <f t="shared" si="27"/>
        <v>147520.6</v>
      </c>
      <c r="BC31" s="168">
        <f t="shared" si="27"/>
        <v>128278.78</v>
      </c>
      <c r="BD31" s="168">
        <f t="shared" si="27"/>
        <v>173520.6</v>
      </c>
      <c r="BE31" s="168">
        <f t="shared" si="27"/>
        <v>258106.66</v>
      </c>
      <c r="BF31" s="168">
        <f t="shared" si="27"/>
        <v>134692.72</v>
      </c>
      <c r="BG31" s="168">
        <f t="shared" si="27"/>
        <v>147520.6</v>
      </c>
      <c r="BH31" s="168">
        <f t="shared" si="27"/>
        <v>134692.72</v>
      </c>
      <c r="BI31" s="168">
        <f t="shared" si="27"/>
        <v>141106.66</v>
      </c>
      <c r="BJ31" s="168">
        <f t="shared" si="27"/>
        <v>147520.6</v>
      </c>
      <c r="BK31" s="168">
        <f t="shared" si="27"/>
        <v>128278.78</v>
      </c>
      <c r="BL31" s="168">
        <f t="shared" si="27"/>
        <v>134692.72</v>
      </c>
      <c r="BM31" s="168">
        <f t="shared" si="27"/>
        <v>141106.66</v>
      </c>
      <c r="BN31" s="168">
        <f t="shared" si="27"/>
        <v>135450.9</v>
      </c>
      <c r="BO31" s="168">
        <f t="shared" ref="BO31:BU31" si="28">BO32+BO35+BO37+BO39+BO41+BO43</f>
        <v>71437.5</v>
      </c>
      <c r="BP31" s="168">
        <f t="shared" si="28"/>
        <v>0</v>
      </c>
      <c r="BQ31" s="168">
        <f t="shared" si="28"/>
        <v>0</v>
      </c>
      <c r="BR31" s="168">
        <f t="shared" si="28"/>
        <v>0</v>
      </c>
      <c r="BS31" s="168">
        <f t="shared" si="28"/>
        <v>0</v>
      </c>
      <c r="BT31" s="168">
        <f t="shared" si="28"/>
        <v>0</v>
      </c>
      <c r="BU31" s="168">
        <f t="shared" si="28"/>
        <v>9303119.6799999997</v>
      </c>
      <c r="BV31" s="172">
        <f t="shared" ref="BV31" si="29">BV32+BV35+BV37+BV39+BV41+BV43</f>
        <v>0</v>
      </c>
      <c r="BW31" s="168">
        <f t="shared" ref="BW31" si="30">BW32+BW35+BW37+BW39+BW41+BW43</f>
        <v>143000</v>
      </c>
      <c r="BX31" s="168">
        <f t="shared" ref="BX31" si="31">BX32+BX35+BX37+BX39+BX41+BX43</f>
        <v>1180244.6600000001</v>
      </c>
      <c r="BY31" s="168">
        <f t="shared" ref="BY31" si="32">BY32+BY35+BY37+BY39+BY41+BY43</f>
        <v>2299311.66</v>
      </c>
      <c r="BZ31" s="168">
        <f t="shared" ref="BZ31" si="33">BZ32+BZ35+BZ37+BZ39+BZ41+BZ43</f>
        <v>2850624.16</v>
      </c>
      <c r="CA31" s="168">
        <f t="shared" ref="CA31" si="34">CA32+CA35+CA37+CA39+CA41+CA43</f>
        <v>2071452.04</v>
      </c>
      <c r="CB31" s="168">
        <f t="shared" ref="CB31" si="35">CB32+CB35+CB37+CB39+CB41+CB43</f>
        <v>758487.16</v>
      </c>
      <c r="CC31" s="168">
        <f t="shared" ref="CC31" si="36">CC32+CC35+CC37+CC39+CC41+CC43</f>
        <v>9303119.6799999997</v>
      </c>
      <c r="CD31" s="278">
        <f t="shared" si="21"/>
        <v>0</v>
      </c>
    </row>
    <row r="32" spans="1:82" ht="27.6" x14ac:dyDescent="0.3">
      <c r="A32" s="124" t="s">
        <v>316</v>
      </c>
      <c r="B32" s="169">
        <f>B33+B34</f>
        <v>0</v>
      </c>
      <c r="C32" s="169">
        <f t="shared" ref="C32:BN32" si="37">C33+C34</f>
        <v>0</v>
      </c>
      <c r="D32" s="169">
        <f t="shared" si="37"/>
        <v>0</v>
      </c>
      <c r="E32" s="169">
        <f t="shared" si="37"/>
        <v>0</v>
      </c>
      <c r="F32" s="169">
        <f t="shared" si="37"/>
        <v>0</v>
      </c>
      <c r="G32" s="169">
        <f t="shared" si="37"/>
        <v>0</v>
      </c>
      <c r="H32" s="169">
        <f t="shared" si="37"/>
        <v>0</v>
      </c>
      <c r="I32" s="169">
        <f t="shared" si="37"/>
        <v>0</v>
      </c>
      <c r="J32" s="169">
        <f t="shared" si="37"/>
        <v>0</v>
      </c>
      <c r="K32" s="169">
        <f t="shared" si="37"/>
        <v>0</v>
      </c>
      <c r="L32" s="169">
        <f t="shared" si="37"/>
        <v>0</v>
      </c>
      <c r="M32" s="169">
        <f t="shared" si="37"/>
        <v>0</v>
      </c>
      <c r="N32" s="169">
        <f t="shared" si="37"/>
        <v>0</v>
      </c>
      <c r="O32" s="169">
        <f t="shared" si="37"/>
        <v>0</v>
      </c>
      <c r="P32" s="169">
        <f t="shared" si="37"/>
        <v>0</v>
      </c>
      <c r="Q32" s="169">
        <f t="shared" si="37"/>
        <v>0</v>
      </c>
      <c r="R32" s="169">
        <f t="shared" si="37"/>
        <v>75000</v>
      </c>
      <c r="S32" s="169">
        <f t="shared" si="37"/>
        <v>103125</v>
      </c>
      <c r="T32" s="169">
        <f t="shared" si="37"/>
        <v>103125</v>
      </c>
      <c r="U32" s="169">
        <f t="shared" si="37"/>
        <v>103125</v>
      </c>
      <c r="V32" s="169">
        <f t="shared" si="37"/>
        <v>103125</v>
      </c>
      <c r="W32" s="169">
        <f t="shared" si="37"/>
        <v>98437.5</v>
      </c>
      <c r="X32" s="169">
        <f t="shared" si="37"/>
        <v>103125</v>
      </c>
      <c r="Y32" s="169">
        <f t="shared" si="37"/>
        <v>107812.5</v>
      </c>
      <c r="Z32" s="169">
        <f t="shared" si="37"/>
        <v>28125</v>
      </c>
      <c r="AA32" s="169">
        <f t="shared" si="37"/>
        <v>0</v>
      </c>
      <c r="AB32" s="169">
        <f t="shared" si="37"/>
        <v>0</v>
      </c>
      <c r="AC32" s="169">
        <f t="shared" si="37"/>
        <v>0</v>
      </c>
      <c r="AD32" s="169">
        <f t="shared" si="37"/>
        <v>0</v>
      </c>
      <c r="AE32" s="169">
        <f t="shared" si="37"/>
        <v>0</v>
      </c>
      <c r="AF32" s="169">
        <f t="shared" si="37"/>
        <v>0</v>
      </c>
      <c r="AG32" s="169">
        <f t="shared" si="37"/>
        <v>0</v>
      </c>
      <c r="AH32" s="169">
        <f t="shared" si="37"/>
        <v>153000</v>
      </c>
      <c r="AI32" s="169">
        <f t="shared" si="37"/>
        <v>253000</v>
      </c>
      <c r="AJ32" s="169">
        <f t="shared" si="37"/>
        <v>88000</v>
      </c>
      <c r="AK32" s="169">
        <f t="shared" si="37"/>
        <v>88000</v>
      </c>
      <c r="AL32" s="169">
        <f t="shared" si="37"/>
        <v>88000</v>
      </c>
      <c r="AM32" s="169">
        <f t="shared" si="37"/>
        <v>80000</v>
      </c>
      <c r="AN32" s="169">
        <f t="shared" si="37"/>
        <v>92000</v>
      </c>
      <c r="AO32" s="169">
        <f t="shared" si="37"/>
        <v>80000</v>
      </c>
      <c r="AP32" s="169">
        <f t="shared" si="37"/>
        <v>92000</v>
      </c>
      <c r="AQ32" s="169">
        <f t="shared" si="37"/>
        <v>88000</v>
      </c>
      <c r="AR32" s="169">
        <f t="shared" si="37"/>
        <v>84000</v>
      </c>
      <c r="AS32" s="169">
        <f t="shared" si="37"/>
        <v>92000</v>
      </c>
      <c r="AT32" s="169">
        <f t="shared" si="37"/>
        <v>84000</v>
      </c>
      <c r="AU32" s="169">
        <f t="shared" si="37"/>
        <v>88000</v>
      </c>
      <c r="AV32" s="169">
        <f t="shared" si="37"/>
        <v>88000</v>
      </c>
      <c r="AW32" s="169">
        <f t="shared" si="37"/>
        <v>84000</v>
      </c>
      <c r="AX32" s="169">
        <f t="shared" si="37"/>
        <v>92000</v>
      </c>
      <c r="AY32" s="169">
        <f t="shared" si="37"/>
        <v>84000</v>
      </c>
      <c r="AZ32" s="169">
        <f t="shared" si="37"/>
        <v>72000</v>
      </c>
      <c r="BA32" s="169">
        <f t="shared" si="37"/>
        <v>0</v>
      </c>
      <c r="BB32" s="169">
        <f t="shared" si="37"/>
        <v>0</v>
      </c>
      <c r="BC32" s="169">
        <f t="shared" si="37"/>
        <v>0</v>
      </c>
      <c r="BD32" s="169">
        <f t="shared" si="37"/>
        <v>0</v>
      </c>
      <c r="BE32" s="169">
        <f t="shared" si="37"/>
        <v>0</v>
      </c>
      <c r="BF32" s="169">
        <f t="shared" si="37"/>
        <v>0</v>
      </c>
      <c r="BG32" s="169">
        <f t="shared" si="37"/>
        <v>0</v>
      </c>
      <c r="BH32" s="169">
        <f t="shared" si="37"/>
        <v>0</v>
      </c>
      <c r="BI32" s="169">
        <f t="shared" si="37"/>
        <v>0</v>
      </c>
      <c r="BJ32" s="169">
        <f t="shared" si="37"/>
        <v>0</v>
      </c>
      <c r="BK32" s="169">
        <f t="shared" si="37"/>
        <v>0</v>
      </c>
      <c r="BL32" s="169">
        <f t="shared" si="37"/>
        <v>0</v>
      </c>
      <c r="BM32" s="169">
        <f t="shared" si="37"/>
        <v>0</v>
      </c>
      <c r="BN32" s="169">
        <f t="shared" si="37"/>
        <v>0</v>
      </c>
      <c r="BO32" s="169">
        <f t="shared" ref="BO32:BU32" si="38">BO33+BO34</f>
        <v>0</v>
      </c>
      <c r="BP32" s="169">
        <f t="shared" si="38"/>
        <v>0</v>
      </c>
      <c r="BQ32" s="169">
        <f t="shared" si="38"/>
        <v>0</v>
      </c>
      <c r="BR32" s="169">
        <f t="shared" si="38"/>
        <v>0</v>
      </c>
      <c r="BS32" s="169">
        <f t="shared" si="38"/>
        <v>0</v>
      </c>
      <c r="BT32" s="169">
        <f t="shared" si="38"/>
        <v>0</v>
      </c>
      <c r="BU32" s="169">
        <f t="shared" si="38"/>
        <v>2695000</v>
      </c>
      <c r="BW32" s="169">
        <f t="shared" si="14"/>
        <v>0</v>
      </c>
      <c r="BX32" s="169">
        <f t="shared" si="15"/>
        <v>796875</v>
      </c>
      <c r="BY32" s="169">
        <f t="shared" si="16"/>
        <v>610125</v>
      </c>
      <c r="BZ32" s="169">
        <f t="shared" si="17"/>
        <v>1040000</v>
      </c>
      <c r="CA32" s="169">
        <f t="shared" si="18"/>
        <v>248000</v>
      </c>
      <c r="CB32" s="169">
        <f t="shared" si="19"/>
        <v>0</v>
      </c>
      <c r="CC32" s="169">
        <f t="shared" si="20"/>
        <v>2695000</v>
      </c>
      <c r="CD32" s="278">
        <f t="shared" si="21"/>
        <v>0</v>
      </c>
    </row>
    <row r="33" spans="1:82" x14ac:dyDescent="0.3">
      <c r="A33" s="175" t="s">
        <v>162</v>
      </c>
      <c r="B33" s="177">
        <f>'PEP BID'!B33+'PEP A Local'!B33</f>
        <v>0</v>
      </c>
      <c r="C33" s="177">
        <f>'PEP BID'!C33+'PEP A Local'!C33</f>
        <v>0</v>
      </c>
      <c r="D33" s="177">
        <f>'PEP BID'!D33+'PEP A Local'!D33</f>
        <v>0</v>
      </c>
      <c r="E33" s="177">
        <f>'PEP BID'!E33+'PEP A Local'!E33</f>
        <v>0</v>
      </c>
      <c r="F33" s="177">
        <f>'PEP BID'!F33+'PEP A Local'!F33</f>
        <v>0</v>
      </c>
      <c r="G33" s="177">
        <f>'PEP BID'!G33+'PEP A Local'!G33</f>
        <v>0</v>
      </c>
      <c r="H33" s="177">
        <f>'PEP BID'!H33+'PEP A Local'!H33</f>
        <v>0</v>
      </c>
      <c r="I33" s="177">
        <f>'PEP BID'!I33+'PEP A Local'!I33</f>
        <v>0</v>
      </c>
      <c r="J33" s="177">
        <f>'PEP BID'!J33+'PEP A Local'!J33</f>
        <v>0</v>
      </c>
      <c r="K33" s="177">
        <f>'PEP BID'!K33+'PEP A Local'!K33</f>
        <v>0</v>
      </c>
      <c r="L33" s="177">
        <f>'PEP BID'!L33+'PEP A Local'!L33</f>
        <v>0</v>
      </c>
      <c r="M33" s="177">
        <f>'PEP BID'!M33+'PEP A Local'!M33</f>
        <v>0</v>
      </c>
      <c r="N33" s="177">
        <f>'PEP BID'!N33+'PEP A Local'!N33</f>
        <v>0</v>
      </c>
      <c r="O33" s="177">
        <f>'PEP BID'!O33+'PEP A Local'!O33</f>
        <v>0</v>
      </c>
      <c r="P33" s="177">
        <f>'PEP BID'!P33+'PEP A Local'!P33</f>
        <v>0</v>
      </c>
      <c r="Q33" s="177">
        <f>'PEP BID'!Q33+'PEP A Local'!Q33</f>
        <v>0</v>
      </c>
      <c r="R33" s="177">
        <f>'PEP BID'!R33+'PEP A Local'!R33</f>
        <v>75000</v>
      </c>
      <c r="S33" s="177">
        <f>'PEP BID'!S33+'PEP A Local'!S33</f>
        <v>103125</v>
      </c>
      <c r="T33" s="177">
        <f>'PEP BID'!T33+'PEP A Local'!T33</f>
        <v>103125</v>
      </c>
      <c r="U33" s="177">
        <f>'PEP BID'!U33+'PEP A Local'!U33</f>
        <v>103125</v>
      </c>
      <c r="V33" s="177">
        <f>'PEP BID'!V33+'PEP A Local'!V33</f>
        <v>103125</v>
      </c>
      <c r="W33" s="177">
        <f>'PEP BID'!W33+'PEP A Local'!W33</f>
        <v>98437.5</v>
      </c>
      <c r="X33" s="177">
        <f>'PEP BID'!X33+'PEP A Local'!X33</f>
        <v>103125</v>
      </c>
      <c r="Y33" s="177">
        <f>'PEP BID'!Y33+'PEP A Local'!Y33</f>
        <v>107812.5</v>
      </c>
      <c r="Z33" s="177">
        <f>'PEP BID'!Z33+'PEP A Local'!Z33</f>
        <v>28125</v>
      </c>
      <c r="AA33" s="177">
        <f>'PEP BID'!AA33+'PEP A Local'!AA33</f>
        <v>0</v>
      </c>
      <c r="AB33" s="177">
        <f>'PEP BID'!AB33+'PEP A Local'!AB33</f>
        <v>0</v>
      </c>
      <c r="AC33" s="177">
        <f>'PEP BID'!AC33+'PEP A Local'!AC33</f>
        <v>0</v>
      </c>
      <c r="AD33" s="177">
        <f>'PEP BID'!AD33+'PEP A Local'!AD33</f>
        <v>0</v>
      </c>
      <c r="AE33" s="177">
        <f>'PEP BID'!AE33+'PEP A Local'!AE33</f>
        <v>0</v>
      </c>
      <c r="AF33" s="177">
        <f>'PEP BID'!AF33+'PEP A Local'!AF33</f>
        <v>0</v>
      </c>
      <c r="AG33" s="177">
        <f>'PEP BID'!AG33+'PEP A Local'!AG33</f>
        <v>0</v>
      </c>
      <c r="AH33" s="177">
        <f>'PEP BID'!AH33+'PEP A Local'!AH33</f>
        <v>0</v>
      </c>
      <c r="AI33" s="177">
        <f>'PEP BID'!AI33+'PEP A Local'!AI33</f>
        <v>0</v>
      </c>
      <c r="AJ33" s="177">
        <f>'PEP BID'!AJ33+'PEP A Local'!AJ33</f>
        <v>0</v>
      </c>
      <c r="AK33" s="177">
        <f>'PEP BID'!AK33+'PEP A Local'!AK33</f>
        <v>0</v>
      </c>
      <c r="AL33" s="177">
        <f>'PEP BID'!AL33+'PEP A Local'!AL33</f>
        <v>0</v>
      </c>
      <c r="AM33" s="177">
        <f>'PEP BID'!AM33+'PEP A Local'!AM33</f>
        <v>0</v>
      </c>
      <c r="AN33" s="177">
        <f>'PEP BID'!AN33+'PEP A Local'!AN33</f>
        <v>0</v>
      </c>
      <c r="AO33" s="177">
        <f>'PEP BID'!AO33+'PEP A Local'!AO33</f>
        <v>0</v>
      </c>
      <c r="AP33" s="177">
        <f>'PEP BID'!AP33+'PEP A Local'!AP33</f>
        <v>0</v>
      </c>
      <c r="AQ33" s="177">
        <f>'PEP BID'!AQ33+'PEP A Local'!AQ33</f>
        <v>0</v>
      </c>
      <c r="AR33" s="177">
        <f>'PEP BID'!AR33+'PEP A Local'!AR33</f>
        <v>0</v>
      </c>
      <c r="AS33" s="177">
        <f>'PEP BID'!AS33+'PEP A Local'!AS33</f>
        <v>0</v>
      </c>
      <c r="AT33" s="177">
        <f>'PEP BID'!AT33+'PEP A Local'!AT33</f>
        <v>0</v>
      </c>
      <c r="AU33" s="177">
        <f>'PEP BID'!AU33+'PEP A Local'!AU33</f>
        <v>0</v>
      </c>
      <c r="AV33" s="177">
        <f>'PEP BID'!AV33+'PEP A Local'!AV33</f>
        <v>0</v>
      </c>
      <c r="AW33" s="177">
        <f>'PEP BID'!AW33+'PEP A Local'!AW33</f>
        <v>0</v>
      </c>
      <c r="AX33" s="177">
        <f>'PEP BID'!AX33+'PEP A Local'!AX33</f>
        <v>0</v>
      </c>
      <c r="AY33" s="177">
        <f>'PEP BID'!AY33+'PEP A Local'!AY33</f>
        <v>0</v>
      </c>
      <c r="AZ33" s="177">
        <f>'PEP BID'!AZ33+'PEP A Local'!AZ33</f>
        <v>0</v>
      </c>
      <c r="BA33" s="177">
        <f>'PEP BID'!BA33+'PEP A Local'!BA33</f>
        <v>0</v>
      </c>
      <c r="BB33" s="177">
        <f>'PEP BID'!BB33+'PEP A Local'!BB33</f>
        <v>0</v>
      </c>
      <c r="BC33" s="177">
        <f>'PEP BID'!BC33+'PEP A Local'!BC33</f>
        <v>0</v>
      </c>
      <c r="BD33" s="177">
        <f>'PEP BID'!BD33+'PEP A Local'!BD33</f>
        <v>0</v>
      </c>
      <c r="BE33" s="177">
        <f>'PEP BID'!BE33+'PEP A Local'!BE33</f>
        <v>0</v>
      </c>
      <c r="BF33" s="177">
        <f>'PEP BID'!BF33+'PEP A Local'!BF33</f>
        <v>0</v>
      </c>
      <c r="BG33" s="177">
        <f>'PEP BID'!BG33+'PEP A Local'!BG33</f>
        <v>0</v>
      </c>
      <c r="BH33" s="177">
        <f>'PEP BID'!BH33+'PEP A Local'!BH33</f>
        <v>0</v>
      </c>
      <c r="BI33" s="177">
        <f>'PEP BID'!BI33+'PEP A Local'!BI33</f>
        <v>0</v>
      </c>
      <c r="BJ33" s="177">
        <f>'PEP BID'!BJ33+'PEP A Local'!BJ33</f>
        <v>0</v>
      </c>
      <c r="BK33" s="177">
        <f>'PEP BID'!BK33+'PEP A Local'!BK33</f>
        <v>0</v>
      </c>
      <c r="BL33" s="177">
        <f>'PEP BID'!BL33+'PEP A Local'!BL33</f>
        <v>0</v>
      </c>
      <c r="BM33" s="177">
        <f>'PEP BID'!BM33+'PEP A Local'!BM33</f>
        <v>0</v>
      </c>
      <c r="BN33" s="177">
        <f>'PEP BID'!BN33+'PEP A Local'!BN33</f>
        <v>0</v>
      </c>
      <c r="BO33" s="177">
        <f>'PEP BID'!BO33+'PEP A Local'!BO33</f>
        <v>0</v>
      </c>
      <c r="BP33" s="177">
        <f>'PEP BID'!BP33+'PEP A Local'!BP33</f>
        <v>0</v>
      </c>
      <c r="BQ33" s="177">
        <f>'PEP BID'!BQ33+'PEP A Local'!BQ33</f>
        <v>0</v>
      </c>
      <c r="BR33" s="177">
        <f>'PEP BID'!BR33+'PEP A Local'!BR33</f>
        <v>0</v>
      </c>
      <c r="BS33" s="177">
        <f>'PEP BID'!BS33+'PEP A Local'!BS33</f>
        <v>0</v>
      </c>
      <c r="BT33" s="177">
        <f>'PEP BID'!BT33+'PEP A Local'!BT33</f>
        <v>0</v>
      </c>
      <c r="BU33" s="177">
        <f>'PEP BID'!BU33+'PEP A Local'!BU33</f>
        <v>825000</v>
      </c>
      <c r="BV33" s="172">
        <f>'PEP BID'!BV33+'PEP A Local'!BV33</f>
        <v>0</v>
      </c>
      <c r="BW33" s="177">
        <f t="shared" si="14"/>
        <v>0</v>
      </c>
      <c r="BX33" s="177">
        <f t="shared" si="15"/>
        <v>796875</v>
      </c>
      <c r="BY33" s="177">
        <f t="shared" si="16"/>
        <v>28125</v>
      </c>
      <c r="BZ33" s="177">
        <f t="shared" si="17"/>
        <v>0</v>
      </c>
      <c r="CA33" s="177">
        <f t="shared" si="18"/>
        <v>0</v>
      </c>
      <c r="CB33" s="177">
        <f t="shared" si="19"/>
        <v>0</v>
      </c>
      <c r="CC33" s="177">
        <f t="shared" si="20"/>
        <v>825000</v>
      </c>
      <c r="CD33" s="278">
        <f t="shared" si="21"/>
        <v>0</v>
      </c>
    </row>
    <row r="34" spans="1:82" x14ac:dyDescent="0.3">
      <c r="A34" s="175" t="s">
        <v>317</v>
      </c>
      <c r="B34" s="177">
        <f>'PEP BID'!B34+'PEP A Local'!B34</f>
        <v>0</v>
      </c>
      <c r="C34" s="177">
        <f>'PEP BID'!C34+'PEP A Local'!C34</f>
        <v>0</v>
      </c>
      <c r="D34" s="177">
        <f>'PEP BID'!D34+'PEP A Local'!D34</f>
        <v>0</v>
      </c>
      <c r="E34" s="177">
        <f>'PEP BID'!E34+'PEP A Local'!E34</f>
        <v>0</v>
      </c>
      <c r="F34" s="177">
        <f>'PEP BID'!F34+'PEP A Local'!F34</f>
        <v>0</v>
      </c>
      <c r="G34" s="177">
        <f>'PEP BID'!G34+'PEP A Local'!G34</f>
        <v>0</v>
      </c>
      <c r="H34" s="177">
        <f>'PEP BID'!H34+'PEP A Local'!H34</f>
        <v>0</v>
      </c>
      <c r="I34" s="177">
        <f>'PEP BID'!I34+'PEP A Local'!I34</f>
        <v>0</v>
      </c>
      <c r="J34" s="177">
        <f>'PEP BID'!J34+'PEP A Local'!J34</f>
        <v>0</v>
      </c>
      <c r="K34" s="177">
        <f>'PEP BID'!K34+'PEP A Local'!K34</f>
        <v>0</v>
      </c>
      <c r="L34" s="177">
        <f>'PEP BID'!L34+'PEP A Local'!L34</f>
        <v>0</v>
      </c>
      <c r="M34" s="177">
        <f>'PEP BID'!M34+'PEP A Local'!M34</f>
        <v>0</v>
      </c>
      <c r="N34" s="177">
        <f>'PEP BID'!N34+'PEP A Local'!N34</f>
        <v>0</v>
      </c>
      <c r="O34" s="177">
        <f>'PEP BID'!O34+'PEP A Local'!O34</f>
        <v>0</v>
      </c>
      <c r="P34" s="177">
        <f>'PEP BID'!P34+'PEP A Local'!P34</f>
        <v>0</v>
      </c>
      <c r="Q34" s="177">
        <f>'PEP BID'!Q34+'PEP A Local'!Q34</f>
        <v>0</v>
      </c>
      <c r="R34" s="177">
        <f>'PEP BID'!R34+'PEP A Local'!R34</f>
        <v>0</v>
      </c>
      <c r="S34" s="177">
        <f>'PEP BID'!S34+'PEP A Local'!S34</f>
        <v>0</v>
      </c>
      <c r="T34" s="177">
        <f>'PEP BID'!T34+'PEP A Local'!T34</f>
        <v>0</v>
      </c>
      <c r="U34" s="177">
        <f>'PEP BID'!U34+'PEP A Local'!U34</f>
        <v>0</v>
      </c>
      <c r="V34" s="177">
        <f>'PEP BID'!V34+'PEP A Local'!V34</f>
        <v>0</v>
      </c>
      <c r="W34" s="177">
        <f>'PEP BID'!W34+'PEP A Local'!W34</f>
        <v>0</v>
      </c>
      <c r="X34" s="177">
        <f>'PEP BID'!X34+'PEP A Local'!X34</f>
        <v>0</v>
      </c>
      <c r="Y34" s="177">
        <f>'PEP BID'!Y34+'PEP A Local'!Y34</f>
        <v>0</v>
      </c>
      <c r="Z34" s="177">
        <f>'PEP BID'!Z34+'PEP A Local'!Z34</f>
        <v>0</v>
      </c>
      <c r="AA34" s="177">
        <f>'PEP BID'!AA34+'PEP A Local'!AA34</f>
        <v>0</v>
      </c>
      <c r="AB34" s="177">
        <f>'PEP BID'!AB34+'PEP A Local'!AB34</f>
        <v>0</v>
      </c>
      <c r="AC34" s="177">
        <f>'PEP BID'!AC34+'PEP A Local'!AC34</f>
        <v>0</v>
      </c>
      <c r="AD34" s="177">
        <f>'PEP BID'!AD34+'PEP A Local'!AD34</f>
        <v>0</v>
      </c>
      <c r="AE34" s="177">
        <f>'PEP BID'!AE34+'PEP A Local'!AE34</f>
        <v>0</v>
      </c>
      <c r="AF34" s="177">
        <f>'PEP BID'!AF34+'PEP A Local'!AF34</f>
        <v>0</v>
      </c>
      <c r="AG34" s="177">
        <f>'PEP BID'!AG34+'PEP A Local'!AG34</f>
        <v>0</v>
      </c>
      <c r="AH34" s="177">
        <f>'PEP BID'!AH34+'PEP A Local'!AH34</f>
        <v>153000</v>
      </c>
      <c r="AI34" s="177">
        <f>'PEP BID'!AI34+'PEP A Local'!AI34</f>
        <v>253000</v>
      </c>
      <c r="AJ34" s="177">
        <f>'PEP BID'!AJ34+'PEP A Local'!AJ34</f>
        <v>88000</v>
      </c>
      <c r="AK34" s="177">
        <f>'PEP BID'!AK34+'PEP A Local'!AK34</f>
        <v>88000</v>
      </c>
      <c r="AL34" s="177">
        <f>'PEP BID'!AL34+'PEP A Local'!AL34</f>
        <v>88000</v>
      </c>
      <c r="AM34" s="177">
        <f>'PEP BID'!AM34+'PEP A Local'!AM34</f>
        <v>80000</v>
      </c>
      <c r="AN34" s="177">
        <f>'PEP BID'!AN34+'PEP A Local'!AN34</f>
        <v>92000</v>
      </c>
      <c r="AO34" s="177">
        <f>'PEP BID'!AO34+'PEP A Local'!AO34</f>
        <v>80000</v>
      </c>
      <c r="AP34" s="177">
        <f>'PEP BID'!AP34+'PEP A Local'!AP34</f>
        <v>92000</v>
      </c>
      <c r="AQ34" s="177">
        <f>'PEP BID'!AQ34+'PEP A Local'!AQ34</f>
        <v>88000</v>
      </c>
      <c r="AR34" s="177">
        <f>'PEP BID'!AR34+'PEP A Local'!AR34</f>
        <v>84000</v>
      </c>
      <c r="AS34" s="177">
        <f>'PEP BID'!AS34+'PEP A Local'!AS34</f>
        <v>92000</v>
      </c>
      <c r="AT34" s="177">
        <f>'PEP BID'!AT34+'PEP A Local'!AT34</f>
        <v>84000</v>
      </c>
      <c r="AU34" s="177">
        <f>'PEP BID'!AU34+'PEP A Local'!AU34</f>
        <v>88000</v>
      </c>
      <c r="AV34" s="177">
        <f>'PEP BID'!AV34+'PEP A Local'!AV34</f>
        <v>88000</v>
      </c>
      <c r="AW34" s="177">
        <f>'PEP BID'!AW34+'PEP A Local'!AW34</f>
        <v>84000</v>
      </c>
      <c r="AX34" s="177">
        <f>'PEP BID'!AX34+'PEP A Local'!AX34</f>
        <v>92000</v>
      </c>
      <c r="AY34" s="177">
        <f>'PEP BID'!AY34+'PEP A Local'!AY34</f>
        <v>84000</v>
      </c>
      <c r="AZ34" s="177">
        <f>'PEP BID'!AZ34+'PEP A Local'!AZ34</f>
        <v>72000</v>
      </c>
      <c r="BA34" s="177">
        <f>'PEP BID'!BA34+'PEP A Local'!BA34</f>
        <v>0</v>
      </c>
      <c r="BB34" s="177">
        <f>'PEP BID'!BB34+'PEP A Local'!BB34</f>
        <v>0</v>
      </c>
      <c r="BC34" s="177">
        <f>'PEP BID'!BC34+'PEP A Local'!BC34</f>
        <v>0</v>
      </c>
      <c r="BD34" s="177">
        <f>'PEP BID'!BD34+'PEP A Local'!BD34</f>
        <v>0</v>
      </c>
      <c r="BE34" s="177">
        <f>'PEP BID'!BE34+'PEP A Local'!BE34</f>
        <v>0</v>
      </c>
      <c r="BF34" s="177">
        <f>'PEP BID'!BF34+'PEP A Local'!BF34</f>
        <v>0</v>
      </c>
      <c r="BG34" s="177">
        <f>'PEP BID'!BG34+'PEP A Local'!BG34</f>
        <v>0</v>
      </c>
      <c r="BH34" s="177">
        <f>'PEP BID'!BH34+'PEP A Local'!BH34</f>
        <v>0</v>
      </c>
      <c r="BI34" s="177">
        <f>'PEP BID'!BI34+'PEP A Local'!BI34</f>
        <v>0</v>
      </c>
      <c r="BJ34" s="177">
        <f>'PEP BID'!BJ34+'PEP A Local'!BJ34</f>
        <v>0</v>
      </c>
      <c r="BK34" s="177">
        <f>'PEP BID'!BK34+'PEP A Local'!BK34</f>
        <v>0</v>
      </c>
      <c r="BL34" s="177">
        <f>'PEP BID'!BL34+'PEP A Local'!BL34</f>
        <v>0</v>
      </c>
      <c r="BM34" s="177">
        <f>'PEP BID'!BM34+'PEP A Local'!BM34</f>
        <v>0</v>
      </c>
      <c r="BN34" s="177">
        <f>'PEP BID'!BN34+'PEP A Local'!BN34</f>
        <v>0</v>
      </c>
      <c r="BO34" s="177">
        <f>'PEP BID'!BO34+'PEP A Local'!BO34</f>
        <v>0</v>
      </c>
      <c r="BP34" s="177">
        <f>'PEP BID'!BP34+'PEP A Local'!BP34</f>
        <v>0</v>
      </c>
      <c r="BQ34" s="177">
        <f>'PEP BID'!BQ34+'PEP A Local'!BQ34</f>
        <v>0</v>
      </c>
      <c r="BR34" s="177">
        <f>'PEP BID'!BR34+'PEP A Local'!BR34</f>
        <v>0</v>
      </c>
      <c r="BS34" s="177">
        <f>'PEP BID'!BS34+'PEP A Local'!BS34</f>
        <v>0</v>
      </c>
      <c r="BT34" s="177">
        <f>'PEP BID'!BT34+'PEP A Local'!BT34</f>
        <v>0</v>
      </c>
      <c r="BU34" s="177">
        <f>'PEP BID'!BU34+'PEP A Local'!BU34</f>
        <v>1870000</v>
      </c>
      <c r="BV34" s="172">
        <f>'PEP BID'!BV34+'PEP A Local'!BV34</f>
        <v>0</v>
      </c>
      <c r="BW34" s="177">
        <f t="shared" si="14"/>
        <v>0</v>
      </c>
      <c r="BX34" s="177">
        <f t="shared" si="15"/>
        <v>0</v>
      </c>
      <c r="BY34" s="177">
        <f t="shared" si="16"/>
        <v>582000</v>
      </c>
      <c r="BZ34" s="177">
        <f t="shared" si="17"/>
        <v>1040000</v>
      </c>
      <c r="CA34" s="177">
        <f t="shared" si="18"/>
        <v>248000</v>
      </c>
      <c r="CB34" s="177">
        <f t="shared" si="19"/>
        <v>0</v>
      </c>
      <c r="CC34" s="177">
        <f t="shared" si="20"/>
        <v>1870000</v>
      </c>
      <c r="CD34" s="278">
        <f t="shared" si="21"/>
        <v>0</v>
      </c>
    </row>
    <row r="35" spans="1:82" x14ac:dyDescent="0.3">
      <c r="A35" s="171" t="s">
        <v>319</v>
      </c>
      <c r="B35" s="177">
        <f>B36</f>
        <v>0</v>
      </c>
      <c r="C35" s="177">
        <f t="shared" ref="C35:BN35" si="39">C36</f>
        <v>0</v>
      </c>
      <c r="D35" s="177">
        <f t="shared" si="39"/>
        <v>0</v>
      </c>
      <c r="E35" s="177">
        <f t="shared" si="39"/>
        <v>0</v>
      </c>
      <c r="F35" s="177">
        <f t="shared" si="39"/>
        <v>0</v>
      </c>
      <c r="G35" s="177">
        <f t="shared" si="39"/>
        <v>0</v>
      </c>
      <c r="H35" s="177">
        <f t="shared" si="39"/>
        <v>0</v>
      </c>
      <c r="I35" s="177">
        <f t="shared" si="39"/>
        <v>0</v>
      </c>
      <c r="J35" s="177">
        <f t="shared" si="39"/>
        <v>0</v>
      </c>
      <c r="K35" s="177">
        <f t="shared" si="39"/>
        <v>0</v>
      </c>
      <c r="L35" s="177">
        <f t="shared" si="39"/>
        <v>0</v>
      </c>
      <c r="M35" s="177">
        <f t="shared" si="39"/>
        <v>0</v>
      </c>
      <c r="N35" s="177">
        <f t="shared" si="39"/>
        <v>0</v>
      </c>
      <c r="O35" s="177">
        <f t="shared" si="39"/>
        <v>0</v>
      </c>
      <c r="P35" s="177">
        <f t="shared" si="39"/>
        <v>0</v>
      </c>
      <c r="Q35" s="177">
        <f t="shared" si="39"/>
        <v>0</v>
      </c>
      <c r="R35" s="177">
        <f t="shared" si="39"/>
        <v>0</v>
      </c>
      <c r="S35" s="177">
        <f t="shared" si="39"/>
        <v>0</v>
      </c>
      <c r="T35" s="177">
        <f t="shared" si="39"/>
        <v>0</v>
      </c>
      <c r="U35" s="177">
        <f t="shared" si="39"/>
        <v>0</v>
      </c>
      <c r="V35" s="177">
        <f t="shared" si="39"/>
        <v>0</v>
      </c>
      <c r="W35" s="177">
        <f t="shared" si="39"/>
        <v>0</v>
      </c>
      <c r="X35" s="177">
        <f t="shared" si="39"/>
        <v>0</v>
      </c>
      <c r="Y35" s="177">
        <f t="shared" si="39"/>
        <v>0</v>
      </c>
      <c r="Z35" s="177">
        <f t="shared" si="39"/>
        <v>0</v>
      </c>
      <c r="AA35" s="177">
        <f t="shared" si="39"/>
        <v>65625</v>
      </c>
      <c r="AB35" s="177">
        <f t="shared" si="39"/>
        <v>86250</v>
      </c>
      <c r="AC35" s="177">
        <f t="shared" si="39"/>
        <v>78750</v>
      </c>
      <c r="AD35" s="177">
        <f t="shared" si="39"/>
        <v>82500</v>
      </c>
      <c r="AE35" s="177">
        <f t="shared" si="39"/>
        <v>82500</v>
      </c>
      <c r="AF35" s="177">
        <f t="shared" si="39"/>
        <v>78750</v>
      </c>
      <c r="AG35" s="177">
        <f t="shared" si="39"/>
        <v>86250</v>
      </c>
      <c r="AH35" s="177">
        <f t="shared" si="39"/>
        <v>82500</v>
      </c>
      <c r="AI35" s="177">
        <f t="shared" si="39"/>
        <v>78750</v>
      </c>
      <c r="AJ35" s="177">
        <f t="shared" si="39"/>
        <v>82500</v>
      </c>
      <c r="AK35" s="177">
        <f t="shared" si="39"/>
        <v>82500</v>
      </c>
      <c r="AL35" s="177">
        <f t="shared" si="39"/>
        <v>82500</v>
      </c>
      <c r="AM35" s="177">
        <f t="shared" si="39"/>
        <v>75000</v>
      </c>
      <c r="AN35" s="177">
        <f t="shared" si="39"/>
        <v>86250</v>
      </c>
      <c r="AO35" s="177">
        <f t="shared" si="39"/>
        <v>75000</v>
      </c>
      <c r="AP35" s="177">
        <f t="shared" si="39"/>
        <v>86250</v>
      </c>
      <c r="AQ35" s="177">
        <f t="shared" si="39"/>
        <v>82500</v>
      </c>
      <c r="AR35" s="177">
        <f t="shared" si="39"/>
        <v>78750</v>
      </c>
      <c r="AS35" s="177">
        <f t="shared" si="39"/>
        <v>86250</v>
      </c>
      <c r="AT35" s="177">
        <f t="shared" si="39"/>
        <v>78750</v>
      </c>
      <c r="AU35" s="177">
        <f t="shared" si="39"/>
        <v>82500</v>
      </c>
      <c r="AV35" s="177">
        <f t="shared" si="39"/>
        <v>82500</v>
      </c>
      <c r="AW35" s="177">
        <f t="shared" si="39"/>
        <v>78750</v>
      </c>
      <c r="AX35" s="177">
        <f t="shared" si="39"/>
        <v>86250</v>
      </c>
      <c r="AY35" s="177">
        <f t="shared" si="39"/>
        <v>78750</v>
      </c>
      <c r="AZ35" s="177">
        <f t="shared" si="39"/>
        <v>78750</v>
      </c>
      <c r="BA35" s="177">
        <f t="shared" si="39"/>
        <v>82500</v>
      </c>
      <c r="BB35" s="177">
        <f t="shared" si="39"/>
        <v>86250</v>
      </c>
      <c r="BC35" s="177">
        <f t="shared" si="39"/>
        <v>75000</v>
      </c>
      <c r="BD35" s="177">
        <f t="shared" si="39"/>
        <v>86250</v>
      </c>
      <c r="BE35" s="177">
        <f t="shared" si="39"/>
        <v>82500</v>
      </c>
      <c r="BF35" s="177">
        <f t="shared" si="39"/>
        <v>78750</v>
      </c>
      <c r="BG35" s="177">
        <f t="shared" si="39"/>
        <v>86250</v>
      </c>
      <c r="BH35" s="177">
        <f t="shared" si="39"/>
        <v>78750</v>
      </c>
      <c r="BI35" s="177">
        <f t="shared" si="39"/>
        <v>82500</v>
      </c>
      <c r="BJ35" s="177">
        <f t="shared" si="39"/>
        <v>86250</v>
      </c>
      <c r="BK35" s="177">
        <f t="shared" si="39"/>
        <v>75000</v>
      </c>
      <c r="BL35" s="177">
        <f t="shared" si="39"/>
        <v>78750</v>
      </c>
      <c r="BM35" s="177">
        <f t="shared" si="39"/>
        <v>82500</v>
      </c>
      <c r="BN35" s="177">
        <f t="shared" si="39"/>
        <v>82500</v>
      </c>
      <c r="BO35" s="177">
        <f t="shared" ref="BO35:CC35" si="40">BO36</f>
        <v>50625</v>
      </c>
      <c r="BP35" s="177">
        <f t="shared" si="40"/>
        <v>0</v>
      </c>
      <c r="BQ35" s="177">
        <f t="shared" si="40"/>
        <v>0</v>
      </c>
      <c r="BR35" s="177">
        <f t="shared" si="40"/>
        <v>0</v>
      </c>
      <c r="BS35" s="177">
        <f t="shared" si="40"/>
        <v>0</v>
      </c>
      <c r="BT35" s="177">
        <f t="shared" si="40"/>
        <v>0</v>
      </c>
      <c r="BU35" s="177">
        <f t="shared" si="40"/>
        <v>3300000</v>
      </c>
      <c r="BV35" s="172">
        <f t="shared" si="40"/>
        <v>0</v>
      </c>
      <c r="BW35" s="177">
        <f t="shared" si="40"/>
        <v>0</v>
      </c>
      <c r="BX35" s="177">
        <f t="shared" si="40"/>
        <v>0</v>
      </c>
      <c r="BY35" s="177">
        <f t="shared" si="40"/>
        <v>886875</v>
      </c>
      <c r="BZ35" s="177">
        <f t="shared" si="40"/>
        <v>975000</v>
      </c>
      <c r="CA35" s="177">
        <f t="shared" si="40"/>
        <v>982500</v>
      </c>
      <c r="CB35" s="177">
        <f t="shared" si="40"/>
        <v>455625</v>
      </c>
      <c r="CC35" s="177">
        <f t="shared" si="40"/>
        <v>3300000</v>
      </c>
      <c r="CD35" s="278">
        <f t="shared" si="21"/>
        <v>0</v>
      </c>
    </row>
    <row r="36" spans="1:82" ht="27.6" x14ac:dyDescent="0.3">
      <c r="A36" s="173" t="s">
        <v>318</v>
      </c>
      <c r="B36" s="169">
        <f>'PEP BID'!B36+'PEP A Local'!B36</f>
        <v>0</v>
      </c>
      <c r="C36" s="169">
        <f>'PEP BID'!C36+'PEP A Local'!C36</f>
        <v>0</v>
      </c>
      <c r="D36" s="169">
        <f>'PEP BID'!D36+'PEP A Local'!D36</f>
        <v>0</v>
      </c>
      <c r="E36" s="169">
        <f>'PEP BID'!E36+'PEP A Local'!E36</f>
        <v>0</v>
      </c>
      <c r="F36" s="169">
        <f>'PEP BID'!F36+'PEP A Local'!F36</f>
        <v>0</v>
      </c>
      <c r="G36" s="169">
        <f>'PEP BID'!G36+'PEP A Local'!G36</f>
        <v>0</v>
      </c>
      <c r="H36" s="169">
        <f>'PEP BID'!H36+'PEP A Local'!H36</f>
        <v>0</v>
      </c>
      <c r="I36" s="169">
        <f>'PEP BID'!I36+'PEP A Local'!I36</f>
        <v>0</v>
      </c>
      <c r="J36" s="169">
        <f>'PEP BID'!J36+'PEP A Local'!J36</f>
        <v>0</v>
      </c>
      <c r="K36" s="169">
        <f>'PEP BID'!K36+'PEP A Local'!K36</f>
        <v>0</v>
      </c>
      <c r="L36" s="169">
        <f>'PEP BID'!L36+'PEP A Local'!L36</f>
        <v>0</v>
      </c>
      <c r="M36" s="169">
        <f>'PEP BID'!M36+'PEP A Local'!M36</f>
        <v>0</v>
      </c>
      <c r="N36" s="169">
        <f>'PEP BID'!N36+'PEP A Local'!N36</f>
        <v>0</v>
      </c>
      <c r="O36" s="169">
        <f>'PEP BID'!O36+'PEP A Local'!O36</f>
        <v>0</v>
      </c>
      <c r="P36" s="169">
        <f>'PEP BID'!P36+'PEP A Local'!P36</f>
        <v>0</v>
      </c>
      <c r="Q36" s="169">
        <f>'PEP BID'!Q36+'PEP A Local'!Q36</f>
        <v>0</v>
      </c>
      <c r="R36" s="169">
        <f>'PEP BID'!R36+'PEP A Local'!R36</f>
        <v>0</v>
      </c>
      <c r="S36" s="169">
        <f>'PEP BID'!S36+'PEP A Local'!S36</f>
        <v>0</v>
      </c>
      <c r="T36" s="169">
        <f>'PEP BID'!T36+'PEP A Local'!T36</f>
        <v>0</v>
      </c>
      <c r="U36" s="169">
        <f>'PEP BID'!U36+'PEP A Local'!U36</f>
        <v>0</v>
      </c>
      <c r="V36" s="169">
        <f>'PEP BID'!V36+'PEP A Local'!V36</f>
        <v>0</v>
      </c>
      <c r="W36" s="169">
        <f>'PEP BID'!W36+'PEP A Local'!W36</f>
        <v>0</v>
      </c>
      <c r="X36" s="169">
        <f>'PEP BID'!X36+'PEP A Local'!X36</f>
        <v>0</v>
      </c>
      <c r="Y36" s="169">
        <f>'PEP BID'!Y36+'PEP A Local'!Y36</f>
        <v>0</v>
      </c>
      <c r="Z36" s="169">
        <f>'PEP BID'!Z36+'PEP A Local'!Z36</f>
        <v>0</v>
      </c>
      <c r="AA36" s="169">
        <f>'PEP BID'!AA36+'PEP A Local'!AA36</f>
        <v>65625</v>
      </c>
      <c r="AB36" s="169">
        <f>'PEP BID'!AB36+'PEP A Local'!AB36</f>
        <v>86250</v>
      </c>
      <c r="AC36" s="169">
        <f>'PEP BID'!AC36+'PEP A Local'!AC36</f>
        <v>78750</v>
      </c>
      <c r="AD36" s="169">
        <f>'PEP BID'!AD36+'PEP A Local'!AD36</f>
        <v>82500</v>
      </c>
      <c r="AE36" s="169">
        <f>'PEP BID'!AE36+'PEP A Local'!AE36</f>
        <v>82500</v>
      </c>
      <c r="AF36" s="169">
        <f>'PEP BID'!AF36+'PEP A Local'!AF36</f>
        <v>78750</v>
      </c>
      <c r="AG36" s="169">
        <f>'PEP BID'!AG36+'PEP A Local'!AG36</f>
        <v>86250</v>
      </c>
      <c r="AH36" s="169">
        <f>'PEP BID'!AH36+'PEP A Local'!AH36</f>
        <v>82500</v>
      </c>
      <c r="AI36" s="169">
        <f>'PEP BID'!AI36+'PEP A Local'!AI36</f>
        <v>78750</v>
      </c>
      <c r="AJ36" s="169">
        <f>'PEP BID'!AJ36+'PEP A Local'!AJ36</f>
        <v>82500</v>
      </c>
      <c r="AK36" s="169">
        <f>'PEP BID'!AK36+'PEP A Local'!AK36</f>
        <v>82500</v>
      </c>
      <c r="AL36" s="169">
        <f>'PEP BID'!AL36+'PEP A Local'!AL36</f>
        <v>82500</v>
      </c>
      <c r="AM36" s="169">
        <f>'PEP BID'!AM36+'PEP A Local'!AM36</f>
        <v>75000</v>
      </c>
      <c r="AN36" s="169">
        <f>'PEP BID'!AN36+'PEP A Local'!AN36</f>
        <v>86250</v>
      </c>
      <c r="AO36" s="169">
        <f>'PEP BID'!AO36+'PEP A Local'!AO36</f>
        <v>75000</v>
      </c>
      <c r="AP36" s="169">
        <f>'PEP BID'!AP36+'PEP A Local'!AP36</f>
        <v>86250</v>
      </c>
      <c r="AQ36" s="169">
        <f>'PEP BID'!AQ36+'PEP A Local'!AQ36</f>
        <v>82500</v>
      </c>
      <c r="AR36" s="169">
        <f>'PEP BID'!AR36+'PEP A Local'!AR36</f>
        <v>78750</v>
      </c>
      <c r="AS36" s="169">
        <f>'PEP BID'!AS36+'PEP A Local'!AS36</f>
        <v>86250</v>
      </c>
      <c r="AT36" s="169">
        <f>'PEP BID'!AT36+'PEP A Local'!AT36</f>
        <v>78750</v>
      </c>
      <c r="AU36" s="169">
        <f>'PEP BID'!AU36+'PEP A Local'!AU36</f>
        <v>82500</v>
      </c>
      <c r="AV36" s="169">
        <f>'PEP BID'!AV36+'PEP A Local'!AV36</f>
        <v>82500</v>
      </c>
      <c r="AW36" s="169">
        <f>'PEP BID'!AW36+'PEP A Local'!AW36</f>
        <v>78750</v>
      </c>
      <c r="AX36" s="169">
        <f>'PEP BID'!AX36+'PEP A Local'!AX36</f>
        <v>86250</v>
      </c>
      <c r="AY36" s="169">
        <f>'PEP BID'!AY36+'PEP A Local'!AY36</f>
        <v>78750</v>
      </c>
      <c r="AZ36" s="169">
        <f>'PEP BID'!AZ36+'PEP A Local'!AZ36</f>
        <v>78750</v>
      </c>
      <c r="BA36" s="169">
        <f>'PEP BID'!BA36+'PEP A Local'!BA36</f>
        <v>82500</v>
      </c>
      <c r="BB36" s="169">
        <f>'PEP BID'!BB36+'PEP A Local'!BB36</f>
        <v>86250</v>
      </c>
      <c r="BC36" s="169">
        <f>'PEP BID'!BC36+'PEP A Local'!BC36</f>
        <v>75000</v>
      </c>
      <c r="BD36" s="169">
        <f>'PEP BID'!BD36+'PEP A Local'!BD36</f>
        <v>86250</v>
      </c>
      <c r="BE36" s="169">
        <f>'PEP BID'!BE36+'PEP A Local'!BE36</f>
        <v>82500</v>
      </c>
      <c r="BF36" s="169">
        <f>'PEP BID'!BF36+'PEP A Local'!BF36</f>
        <v>78750</v>
      </c>
      <c r="BG36" s="169">
        <f>'PEP BID'!BG36+'PEP A Local'!BG36</f>
        <v>86250</v>
      </c>
      <c r="BH36" s="169">
        <f>'PEP BID'!BH36+'PEP A Local'!BH36</f>
        <v>78750</v>
      </c>
      <c r="BI36" s="169">
        <f>'PEP BID'!BI36+'PEP A Local'!BI36</f>
        <v>82500</v>
      </c>
      <c r="BJ36" s="169">
        <f>'PEP BID'!BJ36+'PEP A Local'!BJ36</f>
        <v>86250</v>
      </c>
      <c r="BK36" s="169">
        <f>'PEP BID'!BK36+'PEP A Local'!BK36</f>
        <v>75000</v>
      </c>
      <c r="BL36" s="169">
        <f>'PEP BID'!BL36+'PEP A Local'!BL36</f>
        <v>78750</v>
      </c>
      <c r="BM36" s="169">
        <f>'PEP BID'!BM36+'PEP A Local'!BM36</f>
        <v>82500</v>
      </c>
      <c r="BN36" s="169">
        <f>'PEP BID'!BN36+'PEP A Local'!BN36</f>
        <v>82500</v>
      </c>
      <c r="BO36" s="169">
        <f>'PEP BID'!BO36+'PEP A Local'!BO36</f>
        <v>50625</v>
      </c>
      <c r="BP36" s="169">
        <f>'PEP BID'!BP36+'PEP A Local'!BP36</f>
        <v>0</v>
      </c>
      <c r="BQ36" s="169">
        <f>'PEP BID'!BQ36+'PEP A Local'!BQ36</f>
        <v>0</v>
      </c>
      <c r="BR36" s="169">
        <f>'PEP BID'!BR36+'PEP A Local'!BR36</f>
        <v>0</v>
      </c>
      <c r="BS36" s="169">
        <f>'PEP BID'!BS36+'PEP A Local'!BS36</f>
        <v>0</v>
      </c>
      <c r="BT36" s="169">
        <f>'PEP BID'!BT36+'PEP A Local'!BT36</f>
        <v>0</v>
      </c>
      <c r="BU36" s="169">
        <f>'PEP BID'!BU36+'PEP A Local'!BU36</f>
        <v>3300000</v>
      </c>
      <c r="BV36" s="172">
        <f>'PEP BID'!BV36+'PEP A Local'!BV36</f>
        <v>0</v>
      </c>
      <c r="BW36" s="169">
        <f t="shared" si="14"/>
        <v>0</v>
      </c>
      <c r="BX36" s="169">
        <f t="shared" si="15"/>
        <v>0</v>
      </c>
      <c r="BY36" s="169">
        <f t="shared" si="16"/>
        <v>886875</v>
      </c>
      <c r="BZ36" s="169">
        <f t="shared" si="17"/>
        <v>975000</v>
      </c>
      <c r="CA36" s="169">
        <f t="shared" si="18"/>
        <v>982500</v>
      </c>
      <c r="CB36" s="169">
        <f t="shared" si="19"/>
        <v>455625</v>
      </c>
      <c r="CC36" s="169">
        <f t="shared" si="20"/>
        <v>3300000</v>
      </c>
      <c r="CD36" s="278">
        <f t="shared" si="21"/>
        <v>0</v>
      </c>
    </row>
    <row r="37" spans="1:82" x14ac:dyDescent="0.3">
      <c r="A37" s="171" t="s">
        <v>319</v>
      </c>
      <c r="B37" s="177">
        <f>B38</f>
        <v>0</v>
      </c>
      <c r="C37" s="177">
        <f t="shared" ref="C37:BN37" si="41">C38</f>
        <v>0</v>
      </c>
      <c r="D37" s="177">
        <f t="shared" si="41"/>
        <v>0</v>
      </c>
      <c r="E37" s="177">
        <f t="shared" si="41"/>
        <v>0</v>
      </c>
      <c r="F37" s="177">
        <f t="shared" si="41"/>
        <v>0</v>
      </c>
      <c r="G37" s="177">
        <f t="shared" si="41"/>
        <v>0</v>
      </c>
      <c r="H37" s="177">
        <f t="shared" si="41"/>
        <v>0</v>
      </c>
      <c r="I37" s="177">
        <f t="shared" si="41"/>
        <v>0</v>
      </c>
      <c r="J37" s="177">
        <f t="shared" si="41"/>
        <v>0</v>
      </c>
      <c r="K37" s="177">
        <f t="shared" si="41"/>
        <v>0</v>
      </c>
      <c r="L37" s="177">
        <f t="shared" si="41"/>
        <v>0</v>
      </c>
      <c r="M37" s="177">
        <f t="shared" si="41"/>
        <v>0</v>
      </c>
      <c r="N37" s="177">
        <f t="shared" si="41"/>
        <v>0</v>
      </c>
      <c r="O37" s="177">
        <f t="shared" si="41"/>
        <v>0</v>
      </c>
      <c r="P37" s="177">
        <f t="shared" si="41"/>
        <v>0</v>
      </c>
      <c r="Q37" s="177">
        <f t="shared" si="41"/>
        <v>0</v>
      </c>
      <c r="R37" s="177">
        <f t="shared" si="41"/>
        <v>0</v>
      </c>
      <c r="S37" s="177">
        <f t="shared" si="41"/>
        <v>0</v>
      </c>
      <c r="T37" s="177">
        <f t="shared" si="41"/>
        <v>0</v>
      </c>
      <c r="U37" s="177">
        <f t="shared" si="41"/>
        <v>0</v>
      </c>
      <c r="V37" s="177">
        <f t="shared" si="41"/>
        <v>0</v>
      </c>
      <c r="W37" s="177">
        <f t="shared" si="41"/>
        <v>0</v>
      </c>
      <c r="X37" s="177">
        <f t="shared" si="41"/>
        <v>0</v>
      </c>
      <c r="Y37" s="177">
        <f t="shared" si="41"/>
        <v>0</v>
      </c>
      <c r="Z37" s="177">
        <f t="shared" si="41"/>
        <v>0</v>
      </c>
      <c r="AA37" s="177">
        <f t="shared" si="41"/>
        <v>11375</v>
      </c>
      <c r="AB37" s="177">
        <f t="shared" si="41"/>
        <v>20125</v>
      </c>
      <c r="AC37" s="177">
        <f t="shared" si="41"/>
        <v>18375</v>
      </c>
      <c r="AD37" s="177">
        <f t="shared" si="41"/>
        <v>19250</v>
      </c>
      <c r="AE37" s="177">
        <f t="shared" si="41"/>
        <v>19250</v>
      </c>
      <c r="AF37" s="177">
        <f t="shared" si="41"/>
        <v>18375</v>
      </c>
      <c r="AG37" s="177">
        <f t="shared" si="41"/>
        <v>20125</v>
      </c>
      <c r="AH37" s="177">
        <f t="shared" si="41"/>
        <v>19250</v>
      </c>
      <c r="AI37" s="177">
        <f t="shared" si="41"/>
        <v>18375</v>
      </c>
      <c r="AJ37" s="177">
        <f t="shared" si="41"/>
        <v>19250</v>
      </c>
      <c r="AK37" s="177">
        <f t="shared" si="41"/>
        <v>19250</v>
      </c>
      <c r="AL37" s="177">
        <f t="shared" si="41"/>
        <v>19250</v>
      </c>
      <c r="AM37" s="177">
        <f t="shared" si="41"/>
        <v>17500</v>
      </c>
      <c r="AN37" s="177">
        <f t="shared" si="41"/>
        <v>20125</v>
      </c>
      <c r="AO37" s="177">
        <f t="shared" si="41"/>
        <v>17500</v>
      </c>
      <c r="AP37" s="177">
        <f t="shared" si="41"/>
        <v>20125</v>
      </c>
      <c r="AQ37" s="177">
        <f t="shared" si="41"/>
        <v>19250</v>
      </c>
      <c r="AR37" s="177">
        <f t="shared" si="41"/>
        <v>18375</v>
      </c>
      <c r="AS37" s="177">
        <f t="shared" si="41"/>
        <v>20125</v>
      </c>
      <c r="AT37" s="177">
        <f t="shared" si="41"/>
        <v>18375</v>
      </c>
      <c r="AU37" s="177">
        <f t="shared" si="41"/>
        <v>19250</v>
      </c>
      <c r="AV37" s="177">
        <f t="shared" si="41"/>
        <v>19250</v>
      </c>
      <c r="AW37" s="177">
        <f t="shared" si="41"/>
        <v>18375</v>
      </c>
      <c r="AX37" s="177">
        <f t="shared" si="41"/>
        <v>20125</v>
      </c>
      <c r="AY37" s="177">
        <f t="shared" si="41"/>
        <v>18375</v>
      </c>
      <c r="AZ37" s="177">
        <f t="shared" si="41"/>
        <v>18375</v>
      </c>
      <c r="BA37" s="177">
        <f t="shared" si="41"/>
        <v>19250</v>
      </c>
      <c r="BB37" s="177">
        <f t="shared" si="41"/>
        <v>20125</v>
      </c>
      <c r="BC37" s="177">
        <f t="shared" si="41"/>
        <v>17500</v>
      </c>
      <c r="BD37" s="177">
        <f t="shared" si="41"/>
        <v>20125</v>
      </c>
      <c r="BE37" s="177">
        <f t="shared" si="41"/>
        <v>19250</v>
      </c>
      <c r="BF37" s="177">
        <f t="shared" si="41"/>
        <v>18375</v>
      </c>
      <c r="BG37" s="177">
        <f t="shared" si="41"/>
        <v>20125</v>
      </c>
      <c r="BH37" s="177">
        <f t="shared" si="41"/>
        <v>18375</v>
      </c>
      <c r="BI37" s="177">
        <f t="shared" si="41"/>
        <v>19250</v>
      </c>
      <c r="BJ37" s="177">
        <f t="shared" si="41"/>
        <v>20125</v>
      </c>
      <c r="BK37" s="177">
        <f t="shared" si="41"/>
        <v>17500</v>
      </c>
      <c r="BL37" s="177">
        <f t="shared" si="41"/>
        <v>18375</v>
      </c>
      <c r="BM37" s="177">
        <f t="shared" si="41"/>
        <v>19250</v>
      </c>
      <c r="BN37" s="177">
        <f t="shared" si="41"/>
        <v>19250</v>
      </c>
      <c r="BO37" s="177">
        <f t="shared" ref="BO37:BU37" si="42">BO38</f>
        <v>15750</v>
      </c>
      <c r="BP37" s="177">
        <f t="shared" si="42"/>
        <v>0</v>
      </c>
      <c r="BQ37" s="177">
        <f t="shared" si="42"/>
        <v>0</v>
      </c>
      <c r="BR37" s="177">
        <f t="shared" si="42"/>
        <v>0</v>
      </c>
      <c r="BS37" s="177">
        <f t="shared" si="42"/>
        <v>0</v>
      </c>
      <c r="BT37" s="177">
        <f t="shared" si="42"/>
        <v>0</v>
      </c>
      <c r="BU37" s="177">
        <f t="shared" si="42"/>
        <v>770000</v>
      </c>
      <c r="BW37" s="177">
        <f t="shared" si="14"/>
        <v>0</v>
      </c>
      <c r="BX37" s="177">
        <f t="shared" si="15"/>
        <v>0</v>
      </c>
      <c r="BY37" s="177">
        <f t="shared" si="16"/>
        <v>203000</v>
      </c>
      <c r="BZ37" s="177">
        <f t="shared" si="17"/>
        <v>227500</v>
      </c>
      <c r="CA37" s="177">
        <f t="shared" si="18"/>
        <v>229250</v>
      </c>
      <c r="CB37" s="177">
        <f t="shared" si="19"/>
        <v>110250</v>
      </c>
      <c r="CC37" s="177">
        <f t="shared" si="20"/>
        <v>770000</v>
      </c>
      <c r="CD37" s="278">
        <f t="shared" si="21"/>
        <v>0</v>
      </c>
    </row>
    <row r="38" spans="1:82" ht="27.6" x14ac:dyDescent="0.3">
      <c r="A38" s="173" t="s">
        <v>320</v>
      </c>
      <c r="B38" s="169">
        <f>'PEP BID'!B38+'PEP A Local'!B38</f>
        <v>0</v>
      </c>
      <c r="C38" s="169">
        <f>'PEP BID'!C38+'PEP A Local'!C38</f>
        <v>0</v>
      </c>
      <c r="D38" s="169">
        <f>'PEP BID'!D38+'PEP A Local'!D38</f>
        <v>0</v>
      </c>
      <c r="E38" s="169">
        <f>'PEP BID'!E38+'PEP A Local'!E38</f>
        <v>0</v>
      </c>
      <c r="F38" s="169">
        <f>'PEP BID'!F38+'PEP A Local'!F38</f>
        <v>0</v>
      </c>
      <c r="G38" s="169">
        <f>'PEP BID'!G38+'PEP A Local'!G38</f>
        <v>0</v>
      </c>
      <c r="H38" s="169">
        <f>'PEP BID'!H38+'PEP A Local'!H38</f>
        <v>0</v>
      </c>
      <c r="I38" s="169">
        <f>'PEP BID'!I38+'PEP A Local'!I38</f>
        <v>0</v>
      </c>
      <c r="J38" s="169">
        <f>'PEP BID'!J38+'PEP A Local'!J38</f>
        <v>0</v>
      </c>
      <c r="K38" s="169">
        <f>'PEP BID'!K38+'PEP A Local'!K38</f>
        <v>0</v>
      </c>
      <c r="L38" s="169">
        <f>'PEP BID'!L38+'PEP A Local'!L38</f>
        <v>0</v>
      </c>
      <c r="M38" s="169">
        <f>'PEP BID'!M38+'PEP A Local'!M38</f>
        <v>0</v>
      </c>
      <c r="N38" s="169">
        <f>'PEP BID'!N38+'PEP A Local'!N38</f>
        <v>0</v>
      </c>
      <c r="O38" s="169">
        <f>'PEP BID'!O38+'PEP A Local'!O38</f>
        <v>0</v>
      </c>
      <c r="P38" s="169">
        <f>'PEP BID'!P38+'PEP A Local'!P38</f>
        <v>0</v>
      </c>
      <c r="Q38" s="169">
        <f>'PEP BID'!Q38+'PEP A Local'!Q38</f>
        <v>0</v>
      </c>
      <c r="R38" s="169">
        <f>'PEP BID'!R38+'PEP A Local'!R38</f>
        <v>0</v>
      </c>
      <c r="S38" s="169">
        <f>'PEP BID'!S38+'PEP A Local'!S38</f>
        <v>0</v>
      </c>
      <c r="T38" s="169">
        <f>'PEP BID'!T38+'PEP A Local'!T38</f>
        <v>0</v>
      </c>
      <c r="U38" s="169">
        <f>'PEP BID'!U38+'PEP A Local'!U38</f>
        <v>0</v>
      </c>
      <c r="V38" s="169">
        <f>'PEP BID'!V38+'PEP A Local'!V38</f>
        <v>0</v>
      </c>
      <c r="W38" s="169">
        <f>'PEP BID'!W38+'PEP A Local'!W38</f>
        <v>0</v>
      </c>
      <c r="X38" s="169">
        <f>'PEP BID'!X38+'PEP A Local'!X38</f>
        <v>0</v>
      </c>
      <c r="Y38" s="169">
        <f>'PEP BID'!Y38+'PEP A Local'!Y38</f>
        <v>0</v>
      </c>
      <c r="Z38" s="169">
        <f>'PEP BID'!Z38+'PEP A Local'!Z38</f>
        <v>0</v>
      </c>
      <c r="AA38" s="169">
        <f>'PEP BID'!AA38+'PEP A Local'!AA38</f>
        <v>11375</v>
      </c>
      <c r="AB38" s="169">
        <f>'PEP BID'!AB38+'PEP A Local'!AB38</f>
        <v>20125</v>
      </c>
      <c r="AC38" s="169">
        <f>'PEP BID'!AC38+'PEP A Local'!AC38</f>
        <v>18375</v>
      </c>
      <c r="AD38" s="169">
        <f>'PEP BID'!AD38+'PEP A Local'!AD38</f>
        <v>19250</v>
      </c>
      <c r="AE38" s="169">
        <f>'PEP BID'!AE38+'PEP A Local'!AE38</f>
        <v>19250</v>
      </c>
      <c r="AF38" s="169">
        <f>'PEP BID'!AF38+'PEP A Local'!AF38</f>
        <v>18375</v>
      </c>
      <c r="AG38" s="169">
        <f>'PEP BID'!AG38+'PEP A Local'!AG38</f>
        <v>20125</v>
      </c>
      <c r="AH38" s="169">
        <f>'PEP BID'!AH38+'PEP A Local'!AH38</f>
        <v>19250</v>
      </c>
      <c r="AI38" s="169">
        <f>'PEP BID'!AI38+'PEP A Local'!AI38</f>
        <v>18375</v>
      </c>
      <c r="AJ38" s="169">
        <f>'PEP BID'!AJ38+'PEP A Local'!AJ38</f>
        <v>19250</v>
      </c>
      <c r="AK38" s="169">
        <f>'PEP BID'!AK38+'PEP A Local'!AK38</f>
        <v>19250</v>
      </c>
      <c r="AL38" s="169">
        <f>'PEP BID'!AL38+'PEP A Local'!AL38</f>
        <v>19250</v>
      </c>
      <c r="AM38" s="169">
        <f>'PEP BID'!AM38+'PEP A Local'!AM38</f>
        <v>17500</v>
      </c>
      <c r="AN38" s="169">
        <f>'PEP BID'!AN38+'PEP A Local'!AN38</f>
        <v>20125</v>
      </c>
      <c r="AO38" s="169">
        <f>'PEP BID'!AO38+'PEP A Local'!AO38</f>
        <v>17500</v>
      </c>
      <c r="AP38" s="169">
        <f>'PEP BID'!AP38+'PEP A Local'!AP38</f>
        <v>20125</v>
      </c>
      <c r="AQ38" s="169">
        <f>'PEP BID'!AQ38+'PEP A Local'!AQ38</f>
        <v>19250</v>
      </c>
      <c r="AR38" s="169">
        <f>'PEP BID'!AR38+'PEP A Local'!AR38</f>
        <v>18375</v>
      </c>
      <c r="AS38" s="169">
        <f>'PEP BID'!AS38+'PEP A Local'!AS38</f>
        <v>20125</v>
      </c>
      <c r="AT38" s="169">
        <f>'PEP BID'!AT38+'PEP A Local'!AT38</f>
        <v>18375</v>
      </c>
      <c r="AU38" s="169">
        <f>'PEP BID'!AU38+'PEP A Local'!AU38</f>
        <v>19250</v>
      </c>
      <c r="AV38" s="169">
        <f>'PEP BID'!AV38+'PEP A Local'!AV38</f>
        <v>19250</v>
      </c>
      <c r="AW38" s="169">
        <f>'PEP BID'!AW38+'PEP A Local'!AW38</f>
        <v>18375</v>
      </c>
      <c r="AX38" s="169">
        <f>'PEP BID'!AX38+'PEP A Local'!AX38</f>
        <v>20125</v>
      </c>
      <c r="AY38" s="169">
        <f>'PEP BID'!AY38+'PEP A Local'!AY38</f>
        <v>18375</v>
      </c>
      <c r="AZ38" s="169">
        <f>'PEP BID'!AZ38+'PEP A Local'!AZ38</f>
        <v>18375</v>
      </c>
      <c r="BA38" s="169">
        <f>'PEP BID'!BA38+'PEP A Local'!BA38</f>
        <v>19250</v>
      </c>
      <c r="BB38" s="169">
        <f>'PEP BID'!BB38+'PEP A Local'!BB38</f>
        <v>20125</v>
      </c>
      <c r="BC38" s="169">
        <f>'PEP BID'!BC38+'PEP A Local'!BC38</f>
        <v>17500</v>
      </c>
      <c r="BD38" s="169">
        <f>'PEP BID'!BD38+'PEP A Local'!BD38</f>
        <v>20125</v>
      </c>
      <c r="BE38" s="169">
        <f>'PEP BID'!BE38+'PEP A Local'!BE38</f>
        <v>19250</v>
      </c>
      <c r="BF38" s="169">
        <f>'PEP BID'!BF38+'PEP A Local'!BF38</f>
        <v>18375</v>
      </c>
      <c r="BG38" s="169">
        <f>'PEP BID'!BG38+'PEP A Local'!BG38</f>
        <v>20125</v>
      </c>
      <c r="BH38" s="169">
        <f>'PEP BID'!BH38+'PEP A Local'!BH38</f>
        <v>18375</v>
      </c>
      <c r="BI38" s="169">
        <f>'PEP BID'!BI38+'PEP A Local'!BI38</f>
        <v>19250</v>
      </c>
      <c r="BJ38" s="169">
        <f>'PEP BID'!BJ38+'PEP A Local'!BJ38</f>
        <v>20125</v>
      </c>
      <c r="BK38" s="169">
        <f>'PEP BID'!BK38+'PEP A Local'!BK38</f>
        <v>17500</v>
      </c>
      <c r="BL38" s="169">
        <f>'PEP BID'!BL38+'PEP A Local'!BL38</f>
        <v>18375</v>
      </c>
      <c r="BM38" s="169">
        <f>'PEP BID'!BM38+'PEP A Local'!BM38</f>
        <v>19250</v>
      </c>
      <c r="BN38" s="169">
        <f>'PEP BID'!BN38+'PEP A Local'!BN38</f>
        <v>19250</v>
      </c>
      <c r="BO38" s="169">
        <f>'PEP BID'!BO38+'PEP A Local'!BO38</f>
        <v>15750</v>
      </c>
      <c r="BP38" s="169">
        <f>'PEP BID'!BP38+'PEP A Local'!BP38</f>
        <v>0</v>
      </c>
      <c r="BQ38" s="169">
        <f>'PEP BID'!BQ38+'PEP A Local'!BQ38</f>
        <v>0</v>
      </c>
      <c r="BR38" s="169">
        <f>'PEP BID'!BR38+'PEP A Local'!BR38</f>
        <v>0</v>
      </c>
      <c r="BS38" s="169">
        <f>'PEP BID'!BS38+'PEP A Local'!BS38</f>
        <v>0</v>
      </c>
      <c r="BT38" s="169">
        <f>'PEP BID'!BT38+'PEP A Local'!BT38</f>
        <v>0</v>
      </c>
      <c r="BU38" s="169">
        <f>'PEP BID'!BU38+'PEP A Local'!BU38</f>
        <v>770000</v>
      </c>
      <c r="BV38" s="172">
        <f>'PEP BID'!BV38+'PEP A Local'!BV38</f>
        <v>0</v>
      </c>
      <c r="BW38" s="169">
        <f t="shared" si="14"/>
        <v>0</v>
      </c>
      <c r="BX38" s="169">
        <f t="shared" si="15"/>
        <v>0</v>
      </c>
      <c r="BY38" s="169">
        <f t="shared" si="16"/>
        <v>203000</v>
      </c>
      <c r="BZ38" s="169">
        <f t="shared" si="17"/>
        <v>227500</v>
      </c>
      <c r="CA38" s="169">
        <f t="shared" si="18"/>
        <v>229250</v>
      </c>
      <c r="CB38" s="169">
        <f t="shared" si="19"/>
        <v>110250</v>
      </c>
      <c r="CC38" s="169">
        <f t="shared" si="20"/>
        <v>770000</v>
      </c>
      <c r="CD38" s="278">
        <f t="shared" si="21"/>
        <v>0</v>
      </c>
    </row>
    <row r="39" spans="1:82" x14ac:dyDescent="0.3">
      <c r="A39" s="171" t="s">
        <v>292</v>
      </c>
      <c r="B39" s="177">
        <f>B40</f>
        <v>0</v>
      </c>
      <c r="C39" s="177">
        <f t="shared" ref="C39:BN39" si="43">C40</f>
        <v>0</v>
      </c>
      <c r="D39" s="177">
        <f t="shared" si="43"/>
        <v>0</v>
      </c>
      <c r="E39" s="177">
        <f t="shared" si="43"/>
        <v>0</v>
      </c>
      <c r="F39" s="177">
        <f t="shared" si="43"/>
        <v>0</v>
      </c>
      <c r="G39" s="177">
        <f t="shared" si="43"/>
        <v>0</v>
      </c>
      <c r="H39" s="177">
        <f t="shared" si="43"/>
        <v>0</v>
      </c>
      <c r="I39" s="177">
        <f t="shared" si="43"/>
        <v>0</v>
      </c>
      <c r="J39" s="177">
        <f t="shared" si="43"/>
        <v>0</v>
      </c>
      <c r="K39" s="177">
        <f t="shared" si="43"/>
        <v>0</v>
      </c>
      <c r="L39" s="177">
        <f t="shared" si="43"/>
        <v>0</v>
      </c>
      <c r="M39" s="177">
        <f t="shared" si="43"/>
        <v>0</v>
      </c>
      <c r="N39" s="177">
        <f t="shared" si="43"/>
        <v>0</v>
      </c>
      <c r="O39" s="177">
        <f t="shared" si="43"/>
        <v>0</v>
      </c>
      <c r="P39" s="177">
        <f t="shared" si="43"/>
        <v>0</v>
      </c>
      <c r="Q39" s="177">
        <f t="shared" si="43"/>
        <v>0</v>
      </c>
      <c r="R39" s="177">
        <f t="shared" si="43"/>
        <v>0</v>
      </c>
      <c r="S39" s="177">
        <f t="shared" si="43"/>
        <v>0</v>
      </c>
      <c r="T39" s="177">
        <f t="shared" si="43"/>
        <v>0</v>
      </c>
      <c r="U39" s="177">
        <f t="shared" si="43"/>
        <v>0</v>
      </c>
      <c r="V39" s="177">
        <f t="shared" si="43"/>
        <v>0</v>
      </c>
      <c r="W39" s="177">
        <f t="shared" si="43"/>
        <v>0</v>
      </c>
      <c r="X39" s="177">
        <f t="shared" si="43"/>
        <v>0</v>
      </c>
      <c r="Y39" s="177">
        <f t="shared" si="43"/>
        <v>0</v>
      </c>
      <c r="Z39" s="177">
        <f t="shared" si="43"/>
        <v>0</v>
      </c>
      <c r="AA39" s="177">
        <f t="shared" si="43"/>
        <v>6562.5</v>
      </c>
      <c r="AB39" s="177">
        <f t="shared" si="43"/>
        <v>8625</v>
      </c>
      <c r="AC39" s="177">
        <f t="shared" si="43"/>
        <v>7875</v>
      </c>
      <c r="AD39" s="177">
        <f t="shared" si="43"/>
        <v>8250</v>
      </c>
      <c r="AE39" s="177">
        <f t="shared" si="43"/>
        <v>8250</v>
      </c>
      <c r="AF39" s="177">
        <f t="shared" si="43"/>
        <v>7875</v>
      </c>
      <c r="AG39" s="177">
        <f t="shared" si="43"/>
        <v>8625</v>
      </c>
      <c r="AH39" s="177">
        <f t="shared" si="43"/>
        <v>8250</v>
      </c>
      <c r="AI39" s="177">
        <f t="shared" si="43"/>
        <v>7875</v>
      </c>
      <c r="AJ39" s="177">
        <f t="shared" si="43"/>
        <v>8250</v>
      </c>
      <c r="AK39" s="177">
        <f t="shared" si="43"/>
        <v>8250</v>
      </c>
      <c r="AL39" s="177">
        <f t="shared" si="43"/>
        <v>8250</v>
      </c>
      <c r="AM39" s="177">
        <f t="shared" si="43"/>
        <v>7500</v>
      </c>
      <c r="AN39" s="177">
        <f t="shared" si="43"/>
        <v>8625</v>
      </c>
      <c r="AO39" s="177">
        <f t="shared" si="43"/>
        <v>7500</v>
      </c>
      <c r="AP39" s="177">
        <f t="shared" si="43"/>
        <v>8625</v>
      </c>
      <c r="AQ39" s="177">
        <f t="shared" si="43"/>
        <v>8250</v>
      </c>
      <c r="AR39" s="177">
        <f t="shared" si="43"/>
        <v>7875</v>
      </c>
      <c r="AS39" s="177">
        <f t="shared" si="43"/>
        <v>8625</v>
      </c>
      <c r="AT39" s="177">
        <f t="shared" si="43"/>
        <v>7875</v>
      </c>
      <c r="AU39" s="177">
        <f t="shared" si="43"/>
        <v>8250</v>
      </c>
      <c r="AV39" s="177">
        <f t="shared" si="43"/>
        <v>8250</v>
      </c>
      <c r="AW39" s="177">
        <f t="shared" si="43"/>
        <v>7875</v>
      </c>
      <c r="AX39" s="177">
        <f t="shared" si="43"/>
        <v>8625</v>
      </c>
      <c r="AY39" s="177">
        <f t="shared" si="43"/>
        <v>7875</v>
      </c>
      <c r="AZ39" s="177">
        <f t="shared" si="43"/>
        <v>7875</v>
      </c>
      <c r="BA39" s="177">
        <f t="shared" si="43"/>
        <v>8250</v>
      </c>
      <c r="BB39" s="177">
        <f t="shared" si="43"/>
        <v>8625</v>
      </c>
      <c r="BC39" s="177">
        <f t="shared" si="43"/>
        <v>7500</v>
      </c>
      <c r="BD39" s="177">
        <f t="shared" si="43"/>
        <v>8625</v>
      </c>
      <c r="BE39" s="177">
        <f t="shared" si="43"/>
        <v>8250</v>
      </c>
      <c r="BF39" s="177">
        <f t="shared" si="43"/>
        <v>7875</v>
      </c>
      <c r="BG39" s="177">
        <f t="shared" si="43"/>
        <v>8625</v>
      </c>
      <c r="BH39" s="177">
        <f t="shared" si="43"/>
        <v>7875</v>
      </c>
      <c r="BI39" s="177">
        <f t="shared" si="43"/>
        <v>8250</v>
      </c>
      <c r="BJ39" s="177">
        <f t="shared" si="43"/>
        <v>8625</v>
      </c>
      <c r="BK39" s="177">
        <f t="shared" si="43"/>
        <v>7500</v>
      </c>
      <c r="BL39" s="177">
        <f t="shared" si="43"/>
        <v>7875</v>
      </c>
      <c r="BM39" s="177">
        <f t="shared" si="43"/>
        <v>8250</v>
      </c>
      <c r="BN39" s="177">
        <f t="shared" si="43"/>
        <v>8250</v>
      </c>
      <c r="BO39" s="177">
        <f t="shared" ref="BO39:BU39" si="44">BO40</f>
        <v>5062.5</v>
      </c>
      <c r="BP39" s="177">
        <f t="shared" si="44"/>
        <v>0</v>
      </c>
      <c r="BQ39" s="177">
        <f t="shared" si="44"/>
        <v>0</v>
      </c>
      <c r="BR39" s="177">
        <f t="shared" si="44"/>
        <v>0</v>
      </c>
      <c r="BS39" s="177">
        <f t="shared" si="44"/>
        <v>0</v>
      </c>
      <c r="BT39" s="177">
        <f t="shared" si="44"/>
        <v>0</v>
      </c>
      <c r="BU39" s="177">
        <f t="shared" si="44"/>
        <v>330000</v>
      </c>
      <c r="BW39" s="177">
        <f t="shared" si="14"/>
        <v>0</v>
      </c>
      <c r="BX39" s="177">
        <f t="shared" si="15"/>
        <v>0</v>
      </c>
      <c r="BY39" s="177">
        <f t="shared" si="16"/>
        <v>88687.5</v>
      </c>
      <c r="BZ39" s="177">
        <f t="shared" si="17"/>
        <v>97500</v>
      </c>
      <c r="CA39" s="177">
        <f t="shared" si="18"/>
        <v>98250</v>
      </c>
      <c r="CB39" s="177">
        <f t="shared" si="19"/>
        <v>45562.5</v>
      </c>
      <c r="CC39" s="177">
        <f t="shared" si="20"/>
        <v>330000</v>
      </c>
      <c r="CD39" s="278">
        <f t="shared" si="21"/>
        <v>0</v>
      </c>
    </row>
    <row r="40" spans="1:82" ht="27.6" x14ac:dyDescent="0.3">
      <c r="A40" s="173" t="s">
        <v>321</v>
      </c>
      <c r="B40" s="169">
        <f>'PEP BID'!B40+'PEP A Local'!B40</f>
        <v>0</v>
      </c>
      <c r="C40" s="169">
        <f>'PEP BID'!C40+'PEP A Local'!C40</f>
        <v>0</v>
      </c>
      <c r="D40" s="169">
        <f>'PEP BID'!D40+'PEP A Local'!D40</f>
        <v>0</v>
      </c>
      <c r="E40" s="169">
        <f>'PEP BID'!E40+'PEP A Local'!E40</f>
        <v>0</v>
      </c>
      <c r="F40" s="169">
        <f>'PEP BID'!F40+'PEP A Local'!F40</f>
        <v>0</v>
      </c>
      <c r="G40" s="169">
        <f>'PEP BID'!G40+'PEP A Local'!G40</f>
        <v>0</v>
      </c>
      <c r="H40" s="169">
        <f>'PEP BID'!H40+'PEP A Local'!H40</f>
        <v>0</v>
      </c>
      <c r="I40" s="169">
        <f>'PEP BID'!I40+'PEP A Local'!I40</f>
        <v>0</v>
      </c>
      <c r="J40" s="169">
        <f>'PEP BID'!J40+'PEP A Local'!J40</f>
        <v>0</v>
      </c>
      <c r="K40" s="169">
        <f>'PEP BID'!K40+'PEP A Local'!K40</f>
        <v>0</v>
      </c>
      <c r="L40" s="169">
        <f>'PEP BID'!L40+'PEP A Local'!L40</f>
        <v>0</v>
      </c>
      <c r="M40" s="169">
        <f>'PEP BID'!M40+'PEP A Local'!M40</f>
        <v>0</v>
      </c>
      <c r="N40" s="169">
        <f>'PEP BID'!N40+'PEP A Local'!N40</f>
        <v>0</v>
      </c>
      <c r="O40" s="169">
        <f>'PEP BID'!O40+'PEP A Local'!O40</f>
        <v>0</v>
      </c>
      <c r="P40" s="169">
        <f>'PEP BID'!P40+'PEP A Local'!P40</f>
        <v>0</v>
      </c>
      <c r="Q40" s="169">
        <f>'PEP BID'!Q40+'PEP A Local'!Q40</f>
        <v>0</v>
      </c>
      <c r="R40" s="169">
        <f>'PEP BID'!R40+'PEP A Local'!R40</f>
        <v>0</v>
      </c>
      <c r="S40" s="169">
        <f>'PEP BID'!S40+'PEP A Local'!S40</f>
        <v>0</v>
      </c>
      <c r="T40" s="169">
        <f>'PEP BID'!T40+'PEP A Local'!T40</f>
        <v>0</v>
      </c>
      <c r="U40" s="169">
        <f>'PEP BID'!U40+'PEP A Local'!U40</f>
        <v>0</v>
      </c>
      <c r="V40" s="169">
        <f>'PEP BID'!V40+'PEP A Local'!V40</f>
        <v>0</v>
      </c>
      <c r="W40" s="169">
        <f>'PEP BID'!W40+'PEP A Local'!W40</f>
        <v>0</v>
      </c>
      <c r="X40" s="169">
        <f>'PEP BID'!X40+'PEP A Local'!X40</f>
        <v>0</v>
      </c>
      <c r="Y40" s="169">
        <f>'PEP BID'!Y40+'PEP A Local'!Y40</f>
        <v>0</v>
      </c>
      <c r="Z40" s="169">
        <f>'PEP BID'!Z40+'PEP A Local'!Z40</f>
        <v>0</v>
      </c>
      <c r="AA40" s="169">
        <f>'PEP BID'!AA40+'PEP A Local'!AA40</f>
        <v>6562.5</v>
      </c>
      <c r="AB40" s="169">
        <f>'PEP BID'!AB40+'PEP A Local'!AB40</f>
        <v>8625</v>
      </c>
      <c r="AC40" s="169">
        <f>'PEP BID'!AC40+'PEP A Local'!AC40</f>
        <v>7875</v>
      </c>
      <c r="AD40" s="169">
        <f>'PEP BID'!AD40+'PEP A Local'!AD40</f>
        <v>8250</v>
      </c>
      <c r="AE40" s="169">
        <f>'PEP BID'!AE40+'PEP A Local'!AE40</f>
        <v>8250</v>
      </c>
      <c r="AF40" s="169">
        <f>'PEP BID'!AF40+'PEP A Local'!AF40</f>
        <v>7875</v>
      </c>
      <c r="AG40" s="169">
        <f>'PEP BID'!AG40+'PEP A Local'!AG40</f>
        <v>8625</v>
      </c>
      <c r="AH40" s="169">
        <f>'PEP BID'!AH40+'PEP A Local'!AH40</f>
        <v>8250</v>
      </c>
      <c r="AI40" s="169">
        <f>'PEP BID'!AI40+'PEP A Local'!AI40</f>
        <v>7875</v>
      </c>
      <c r="AJ40" s="169">
        <f>'PEP BID'!AJ40+'PEP A Local'!AJ40</f>
        <v>8250</v>
      </c>
      <c r="AK40" s="169">
        <f>'PEP BID'!AK40+'PEP A Local'!AK40</f>
        <v>8250</v>
      </c>
      <c r="AL40" s="169">
        <f>'PEP BID'!AL40+'PEP A Local'!AL40</f>
        <v>8250</v>
      </c>
      <c r="AM40" s="169">
        <f>'PEP BID'!AM40+'PEP A Local'!AM40</f>
        <v>7500</v>
      </c>
      <c r="AN40" s="169">
        <f>'PEP BID'!AN40+'PEP A Local'!AN40</f>
        <v>8625</v>
      </c>
      <c r="AO40" s="169">
        <f>'PEP BID'!AO40+'PEP A Local'!AO40</f>
        <v>7500</v>
      </c>
      <c r="AP40" s="169">
        <f>'PEP BID'!AP40+'PEP A Local'!AP40</f>
        <v>8625</v>
      </c>
      <c r="AQ40" s="169">
        <f>'PEP BID'!AQ40+'PEP A Local'!AQ40</f>
        <v>8250</v>
      </c>
      <c r="AR40" s="169">
        <f>'PEP BID'!AR40+'PEP A Local'!AR40</f>
        <v>7875</v>
      </c>
      <c r="AS40" s="169">
        <f>'PEP BID'!AS40+'PEP A Local'!AS40</f>
        <v>8625</v>
      </c>
      <c r="AT40" s="169">
        <f>'PEP BID'!AT40+'PEP A Local'!AT40</f>
        <v>7875</v>
      </c>
      <c r="AU40" s="169">
        <f>'PEP BID'!AU40+'PEP A Local'!AU40</f>
        <v>8250</v>
      </c>
      <c r="AV40" s="169">
        <f>'PEP BID'!AV40+'PEP A Local'!AV40</f>
        <v>8250</v>
      </c>
      <c r="AW40" s="169">
        <f>'PEP BID'!AW40+'PEP A Local'!AW40</f>
        <v>7875</v>
      </c>
      <c r="AX40" s="169">
        <f>'PEP BID'!AX40+'PEP A Local'!AX40</f>
        <v>8625</v>
      </c>
      <c r="AY40" s="169">
        <f>'PEP BID'!AY40+'PEP A Local'!AY40</f>
        <v>7875</v>
      </c>
      <c r="AZ40" s="169">
        <f>'PEP BID'!AZ40+'PEP A Local'!AZ40</f>
        <v>7875</v>
      </c>
      <c r="BA40" s="169">
        <f>'PEP BID'!BA40+'PEP A Local'!BA40</f>
        <v>8250</v>
      </c>
      <c r="BB40" s="169">
        <f>'PEP BID'!BB40+'PEP A Local'!BB40</f>
        <v>8625</v>
      </c>
      <c r="BC40" s="169">
        <f>'PEP BID'!BC40+'PEP A Local'!BC40</f>
        <v>7500</v>
      </c>
      <c r="BD40" s="169">
        <f>'PEP BID'!BD40+'PEP A Local'!BD40</f>
        <v>8625</v>
      </c>
      <c r="BE40" s="169">
        <f>'PEP BID'!BE40+'PEP A Local'!BE40</f>
        <v>8250</v>
      </c>
      <c r="BF40" s="169">
        <f>'PEP BID'!BF40+'PEP A Local'!BF40</f>
        <v>7875</v>
      </c>
      <c r="BG40" s="169">
        <f>'PEP BID'!BG40+'PEP A Local'!BG40</f>
        <v>8625</v>
      </c>
      <c r="BH40" s="169">
        <f>'PEP BID'!BH40+'PEP A Local'!BH40</f>
        <v>7875</v>
      </c>
      <c r="BI40" s="169">
        <f>'PEP BID'!BI40+'PEP A Local'!BI40</f>
        <v>8250</v>
      </c>
      <c r="BJ40" s="169">
        <f>'PEP BID'!BJ40+'PEP A Local'!BJ40</f>
        <v>8625</v>
      </c>
      <c r="BK40" s="169">
        <f>'PEP BID'!BK40+'PEP A Local'!BK40</f>
        <v>7500</v>
      </c>
      <c r="BL40" s="169">
        <f>'PEP BID'!BL40+'PEP A Local'!BL40</f>
        <v>7875</v>
      </c>
      <c r="BM40" s="169">
        <f>'PEP BID'!BM40+'PEP A Local'!BM40</f>
        <v>8250</v>
      </c>
      <c r="BN40" s="169">
        <f>'PEP BID'!BN40+'PEP A Local'!BN40</f>
        <v>8250</v>
      </c>
      <c r="BO40" s="169">
        <f>'PEP BID'!BO40+'PEP A Local'!BO40</f>
        <v>5062.5</v>
      </c>
      <c r="BP40" s="169">
        <f>'PEP BID'!BP40+'PEP A Local'!BP40</f>
        <v>0</v>
      </c>
      <c r="BQ40" s="169">
        <f>'PEP BID'!BQ40+'PEP A Local'!BQ40</f>
        <v>0</v>
      </c>
      <c r="BR40" s="169">
        <f>'PEP BID'!BR40+'PEP A Local'!BR40</f>
        <v>0</v>
      </c>
      <c r="BS40" s="169">
        <f>'PEP BID'!BS40+'PEP A Local'!BS40</f>
        <v>0</v>
      </c>
      <c r="BT40" s="169">
        <f>'PEP BID'!BT40+'PEP A Local'!BT40</f>
        <v>0</v>
      </c>
      <c r="BU40" s="169">
        <f>'PEP BID'!BU40+'PEP A Local'!BU40</f>
        <v>330000</v>
      </c>
      <c r="BV40" s="172">
        <f>'PEP BID'!BV40+'PEP A Local'!BV40</f>
        <v>0</v>
      </c>
      <c r="BW40" s="169">
        <f t="shared" si="14"/>
        <v>0</v>
      </c>
      <c r="BX40" s="169">
        <f t="shared" si="15"/>
        <v>0</v>
      </c>
      <c r="BY40" s="169">
        <f t="shared" si="16"/>
        <v>88687.5</v>
      </c>
      <c r="BZ40" s="169">
        <f t="shared" si="17"/>
        <v>97500</v>
      </c>
      <c r="CA40" s="169">
        <f t="shared" si="18"/>
        <v>98250</v>
      </c>
      <c r="CB40" s="169">
        <f t="shared" si="19"/>
        <v>45562.5</v>
      </c>
      <c r="CC40" s="169">
        <f t="shared" si="20"/>
        <v>330000</v>
      </c>
      <c r="CD40" s="278">
        <f t="shared" si="21"/>
        <v>0</v>
      </c>
    </row>
    <row r="41" spans="1:82" x14ac:dyDescent="0.3">
      <c r="A41" s="171" t="s">
        <v>323</v>
      </c>
      <c r="B41" s="177">
        <f>B42</f>
        <v>0</v>
      </c>
      <c r="C41" s="177">
        <f t="shared" ref="C41:BN41" si="45">C42</f>
        <v>0</v>
      </c>
      <c r="D41" s="177">
        <f t="shared" si="45"/>
        <v>0</v>
      </c>
      <c r="E41" s="177">
        <f t="shared" si="45"/>
        <v>0</v>
      </c>
      <c r="F41" s="177">
        <f t="shared" si="45"/>
        <v>0</v>
      </c>
      <c r="G41" s="177">
        <f t="shared" si="45"/>
        <v>0</v>
      </c>
      <c r="H41" s="177">
        <f t="shared" si="45"/>
        <v>32500</v>
      </c>
      <c r="I41" s="177">
        <f t="shared" si="45"/>
        <v>110500</v>
      </c>
      <c r="J41" s="177">
        <f t="shared" si="45"/>
        <v>0</v>
      </c>
      <c r="K41" s="177">
        <f t="shared" si="45"/>
        <v>0</v>
      </c>
      <c r="L41" s="177">
        <f t="shared" si="45"/>
        <v>0</v>
      </c>
      <c r="M41" s="177">
        <f t="shared" si="45"/>
        <v>0</v>
      </c>
      <c r="N41" s="177">
        <f t="shared" si="45"/>
        <v>0</v>
      </c>
      <c r="O41" s="177">
        <f t="shared" si="45"/>
        <v>0</v>
      </c>
      <c r="P41" s="177">
        <f t="shared" si="45"/>
        <v>0</v>
      </c>
      <c r="Q41" s="177">
        <f t="shared" si="45"/>
        <v>0</v>
      </c>
      <c r="R41" s="177">
        <f t="shared" si="45"/>
        <v>0</v>
      </c>
      <c r="S41" s="177">
        <f t="shared" si="45"/>
        <v>0</v>
      </c>
      <c r="T41" s="177">
        <f t="shared" si="45"/>
        <v>32500</v>
      </c>
      <c r="U41" s="177">
        <f t="shared" si="45"/>
        <v>110500</v>
      </c>
      <c r="V41" s="177">
        <f t="shared" si="45"/>
        <v>0</v>
      </c>
      <c r="W41" s="177">
        <f t="shared" si="45"/>
        <v>0</v>
      </c>
      <c r="X41" s="177">
        <f t="shared" si="45"/>
        <v>0</v>
      </c>
      <c r="Y41" s="177">
        <f t="shared" si="45"/>
        <v>0</v>
      </c>
      <c r="Z41" s="177">
        <f t="shared" si="45"/>
        <v>0</v>
      </c>
      <c r="AA41" s="177">
        <f t="shared" si="45"/>
        <v>0</v>
      </c>
      <c r="AB41" s="177">
        <f t="shared" si="45"/>
        <v>0</v>
      </c>
      <c r="AC41" s="177">
        <f t="shared" si="45"/>
        <v>0</v>
      </c>
      <c r="AD41" s="177">
        <f t="shared" si="45"/>
        <v>0</v>
      </c>
      <c r="AE41" s="177">
        <f t="shared" si="45"/>
        <v>0</v>
      </c>
      <c r="AF41" s="177">
        <f t="shared" si="45"/>
        <v>26000</v>
      </c>
      <c r="AG41" s="177">
        <f t="shared" si="45"/>
        <v>117000</v>
      </c>
      <c r="AH41" s="177">
        <f t="shared" si="45"/>
        <v>0</v>
      </c>
      <c r="AI41" s="177">
        <f t="shared" si="45"/>
        <v>0</v>
      </c>
      <c r="AJ41" s="177">
        <f t="shared" si="45"/>
        <v>0</v>
      </c>
      <c r="AK41" s="177">
        <f t="shared" si="45"/>
        <v>0</v>
      </c>
      <c r="AL41" s="177">
        <f t="shared" si="45"/>
        <v>0</v>
      </c>
      <c r="AM41" s="177">
        <f t="shared" si="45"/>
        <v>0</v>
      </c>
      <c r="AN41" s="177">
        <f t="shared" si="45"/>
        <v>0</v>
      </c>
      <c r="AO41" s="177">
        <f t="shared" si="45"/>
        <v>0</v>
      </c>
      <c r="AP41" s="177">
        <f t="shared" si="45"/>
        <v>0</v>
      </c>
      <c r="AQ41" s="177">
        <f t="shared" si="45"/>
        <v>0</v>
      </c>
      <c r="AR41" s="177">
        <f t="shared" si="45"/>
        <v>26000</v>
      </c>
      <c r="AS41" s="177">
        <f t="shared" si="45"/>
        <v>117000</v>
      </c>
      <c r="AT41" s="177">
        <f t="shared" si="45"/>
        <v>0</v>
      </c>
      <c r="AU41" s="177">
        <f t="shared" si="45"/>
        <v>0</v>
      </c>
      <c r="AV41" s="177">
        <f t="shared" si="45"/>
        <v>0</v>
      </c>
      <c r="AW41" s="177">
        <f t="shared" si="45"/>
        <v>0</v>
      </c>
      <c r="AX41" s="177">
        <f t="shared" si="45"/>
        <v>0</v>
      </c>
      <c r="AY41" s="177">
        <f t="shared" si="45"/>
        <v>0</v>
      </c>
      <c r="AZ41" s="177">
        <f t="shared" si="45"/>
        <v>0</v>
      </c>
      <c r="BA41" s="177">
        <f t="shared" si="45"/>
        <v>0</v>
      </c>
      <c r="BB41" s="177">
        <f t="shared" si="45"/>
        <v>0</v>
      </c>
      <c r="BC41" s="177">
        <f t="shared" si="45"/>
        <v>0</v>
      </c>
      <c r="BD41" s="177">
        <f t="shared" si="45"/>
        <v>26000</v>
      </c>
      <c r="BE41" s="177">
        <f t="shared" si="45"/>
        <v>117000</v>
      </c>
      <c r="BF41" s="177">
        <f t="shared" si="45"/>
        <v>0</v>
      </c>
      <c r="BG41" s="177">
        <f t="shared" si="45"/>
        <v>0</v>
      </c>
      <c r="BH41" s="177">
        <f t="shared" si="45"/>
        <v>0</v>
      </c>
      <c r="BI41" s="177">
        <f t="shared" si="45"/>
        <v>0</v>
      </c>
      <c r="BJ41" s="177">
        <f t="shared" si="45"/>
        <v>0</v>
      </c>
      <c r="BK41" s="177">
        <f t="shared" si="45"/>
        <v>0</v>
      </c>
      <c r="BL41" s="177">
        <f t="shared" si="45"/>
        <v>0</v>
      </c>
      <c r="BM41" s="177">
        <f t="shared" si="45"/>
        <v>0</v>
      </c>
      <c r="BN41" s="177">
        <f t="shared" si="45"/>
        <v>0</v>
      </c>
      <c r="BO41" s="177">
        <f t="shared" ref="BO41:BU41" si="46">BO42</f>
        <v>0</v>
      </c>
      <c r="BP41" s="177">
        <f t="shared" si="46"/>
        <v>0</v>
      </c>
      <c r="BQ41" s="177">
        <f t="shared" si="46"/>
        <v>0</v>
      </c>
      <c r="BR41" s="177">
        <f t="shared" si="46"/>
        <v>0</v>
      </c>
      <c r="BS41" s="177">
        <f t="shared" si="46"/>
        <v>0</v>
      </c>
      <c r="BT41" s="177">
        <f t="shared" si="46"/>
        <v>0</v>
      </c>
      <c r="BU41" s="177">
        <f t="shared" si="46"/>
        <v>715000</v>
      </c>
      <c r="BW41" s="177">
        <f t="shared" ref="BW41:CC41" si="47">BW42</f>
        <v>143000</v>
      </c>
      <c r="BX41" s="177">
        <f t="shared" si="47"/>
        <v>143000</v>
      </c>
      <c r="BY41" s="177">
        <f t="shared" si="47"/>
        <v>143000</v>
      </c>
      <c r="BZ41" s="177">
        <f t="shared" si="47"/>
        <v>143000</v>
      </c>
      <c r="CA41" s="177">
        <f t="shared" si="47"/>
        <v>143000</v>
      </c>
      <c r="CB41" s="177">
        <f t="shared" si="47"/>
        <v>0</v>
      </c>
      <c r="CC41" s="177">
        <f t="shared" si="47"/>
        <v>715000</v>
      </c>
      <c r="CD41" s="278"/>
    </row>
    <row r="42" spans="1:82" x14ac:dyDescent="0.3">
      <c r="A42" s="173" t="s">
        <v>443</v>
      </c>
      <c r="B42" s="169">
        <f>'PEP BID'!B42+'PEP A Local'!B42</f>
        <v>0</v>
      </c>
      <c r="C42" s="169">
        <f>'PEP BID'!C42+'PEP A Local'!C42</f>
        <v>0</v>
      </c>
      <c r="D42" s="169">
        <f>'PEP BID'!D42+'PEP A Local'!D42</f>
        <v>0</v>
      </c>
      <c r="E42" s="169">
        <f>'PEP BID'!E42+'PEP A Local'!E42</f>
        <v>0</v>
      </c>
      <c r="F42" s="169">
        <f>'PEP BID'!F42+'PEP A Local'!F42</f>
        <v>0</v>
      </c>
      <c r="G42" s="169">
        <f>'PEP BID'!G42+'PEP A Local'!G42</f>
        <v>0</v>
      </c>
      <c r="H42" s="169">
        <f>'PEP BID'!H42+'PEP A Local'!H42</f>
        <v>32500</v>
      </c>
      <c r="I42" s="169">
        <f>'PEP BID'!I42+'PEP A Local'!I42</f>
        <v>110500</v>
      </c>
      <c r="J42" s="169">
        <f>'PEP BID'!J42+'PEP A Local'!J42</f>
        <v>0</v>
      </c>
      <c r="K42" s="169">
        <f>'PEP BID'!K42+'PEP A Local'!K42</f>
        <v>0</v>
      </c>
      <c r="L42" s="169">
        <f>'PEP BID'!L42+'PEP A Local'!L42</f>
        <v>0</v>
      </c>
      <c r="M42" s="169">
        <f>'PEP BID'!M42+'PEP A Local'!M42</f>
        <v>0</v>
      </c>
      <c r="N42" s="169">
        <f>'PEP BID'!N42+'PEP A Local'!N42</f>
        <v>0</v>
      </c>
      <c r="O42" s="169">
        <f>'PEP BID'!O42+'PEP A Local'!O42</f>
        <v>0</v>
      </c>
      <c r="P42" s="169">
        <f>'PEP BID'!P42+'PEP A Local'!P42</f>
        <v>0</v>
      </c>
      <c r="Q42" s="169">
        <f>'PEP BID'!Q42+'PEP A Local'!Q42</f>
        <v>0</v>
      </c>
      <c r="R42" s="169">
        <f>'PEP BID'!R42+'PEP A Local'!R42</f>
        <v>0</v>
      </c>
      <c r="S42" s="169">
        <f>'PEP BID'!S42+'PEP A Local'!S42</f>
        <v>0</v>
      </c>
      <c r="T42" s="169">
        <f>'PEP BID'!T42+'PEP A Local'!T42</f>
        <v>32500</v>
      </c>
      <c r="U42" s="169">
        <f>'PEP BID'!U42+'PEP A Local'!U42</f>
        <v>110500</v>
      </c>
      <c r="V42" s="169">
        <f>'PEP BID'!V42+'PEP A Local'!V42</f>
        <v>0</v>
      </c>
      <c r="W42" s="169">
        <f>'PEP BID'!W42+'PEP A Local'!W42</f>
        <v>0</v>
      </c>
      <c r="X42" s="169">
        <f>'PEP BID'!X42+'PEP A Local'!X42</f>
        <v>0</v>
      </c>
      <c r="Y42" s="169">
        <f>'PEP BID'!Y42+'PEP A Local'!Y42</f>
        <v>0</v>
      </c>
      <c r="Z42" s="169">
        <f>'PEP BID'!Z42+'PEP A Local'!Z42</f>
        <v>0</v>
      </c>
      <c r="AA42" s="169">
        <f>'PEP BID'!AA42+'PEP A Local'!AA42</f>
        <v>0</v>
      </c>
      <c r="AB42" s="169">
        <f>'PEP BID'!AB42+'PEP A Local'!AB42</f>
        <v>0</v>
      </c>
      <c r="AC42" s="169">
        <f>'PEP BID'!AC42+'PEP A Local'!AC42</f>
        <v>0</v>
      </c>
      <c r="AD42" s="169">
        <f>'PEP BID'!AD42+'PEP A Local'!AD42</f>
        <v>0</v>
      </c>
      <c r="AE42" s="169">
        <f>'PEP BID'!AE42+'PEP A Local'!AE42</f>
        <v>0</v>
      </c>
      <c r="AF42" s="169">
        <f>'PEP BID'!AF42+'PEP A Local'!AF42</f>
        <v>26000</v>
      </c>
      <c r="AG42" s="169">
        <f>'PEP BID'!AG42+'PEP A Local'!AG42</f>
        <v>117000</v>
      </c>
      <c r="AH42" s="169">
        <f>'PEP BID'!AH42+'PEP A Local'!AH42</f>
        <v>0</v>
      </c>
      <c r="AI42" s="169">
        <f>'PEP BID'!AI42+'PEP A Local'!AI42</f>
        <v>0</v>
      </c>
      <c r="AJ42" s="169">
        <f>'PEP BID'!AJ42+'PEP A Local'!AJ42</f>
        <v>0</v>
      </c>
      <c r="AK42" s="169">
        <f>'PEP BID'!AK42+'PEP A Local'!AK42</f>
        <v>0</v>
      </c>
      <c r="AL42" s="169">
        <f>'PEP BID'!AL42+'PEP A Local'!AL42</f>
        <v>0</v>
      </c>
      <c r="AM42" s="169">
        <f>'PEP BID'!AM42+'PEP A Local'!AM42</f>
        <v>0</v>
      </c>
      <c r="AN42" s="169">
        <f>'PEP BID'!AN42+'PEP A Local'!AN42</f>
        <v>0</v>
      </c>
      <c r="AO42" s="169">
        <f>'PEP BID'!AO42+'PEP A Local'!AO42</f>
        <v>0</v>
      </c>
      <c r="AP42" s="169">
        <f>'PEP BID'!AP42+'PEP A Local'!AP42</f>
        <v>0</v>
      </c>
      <c r="AQ42" s="169">
        <f>'PEP BID'!AQ42+'PEP A Local'!AQ42</f>
        <v>0</v>
      </c>
      <c r="AR42" s="169">
        <f>'PEP BID'!AR42+'PEP A Local'!AR42</f>
        <v>26000</v>
      </c>
      <c r="AS42" s="169">
        <f>'PEP BID'!AS42+'PEP A Local'!AS42</f>
        <v>117000</v>
      </c>
      <c r="AT42" s="169">
        <f>'PEP BID'!AT42+'PEP A Local'!AT42</f>
        <v>0</v>
      </c>
      <c r="AU42" s="169">
        <f>'PEP BID'!AU42+'PEP A Local'!AU42</f>
        <v>0</v>
      </c>
      <c r="AV42" s="169">
        <f>'PEP BID'!AV42+'PEP A Local'!AV42</f>
        <v>0</v>
      </c>
      <c r="AW42" s="169">
        <f>'PEP BID'!AW42+'PEP A Local'!AW42</f>
        <v>0</v>
      </c>
      <c r="AX42" s="169">
        <f>'PEP BID'!AX42+'PEP A Local'!AX42</f>
        <v>0</v>
      </c>
      <c r="AY42" s="169">
        <f>'PEP BID'!AY42+'PEP A Local'!AY42</f>
        <v>0</v>
      </c>
      <c r="AZ42" s="169">
        <f>'PEP BID'!AZ42+'PEP A Local'!AZ42</f>
        <v>0</v>
      </c>
      <c r="BA42" s="169">
        <f>'PEP BID'!BA42+'PEP A Local'!BA42</f>
        <v>0</v>
      </c>
      <c r="BB42" s="169">
        <f>'PEP BID'!BB42+'PEP A Local'!BB42</f>
        <v>0</v>
      </c>
      <c r="BC42" s="169">
        <f>'PEP BID'!BC42+'PEP A Local'!BC42</f>
        <v>0</v>
      </c>
      <c r="BD42" s="169">
        <f>'PEP BID'!BD42+'PEP A Local'!BD42</f>
        <v>26000</v>
      </c>
      <c r="BE42" s="169">
        <f>'PEP BID'!BE42+'PEP A Local'!BE42</f>
        <v>117000</v>
      </c>
      <c r="BF42" s="169">
        <f>'PEP BID'!BF42+'PEP A Local'!BF42</f>
        <v>0</v>
      </c>
      <c r="BG42" s="169">
        <f>'PEP BID'!BG42+'PEP A Local'!BG42</f>
        <v>0</v>
      </c>
      <c r="BH42" s="169">
        <f>'PEP BID'!BH42+'PEP A Local'!BH42</f>
        <v>0</v>
      </c>
      <c r="BI42" s="169">
        <f>'PEP BID'!BI42+'PEP A Local'!BI42</f>
        <v>0</v>
      </c>
      <c r="BJ42" s="169">
        <f>'PEP BID'!BJ42+'PEP A Local'!BJ42</f>
        <v>0</v>
      </c>
      <c r="BK42" s="169">
        <f>'PEP BID'!BK42+'PEP A Local'!BK42</f>
        <v>0</v>
      </c>
      <c r="BL42" s="169">
        <f>'PEP BID'!BL42+'PEP A Local'!BL42</f>
        <v>0</v>
      </c>
      <c r="BM42" s="169">
        <f>'PEP BID'!BM42+'PEP A Local'!BM42</f>
        <v>0</v>
      </c>
      <c r="BN42" s="169">
        <f>'PEP BID'!BN42+'PEP A Local'!BN42</f>
        <v>0</v>
      </c>
      <c r="BO42" s="169">
        <f>'PEP BID'!BO42+'PEP A Local'!BO42</f>
        <v>0</v>
      </c>
      <c r="BP42" s="169">
        <f>'PEP BID'!BP42+'PEP A Local'!BP42</f>
        <v>0</v>
      </c>
      <c r="BQ42" s="169">
        <f>'PEP BID'!BQ42+'PEP A Local'!BQ42</f>
        <v>0</v>
      </c>
      <c r="BR42" s="169">
        <f>'PEP BID'!BR42+'PEP A Local'!BR42</f>
        <v>0</v>
      </c>
      <c r="BS42" s="169">
        <f>'PEP BID'!BS42+'PEP A Local'!BS42</f>
        <v>0</v>
      </c>
      <c r="BT42" s="169">
        <f>'PEP BID'!BT42+'PEP A Local'!BT42</f>
        <v>0</v>
      </c>
      <c r="BU42" s="169">
        <f>'PEP BID'!BU42+'PEP A Local'!BU42</f>
        <v>715000</v>
      </c>
      <c r="BV42" s="172">
        <f>'PEP BID'!BV42+'PEP A Local'!BV42</f>
        <v>0</v>
      </c>
      <c r="BW42" s="169">
        <f>SUM(B42:M42)</f>
        <v>143000</v>
      </c>
      <c r="BX42" s="169">
        <f>SUM(N42:Y42)</f>
        <v>143000</v>
      </c>
      <c r="BY42" s="169">
        <f>SUM(Z42:AK42)</f>
        <v>143000</v>
      </c>
      <c r="BZ42" s="169">
        <f>SUM(AL42:AW42)</f>
        <v>143000</v>
      </c>
      <c r="CA42" s="169">
        <f>SUM(AX42:BI42)</f>
        <v>143000</v>
      </c>
      <c r="CB42" s="169">
        <f>SUM(BJ42:BT42)</f>
        <v>0</v>
      </c>
      <c r="CC42" s="169">
        <f>SUM(BW42:CB42)</f>
        <v>715000</v>
      </c>
      <c r="CD42" s="278">
        <f t="shared" si="21"/>
        <v>0</v>
      </c>
    </row>
    <row r="43" spans="1:82" x14ac:dyDescent="0.3">
      <c r="A43" s="171" t="s">
        <v>315</v>
      </c>
      <c r="B43" s="177">
        <f>'PEP BID'!B43+'PEP A Local'!B43</f>
        <v>0</v>
      </c>
      <c r="C43" s="177">
        <f>'PEP BID'!C43+'PEP A Local'!C43</f>
        <v>0</v>
      </c>
      <c r="D43" s="177">
        <f>'PEP BID'!D43+'PEP A Local'!D43</f>
        <v>0</v>
      </c>
      <c r="E43" s="177">
        <f>'PEP BID'!E43+'PEP A Local'!E43</f>
        <v>0</v>
      </c>
      <c r="F43" s="177">
        <f>'PEP BID'!F43+'PEP A Local'!F43</f>
        <v>0</v>
      </c>
      <c r="G43" s="177">
        <f>'PEP BID'!G43+'PEP A Local'!G43</f>
        <v>0</v>
      </c>
      <c r="H43" s="177">
        <f>'PEP BID'!H43+'PEP A Local'!H43</f>
        <v>0</v>
      </c>
      <c r="I43" s="177">
        <f>'PEP BID'!I43+'PEP A Local'!I43</f>
        <v>0</v>
      </c>
      <c r="J43" s="177">
        <f>'PEP BID'!J43+'PEP A Local'!J43</f>
        <v>0</v>
      </c>
      <c r="K43" s="177">
        <f>'PEP BID'!K43+'PEP A Local'!K43</f>
        <v>0</v>
      </c>
      <c r="L43" s="177">
        <f>'PEP BID'!L43+'PEP A Local'!L43</f>
        <v>0</v>
      </c>
      <c r="M43" s="177">
        <f>'PEP BID'!M43+'PEP A Local'!M43</f>
        <v>0</v>
      </c>
      <c r="N43" s="177">
        <f>'PEP BID'!N43+'PEP A Local'!N43</f>
        <v>0</v>
      </c>
      <c r="O43" s="177">
        <f>'PEP BID'!O43+'PEP A Local'!O43</f>
        <v>0</v>
      </c>
      <c r="P43" s="177">
        <f>'PEP BID'!P43+'PEP A Local'!P43</f>
        <v>0</v>
      </c>
      <c r="Q43" s="177">
        <f>'PEP BID'!Q43+'PEP A Local'!Q43</f>
        <v>0</v>
      </c>
      <c r="R43" s="177">
        <f>'PEP BID'!R43+'PEP A Local'!R43</f>
        <v>22623.040000000001</v>
      </c>
      <c r="S43" s="177">
        <f>'PEP BID'!S43+'PEP A Local'!S43</f>
        <v>31106.660000000003</v>
      </c>
      <c r="T43" s="177">
        <f>'PEP BID'!T43+'PEP A Local'!T43</f>
        <v>31106.660000000003</v>
      </c>
      <c r="U43" s="177">
        <f>'PEP BID'!U43+'PEP A Local'!U43</f>
        <v>31106.660000000003</v>
      </c>
      <c r="V43" s="177">
        <f>'PEP BID'!V43+'PEP A Local'!V43</f>
        <v>31106.660000000003</v>
      </c>
      <c r="W43" s="177">
        <f>'PEP BID'!W43+'PEP A Local'!W43</f>
        <v>29692.720000000001</v>
      </c>
      <c r="X43" s="177">
        <f>'PEP BID'!X43+'PEP A Local'!X43</f>
        <v>31106.660000000003</v>
      </c>
      <c r="Y43" s="177">
        <f>'PEP BID'!Y43+'PEP A Local'!Y43</f>
        <v>32520.6</v>
      </c>
      <c r="Z43" s="177">
        <f>'PEP BID'!Z43+'PEP A Local'!Z43</f>
        <v>29692.720000000001</v>
      </c>
      <c r="AA43" s="177">
        <f>'PEP BID'!AA43+'PEP A Local'!AA43</f>
        <v>28278.78</v>
      </c>
      <c r="AB43" s="177">
        <f>'PEP BID'!AB43+'PEP A Local'!AB43</f>
        <v>32520.6</v>
      </c>
      <c r="AC43" s="177">
        <f>'PEP BID'!AC43+'PEP A Local'!AC43</f>
        <v>29692.720000000001</v>
      </c>
      <c r="AD43" s="177">
        <f>'PEP BID'!AD43+'PEP A Local'!AD43</f>
        <v>31106.660000000003</v>
      </c>
      <c r="AE43" s="177">
        <f>'PEP BID'!AE43+'PEP A Local'!AE43</f>
        <v>31106.660000000003</v>
      </c>
      <c r="AF43" s="177">
        <f>'PEP BID'!AF43+'PEP A Local'!AF43</f>
        <v>29692.720000000001</v>
      </c>
      <c r="AG43" s="177">
        <f>'PEP BID'!AG43+'PEP A Local'!AG43</f>
        <v>32520.6</v>
      </c>
      <c r="AH43" s="177">
        <f>'PEP BID'!AH43+'PEP A Local'!AH43</f>
        <v>31106.660000000003</v>
      </c>
      <c r="AI43" s="177">
        <f>'PEP BID'!AI43+'PEP A Local'!AI43</f>
        <v>29692.720000000001</v>
      </c>
      <c r="AJ43" s="177">
        <f>'PEP BID'!AJ43+'PEP A Local'!AJ43</f>
        <v>31106.660000000003</v>
      </c>
      <c r="AK43" s="177">
        <f>'PEP BID'!AK43+'PEP A Local'!AK43</f>
        <v>31106.660000000003</v>
      </c>
      <c r="AL43" s="177">
        <f>'PEP BID'!AL43+'PEP A Local'!AL43</f>
        <v>31106.660000000003</v>
      </c>
      <c r="AM43" s="177">
        <f>'PEP BID'!AM43+'PEP A Local'!AM43</f>
        <v>28278.78</v>
      </c>
      <c r="AN43" s="177">
        <f>'PEP BID'!AN43+'PEP A Local'!AN43</f>
        <v>32520.6</v>
      </c>
      <c r="AO43" s="177">
        <f>'PEP BID'!AO43+'PEP A Local'!AO43</f>
        <v>28278.78</v>
      </c>
      <c r="AP43" s="177">
        <f>'PEP BID'!AP43+'PEP A Local'!AP43</f>
        <v>32520.6</v>
      </c>
      <c r="AQ43" s="177">
        <f>'PEP BID'!AQ43+'PEP A Local'!AQ43</f>
        <v>31106.660000000003</v>
      </c>
      <c r="AR43" s="177">
        <f>'PEP BID'!AR43+'PEP A Local'!AR43</f>
        <v>29692.720000000001</v>
      </c>
      <c r="AS43" s="177">
        <f>'PEP BID'!AS43+'PEP A Local'!AS43</f>
        <v>32520.6</v>
      </c>
      <c r="AT43" s="177">
        <f>'PEP BID'!AT43+'PEP A Local'!AT43</f>
        <v>29692.720000000001</v>
      </c>
      <c r="AU43" s="177">
        <f>'PEP BID'!AU43+'PEP A Local'!AU43</f>
        <v>31106.660000000003</v>
      </c>
      <c r="AV43" s="177">
        <f>'PEP BID'!AV43+'PEP A Local'!AV43</f>
        <v>31106.660000000003</v>
      </c>
      <c r="AW43" s="177">
        <f>'PEP BID'!AW43+'PEP A Local'!AW43</f>
        <v>29692.720000000001</v>
      </c>
      <c r="AX43" s="177">
        <f>'PEP BID'!AX43+'PEP A Local'!AX43</f>
        <v>32520.6</v>
      </c>
      <c r="AY43" s="177">
        <f>'PEP BID'!AY43+'PEP A Local'!AY43</f>
        <v>29692.720000000001</v>
      </c>
      <c r="AZ43" s="177">
        <f>'PEP BID'!AZ43+'PEP A Local'!AZ43</f>
        <v>29692.720000000001</v>
      </c>
      <c r="BA43" s="177">
        <f>'PEP BID'!BA43+'PEP A Local'!BA43</f>
        <v>31106.660000000003</v>
      </c>
      <c r="BB43" s="177">
        <f>'PEP BID'!BB43+'PEP A Local'!BB43</f>
        <v>32520.6</v>
      </c>
      <c r="BC43" s="177">
        <f>'PEP BID'!BC43+'PEP A Local'!BC43</f>
        <v>28278.78</v>
      </c>
      <c r="BD43" s="177">
        <f>'PEP BID'!BD43+'PEP A Local'!BD43</f>
        <v>32520.6</v>
      </c>
      <c r="BE43" s="177">
        <f>'PEP BID'!BE43+'PEP A Local'!BE43</f>
        <v>31106.660000000003</v>
      </c>
      <c r="BF43" s="177">
        <f>'PEP BID'!BF43+'PEP A Local'!BF43</f>
        <v>29692.720000000001</v>
      </c>
      <c r="BG43" s="177">
        <f>'PEP BID'!BG43+'PEP A Local'!BG43</f>
        <v>32520.6</v>
      </c>
      <c r="BH43" s="177">
        <f>'PEP BID'!BH43+'PEP A Local'!BH43</f>
        <v>29692.720000000001</v>
      </c>
      <c r="BI43" s="177">
        <f>'PEP BID'!BI43+'PEP A Local'!BI43</f>
        <v>31106.660000000003</v>
      </c>
      <c r="BJ43" s="177">
        <f>'PEP BID'!BJ43+'PEP A Local'!BJ43</f>
        <v>32520.6</v>
      </c>
      <c r="BK43" s="177">
        <f>'PEP BID'!BK43+'PEP A Local'!BK43</f>
        <v>28278.78</v>
      </c>
      <c r="BL43" s="177">
        <f>'PEP BID'!BL43+'PEP A Local'!BL43</f>
        <v>29692.720000000001</v>
      </c>
      <c r="BM43" s="177">
        <f>'PEP BID'!BM43+'PEP A Local'!BM43</f>
        <v>31106.660000000003</v>
      </c>
      <c r="BN43" s="177">
        <f>'PEP BID'!BN43+'PEP A Local'!BN43</f>
        <v>25450.9</v>
      </c>
      <c r="BO43" s="177">
        <f>'PEP BID'!BO43+'PEP A Local'!BO43</f>
        <v>0</v>
      </c>
      <c r="BP43" s="177">
        <f>'PEP BID'!BP43+'PEP A Local'!BP43</f>
        <v>0</v>
      </c>
      <c r="BQ43" s="177">
        <f>'PEP BID'!BQ43+'PEP A Local'!BQ43</f>
        <v>0</v>
      </c>
      <c r="BR43" s="177">
        <f>'PEP BID'!BR43+'PEP A Local'!BR43</f>
        <v>0</v>
      </c>
      <c r="BS43" s="177">
        <f>'PEP BID'!BS43+'PEP A Local'!BS43</f>
        <v>0</v>
      </c>
      <c r="BT43" s="177">
        <f>'PEP BID'!BT43+'PEP A Local'!BT43</f>
        <v>0</v>
      </c>
      <c r="BU43" s="177">
        <f>'PEP BID'!BU43+'PEP A Local'!BU43</f>
        <v>1493119.68</v>
      </c>
      <c r="BV43" s="172">
        <f>'PEP BID'!BV43+'PEP A Local'!BV43</f>
        <v>0</v>
      </c>
      <c r="BW43" s="177">
        <f>SUM(B43:M43)</f>
        <v>0</v>
      </c>
      <c r="BX43" s="177">
        <f t="shared" ref="BX43" si="48">SUM(N43:Y43)</f>
        <v>240369.66000000003</v>
      </c>
      <c r="BY43" s="177">
        <f t="shared" ref="BY43" si="49">SUM(Z43:AK43)</f>
        <v>367624.16000000003</v>
      </c>
      <c r="BZ43" s="177">
        <f t="shared" ref="BZ43" si="50">SUM(AL43:AW43)</f>
        <v>367624.16000000003</v>
      </c>
      <c r="CA43" s="177">
        <f t="shared" ref="CA43" si="51">SUM(AX43:BI43)</f>
        <v>370452.04000000004</v>
      </c>
      <c r="CB43" s="177">
        <f t="shared" ref="CB43" si="52">SUM(BJ43:BT43)</f>
        <v>147049.66</v>
      </c>
      <c r="CC43" s="177">
        <f t="shared" ref="CC43" si="53">SUM(BW43:CB43)</f>
        <v>1493119.68</v>
      </c>
      <c r="CD43" s="278">
        <f t="shared" si="21"/>
        <v>0</v>
      </c>
    </row>
    <row r="44" spans="1:82" x14ac:dyDescent="0.3">
      <c r="A44" s="117" t="s">
        <v>249</v>
      </c>
      <c r="B44" s="168">
        <f t="shared" ref="B44:AG44" si="54">B45+B47+B48+B49+B50</f>
        <v>0</v>
      </c>
      <c r="C44" s="168">
        <f t="shared" si="54"/>
        <v>3410.13</v>
      </c>
      <c r="D44" s="168">
        <f t="shared" si="54"/>
        <v>25007.759999999998</v>
      </c>
      <c r="E44" s="168">
        <f t="shared" si="54"/>
        <v>25007.759999999998</v>
      </c>
      <c r="F44" s="168">
        <f t="shared" si="54"/>
        <v>23871.040000000001</v>
      </c>
      <c r="G44" s="168">
        <f t="shared" si="54"/>
        <v>25007.759999999998</v>
      </c>
      <c r="H44" s="168">
        <f t="shared" si="54"/>
        <v>99624.48</v>
      </c>
      <c r="I44" s="168">
        <f t="shared" si="54"/>
        <v>23871.040000000001</v>
      </c>
      <c r="J44" s="168">
        <f t="shared" si="54"/>
        <v>25007.759999999998</v>
      </c>
      <c r="K44" s="168">
        <f t="shared" si="54"/>
        <v>25007.759999999998</v>
      </c>
      <c r="L44" s="168">
        <f t="shared" si="54"/>
        <v>23871.040000000001</v>
      </c>
      <c r="M44" s="168">
        <f t="shared" si="54"/>
        <v>26144.48</v>
      </c>
      <c r="N44" s="168">
        <f t="shared" si="54"/>
        <v>23871.040000000001</v>
      </c>
      <c r="O44" s="168">
        <f t="shared" si="54"/>
        <v>35400.990000000005</v>
      </c>
      <c r="P44" s="168">
        <f t="shared" si="54"/>
        <v>41477.81</v>
      </c>
      <c r="Q44" s="168">
        <f t="shared" si="54"/>
        <v>39674.42</v>
      </c>
      <c r="R44" s="168">
        <f t="shared" si="54"/>
        <v>25204.370000000003</v>
      </c>
      <c r="S44" s="168">
        <f t="shared" si="54"/>
        <v>25007.759999999998</v>
      </c>
      <c r="T44" s="168">
        <f t="shared" si="54"/>
        <v>25007.759999999998</v>
      </c>
      <c r="U44" s="168">
        <f t="shared" si="54"/>
        <v>25007.759999999998</v>
      </c>
      <c r="V44" s="168">
        <f t="shared" si="54"/>
        <v>25007.759999999998</v>
      </c>
      <c r="W44" s="168">
        <f t="shared" si="54"/>
        <v>23871.040000000001</v>
      </c>
      <c r="X44" s="168">
        <f t="shared" si="54"/>
        <v>25007.759999999998</v>
      </c>
      <c r="Y44" s="168">
        <f t="shared" si="54"/>
        <v>26144.48</v>
      </c>
      <c r="Z44" s="168">
        <f t="shared" si="54"/>
        <v>23871.040000000001</v>
      </c>
      <c r="AA44" s="168">
        <f t="shared" si="54"/>
        <v>36067.65</v>
      </c>
      <c r="AB44" s="168">
        <f t="shared" si="54"/>
        <v>41477.81</v>
      </c>
      <c r="AC44" s="168">
        <f t="shared" si="54"/>
        <v>37871.040000000001</v>
      </c>
      <c r="AD44" s="168">
        <f t="shared" si="54"/>
        <v>26341.089999999997</v>
      </c>
      <c r="AE44" s="168">
        <f t="shared" si="54"/>
        <v>25007.759999999998</v>
      </c>
      <c r="AF44" s="168">
        <f t="shared" si="54"/>
        <v>23871.040000000001</v>
      </c>
      <c r="AG44" s="168">
        <f t="shared" si="54"/>
        <v>26144.48</v>
      </c>
      <c r="AH44" s="168">
        <f t="shared" ref="AH44:BM44" si="55">AH45+AH47+AH48+AH49+AH50</f>
        <v>25007.759999999998</v>
      </c>
      <c r="AI44" s="168">
        <f t="shared" si="55"/>
        <v>23871.040000000001</v>
      </c>
      <c r="AJ44" s="168">
        <f t="shared" si="55"/>
        <v>25007.759999999998</v>
      </c>
      <c r="AK44" s="168">
        <f t="shared" si="55"/>
        <v>25007.759999999998</v>
      </c>
      <c r="AL44" s="168">
        <f t="shared" si="55"/>
        <v>25007.759999999998</v>
      </c>
      <c r="AM44" s="168">
        <f t="shared" si="55"/>
        <v>36067.65</v>
      </c>
      <c r="AN44" s="168">
        <f t="shared" si="55"/>
        <v>41477.81</v>
      </c>
      <c r="AO44" s="168">
        <f t="shared" si="55"/>
        <v>36067.65</v>
      </c>
      <c r="AP44" s="168">
        <f t="shared" si="55"/>
        <v>28144.48</v>
      </c>
      <c r="AQ44" s="168">
        <f t="shared" si="55"/>
        <v>25007.759999999998</v>
      </c>
      <c r="AR44" s="168">
        <f t="shared" si="55"/>
        <v>23871.040000000001</v>
      </c>
      <c r="AS44" s="168">
        <f t="shared" si="55"/>
        <v>26144.48</v>
      </c>
      <c r="AT44" s="168">
        <f t="shared" si="55"/>
        <v>33219.9</v>
      </c>
      <c r="AU44" s="168">
        <f t="shared" si="55"/>
        <v>27758.899999999998</v>
      </c>
      <c r="AV44" s="168">
        <f t="shared" si="55"/>
        <v>36693.83</v>
      </c>
      <c r="AW44" s="168">
        <f t="shared" si="55"/>
        <v>27309.97</v>
      </c>
      <c r="AX44" s="168">
        <f t="shared" si="55"/>
        <v>40167.760000000002</v>
      </c>
      <c r="AY44" s="168">
        <f t="shared" si="55"/>
        <v>41997.760000000002</v>
      </c>
      <c r="AZ44" s="168">
        <f t="shared" si="55"/>
        <v>48182.11</v>
      </c>
      <c r="BA44" s="168">
        <f t="shared" si="55"/>
        <v>44488.35</v>
      </c>
      <c r="BB44" s="168">
        <f t="shared" si="55"/>
        <v>27477.809999999998</v>
      </c>
      <c r="BC44" s="168">
        <f t="shared" si="55"/>
        <v>22734.320000000003</v>
      </c>
      <c r="BD44" s="168">
        <f t="shared" si="55"/>
        <v>26144.48</v>
      </c>
      <c r="BE44" s="168">
        <f t="shared" si="55"/>
        <v>25007.759999999998</v>
      </c>
      <c r="BF44" s="168">
        <f t="shared" si="55"/>
        <v>23871.040000000001</v>
      </c>
      <c r="BG44" s="168">
        <f t="shared" si="55"/>
        <v>34669.479999999996</v>
      </c>
      <c r="BH44" s="168">
        <f t="shared" si="55"/>
        <v>27446.04</v>
      </c>
      <c r="BI44" s="168">
        <f t="shared" si="55"/>
        <v>34976.509999999995</v>
      </c>
      <c r="BJ44" s="168">
        <f t="shared" si="55"/>
        <v>31300.73</v>
      </c>
      <c r="BK44" s="168">
        <f t="shared" si="55"/>
        <v>47205.150000000009</v>
      </c>
      <c r="BL44" s="168">
        <f t="shared" si="55"/>
        <v>44883.54</v>
      </c>
      <c r="BM44" s="168">
        <f t="shared" si="55"/>
        <v>48268.17</v>
      </c>
      <c r="BN44" s="168">
        <f t="shared" ref="BN44:BU44" si="56">BN45+BN47+BN48+BN49+BN50</f>
        <v>33539.009999999995</v>
      </c>
      <c r="BO44" s="168">
        <f t="shared" si="56"/>
        <v>23871.040000000001</v>
      </c>
      <c r="BP44" s="168">
        <f t="shared" si="56"/>
        <v>26144.48</v>
      </c>
      <c r="BQ44" s="168">
        <f t="shared" si="56"/>
        <v>23871.040000000001</v>
      </c>
      <c r="BR44" s="168">
        <f t="shared" si="56"/>
        <v>25007.759999999998</v>
      </c>
      <c r="BS44" s="168">
        <f t="shared" si="56"/>
        <v>15914</v>
      </c>
      <c r="BT44" s="168">
        <f t="shared" si="56"/>
        <v>0</v>
      </c>
      <c r="BU44" s="168">
        <f t="shared" si="56"/>
        <v>2089999.7599999993</v>
      </c>
      <c r="BW44" s="168">
        <f t="shared" ref="BW44:CC44" si="57">BW45+BW47+BW48+BW49+BW50</f>
        <v>325831.01</v>
      </c>
      <c r="BX44" s="168">
        <f t="shared" si="57"/>
        <v>340682.95</v>
      </c>
      <c r="BY44" s="168">
        <f t="shared" si="57"/>
        <v>339546.23000000004</v>
      </c>
      <c r="BZ44" s="168">
        <f t="shared" si="57"/>
        <v>366771.23</v>
      </c>
      <c r="CA44" s="168">
        <f t="shared" si="57"/>
        <v>397163.42000000004</v>
      </c>
      <c r="CB44" s="168">
        <f t="shared" si="57"/>
        <v>320004.92000000004</v>
      </c>
      <c r="CC44" s="168">
        <f t="shared" si="57"/>
        <v>2089999.7600000002</v>
      </c>
      <c r="CD44" s="278">
        <f t="shared" si="21"/>
        <v>0</v>
      </c>
    </row>
    <row r="45" spans="1:82" x14ac:dyDescent="0.3">
      <c r="A45" s="171" t="s">
        <v>322</v>
      </c>
      <c r="B45" s="177">
        <f>B46</f>
        <v>0</v>
      </c>
      <c r="C45" s="177">
        <f t="shared" ref="C45:BN45" si="58">C46</f>
        <v>3410.13</v>
      </c>
      <c r="D45" s="177">
        <f t="shared" si="58"/>
        <v>25007.759999999998</v>
      </c>
      <c r="E45" s="177">
        <f t="shared" si="58"/>
        <v>25007.759999999998</v>
      </c>
      <c r="F45" s="177">
        <f t="shared" si="58"/>
        <v>23871.040000000001</v>
      </c>
      <c r="G45" s="177">
        <f t="shared" si="58"/>
        <v>25007.759999999998</v>
      </c>
      <c r="H45" s="177">
        <f t="shared" si="58"/>
        <v>26144.48</v>
      </c>
      <c r="I45" s="177">
        <f t="shared" si="58"/>
        <v>23871.040000000001</v>
      </c>
      <c r="J45" s="177">
        <f t="shared" si="58"/>
        <v>25007.759999999998</v>
      </c>
      <c r="K45" s="177">
        <f t="shared" si="58"/>
        <v>25007.759999999998</v>
      </c>
      <c r="L45" s="177">
        <f t="shared" si="58"/>
        <v>23871.040000000001</v>
      </c>
      <c r="M45" s="177">
        <f t="shared" si="58"/>
        <v>26144.48</v>
      </c>
      <c r="N45" s="177">
        <f t="shared" si="58"/>
        <v>23871.040000000001</v>
      </c>
      <c r="O45" s="177">
        <f t="shared" si="58"/>
        <v>22734.320000000003</v>
      </c>
      <c r="P45" s="177">
        <f t="shared" si="58"/>
        <v>26144.48</v>
      </c>
      <c r="Q45" s="177">
        <f t="shared" si="58"/>
        <v>25007.759999999998</v>
      </c>
      <c r="R45" s="177">
        <f t="shared" si="58"/>
        <v>23871.040000000001</v>
      </c>
      <c r="S45" s="177">
        <f t="shared" si="58"/>
        <v>25007.759999999998</v>
      </c>
      <c r="T45" s="177">
        <f t="shared" si="58"/>
        <v>25007.759999999998</v>
      </c>
      <c r="U45" s="177">
        <f t="shared" si="58"/>
        <v>25007.759999999998</v>
      </c>
      <c r="V45" s="177">
        <f t="shared" si="58"/>
        <v>25007.759999999998</v>
      </c>
      <c r="W45" s="177">
        <f t="shared" si="58"/>
        <v>23871.040000000001</v>
      </c>
      <c r="X45" s="177">
        <f t="shared" si="58"/>
        <v>25007.759999999998</v>
      </c>
      <c r="Y45" s="177">
        <f t="shared" si="58"/>
        <v>26144.48</v>
      </c>
      <c r="Z45" s="177">
        <f t="shared" si="58"/>
        <v>23871.040000000001</v>
      </c>
      <c r="AA45" s="177">
        <f t="shared" si="58"/>
        <v>22734.320000000003</v>
      </c>
      <c r="AB45" s="177">
        <f t="shared" si="58"/>
        <v>26144.48</v>
      </c>
      <c r="AC45" s="177">
        <f t="shared" si="58"/>
        <v>23871.040000000001</v>
      </c>
      <c r="AD45" s="177">
        <f t="shared" si="58"/>
        <v>25007.759999999998</v>
      </c>
      <c r="AE45" s="177">
        <f t="shared" si="58"/>
        <v>25007.759999999998</v>
      </c>
      <c r="AF45" s="177">
        <f t="shared" si="58"/>
        <v>23871.040000000001</v>
      </c>
      <c r="AG45" s="177">
        <f t="shared" si="58"/>
        <v>26144.48</v>
      </c>
      <c r="AH45" s="177">
        <f t="shared" si="58"/>
        <v>25007.759999999998</v>
      </c>
      <c r="AI45" s="177">
        <f t="shared" si="58"/>
        <v>23871.040000000001</v>
      </c>
      <c r="AJ45" s="177">
        <f t="shared" si="58"/>
        <v>25007.759999999998</v>
      </c>
      <c r="AK45" s="177">
        <f t="shared" si="58"/>
        <v>25007.759999999998</v>
      </c>
      <c r="AL45" s="177">
        <f t="shared" si="58"/>
        <v>25007.759999999998</v>
      </c>
      <c r="AM45" s="177">
        <f t="shared" si="58"/>
        <v>22734.320000000003</v>
      </c>
      <c r="AN45" s="177">
        <f t="shared" si="58"/>
        <v>26144.48</v>
      </c>
      <c r="AO45" s="177">
        <f t="shared" si="58"/>
        <v>22734.320000000003</v>
      </c>
      <c r="AP45" s="177">
        <f t="shared" si="58"/>
        <v>26144.48</v>
      </c>
      <c r="AQ45" s="177">
        <f t="shared" si="58"/>
        <v>25007.759999999998</v>
      </c>
      <c r="AR45" s="177">
        <f t="shared" si="58"/>
        <v>23871.040000000001</v>
      </c>
      <c r="AS45" s="177">
        <f t="shared" si="58"/>
        <v>26144.48</v>
      </c>
      <c r="AT45" s="177">
        <f t="shared" si="58"/>
        <v>23871.040000000001</v>
      </c>
      <c r="AU45" s="177">
        <f t="shared" si="58"/>
        <v>25007.759999999998</v>
      </c>
      <c r="AV45" s="177">
        <f t="shared" si="58"/>
        <v>25007.759999999998</v>
      </c>
      <c r="AW45" s="177">
        <f t="shared" si="58"/>
        <v>23871.040000000001</v>
      </c>
      <c r="AX45" s="177">
        <f t="shared" si="58"/>
        <v>26144.48</v>
      </c>
      <c r="AY45" s="177">
        <f t="shared" si="58"/>
        <v>23871.040000000001</v>
      </c>
      <c r="AZ45" s="177">
        <f t="shared" si="58"/>
        <v>23871.040000000001</v>
      </c>
      <c r="BA45" s="177">
        <f t="shared" si="58"/>
        <v>25007.759999999998</v>
      </c>
      <c r="BB45" s="177">
        <f t="shared" si="58"/>
        <v>26144.48</v>
      </c>
      <c r="BC45" s="177">
        <f t="shared" si="58"/>
        <v>22734.320000000003</v>
      </c>
      <c r="BD45" s="177">
        <f t="shared" si="58"/>
        <v>26144.48</v>
      </c>
      <c r="BE45" s="177">
        <f t="shared" si="58"/>
        <v>25007.759999999998</v>
      </c>
      <c r="BF45" s="177">
        <f t="shared" si="58"/>
        <v>23871.040000000001</v>
      </c>
      <c r="BG45" s="177">
        <f t="shared" si="58"/>
        <v>26144.48</v>
      </c>
      <c r="BH45" s="177">
        <f t="shared" si="58"/>
        <v>23871.040000000001</v>
      </c>
      <c r="BI45" s="177">
        <f t="shared" si="58"/>
        <v>25007.759999999998</v>
      </c>
      <c r="BJ45" s="177">
        <f t="shared" si="58"/>
        <v>26144.48</v>
      </c>
      <c r="BK45" s="177">
        <f t="shared" si="58"/>
        <v>22734.320000000003</v>
      </c>
      <c r="BL45" s="177">
        <f t="shared" si="58"/>
        <v>23871.040000000001</v>
      </c>
      <c r="BM45" s="177">
        <f t="shared" si="58"/>
        <v>25007.759999999998</v>
      </c>
      <c r="BN45" s="177">
        <f t="shared" si="58"/>
        <v>25007.759999999998</v>
      </c>
      <c r="BO45" s="177">
        <f t="shared" ref="BO45:BU45" si="59">BO46</f>
        <v>23871.040000000001</v>
      </c>
      <c r="BP45" s="177">
        <f t="shared" si="59"/>
        <v>26144.48</v>
      </c>
      <c r="BQ45" s="177">
        <f t="shared" si="59"/>
        <v>23871.040000000001</v>
      </c>
      <c r="BR45" s="177">
        <f t="shared" si="59"/>
        <v>25007.759999999998</v>
      </c>
      <c r="BS45" s="177">
        <f t="shared" si="59"/>
        <v>15914</v>
      </c>
      <c r="BT45" s="177">
        <f t="shared" si="59"/>
        <v>0</v>
      </c>
      <c r="BU45" s="177">
        <f t="shared" si="59"/>
        <v>1675519.8099999994</v>
      </c>
      <c r="BW45" s="177">
        <f t="shared" ref="BW45:CC45" si="60">BW46</f>
        <v>252351.01000000004</v>
      </c>
      <c r="BX45" s="177">
        <f t="shared" si="60"/>
        <v>296682.96000000002</v>
      </c>
      <c r="BY45" s="177">
        <f t="shared" si="60"/>
        <v>295546.24000000005</v>
      </c>
      <c r="BZ45" s="177">
        <f t="shared" si="60"/>
        <v>295546.23999999999</v>
      </c>
      <c r="CA45" s="177">
        <f t="shared" si="60"/>
        <v>297819.68000000005</v>
      </c>
      <c r="CB45" s="177">
        <f t="shared" si="60"/>
        <v>237573.68000000002</v>
      </c>
      <c r="CC45" s="177">
        <f t="shared" si="60"/>
        <v>1675519.8100000003</v>
      </c>
      <c r="CD45" s="278">
        <f t="shared" si="21"/>
        <v>0</v>
      </c>
    </row>
    <row r="46" spans="1:82" x14ac:dyDescent="0.3">
      <c r="A46" s="173" t="s">
        <v>326</v>
      </c>
      <c r="B46" s="169">
        <f>'PEP BID'!B46+'PEP A Local'!B46</f>
        <v>0</v>
      </c>
      <c r="C46" s="169">
        <f>'PEP BID'!C46+'PEP A Local'!C46</f>
        <v>3410.13</v>
      </c>
      <c r="D46" s="169">
        <f>'PEP BID'!D46+'PEP A Local'!D46</f>
        <v>25007.759999999998</v>
      </c>
      <c r="E46" s="169">
        <f>'PEP BID'!E46+'PEP A Local'!E46</f>
        <v>25007.759999999998</v>
      </c>
      <c r="F46" s="169">
        <f>'PEP BID'!F46+'PEP A Local'!F46</f>
        <v>23871.040000000001</v>
      </c>
      <c r="G46" s="169">
        <f>'PEP BID'!G46+'PEP A Local'!G46</f>
        <v>25007.759999999998</v>
      </c>
      <c r="H46" s="169">
        <f>'PEP BID'!H46+'PEP A Local'!H46</f>
        <v>26144.48</v>
      </c>
      <c r="I46" s="169">
        <f>'PEP BID'!I46+'PEP A Local'!I46</f>
        <v>23871.040000000001</v>
      </c>
      <c r="J46" s="169">
        <f>'PEP BID'!J46+'PEP A Local'!J46</f>
        <v>25007.759999999998</v>
      </c>
      <c r="K46" s="169">
        <f>'PEP BID'!K46+'PEP A Local'!K46</f>
        <v>25007.759999999998</v>
      </c>
      <c r="L46" s="169">
        <f>'PEP BID'!L46+'PEP A Local'!L46</f>
        <v>23871.040000000001</v>
      </c>
      <c r="M46" s="169">
        <f>'PEP BID'!M46+'PEP A Local'!M46</f>
        <v>26144.48</v>
      </c>
      <c r="N46" s="169">
        <f>'PEP BID'!N46+'PEP A Local'!N46</f>
        <v>23871.040000000001</v>
      </c>
      <c r="O46" s="169">
        <f>'PEP BID'!O46+'PEP A Local'!O46</f>
        <v>22734.320000000003</v>
      </c>
      <c r="P46" s="169">
        <f>'PEP BID'!P46+'PEP A Local'!P46</f>
        <v>26144.48</v>
      </c>
      <c r="Q46" s="169">
        <f>'PEP BID'!Q46+'PEP A Local'!Q46</f>
        <v>25007.759999999998</v>
      </c>
      <c r="R46" s="169">
        <f>'PEP BID'!R46+'PEP A Local'!R46</f>
        <v>23871.040000000001</v>
      </c>
      <c r="S46" s="169">
        <f>'PEP BID'!S46+'PEP A Local'!S46</f>
        <v>25007.759999999998</v>
      </c>
      <c r="T46" s="169">
        <f>'PEP BID'!T46+'PEP A Local'!T46</f>
        <v>25007.759999999998</v>
      </c>
      <c r="U46" s="169">
        <f>'PEP BID'!U46+'PEP A Local'!U46</f>
        <v>25007.759999999998</v>
      </c>
      <c r="V46" s="169">
        <f>'PEP BID'!V46+'PEP A Local'!V46</f>
        <v>25007.759999999998</v>
      </c>
      <c r="W46" s="169">
        <f>'PEP BID'!W46+'PEP A Local'!W46</f>
        <v>23871.040000000001</v>
      </c>
      <c r="X46" s="169">
        <f>'PEP BID'!X46+'PEP A Local'!X46</f>
        <v>25007.759999999998</v>
      </c>
      <c r="Y46" s="169">
        <f>'PEP BID'!Y46+'PEP A Local'!Y46</f>
        <v>26144.48</v>
      </c>
      <c r="Z46" s="169">
        <f>'PEP BID'!Z46+'PEP A Local'!Z46</f>
        <v>23871.040000000001</v>
      </c>
      <c r="AA46" s="169">
        <f>'PEP BID'!AA46+'PEP A Local'!AA46</f>
        <v>22734.320000000003</v>
      </c>
      <c r="AB46" s="169">
        <f>'PEP BID'!AB46+'PEP A Local'!AB46</f>
        <v>26144.48</v>
      </c>
      <c r="AC46" s="169">
        <f>'PEP BID'!AC46+'PEP A Local'!AC46</f>
        <v>23871.040000000001</v>
      </c>
      <c r="AD46" s="169">
        <f>'PEP BID'!AD46+'PEP A Local'!AD46</f>
        <v>25007.759999999998</v>
      </c>
      <c r="AE46" s="169">
        <f>'PEP BID'!AE46+'PEP A Local'!AE46</f>
        <v>25007.759999999998</v>
      </c>
      <c r="AF46" s="169">
        <f>'PEP BID'!AF46+'PEP A Local'!AF46</f>
        <v>23871.040000000001</v>
      </c>
      <c r="AG46" s="169">
        <f>'PEP BID'!AG46+'PEP A Local'!AG46</f>
        <v>26144.48</v>
      </c>
      <c r="AH46" s="169">
        <f>'PEP BID'!AH46+'PEP A Local'!AH46</f>
        <v>25007.759999999998</v>
      </c>
      <c r="AI46" s="169">
        <f>'PEP BID'!AI46+'PEP A Local'!AI46</f>
        <v>23871.040000000001</v>
      </c>
      <c r="AJ46" s="169">
        <f>'PEP BID'!AJ46+'PEP A Local'!AJ46</f>
        <v>25007.759999999998</v>
      </c>
      <c r="AK46" s="169">
        <f>'PEP BID'!AK46+'PEP A Local'!AK46</f>
        <v>25007.759999999998</v>
      </c>
      <c r="AL46" s="169">
        <f>'PEP BID'!AL46+'PEP A Local'!AL46</f>
        <v>25007.759999999998</v>
      </c>
      <c r="AM46" s="169">
        <f>'PEP BID'!AM46+'PEP A Local'!AM46</f>
        <v>22734.320000000003</v>
      </c>
      <c r="AN46" s="169">
        <f>'PEP BID'!AN46+'PEP A Local'!AN46</f>
        <v>26144.48</v>
      </c>
      <c r="AO46" s="169">
        <f>'PEP BID'!AO46+'PEP A Local'!AO46</f>
        <v>22734.320000000003</v>
      </c>
      <c r="AP46" s="169">
        <f>'PEP BID'!AP46+'PEP A Local'!AP46</f>
        <v>26144.48</v>
      </c>
      <c r="AQ46" s="169">
        <f>'PEP BID'!AQ46+'PEP A Local'!AQ46</f>
        <v>25007.759999999998</v>
      </c>
      <c r="AR46" s="169">
        <f>'PEP BID'!AR46+'PEP A Local'!AR46</f>
        <v>23871.040000000001</v>
      </c>
      <c r="AS46" s="169">
        <f>'PEP BID'!AS46+'PEP A Local'!AS46</f>
        <v>26144.48</v>
      </c>
      <c r="AT46" s="169">
        <f>'PEP BID'!AT46+'PEP A Local'!AT46</f>
        <v>23871.040000000001</v>
      </c>
      <c r="AU46" s="169">
        <f>'PEP BID'!AU46+'PEP A Local'!AU46</f>
        <v>25007.759999999998</v>
      </c>
      <c r="AV46" s="169">
        <f>'PEP BID'!AV46+'PEP A Local'!AV46</f>
        <v>25007.759999999998</v>
      </c>
      <c r="AW46" s="169">
        <f>'PEP BID'!AW46+'PEP A Local'!AW46</f>
        <v>23871.040000000001</v>
      </c>
      <c r="AX46" s="169">
        <f>'PEP BID'!AX46+'PEP A Local'!AX46</f>
        <v>26144.48</v>
      </c>
      <c r="AY46" s="169">
        <f>'PEP BID'!AY46+'PEP A Local'!AY46</f>
        <v>23871.040000000001</v>
      </c>
      <c r="AZ46" s="169">
        <f>'PEP BID'!AZ46+'PEP A Local'!AZ46</f>
        <v>23871.040000000001</v>
      </c>
      <c r="BA46" s="169">
        <f>'PEP BID'!BA46+'PEP A Local'!BA46</f>
        <v>25007.759999999998</v>
      </c>
      <c r="BB46" s="169">
        <f>'PEP BID'!BB46+'PEP A Local'!BB46</f>
        <v>26144.48</v>
      </c>
      <c r="BC46" s="169">
        <f>'PEP BID'!BC46+'PEP A Local'!BC46</f>
        <v>22734.320000000003</v>
      </c>
      <c r="BD46" s="169">
        <f>'PEP BID'!BD46+'PEP A Local'!BD46</f>
        <v>26144.48</v>
      </c>
      <c r="BE46" s="169">
        <f>'PEP BID'!BE46+'PEP A Local'!BE46</f>
        <v>25007.759999999998</v>
      </c>
      <c r="BF46" s="169">
        <f>'PEP BID'!BF46+'PEP A Local'!BF46</f>
        <v>23871.040000000001</v>
      </c>
      <c r="BG46" s="169">
        <f>'PEP BID'!BG46+'PEP A Local'!BG46</f>
        <v>26144.48</v>
      </c>
      <c r="BH46" s="169">
        <f>'PEP BID'!BH46+'PEP A Local'!BH46</f>
        <v>23871.040000000001</v>
      </c>
      <c r="BI46" s="169">
        <f>'PEP BID'!BI46+'PEP A Local'!BI46</f>
        <v>25007.759999999998</v>
      </c>
      <c r="BJ46" s="169">
        <f>'PEP BID'!BJ46+'PEP A Local'!BJ46</f>
        <v>26144.48</v>
      </c>
      <c r="BK46" s="169">
        <f>'PEP BID'!BK46+'PEP A Local'!BK46</f>
        <v>22734.320000000003</v>
      </c>
      <c r="BL46" s="169">
        <f>'PEP BID'!BL46+'PEP A Local'!BL46</f>
        <v>23871.040000000001</v>
      </c>
      <c r="BM46" s="169">
        <f>'PEP BID'!BM46+'PEP A Local'!BM46</f>
        <v>25007.759999999998</v>
      </c>
      <c r="BN46" s="169">
        <f>'PEP BID'!BN46+'PEP A Local'!BN46</f>
        <v>25007.759999999998</v>
      </c>
      <c r="BO46" s="169">
        <f>'PEP BID'!BO46+'PEP A Local'!BO46</f>
        <v>23871.040000000001</v>
      </c>
      <c r="BP46" s="169">
        <f>'PEP BID'!BP46+'PEP A Local'!BP46</f>
        <v>26144.48</v>
      </c>
      <c r="BQ46" s="169">
        <f>'PEP BID'!BQ46+'PEP A Local'!BQ46</f>
        <v>23871.040000000001</v>
      </c>
      <c r="BR46" s="169">
        <f>'PEP BID'!BR46+'PEP A Local'!BR46</f>
        <v>25007.759999999998</v>
      </c>
      <c r="BS46" s="169">
        <f>'PEP BID'!BS46+'PEP A Local'!BS46</f>
        <v>15914</v>
      </c>
      <c r="BT46" s="169">
        <f>'PEP BID'!BT46+'PEP A Local'!BT46</f>
        <v>0</v>
      </c>
      <c r="BU46" s="169">
        <f>'PEP BID'!BU46+'PEP A Local'!BU46</f>
        <v>1675519.8099999994</v>
      </c>
      <c r="BV46" s="172">
        <f>'PEP BID'!BV46+'PEP A Local'!BV46</f>
        <v>0</v>
      </c>
      <c r="BW46" s="169">
        <f t="shared" si="14"/>
        <v>252351.01000000004</v>
      </c>
      <c r="BX46" s="169">
        <f t="shared" si="15"/>
        <v>296682.96000000002</v>
      </c>
      <c r="BY46" s="169">
        <f t="shared" si="16"/>
        <v>295546.24000000005</v>
      </c>
      <c r="BZ46" s="169">
        <f t="shared" si="17"/>
        <v>295546.23999999999</v>
      </c>
      <c r="CA46" s="169">
        <f t="shared" si="18"/>
        <v>297819.68000000005</v>
      </c>
      <c r="CB46" s="169">
        <f t="shared" si="19"/>
        <v>237573.68000000002</v>
      </c>
      <c r="CC46" s="169">
        <f t="shared" si="20"/>
        <v>1675519.8100000003</v>
      </c>
      <c r="CD46" s="278">
        <f t="shared" si="21"/>
        <v>0</v>
      </c>
    </row>
    <row r="47" spans="1:82" x14ac:dyDescent="0.3">
      <c r="A47" s="171" t="s">
        <v>315</v>
      </c>
      <c r="B47" s="177">
        <f>'PEP BID'!B47+'PEP A Local'!B47</f>
        <v>0</v>
      </c>
      <c r="C47" s="177">
        <f>'PEP BID'!C47+'PEP A Local'!C47</f>
        <v>0</v>
      </c>
      <c r="D47" s="177">
        <f>'PEP BID'!D47+'PEP A Local'!D47</f>
        <v>0</v>
      </c>
      <c r="E47" s="177">
        <f>'PEP BID'!E47+'PEP A Local'!E47</f>
        <v>0</v>
      </c>
      <c r="F47" s="177">
        <f>'PEP BID'!F47+'PEP A Local'!F47</f>
        <v>0</v>
      </c>
      <c r="G47" s="177">
        <f>'PEP BID'!G47+'PEP A Local'!G47</f>
        <v>0</v>
      </c>
      <c r="H47" s="177">
        <f>'PEP BID'!H47+'PEP A Local'!H47</f>
        <v>73480</v>
      </c>
      <c r="I47" s="177">
        <f>'PEP BID'!I47+'PEP A Local'!I47</f>
        <v>0</v>
      </c>
      <c r="J47" s="177">
        <f>'PEP BID'!J47+'PEP A Local'!J47</f>
        <v>0</v>
      </c>
      <c r="K47" s="177">
        <f>'PEP BID'!K47+'PEP A Local'!K47</f>
        <v>0</v>
      </c>
      <c r="L47" s="177">
        <f>'PEP BID'!L47+'PEP A Local'!L47</f>
        <v>0</v>
      </c>
      <c r="M47" s="177">
        <f>'PEP BID'!M47+'PEP A Local'!M47</f>
        <v>0</v>
      </c>
      <c r="N47" s="177">
        <f>'PEP BID'!N47+'PEP A Local'!N47</f>
        <v>0</v>
      </c>
      <c r="O47" s="177">
        <f>'PEP BID'!O47+'PEP A Local'!O47</f>
        <v>0</v>
      </c>
      <c r="P47" s="177">
        <f>'PEP BID'!P47+'PEP A Local'!P47</f>
        <v>0</v>
      </c>
      <c r="Q47" s="177">
        <f>'PEP BID'!Q47+'PEP A Local'!Q47</f>
        <v>0</v>
      </c>
      <c r="R47" s="177">
        <f>'PEP BID'!R47+'PEP A Local'!R47</f>
        <v>0</v>
      </c>
      <c r="S47" s="177">
        <f>'PEP BID'!S47+'PEP A Local'!S47</f>
        <v>0</v>
      </c>
      <c r="T47" s="177">
        <f>'PEP BID'!T47+'PEP A Local'!T47</f>
        <v>0</v>
      </c>
      <c r="U47" s="177">
        <f>'PEP BID'!U47+'PEP A Local'!U47</f>
        <v>0</v>
      </c>
      <c r="V47" s="177">
        <f>'PEP BID'!V47+'PEP A Local'!V47</f>
        <v>0</v>
      </c>
      <c r="W47" s="177">
        <f>'PEP BID'!W47+'PEP A Local'!W47</f>
        <v>0</v>
      </c>
      <c r="X47" s="177">
        <f>'PEP BID'!X47+'PEP A Local'!X47</f>
        <v>0</v>
      </c>
      <c r="Y47" s="177">
        <f>'PEP BID'!Y47+'PEP A Local'!Y47</f>
        <v>0</v>
      </c>
      <c r="Z47" s="177">
        <f>'PEP BID'!Z47+'PEP A Local'!Z47</f>
        <v>0</v>
      </c>
      <c r="AA47" s="177">
        <f>'PEP BID'!AA47+'PEP A Local'!AA47</f>
        <v>0</v>
      </c>
      <c r="AB47" s="177">
        <f>'PEP BID'!AB47+'PEP A Local'!AB47</f>
        <v>0</v>
      </c>
      <c r="AC47" s="177">
        <f>'PEP BID'!AC47+'PEP A Local'!AC47</f>
        <v>0</v>
      </c>
      <c r="AD47" s="177">
        <f>'PEP BID'!AD47+'PEP A Local'!AD47</f>
        <v>0</v>
      </c>
      <c r="AE47" s="177">
        <f>'PEP BID'!AE47+'PEP A Local'!AE47</f>
        <v>0</v>
      </c>
      <c r="AF47" s="177">
        <f>'PEP BID'!AF47+'PEP A Local'!AF47</f>
        <v>0</v>
      </c>
      <c r="AG47" s="177">
        <f>'PEP BID'!AG47+'PEP A Local'!AG47</f>
        <v>0</v>
      </c>
      <c r="AH47" s="177">
        <f>'PEP BID'!AH47+'PEP A Local'!AH47</f>
        <v>0</v>
      </c>
      <c r="AI47" s="177">
        <f>'PEP BID'!AI47+'PEP A Local'!AI47</f>
        <v>0</v>
      </c>
      <c r="AJ47" s="177">
        <f>'PEP BID'!AJ47+'PEP A Local'!AJ47</f>
        <v>0</v>
      </c>
      <c r="AK47" s="177">
        <f>'PEP BID'!AK47+'PEP A Local'!AK47</f>
        <v>0</v>
      </c>
      <c r="AL47" s="177">
        <f>'PEP BID'!AL47+'PEP A Local'!AL47</f>
        <v>0</v>
      </c>
      <c r="AM47" s="177">
        <f>'PEP BID'!AM47+'PEP A Local'!AM47</f>
        <v>0</v>
      </c>
      <c r="AN47" s="177">
        <f>'PEP BID'!AN47+'PEP A Local'!AN47</f>
        <v>0</v>
      </c>
      <c r="AO47" s="177">
        <f>'PEP BID'!AO47+'PEP A Local'!AO47</f>
        <v>0</v>
      </c>
      <c r="AP47" s="177">
        <f>'PEP BID'!AP47+'PEP A Local'!AP47</f>
        <v>0</v>
      </c>
      <c r="AQ47" s="177">
        <f>'PEP BID'!AQ47+'PEP A Local'!AQ47</f>
        <v>0</v>
      </c>
      <c r="AR47" s="177">
        <f>'PEP BID'!AR47+'PEP A Local'!AR47</f>
        <v>0</v>
      </c>
      <c r="AS47" s="177">
        <f>'PEP BID'!AS47+'PEP A Local'!AS47</f>
        <v>0</v>
      </c>
      <c r="AT47" s="177">
        <f>'PEP BID'!AT47+'PEP A Local'!AT47</f>
        <v>0</v>
      </c>
      <c r="AU47" s="177">
        <f>'PEP BID'!AU47+'PEP A Local'!AU47</f>
        <v>0</v>
      </c>
      <c r="AV47" s="177">
        <f>'PEP BID'!AV47+'PEP A Local'!AV47</f>
        <v>0</v>
      </c>
      <c r="AW47" s="177">
        <f>'PEP BID'!AW47+'PEP A Local'!AW47</f>
        <v>0</v>
      </c>
      <c r="AX47" s="177">
        <f>'PEP BID'!AX47+'PEP A Local'!AX47</f>
        <v>0</v>
      </c>
      <c r="AY47" s="177">
        <f>'PEP BID'!AY47+'PEP A Local'!AY47</f>
        <v>0</v>
      </c>
      <c r="AZ47" s="177">
        <f>'PEP BID'!AZ47+'PEP A Local'!AZ47</f>
        <v>0</v>
      </c>
      <c r="BA47" s="177">
        <f>'PEP BID'!BA47+'PEP A Local'!BA47</f>
        <v>0</v>
      </c>
      <c r="BB47" s="177">
        <f>'PEP BID'!BB47+'PEP A Local'!BB47</f>
        <v>0</v>
      </c>
      <c r="BC47" s="177">
        <f>'PEP BID'!BC47+'PEP A Local'!BC47</f>
        <v>0</v>
      </c>
      <c r="BD47" s="177">
        <f>'PEP BID'!BD47+'PEP A Local'!BD47</f>
        <v>0</v>
      </c>
      <c r="BE47" s="177">
        <f>'PEP BID'!BE47+'PEP A Local'!BE47</f>
        <v>0</v>
      </c>
      <c r="BF47" s="177">
        <f>'PEP BID'!BF47+'PEP A Local'!BF47</f>
        <v>0</v>
      </c>
      <c r="BG47" s="177">
        <f>'PEP BID'!BG47+'PEP A Local'!BG47</f>
        <v>0</v>
      </c>
      <c r="BH47" s="177">
        <f>'PEP BID'!BH47+'PEP A Local'!BH47</f>
        <v>0</v>
      </c>
      <c r="BI47" s="177">
        <f>'PEP BID'!BI47+'PEP A Local'!BI47</f>
        <v>0</v>
      </c>
      <c r="BJ47" s="177">
        <f>'PEP BID'!BJ47+'PEP A Local'!BJ47</f>
        <v>0</v>
      </c>
      <c r="BK47" s="177">
        <f>'PEP BID'!BK47+'PEP A Local'!BK47</f>
        <v>0</v>
      </c>
      <c r="BL47" s="177">
        <f>'PEP BID'!BL47+'PEP A Local'!BL47</f>
        <v>0</v>
      </c>
      <c r="BM47" s="177">
        <f>'PEP BID'!BM47+'PEP A Local'!BM47</f>
        <v>0</v>
      </c>
      <c r="BN47" s="177">
        <f>'PEP BID'!BN47+'PEP A Local'!BN47</f>
        <v>0</v>
      </c>
      <c r="BO47" s="177">
        <f>'PEP BID'!BO47+'PEP A Local'!BO47</f>
        <v>0</v>
      </c>
      <c r="BP47" s="177">
        <f>'PEP BID'!BP47+'PEP A Local'!BP47</f>
        <v>0</v>
      </c>
      <c r="BQ47" s="177">
        <f>'PEP BID'!BQ47+'PEP A Local'!BQ47</f>
        <v>0</v>
      </c>
      <c r="BR47" s="177">
        <f>'PEP BID'!BR47+'PEP A Local'!BR47</f>
        <v>0</v>
      </c>
      <c r="BS47" s="177">
        <f>'PEP BID'!BS47+'PEP A Local'!BS47</f>
        <v>0</v>
      </c>
      <c r="BT47" s="177">
        <f>'PEP BID'!BT47+'PEP A Local'!BT47</f>
        <v>0</v>
      </c>
      <c r="BU47" s="177">
        <f>'PEP BID'!BU47+'PEP A Local'!BU47</f>
        <v>73480</v>
      </c>
      <c r="BV47" s="172">
        <f>'PEP BID'!BV47+'PEP A Local'!BV47</f>
        <v>0</v>
      </c>
      <c r="BW47" s="177">
        <f t="shared" si="14"/>
        <v>73480</v>
      </c>
      <c r="BX47" s="177">
        <f t="shared" si="15"/>
        <v>0</v>
      </c>
      <c r="BY47" s="177">
        <f t="shared" si="16"/>
        <v>0</v>
      </c>
      <c r="BZ47" s="177">
        <f t="shared" si="17"/>
        <v>0</v>
      </c>
      <c r="CA47" s="177">
        <f t="shared" si="18"/>
        <v>0</v>
      </c>
      <c r="CB47" s="177">
        <f t="shared" si="19"/>
        <v>0</v>
      </c>
      <c r="CC47" s="177">
        <f t="shared" si="20"/>
        <v>73480</v>
      </c>
      <c r="CD47" s="278">
        <f t="shared" si="21"/>
        <v>0</v>
      </c>
    </row>
    <row r="48" spans="1:82" x14ac:dyDescent="0.3">
      <c r="A48" s="124" t="s">
        <v>324</v>
      </c>
      <c r="B48" s="169">
        <f>'PEP BID'!B48+'PEP A Local'!B48</f>
        <v>0</v>
      </c>
      <c r="C48" s="169">
        <f>'PEP BID'!C48+'PEP A Local'!C48</f>
        <v>0</v>
      </c>
      <c r="D48" s="169">
        <f>'PEP BID'!D48+'PEP A Local'!D48</f>
        <v>0</v>
      </c>
      <c r="E48" s="169">
        <f>'PEP BID'!E48+'PEP A Local'!E48</f>
        <v>0</v>
      </c>
      <c r="F48" s="169">
        <f>'PEP BID'!F48+'PEP A Local'!F48</f>
        <v>0</v>
      </c>
      <c r="G48" s="169">
        <f>'PEP BID'!G48+'PEP A Local'!G48</f>
        <v>0</v>
      </c>
      <c r="H48" s="169">
        <f>'PEP BID'!H48+'PEP A Local'!H48</f>
        <v>0</v>
      </c>
      <c r="I48" s="169">
        <f>'PEP BID'!I48+'PEP A Local'!I48</f>
        <v>0</v>
      </c>
      <c r="J48" s="169">
        <f>'PEP BID'!J48+'PEP A Local'!J48</f>
        <v>0</v>
      </c>
      <c r="K48" s="169">
        <f>'PEP BID'!K48+'PEP A Local'!K48</f>
        <v>0</v>
      </c>
      <c r="L48" s="169">
        <f>'PEP BID'!L48+'PEP A Local'!L48</f>
        <v>0</v>
      </c>
      <c r="M48" s="169">
        <f>'PEP BID'!M48+'PEP A Local'!M48</f>
        <v>0</v>
      </c>
      <c r="N48" s="169">
        <f>'PEP BID'!N48+'PEP A Local'!N48</f>
        <v>0</v>
      </c>
      <c r="O48" s="169">
        <f>'PEP BID'!O48+'PEP A Local'!O48</f>
        <v>0</v>
      </c>
      <c r="P48" s="169">
        <f>'PEP BID'!P48+'PEP A Local'!P48</f>
        <v>0</v>
      </c>
      <c r="Q48" s="169">
        <f>'PEP BID'!Q48+'PEP A Local'!Q48</f>
        <v>0</v>
      </c>
      <c r="R48" s="169">
        <f>'PEP BID'!R48+'PEP A Local'!R48</f>
        <v>0</v>
      </c>
      <c r="S48" s="169">
        <f>'PEP BID'!S48+'PEP A Local'!S48</f>
        <v>0</v>
      </c>
      <c r="T48" s="169">
        <f>'PEP BID'!T48+'PEP A Local'!T48</f>
        <v>0</v>
      </c>
      <c r="U48" s="169">
        <f>'PEP BID'!U48+'PEP A Local'!U48</f>
        <v>0</v>
      </c>
      <c r="V48" s="169">
        <f>'PEP BID'!V48+'PEP A Local'!V48</f>
        <v>0</v>
      </c>
      <c r="W48" s="169">
        <f>'PEP BID'!W48+'PEP A Local'!W48</f>
        <v>0</v>
      </c>
      <c r="X48" s="169">
        <f>'PEP BID'!X48+'PEP A Local'!X48</f>
        <v>0</v>
      </c>
      <c r="Y48" s="169">
        <f>'PEP BID'!Y48+'PEP A Local'!Y48</f>
        <v>0</v>
      </c>
      <c r="Z48" s="169">
        <f>'PEP BID'!Z48+'PEP A Local'!Z48</f>
        <v>0</v>
      </c>
      <c r="AA48" s="169">
        <f>'PEP BID'!AA48+'PEP A Local'!AA48</f>
        <v>0</v>
      </c>
      <c r="AB48" s="169">
        <f>'PEP BID'!AB48+'PEP A Local'!AB48</f>
        <v>0</v>
      </c>
      <c r="AC48" s="169">
        <f>'PEP BID'!AC48+'PEP A Local'!AC48</f>
        <v>0</v>
      </c>
      <c r="AD48" s="169">
        <f>'PEP BID'!AD48+'PEP A Local'!AD48</f>
        <v>0</v>
      </c>
      <c r="AE48" s="169">
        <f>'PEP BID'!AE48+'PEP A Local'!AE48</f>
        <v>0</v>
      </c>
      <c r="AF48" s="169">
        <f>'PEP BID'!AF48+'PEP A Local'!AF48</f>
        <v>0</v>
      </c>
      <c r="AG48" s="169">
        <f>'PEP BID'!AG48+'PEP A Local'!AG48</f>
        <v>0</v>
      </c>
      <c r="AH48" s="169">
        <f>'PEP BID'!AH48+'PEP A Local'!AH48</f>
        <v>0</v>
      </c>
      <c r="AI48" s="169">
        <f>'PEP BID'!AI48+'PEP A Local'!AI48</f>
        <v>0</v>
      </c>
      <c r="AJ48" s="169">
        <f>'PEP BID'!AJ48+'PEP A Local'!AJ48</f>
        <v>0</v>
      </c>
      <c r="AK48" s="169">
        <f>'PEP BID'!AK48+'PEP A Local'!AK48</f>
        <v>0</v>
      </c>
      <c r="AL48" s="169">
        <f>'PEP BID'!AL48+'PEP A Local'!AL48</f>
        <v>0</v>
      </c>
      <c r="AM48" s="169">
        <f>'PEP BID'!AM48+'PEP A Local'!AM48</f>
        <v>0</v>
      </c>
      <c r="AN48" s="169">
        <f>'PEP BID'!AN48+'PEP A Local'!AN48</f>
        <v>0</v>
      </c>
      <c r="AO48" s="169">
        <f>'PEP BID'!AO48+'PEP A Local'!AO48</f>
        <v>0</v>
      </c>
      <c r="AP48" s="169">
        <f>'PEP BID'!AP48+'PEP A Local'!AP48</f>
        <v>0</v>
      </c>
      <c r="AQ48" s="169">
        <f>'PEP BID'!AQ48+'PEP A Local'!AQ48</f>
        <v>0</v>
      </c>
      <c r="AR48" s="169">
        <f>'PEP BID'!AR48+'PEP A Local'!AR48</f>
        <v>0</v>
      </c>
      <c r="AS48" s="169">
        <f>'PEP BID'!AS48+'PEP A Local'!AS48</f>
        <v>0</v>
      </c>
      <c r="AT48" s="169">
        <f>'PEP BID'!AT48+'PEP A Local'!AT48</f>
        <v>9348.8599999999988</v>
      </c>
      <c r="AU48" s="169">
        <f>'PEP BID'!AU48+'PEP A Local'!AU48</f>
        <v>2751.14</v>
      </c>
      <c r="AV48" s="169">
        <f>'PEP BID'!AV48+'PEP A Local'!AV48</f>
        <v>11686.07</v>
      </c>
      <c r="AW48" s="169">
        <f>'PEP BID'!AW48+'PEP A Local'!AW48</f>
        <v>3438.9300000000003</v>
      </c>
      <c r="AX48" s="169">
        <f>'PEP BID'!AX48+'PEP A Local'!AX48</f>
        <v>14023.28</v>
      </c>
      <c r="AY48" s="169">
        <f>'PEP BID'!AY48+'PEP A Local'!AY48</f>
        <v>4126.72</v>
      </c>
      <c r="AZ48" s="169">
        <f>'PEP BID'!AZ48+'PEP A Local'!AZ48</f>
        <v>10311.070000000002</v>
      </c>
      <c r="BA48" s="169">
        <f>'PEP BID'!BA48+'PEP A Local'!BA48</f>
        <v>4813.93</v>
      </c>
      <c r="BB48" s="169">
        <f>'PEP BID'!BB48+'PEP A Local'!BB48</f>
        <v>0</v>
      </c>
      <c r="BC48" s="169">
        <f>'PEP BID'!BC48+'PEP A Local'!BC48</f>
        <v>0</v>
      </c>
      <c r="BD48" s="169">
        <f>'PEP BID'!BD48+'PEP A Local'!BD48</f>
        <v>0</v>
      </c>
      <c r="BE48" s="169">
        <f>'PEP BID'!BE48+'PEP A Local'!BE48</f>
        <v>0</v>
      </c>
      <c r="BF48" s="169">
        <f>'PEP BID'!BF48+'PEP A Local'!BF48</f>
        <v>0</v>
      </c>
      <c r="BG48" s="169">
        <f>'PEP BID'!BG48+'PEP A Local'!BG48</f>
        <v>0</v>
      </c>
      <c r="BH48" s="169">
        <f>'PEP BID'!BH48+'PEP A Local'!BH48</f>
        <v>0</v>
      </c>
      <c r="BI48" s="169">
        <f>'PEP BID'!BI48+'PEP A Local'!BI48</f>
        <v>0</v>
      </c>
      <c r="BJ48" s="169">
        <f>'PEP BID'!BJ48+'PEP A Local'!BJ48</f>
        <v>0</v>
      </c>
      <c r="BK48" s="169">
        <f>'PEP BID'!BK48+'PEP A Local'!BK48</f>
        <v>0</v>
      </c>
      <c r="BL48" s="169">
        <f>'PEP BID'!BL48+'PEP A Local'!BL48</f>
        <v>0</v>
      </c>
      <c r="BM48" s="169">
        <f>'PEP BID'!BM48+'PEP A Local'!BM48</f>
        <v>0</v>
      </c>
      <c r="BN48" s="169">
        <f>'PEP BID'!BN48+'PEP A Local'!BN48</f>
        <v>0</v>
      </c>
      <c r="BO48" s="169">
        <f>'PEP BID'!BO48+'PEP A Local'!BO48</f>
        <v>0</v>
      </c>
      <c r="BP48" s="169">
        <f>'PEP BID'!BP48+'PEP A Local'!BP48</f>
        <v>0</v>
      </c>
      <c r="BQ48" s="169">
        <f>'PEP BID'!BQ48+'PEP A Local'!BQ48</f>
        <v>0</v>
      </c>
      <c r="BR48" s="169">
        <f>'PEP BID'!BR48+'PEP A Local'!BR48</f>
        <v>0</v>
      </c>
      <c r="BS48" s="169">
        <f>'PEP BID'!BS48+'PEP A Local'!BS48</f>
        <v>0</v>
      </c>
      <c r="BT48" s="169">
        <f>'PEP BID'!BT48+'PEP A Local'!BT48</f>
        <v>0</v>
      </c>
      <c r="BU48" s="169">
        <f>'PEP BID'!BU48+'PEP A Local'!BU48</f>
        <v>60500</v>
      </c>
      <c r="BV48" s="172">
        <f>'PEP BID'!BV48+'PEP A Local'!BV48</f>
        <v>0</v>
      </c>
      <c r="BW48" s="169">
        <f t="shared" si="14"/>
        <v>0</v>
      </c>
      <c r="BX48" s="169">
        <f t="shared" si="15"/>
        <v>0</v>
      </c>
      <c r="BY48" s="169">
        <f t="shared" si="16"/>
        <v>0</v>
      </c>
      <c r="BZ48" s="169">
        <f t="shared" si="17"/>
        <v>27225</v>
      </c>
      <c r="CA48" s="169">
        <f t="shared" si="18"/>
        <v>33275</v>
      </c>
      <c r="CB48" s="169">
        <f t="shared" si="19"/>
        <v>0</v>
      </c>
      <c r="CC48" s="169">
        <f t="shared" si="20"/>
        <v>60500</v>
      </c>
      <c r="CD48" s="278">
        <f t="shared" si="21"/>
        <v>0</v>
      </c>
    </row>
    <row r="49" spans="1:82" x14ac:dyDescent="0.3">
      <c r="A49" s="124" t="s">
        <v>325</v>
      </c>
      <c r="B49" s="169">
        <f>'PEP BID'!B49+'PEP A Local'!B49</f>
        <v>0</v>
      </c>
      <c r="C49" s="169">
        <f>'PEP BID'!C49+'PEP A Local'!C49</f>
        <v>0</v>
      </c>
      <c r="D49" s="169">
        <f>'PEP BID'!D49+'PEP A Local'!D49</f>
        <v>0</v>
      </c>
      <c r="E49" s="169">
        <f>'PEP BID'!E49+'PEP A Local'!E49</f>
        <v>0</v>
      </c>
      <c r="F49" s="169">
        <f>'PEP BID'!F49+'PEP A Local'!F49</f>
        <v>0</v>
      </c>
      <c r="G49" s="169">
        <f>'PEP BID'!G49+'PEP A Local'!G49</f>
        <v>0</v>
      </c>
      <c r="H49" s="169">
        <f>'PEP BID'!H49+'PEP A Local'!H49</f>
        <v>0</v>
      </c>
      <c r="I49" s="169">
        <f>'PEP BID'!I49+'PEP A Local'!I49</f>
        <v>0</v>
      </c>
      <c r="J49" s="169">
        <f>'PEP BID'!J49+'PEP A Local'!J49</f>
        <v>0</v>
      </c>
      <c r="K49" s="169">
        <f>'PEP BID'!K49+'PEP A Local'!K49</f>
        <v>0</v>
      </c>
      <c r="L49" s="169">
        <f>'PEP BID'!L49+'PEP A Local'!L49</f>
        <v>0</v>
      </c>
      <c r="M49" s="169">
        <f>'PEP BID'!M49+'PEP A Local'!M49</f>
        <v>0</v>
      </c>
      <c r="N49" s="169">
        <f>'PEP BID'!N49+'PEP A Local'!N49</f>
        <v>0</v>
      </c>
      <c r="O49" s="169">
        <f>'PEP BID'!O49+'PEP A Local'!O49</f>
        <v>0</v>
      </c>
      <c r="P49" s="169">
        <f>'PEP BID'!P49+'PEP A Local'!P49</f>
        <v>0</v>
      </c>
      <c r="Q49" s="169">
        <f>'PEP BID'!Q49+'PEP A Local'!Q49</f>
        <v>0</v>
      </c>
      <c r="R49" s="169">
        <f>'PEP BID'!R49+'PEP A Local'!R49</f>
        <v>0</v>
      </c>
      <c r="S49" s="169">
        <f>'PEP BID'!S49+'PEP A Local'!S49</f>
        <v>0</v>
      </c>
      <c r="T49" s="169">
        <f>'PEP BID'!T49+'PEP A Local'!T49</f>
        <v>0</v>
      </c>
      <c r="U49" s="169">
        <f>'PEP BID'!U49+'PEP A Local'!U49</f>
        <v>0</v>
      </c>
      <c r="V49" s="169">
        <f>'PEP BID'!V49+'PEP A Local'!V49</f>
        <v>0</v>
      </c>
      <c r="W49" s="169">
        <f>'PEP BID'!W49+'PEP A Local'!W49</f>
        <v>0</v>
      </c>
      <c r="X49" s="169">
        <f>'PEP BID'!X49+'PEP A Local'!X49</f>
        <v>0</v>
      </c>
      <c r="Y49" s="169">
        <f>'PEP BID'!Y49+'PEP A Local'!Y49</f>
        <v>0</v>
      </c>
      <c r="Z49" s="169">
        <f>'PEP BID'!Z49+'PEP A Local'!Z49</f>
        <v>0</v>
      </c>
      <c r="AA49" s="169">
        <f>'PEP BID'!AA49+'PEP A Local'!AA49</f>
        <v>0</v>
      </c>
      <c r="AB49" s="169">
        <f>'PEP BID'!AB49+'PEP A Local'!AB49</f>
        <v>0</v>
      </c>
      <c r="AC49" s="169">
        <f>'PEP BID'!AC49+'PEP A Local'!AC49</f>
        <v>0</v>
      </c>
      <c r="AD49" s="169">
        <f>'PEP BID'!AD49+'PEP A Local'!AD49</f>
        <v>0</v>
      </c>
      <c r="AE49" s="169">
        <f>'PEP BID'!AE49+'PEP A Local'!AE49</f>
        <v>0</v>
      </c>
      <c r="AF49" s="169">
        <f>'PEP BID'!AF49+'PEP A Local'!AF49</f>
        <v>0</v>
      </c>
      <c r="AG49" s="169">
        <f>'PEP BID'!AG49+'PEP A Local'!AG49</f>
        <v>0</v>
      </c>
      <c r="AH49" s="169">
        <f>'PEP BID'!AH49+'PEP A Local'!AH49</f>
        <v>0</v>
      </c>
      <c r="AI49" s="169">
        <f>'PEP BID'!AI49+'PEP A Local'!AI49</f>
        <v>0</v>
      </c>
      <c r="AJ49" s="169">
        <f>'PEP BID'!AJ49+'PEP A Local'!AJ49</f>
        <v>0</v>
      </c>
      <c r="AK49" s="169">
        <f>'PEP BID'!AK49+'PEP A Local'!AK49</f>
        <v>0</v>
      </c>
      <c r="AL49" s="169">
        <f>'PEP BID'!AL49+'PEP A Local'!AL49</f>
        <v>0</v>
      </c>
      <c r="AM49" s="169">
        <f>'PEP BID'!AM49+'PEP A Local'!AM49</f>
        <v>0</v>
      </c>
      <c r="AN49" s="169">
        <f>'PEP BID'!AN49+'PEP A Local'!AN49</f>
        <v>0</v>
      </c>
      <c r="AO49" s="169">
        <f>'PEP BID'!AO49+'PEP A Local'!AO49</f>
        <v>0</v>
      </c>
      <c r="AP49" s="169">
        <f>'PEP BID'!AP49+'PEP A Local'!AP49</f>
        <v>0</v>
      </c>
      <c r="AQ49" s="169">
        <f>'PEP BID'!AQ49+'PEP A Local'!AQ49</f>
        <v>0</v>
      </c>
      <c r="AR49" s="169">
        <f>'PEP BID'!AR49+'PEP A Local'!AR49</f>
        <v>0</v>
      </c>
      <c r="AS49" s="169">
        <f>'PEP BID'!AS49+'PEP A Local'!AS49</f>
        <v>0</v>
      </c>
      <c r="AT49" s="169">
        <f>'PEP BID'!AT49+'PEP A Local'!AT49</f>
        <v>0</v>
      </c>
      <c r="AU49" s="169">
        <f>'PEP BID'!AU49+'PEP A Local'!AU49</f>
        <v>0</v>
      </c>
      <c r="AV49" s="169">
        <f>'PEP BID'!AV49+'PEP A Local'!AV49</f>
        <v>0</v>
      </c>
      <c r="AW49" s="169">
        <f>'PEP BID'!AW49+'PEP A Local'!AW49</f>
        <v>0</v>
      </c>
      <c r="AX49" s="169">
        <f>'PEP BID'!AX49+'PEP A Local'!AX49</f>
        <v>0</v>
      </c>
      <c r="AY49" s="169">
        <f>'PEP BID'!AY49+'PEP A Local'!AY49</f>
        <v>0</v>
      </c>
      <c r="AZ49" s="169">
        <f>'PEP BID'!AZ49+'PEP A Local'!AZ49</f>
        <v>0</v>
      </c>
      <c r="BA49" s="169">
        <f>'PEP BID'!BA49+'PEP A Local'!BA49</f>
        <v>0</v>
      </c>
      <c r="BB49" s="169">
        <f>'PEP BID'!BB49+'PEP A Local'!BB49</f>
        <v>0</v>
      </c>
      <c r="BC49" s="169">
        <f>'PEP BID'!BC49+'PEP A Local'!BC49</f>
        <v>0</v>
      </c>
      <c r="BD49" s="169">
        <f>'PEP BID'!BD49+'PEP A Local'!BD49</f>
        <v>0</v>
      </c>
      <c r="BE49" s="169">
        <f>'PEP BID'!BE49+'PEP A Local'!BE49</f>
        <v>0</v>
      </c>
      <c r="BF49" s="169">
        <f>'PEP BID'!BF49+'PEP A Local'!BF49</f>
        <v>0</v>
      </c>
      <c r="BG49" s="169">
        <f>'PEP BID'!BG49+'PEP A Local'!BG49</f>
        <v>8525</v>
      </c>
      <c r="BH49" s="169">
        <f>'PEP BID'!BH49+'PEP A Local'!BH49</f>
        <v>3575</v>
      </c>
      <c r="BI49" s="169">
        <f>'PEP BID'!BI49+'PEP A Local'!BI49</f>
        <v>9968.75</v>
      </c>
      <c r="BJ49" s="169">
        <f>'PEP BID'!BJ49+'PEP A Local'!BJ49</f>
        <v>5156.25</v>
      </c>
      <c r="BK49" s="169">
        <f>'PEP BID'!BK49+'PEP A Local'!BK49</f>
        <v>11137.5</v>
      </c>
      <c r="BL49" s="169">
        <f>'PEP BID'!BL49+'PEP A Local'!BL49</f>
        <v>7012.5</v>
      </c>
      <c r="BM49" s="169">
        <f>'PEP BID'!BM49+'PEP A Local'!BM49</f>
        <v>8593.75</v>
      </c>
      <c r="BN49" s="169">
        <f>'PEP BID'!BN49+'PEP A Local'!BN49</f>
        <v>6531.25</v>
      </c>
      <c r="BO49" s="169">
        <f>'PEP BID'!BO49+'PEP A Local'!BO49</f>
        <v>0</v>
      </c>
      <c r="BP49" s="169">
        <f>'PEP BID'!BP49+'PEP A Local'!BP49</f>
        <v>0</v>
      </c>
      <c r="BQ49" s="169">
        <f>'PEP BID'!BQ49+'PEP A Local'!BQ49</f>
        <v>0</v>
      </c>
      <c r="BR49" s="169">
        <f>'PEP BID'!BR49+'PEP A Local'!BR49</f>
        <v>0</v>
      </c>
      <c r="BS49" s="169">
        <f>'PEP BID'!BS49+'PEP A Local'!BS49</f>
        <v>0</v>
      </c>
      <c r="BT49" s="169">
        <f>'PEP BID'!BT49+'PEP A Local'!BT49</f>
        <v>0</v>
      </c>
      <c r="BU49" s="169">
        <f>'PEP BID'!BU49+'PEP A Local'!BU49</f>
        <v>60500</v>
      </c>
      <c r="BV49" s="172">
        <f>'PEP BID'!BV49+'PEP A Local'!BV49</f>
        <v>0</v>
      </c>
      <c r="BW49" s="169">
        <f t="shared" si="14"/>
        <v>0</v>
      </c>
      <c r="BX49" s="169">
        <f t="shared" si="15"/>
        <v>0</v>
      </c>
      <c r="BY49" s="169">
        <f t="shared" si="16"/>
        <v>0</v>
      </c>
      <c r="BZ49" s="169">
        <f t="shared" si="17"/>
        <v>0</v>
      </c>
      <c r="CA49" s="169">
        <f t="shared" si="18"/>
        <v>22068.75</v>
      </c>
      <c r="CB49" s="169">
        <f t="shared" si="19"/>
        <v>38431.25</v>
      </c>
      <c r="CC49" s="169">
        <f t="shared" si="20"/>
        <v>60500</v>
      </c>
      <c r="CD49" s="278">
        <f t="shared" si="21"/>
        <v>0</v>
      </c>
    </row>
    <row r="50" spans="1:82" x14ac:dyDescent="0.3">
      <c r="A50" s="124" t="s">
        <v>13</v>
      </c>
      <c r="B50" s="169">
        <f>'PEP BID'!B50+'PEP A Local'!B50</f>
        <v>0</v>
      </c>
      <c r="C50" s="169">
        <f>'PEP BID'!C50+'PEP A Local'!C50</f>
        <v>0</v>
      </c>
      <c r="D50" s="169">
        <f>'PEP BID'!D50+'PEP A Local'!D50</f>
        <v>0</v>
      </c>
      <c r="E50" s="169">
        <f>'PEP BID'!E50+'PEP A Local'!E50</f>
        <v>0</v>
      </c>
      <c r="F50" s="169">
        <f>'PEP BID'!F50+'PEP A Local'!F50</f>
        <v>0</v>
      </c>
      <c r="G50" s="169">
        <f>'PEP BID'!G50+'PEP A Local'!G50</f>
        <v>0</v>
      </c>
      <c r="H50" s="169">
        <f>'PEP BID'!H50+'PEP A Local'!H50</f>
        <v>0</v>
      </c>
      <c r="I50" s="169">
        <f>'PEP BID'!I50+'PEP A Local'!I50</f>
        <v>0</v>
      </c>
      <c r="J50" s="169">
        <f>'PEP BID'!J50+'PEP A Local'!J50</f>
        <v>0</v>
      </c>
      <c r="K50" s="169">
        <f>'PEP BID'!K50+'PEP A Local'!K50</f>
        <v>0</v>
      </c>
      <c r="L50" s="169">
        <f>'PEP BID'!L50+'PEP A Local'!L50</f>
        <v>0</v>
      </c>
      <c r="M50" s="169">
        <f>'PEP BID'!M50+'PEP A Local'!M50</f>
        <v>0</v>
      </c>
      <c r="N50" s="169">
        <f>'PEP BID'!N50+'PEP A Local'!N50</f>
        <v>0</v>
      </c>
      <c r="O50" s="169">
        <f>'PEP BID'!O50+'PEP A Local'!O50</f>
        <v>12666.67</v>
      </c>
      <c r="P50" s="169">
        <f>'PEP BID'!P50+'PEP A Local'!P50</f>
        <v>15333.33</v>
      </c>
      <c r="Q50" s="169">
        <f>'PEP BID'!Q50+'PEP A Local'!Q50</f>
        <v>14666.66</v>
      </c>
      <c r="R50" s="169">
        <f>'PEP BID'!R50+'PEP A Local'!R50</f>
        <v>1333.33</v>
      </c>
      <c r="S50" s="169">
        <f>'PEP BID'!S50+'PEP A Local'!S50</f>
        <v>0</v>
      </c>
      <c r="T50" s="169">
        <f>'PEP BID'!T50+'PEP A Local'!T50</f>
        <v>0</v>
      </c>
      <c r="U50" s="169">
        <f>'PEP BID'!U50+'PEP A Local'!U50</f>
        <v>0</v>
      </c>
      <c r="V50" s="169">
        <f>'PEP BID'!V50+'PEP A Local'!V50</f>
        <v>0</v>
      </c>
      <c r="W50" s="169">
        <f>'PEP BID'!W50+'PEP A Local'!W50</f>
        <v>0</v>
      </c>
      <c r="X50" s="169">
        <f>'PEP BID'!X50+'PEP A Local'!X50</f>
        <v>0</v>
      </c>
      <c r="Y50" s="169">
        <f>'PEP BID'!Y50+'PEP A Local'!Y50</f>
        <v>0</v>
      </c>
      <c r="Z50" s="169">
        <f>'PEP BID'!Z50+'PEP A Local'!Z50</f>
        <v>0</v>
      </c>
      <c r="AA50" s="169">
        <f>'PEP BID'!AA50+'PEP A Local'!AA50</f>
        <v>13333.329999999998</v>
      </c>
      <c r="AB50" s="169">
        <f>'PEP BID'!AB50+'PEP A Local'!AB50</f>
        <v>15333.33</v>
      </c>
      <c r="AC50" s="169">
        <f>'PEP BID'!AC50+'PEP A Local'!AC50</f>
        <v>14000</v>
      </c>
      <c r="AD50" s="169">
        <f>'PEP BID'!AD50+'PEP A Local'!AD50</f>
        <v>1333.33</v>
      </c>
      <c r="AE50" s="169">
        <f>'PEP BID'!AE50+'PEP A Local'!AE50</f>
        <v>0</v>
      </c>
      <c r="AF50" s="169">
        <f>'PEP BID'!AF50+'PEP A Local'!AF50</f>
        <v>0</v>
      </c>
      <c r="AG50" s="169">
        <f>'PEP BID'!AG50+'PEP A Local'!AG50</f>
        <v>0</v>
      </c>
      <c r="AH50" s="169">
        <f>'PEP BID'!AH50+'PEP A Local'!AH50</f>
        <v>0</v>
      </c>
      <c r="AI50" s="169">
        <f>'PEP BID'!AI50+'PEP A Local'!AI50</f>
        <v>0</v>
      </c>
      <c r="AJ50" s="169">
        <f>'PEP BID'!AJ50+'PEP A Local'!AJ50</f>
        <v>0</v>
      </c>
      <c r="AK50" s="169">
        <f>'PEP BID'!AK50+'PEP A Local'!AK50</f>
        <v>0</v>
      </c>
      <c r="AL50" s="169">
        <f>'PEP BID'!AL50+'PEP A Local'!AL50</f>
        <v>0</v>
      </c>
      <c r="AM50" s="169">
        <f>'PEP BID'!AM50+'PEP A Local'!AM50</f>
        <v>13333.329999999998</v>
      </c>
      <c r="AN50" s="169">
        <f>'PEP BID'!AN50+'PEP A Local'!AN50</f>
        <v>15333.33</v>
      </c>
      <c r="AO50" s="169">
        <f>'PEP BID'!AO50+'PEP A Local'!AO50</f>
        <v>13333.329999999998</v>
      </c>
      <c r="AP50" s="169">
        <f>'PEP BID'!AP50+'PEP A Local'!AP50</f>
        <v>2000</v>
      </c>
      <c r="AQ50" s="169">
        <f>'PEP BID'!AQ50+'PEP A Local'!AQ50</f>
        <v>0</v>
      </c>
      <c r="AR50" s="169">
        <f>'PEP BID'!AR50+'PEP A Local'!AR50</f>
        <v>0</v>
      </c>
      <c r="AS50" s="169">
        <f>'PEP BID'!AS50+'PEP A Local'!AS50</f>
        <v>0</v>
      </c>
      <c r="AT50" s="169">
        <f>'PEP BID'!AT50+'PEP A Local'!AT50</f>
        <v>0</v>
      </c>
      <c r="AU50" s="169">
        <f>'PEP BID'!AU50+'PEP A Local'!AU50</f>
        <v>0</v>
      </c>
      <c r="AV50" s="169">
        <f>'PEP BID'!AV50+'PEP A Local'!AV50</f>
        <v>0</v>
      </c>
      <c r="AW50" s="169">
        <f>'PEP BID'!AW50+'PEP A Local'!AW50</f>
        <v>0</v>
      </c>
      <c r="AX50" s="169">
        <f>'PEP BID'!AX50+'PEP A Local'!AX50</f>
        <v>0</v>
      </c>
      <c r="AY50" s="169">
        <f>'PEP BID'!AY50+'PEP A Local'!AY50</f>
        <v>14000</v>
      </c>
      <c r="AZ50" s="169">
        <f>'PEP BID'!AZ50+'PEP A Local'!AZ50</f>
        <v>14000</v>
      </c>
      <c r="BA50" s="169">
        <f>'PEP BID'!BA50+'PEP A Local'!BA50</f>
        <v>14666.66</v>
      </c>
      <c r="BB50" s="169">
        <f>'PEP BID'!BB50+'PEP A Local'!BB50</f>
        <v>1333.33</v>
      </c>
      <c r="BC50" s="169">
        <f>'PEP BID'!BC50+'PEP A Local'!BC50</f>
        <v>0</v>
      </c>
      <c r="BD50" s="169">
        <f>'PEP BID'!BD50+'PEP A Local'!BD50</f>
        <v>0</v>
      </c>
      <c r="BE50" s="169">
        <f>'PEP BID'!BE50+'PEP A Local'!BE50</f>
        <v>0</v>
      </c>
      <c r="BF50" s="169">
        <f>'PEP BID'!BF50+'PEP A Local'!BF50</f>
        <v>0</v>
      </c>
      <c r="BG50" s="169">
        <f>'PEP BID'!BG50+'PEP A Local'!BG50</f>
        <v>0</v>
      </c>
      <c r="BH50" s="169">
        <f>'PEP BID'!BH50+'PEP A Local'!BH50</f>
        <v>0</v>
      </c>
      <c r="BI50" s="169">
        <f>'PEP BID'!BI50+'PEP A Local'!BI50</f>
        <v>0</v>
      </c>
      <c r="BJ50" s="169">
        <f>'PEP BID'!BJ50+'PEP A Local'!BJ50</f>
        <v>0</v>
      </c>
      <c r="BK50" s="169">
        <f>'PEP BID'!BK50+'PEP A Local'!BK50</f>
        <v>13333.329999999998</v>
      </c>
      <c r="BL50" s="169">
        <f>'PEP BID'!BL50+'PEP A Local'!BL50</f>
        <v>14000</v>
      </c>
      <c r="BM50" s="169">
        <f>'PEP BID'!BM50+'PEP A Local'!BM50</f>
        <v>14666.66</v>
      </c>
      <c r="BN50" s="169">
        <f>'PEP BID'!BN50+'PEP A Local'!BN50</f>
        <v>2000</v>
      </c>
      <c r="BO50" s="169">
        <f>'PEP BID'!BO50+'PEP A Local'!BO50</f>
        <v>0</v>
      </c>
      <c r="BP50" s="169">
        <f>'PEP BID'!BP50+'PEP A Local'!BP50</f>
        <v>0</v>
      </c>
      <c r="BQ50" s="169">
        <f>'PEP BID'!BQ50+'PEP A Local'!BQ50</f>
        <v>0</v>
      </c>
      <c r="BR50" s="169">
        <f>'PEP BID'!BR50+'PEP A Local'!BR50</f>
        <v>0</v>
      </c>
      <c r="BS50" s="169">
        <f>'PEP BID'!BS50+'PEP A Local'!BS50</f>
        <v>0</v>
      </c>
      <c r="BT50" s="169">
        <f>'PEP BID'!BT50+'PEP A Local'!BT50</f>
        <v>0</v>
      </c>
      <c r="BU50" s="169">
        <f>'PEP BID'!BU50+'PEP A Local'!BU50</f>
        <v>219999.94999999992</v>
      </c>
      <c r="BV50" s="172">
        <f>'PEP BID'!BV50+'PEP A Local'!BV50</f>
        <v>0</v>
      </c>
      <c r="BW50" s="169">
        <f t="shared" si="14"/>
        <v>0</v>
      </c>
      <c r="BX50" s="169">
        <f t="shared" si="15"/>
        <v>43999.990000000005</v>
      </c>
      <c r="BY50" s="169">
        <f t="shared" si="16"/>
        <v>43999.99</v>
      </c>
      <c r="BZ50" s="169">
        <f t="shared" si="17"/>
        <v>43999.989999999991</v>
      </c>
      <c r="CA50" s="169">
        <f t="shared" si="18"/>
        <v>43999.990000000005</v>
      </c>
      <c r="CB50" s="169">
        <f t="shared" si="19"/>
        <v>43999.99</v>
      </c>
      <c r="CC50" s="169">
        <f t="shared" si="20"/>
        <v>219999.95</v>
      </c>
      <c r="CD50" s="278">
        <f t="shared" si="21"/>
        <v>0</v>
      </c>
    </row>
    <row r="51" spans="1:82" x14ac:dyDescent="0.3">
      <c r="A51" s="117" t="s">
        <v>299</v>
      </c>
      <c r="B51" s="168">
        <f t="shared" ref="B51:AG51" si="61">B7+B31+B44</f>
        <v>0</v>
      </c>
      <c r="C51" s="168">
        <f t="shared" si="61"/>
        <v>3410.13</v>
      </c>
      <c r="D51" s="168">
        <f t="shared" si="61"/>
        <v>90007.76</v>
      </c>
      <c r="E51" s="168">
        <f t="shared" si="61"/>
        <v>180007.76</v>
      </c>
      <c r="F51" s="168">
        <f t="shared" si="61"/>
        <v>23871.040000000001</v>
      </c>
      <c r="G51" s="168">
        <f t="shared" si="61"/>
        <v>242257.76</v>
      </c>
      <c r="H51" s="168">
        <f t="shared" si="61"/>
        <v>938374.48</v>
      </c>
      <c r="I51" s="168">
        <f t="shared" si="61"/>
        <v>367621.04</v>
      </c>
      <c r="J51" s="168">
        <f t="shared" si="61"/>
        <v>247757.76</v>
      </c>
      <c r="K51" s="168">
        <f t="shared" si="61"/>
        <v>682257.76</v>
      </c>
      <c r="L51" s="168">
        <f t="shared" si="61"/>
        <v>278121.03999999998</v>
      </c>
      <c r="M51" s="168">
        <f t="shared" si="61"/>
        <v>1210144.48</v>
      </c>
      <c r="N51" s="168">
        <f t="shared" si="61"/>
        <v>1204371.04</v>
      </c>
      <c r="O51" s="168">
        <f t="shared" si="61"/>
        <v>536249.20000000007</v>
      </c>
      <c r="P51" s="168">
        <f t="shared" si="61"/>
        <v>2264406.38</v>
      </c>
      <c r="Q51" s="168">
        <f t="shared" si="61"/>
        <v>476201.2</v>
      </c>
      <c r="R51" s="168">
        <f t="shared" si="61"/>
        <v>878764.91</v>
      </c>
      <c r="S51" s="168">
        <f t="shared" si="61"/>
        <v>728078.70000000007</v>
      </c>
      <c r="T51" s="168">
        <f t="shared" si="61"/>
        <v>275266.2</v>
      </c>
      <c r="U51" s="168">
        <f t="shared" si="61"/>
        <v>533891.20000000007</v>
      </c>
      <c r="V51" s="168">
        <f t="shared" si="61"/>
        <v>216203.7</v>
      </c>
      <c r="W51" s="168">
        <f t="shared" si="61"/>
        <v>813876.26</v>
      </c>
      <c r="X51" s="168">
        <f t="shared" si="61"/>
        <v>2645394.9299999997</v>
      </c>
      <c r="Y51" s="168">
        <f t="shared" si="61"/>
        <v>928113.62</v>
      </c>
      <c r="Z51" s="168">
        <f t="shared" si="61"/>
        <v>777095.58000000007</v>
      </c>
      <c r="AA51" s="168">
        <f t="shared" si="61"/>
        <v>810201.14</v>
      </c>
      <c r="AB51" s="168">
        <f t="shared" si="61"/>
        <v>950634.45</v>
      </c>
      <c r="AC51" s="168">
        <f t="shared" si="61"/>
        <v>867970.58000000007</v>
      </c>
      <c r="AD51" s="168">
        <f t="shared" si="61"/>
        <v>1110969.1900000002</v>
      </c>
      <c r="AE51" s="168">
        <f t="shared" si="61"/>
        <v>937027.16</v>
      </c>
      <c r="AF51" s="168">
        <f t="shared" si="61"/>
        <v>916492.32000000007</v>
      </c>
      <c r="AG51" s="168">
        <f t="shared" si="61"/>
        <v>1092301.1200000001</v>
      </c>
      <c r="AH51" s="168">
        <f t="shared" ref="AH51:BM51" si="62">AH7+AH31+AH44</f>
        <v>1085896.7300000002</v>
      </c>
      <c r="AI51" s="168">
        <f t="shared" si="62"/>
        <v>1143492.32</v>
      </c>
      <c r="AJ51" s="168">
        <f t="shared" si="62"/>
        <v>1020896.7300000001</v>
      </c>
      <c r="AK51" s="168">
        <f t="shared" si="62"/>
        <v>1020896.7300000001</v>
      </c>
      <c r="AL51" s="168">
        <f t="shared" si="62"/>
        <v>1020896.7300000001</v>
      </c>
      <c r="AM51" s="168">
        <f t="shared" si="62"/>
        <v>941421.25000000012</v>
      </c>
      <c r="AN51" s="168">
        <f t="shared" si="62"/>
        <v>1082634.45</v>
      </c>
      <c r="AO51" s="168">
        <f t="shared" si="62"/>
        <v>941421.25000000012</v>
      </c>
      <c r="AP51" s="168">
        <f t="shared" si="62"/>
        <v>1069301.1200000001</v>
      </c>
      <c r="AQ51" s="168">
        <f t="shared" si="62"/>
        <v>1020896.7300000001</v>
      </c>
      <c r="AR51" s="168">
        <f t="shared" si="62"/>
        <v>1000492.3200000001</v>
      </c>
      <c r="AS51" s="168">
        <f t="shared" si="62"/>
        <v>1184301.1200000001</v>
      </c>
      <c r="AT51" s="168">
        <f t="shared" si="62"/>
        <v>983841.18</v>
      </c>
      <c r="AU51" s="168">
        <f t="shared" si="62"/>
        <v>1023647.8700000001</v>
      </c>
      <c r="AV51" s="168">
        <f t="shared" si="62"/>
        <v>1032582.8</v>
      </c>
      <c r="AW51" s="168">
        <f t="shared" si="62"/>
        <v>977931.25</v>
      </c>
      <c r="AX51" s="168">
        <f t="shared" si="62"/>
        <v>1081324.3999999999</v>
      </c>
      <c r="AY51" s="168">
        <f t="shared" si="62"/>
        <v>992619.04</v>
      </c>
      <c r="AZ51" s="168">
        <f t="shared" si="62"/>
        <v>986803.39</v>
      </c>
      <c r="BA51" s="168">
        <f t="shared" si="62"/>
        <v>952377.32000000007</v>
      </c>
      <c r="BB51" s="168">
        <f t="shared" si="62"/>
        <v>947938.8</v>
      </c>
      <c r="BC51" s="168">
        <f t="shared" si="62"/>
        <v>813305.30999999994</v>
      </c>
      <c r="BD51" s="168">
        <f t="shared" si="62"/>
        <v>961301.12</v>
      </c>
      <c r="BE51" s="168">
        <f t="shared" si="62"/>
        <v>1011635.8600000001</v>
      </c>
      <c r="BF51" s="168">
        <f t="shared" si="62"/>
        <v>853970.58000000007</v>
      </c>
      <c r="BG51" s="168">
        <f t="shared" si="62"/>
        <v>943826.12</v>
      </c>
      <c r="BH51" s="168">
        <f t="shared" si="62"/>
        <v>857545.58000000007</v>
      </c>
      <c r="BI51" s="168">
        <f t="shared" si="62"/>
        <v>666084.15</v>
      </c>
      <c r="BJ51" s="168">
        <f t="shared" si="62"/>
        <v>534089.19000000006</v>
      </c>
      <c r="BK51" s="168">
        <f t="shared" si="62"/>
        <v>484412.5</v>
      </c>
      <c r="BL51" s="168">
        <f t="shared" si="62"/>
        <v>503951.25999999995</v>
      </c>
      <c r="BM51" s="168">
        <f t="shared" si="62"/>
        <v>529196.27000000014</v>
      </c>
      <c r="BN51" s="168">
        <f t="shared" ref="BN51:BU51" si="63">BN7+BN31+BN44</f>
        <v>508811.35000000009</v>
      </c>
      <c r="BO51" s="168">
        <f t="shared" si="63"/>
        <v>233254.97</v>
      </c>
      <c r="BP51" s="168">
        <f t="shared" si="63"/>
        <v>85698.05</v>
      </c>
      <c r="BQ51" s="168">
        <f t="shared" si="63"/>
        <v>78246.040000000008</v>
      </c>
      <c r="BR51" s="168">
        <f t="shared" si="63"/>
        <v>81972.039999999994</v>
      </c>
      <c r="BS51" s="168">
        <f t="shared" si="63"/>
        <v>75467.570000000007</v>
      </c>
      <c r="BT51" s="168">
        <f t="shared" si="63"/>
        <v>24598.21</v>
      </c>
      <c r="BU51" s="168">
        <f t="shared" si="63"/>
        <v>145200319.59999999</v>
      </c>
      <c r="BW51" s="168">
        <f t="shared" ref="BW51:CC51" si="64">BW7+BW31+BW44</f>
        <v>4263831.01</v>
      </c>
      <c r="BX51" s="168">
        <f t="shared" si="64"/>
        <v>30286417.34</v>
      </c>
      <c r="BY51" s="168">
        <f t="shared" si="64"/>
        <v>39606010.410000004</v>
      </c>
      <c r="BZ51" s="168">
        <f t="shared" si="64"/>
        <v>34082549.899999999</v>
      </c>
      <c r="CA51" s="168">
        <f t="shared" si="64"/>
        <v>27975449.859999996</v>
      </c>
      <c r="CB51" s="168">
        <f t="shared" si="64"/>
        <v>8986061.0800000001</v>
      </c>
      <c r="CC51" s="168">
        <f t="shared" si="64"/>
        <v>145200319.59999999</v>
      </c>
      <c r="CD51" s="278">
        <f t="shared" si="21"/>
        <v>0</v>
      </c>
    </row>
    <row r="52" spans="1:82" x14ac:dyDescent="0.3">
      <c r="BU52" s="176">
        <f>CC51-BU51</f>
        <v>0</v>
      </c>
    </row>
  </sheetData>
  <mergeCells count="27">
    <mergeCell ref="A3:A5"/>
    <mergeCell ref="AR4:AT4"/>
    <mergeCell ref="AU4:AW4"/>
    <mergeCell ref="AX4:AZ4"/>
    <mergeCell ref="BA4:BC4"/>
    <mergeCell ref="AO4:AQ4"/>
    <mergeCell ref="Z4:AB4"/>
    <mergeCell ref="AC4:AE4"/>
    <mergeCell ref="AF4:AH4"/>
    <mergeCell ref="AI4:AK4"/>
    <mergeCell ref="AL4:AN4"/>
    <mergeCell ref="BU3:BU5"/>
    <mergeCell ref="CC3:CC5"/>
    <mergeCell ref="B4:D4"/>
    <mergeCell ref="E4:G4"/>
    <mergeCell ref="H4:J4"/>
    <mergeCell ref="K4:M4"/>
    <mergeCell ref="N4:P4"/>
    <mergeCell ref="Q4:S4"/>
    <mergeCell ref="T4:V4"/>
    <mergeCell ref="W4:Y4"/>
    <mergeCell ref="BJ4:BL4"/>
    <mergeCell ref="BM4:BO4"/>
    <mergeCell ref="BP4:BR4"/>
    <mergeCell ref="BS4:BT4"/>
    <mergeCell ref="BD4:BF4"/>
    <mergeCell ref="BG4:BI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3F77A-638B-4865-B142-0277391DC7DC}">
  <dimension ref="A1:Q51"/>
  <sheetViews>
    <sheetView showGridLines="0" zoomScale="60" zoomScaleNormal="60" workbookViewId="0">
      <selection activeCell="B7" sqref="B7:D51"/>
    </sheetView>
  </sheetViews>
  <sheetFormatPr defaultColWidth="10.6640625" defaultRowHeight="13.8" outlineLevelCol="1" x14ac:dyDescent="0.3"/>
  <cols>
    <col min="1" max="1" width="53.6640625" style="215" customWidth="1"/>
    <col min="2" max="4" width="27.77734375" style="178" customWidth="1"/>
    <col min="5" max="5" width="9" style="176" bestFit="1" customWidth="1" outlineLevel="1"/>
    <col min="6" max="6" width="11" style="176" bestFit="1" customWidth="1" outlineLevel="1"/>
    <col min="7" max="7" width="10.33203125" style="176" bestFit="1" customWidth="1" outlineLevel="1"/>
    <col min="8" max="8" width="11.21875" style="176" bestFit="1" customWidth="1" outlineLevel="1"/>
    <col min="9" max="9" width="9.88671875" style="176" bestFit="1" customWidth="1" outlineLevel="1"/>
    <col min="10" max="10" width="11.21875" style="176" bestFit="1" customWidth="1" outlineLevel="1"/>
    <col min="11" max="12" width="11.5546875" style="176" bestFit="1" customWidth="1" outlineLevel="1"/>
    <col min="13" max="13" width="14.88671875" style="176" bestFit="1" customWidth="1" outlineLevel="1"/>
    <col min="14" max="14" width="11.5546875" style="176" bestFit="1" customWidth="1" outlineLevel="1"/>
    <col min="15" max="15" width="13.77734375" style="176" bestFit="1" customWidth="1" outlineLevel="1"/>
    <col min="16" max="16" width="13.21875" style="176" bestFit="1" customWidth="1"/>
    <col min="17" max="17" width="13.6640625" style="176" bestFit="1" customWidth="1"/>
    <col min="18" max="16384" width="10.6640625" style="172"/>
  </cols>
  <sheetData>
    <row r="1" spans="1:17" x14ac:dyDescent="0.3">
      <c r="A1" s="218" t="str">
        <f>INDICE!A1</f>
        <v>PROGRAMA DE REHABILITACIÓN Y MODERNIZACIÓN DE LA CENTRAL HIDROELÉCTRICA DE ACARAY PR-L1156</v>
      </c>
      <c r="B1" s="219"/>
      <c r="C1" s="219"/>
      <c r="D1" s="219"/>
      <c r="E1" s="220"/>
      <c r="F1" s="220"/>
      <c r="G1" s="220"/>
      <c r="H1" s="220"/>
      <c r="I1" s="220"/>
      <c r="J1" s="220"/>
      <c r="K1" s="220"/>
      <c r="L1" s="220"/>
      <c r="M1" s="220"/>
      <c r="N1" s="220"/>
      <c r="O1" s="220"/>
      <c r="P1" s="220"/>
      <c r="Q1" s="220"/>
    </row>
    <row r="3" spans="1:17" s="178" customFormat="1" x14ac:dyDescent="0.3">
      <c r="A3" s="340" t="s">
        <v>378</v>
      </c>
      <c r="B3" s="341"/>
      <c r="C3" s="341"/>
      <c r="D3" s="342"/>
      <c r="E3" s="209"/>
      <c r="F3" s="210"/>
      <c r="G3" s="210"/>
      <c r="H3" s="210"/>
      <c r="I3" s="210"/>
      <c r="J3" s="210"/>
      <c r="K3" s="210"/>
      <c r="L3" s="210"/>
      <c r="M3" s="210"/>
      <c r="N3" s="210"/>
      <c r="O3" s="210"/>
      <c r="P3" s="211" t="s">
        <v>293</v>
      </c>
      <c r="Q3" s="214" t="s">
        <v>338</v>
      </c>
    </row>
    <row r="4" spans="1:17" s="178" customFormat="1" x14ac:dyDescent="0.3">
      <c r="A4" s="343"/>
      <c r="B4" s="344"/>
      <c r="C4" s="344"/>
      <c r="D4" s="345"/>
      <c r="E4" s="328" t="s">
        <v>334</v>
      </c>
      <c r="F4" s="329"/>
      <c r="G4" s="330"/>
      <c r="H4" s="328" t="s">
        <v>335</v>
      </c>
      <c r="I4" s="329"/>
      <c r="J4" s="330"/>
      <c r="K4" s="328" t="s">
        <v>336</v>
      </c>
      <c r="L4" s="329"/>
      <c r="M4" s="330"/>
      <c r="N4" s="328" t="s">
        <v>337</v>
      </c>
      <c r="O4" s="329"/>
      <c r="P4" s="330"/>
      <c r="Q4" s="214" t="s">
        <v>327</v>
      </c>
    </row>
    <row r="5" spans="1:17" x14ac:dyDescent="0.3">
      <c r="A5" s="346"/>
      <c r="B5" s="347"/>
      <c r="C5" s="347"/>
      <c r="D5" s="348"/>
      <c r="E5" s="212" t="s">
        <v>300</v>
      </c>
      <c r="F5" s="212" t="s">
        <v>301</v>
      </c>
      <c r="G5" s="212" t="s">
        <v>302</v>
      </c>
      <c r="H5" s="212" t="s">
        <v>303</v>
      </c>
      <c r="I5" s="212" t="s">
        <v>304</v>
      </c>
      <c r="J5" s="212" t="s">
        <v>305</v>
      </c>
      <c r="K5" s="212" t="s">
        <v>306</v>
      </c>
      <c r="L5" s="212" t="s">
        <v>307</v>
      </c>
      <c r="M5" s="212" t="s">
        <v>308</v>
      </c>
      <c r="N5" s="212" t="s">
        <v>309</v>
      </c>
      <c r="O5" s="212" t="s">
        <v>310</v>
      </c>
      <c r="P5" s="212" t="s">
        <v>311</v>
      </c>
      <c r="Q5" s="212"/>
    </row>
    <row r="6" spans="1:17" x14ac:dyDescent="0.3">
      <c r="A6" s="117" t="s">
        <v>312</v>
      </c>
      <c r="B6" s="116" t="s">
        <v>369</v>
      </c>
      <c r="C6" s="116" t="s">
        <v>370</v>
      </c>
      <c r="D6" s="116" t="s">
        <v>371</v>
      </c>
      <c r="E6" s="168">
        <f>'PEP Total'!B6</f>
        <v>0</v>
      </c>
      <c r="F6" s="168">
        <f>'PEP Total'!C6</f>
        <v>3410.13</v>
      </c>
      <c r="G6" s="168">
        <f>'PEP Total'!D6</f>
        <v>90007.76</v>
      </c>
      <c r="H6" s="168">
        <f>'PEP Total'!E6</f>
        <v>180007.76</v>
      </c>
      <c r="I6" s="168">
        <f>'PEP Total'!F6</f>
        <v>23871.040000000001</v>
      </c>
      <c r="J6" s="168">
        <f>'PEP Total'!G6</f>
        <v>242257.76</v>
      </c>
      <c r="K6" s="168">
        <f>'PEP Total'!H6</f>
        <v>938374.48</v>
      </c>
      <c r="L6" s="168">
        <f>'PEP Total'!I6</f>
        <v>367621.04</v>
      </c>
      <c r="M6" s="168">
        <f>'PEP Total'!J6</f>
        <v>247757.76</v>
      </c>
      <c r="N6" s="168">
        <f>'PEP Total'!K6</f>
        <v>682257.76</v>
      </c>
      <c r="O6" s="168">
        <f>'PEP Total'!L6</f>
        <v>278121.03999999998</v>
      </c>
      <c r="P6" s="168">
        <f>'PEP Total'!M6</f>
        <v>1210144.48</v>
      </c>
      <c r="Q6" s="168">
        <f>'PEP Total'!BW6</f>
        <v>4263831.01</v>
      </c>
    </row>
    <row r="7" spans="1:17" ht="27.6" x14ac:dyDescent="0.3">
      <c r="A7" s="117" t="str">
        <f>'PEP Total'!A7</f>
        <v>Componente 1. Inversiones para rehabilitación y modernización de la central</v>
      </c>
      <c r="B7" s="117"/>
      <c r="C7" s="117"/>
      <c r="D7" s="117"/>
      <c r="E7" s="168">
        <f>'PEP Total'!B7</f>
        <v>0</v>
      </c>
      <c r="F7" s="168">
        <f>'PEP Total'!C7</f>
        <v>0</v>
      </c>
      <c r="G7" s="168">
        <f>'PEP Total'!D7</f>
        <v>65000</v>
      </c>
      <c r="H7" s="168">
        <f>'PEP Total'!E7</f>
        <v>155000</v>
      </c>
      <c r="I7" s="168">
        <f>'PEP Total'!F7</f>
        <v>0</v>
      </c>
      <c r="J7" s="168">
        <f>'PEP Total'!G7</f>
        <v>217250</v>
      </c>
      <c r="K7" s="168">
        <f>'PEP Total'!H7</f>
        <v>806250</v>
      </c>
      <c r="L7" s="168">
        <f>'PEP Total'!I7</f>
        <v>233250.00000000003</v>
      </c>
      <c r="M7" s="168">
        <f>'PEP Total'!J7</f>
        <v>222750</v>
      </c>
      <c r="N7" s="168">
        <f>'PEP Total'!K7</f>
        <v>657250</v>
      </c>
      <c r="O7" s="168">
        <f>'PEP Total'!L7</f>
        <v>254250</v>
      </c>
      <c r="P7" s="168">
        <f>'PEP Total'!M7</f>
        <v>1184000</v>
      </c>
      <c r="Q7" s="168">
        <f>'PEP Total'!BW7</f>
        <v>3795000</v>
      </c>
    </row>
    <row r="8" spans="1:17" x14ac:dyDescent="0.3">
      <c r="A8" s="171" t="str">
        <f>'PEP Total'!A8</f>
        <v>Consultoría de ingeniería y supervisión para la rehabilitación y modernización del complejo Acaray e Yguazú</v>
      </c>
      <c r="B8" s="171"/>
      <c r="C8" s="171"/>
      <c r="D8" s="171"/>
      <c r="E8" s="177">
        <f>'PEP Total'!B8</f>
        <v>0</v>
      </c>
      <c r="F8" s="177">
        <f>'PEP Total'!C8</f>
        <v>0</v>
      </c>
      <c r="G8" s="177">
        <f>'PEP Total'!D8</f>
        <v>65000</v>
      </c>
      <c r="H8" s="177">
        <f>'PEP Total'!E8</f>
        <v>155000</v>
      </c>
      <c r="I8" s="177">
        <f>'PEP Total'!F8</f>
        <v>0</v>
      </c>
      <c r="J8" s="177">
        <f>'PEP Total'!G8</f>
        <v>217250</v>
      </c>
      <c r="K8" s="177">
        <f>'PEP Total'!H8</f>
        <v>806250</v>
      </c>
      <c r="L8" s="177">
        <f>'PEP Total'!I8</f>
        <v>233250.00000000003</v>
      </c>
      <c r="M8" s="177">
        <f>'PEP Total'!J8</f>
        <v>222750</v>
      </c>
      <c r="N8" s="177">
        <f>'PEP Total'!K8</f>
        <v>657250</v>
      </c>
      <c r="O8" s="177">
        <f>'PEP Total'!L8</f>
        <v>254250</v>
      </c>
      <c r="P8" s="177">
        <f>'PEP Total'!M8</f>
        <v>1184000</v>
      </c>
      <c r="Q8" s="177">
        <f>'PEP Total'!BW8</f>
        <v>3795000</v>
      </c>
    </row>
    <row r="9" spans="1:17" x14ac:dyDescent="0.3">
      <c r="A9" s="173" t="str">
        <f>'PEP Total'!A9</f>
        <v>P1. Diseño de ingeniería y supervisión desarrollado</v>
      </c>
      <c r="B9" s="173"/>
      <c r="C9" s="173"/>
      <c r="D9" s="173"/>
      <c r="E9" s="169">
        <f>'PEP Total'!B9</f>
        <v>0</v>
      </c>
      <c r="F9" s="169">
        <f>'PEP Total'!C9</f>
        <v>0</v>
      </c>
      <c r="G9" s="169">
        <f>'PEP Total'!D9</f>
        <v>65000</v>
      </c>
      <c r="H9" s="169">
        <f>'PEP Total'!E9</f>
        <v>155000</v>
      </c>
      <c r="I9" s="169">
        <f>'PEP Total'!F9</f>
        <v>0</v>
      </c>
      <c r="J9" s="169">
        <f>'PEP Total'!G9</f>
        <v>217250</v>
      </c>
      <c r="K9" s="169">
        <f>'PEP Total'!H9</f>
        <v>806250</v>
      </c>
      <c r="L9" s="169">
        <f>'PEP Total'!I9</f>
        <v>233250.00000000003</v>
      </c>
      <c r="M9" s="169">
        <f>'PEP Total'!J9</f>
        <v>222750</v>
      </c>
      <c r="N9" s="169">
        <f>'PEP Total'!K9</f>
        <v>657250</v>
      </c>
      <c r="O9" s="169">
        <f>'PEP Total'!L9</f>
        <v>254250</v>
      </c>
      <c r="P9" s="169">
        <f>'PEP Total'!M9</f>
        <v>1184000</v>
      </c>
      <c r="Q9" s="169">
        <f>'PEP Total'!BW9</f>
        <v>3795000</v>
      </c>
    </row>
    <row r="10" spans="1:17" ht="27.6" x14ac:dyDescent="0.3">
      <c r="A10" s="174" t="str">
        <f>'PEP Total'!A10</f>
        <v>P1.1. Definición, programación general de las soluciones propues desarrollada</v>
      </c>
      <c r="B10" s="174" t="s">
        <v>372</v>
      </c>
      <c r="C10" s="174" t="s">
        <v>374</v>
      </c>
      <c r="D10" s="174" t="s">
        <v>373</v>
      </c>
      <c r="E10" s="170">
        <f>'PEP Total'!B10</f>
        <v>0</v>
      </c>
      <c r="F10" s="170">
        <f>'PEP Total'!C10</f>
        <v>0</v>
      </c>
      <c r="G10" s="170">
        <f>'PEP Total'!D10</f>
        <v>65000</v>
      </c>
      <c r="H10" s="170">
        <f>'PEP Total'!E10</f>
        <v>155000</v>
      </c>
      <c r="I10" s="170">
        <f>'PEP Total'!F10</f>
        <v>0</v>
      </c>
      <c r="J10" s="170">
        <f>'PEP Total'!G10</f>
        <v>96250</v>
      </c>
      <c r="K10" s="170">
        <f>'PEP Total'!H10</f>
        <v>288750</v>
      </c>
      <c r="L10" s="170">
        <f>'PEP Total'!I10</f>
        <v>0</v>
      </c>
      <c r="M10" s="170">
        <f>'PEP Total'!J10</f>
        <v>0</v>
      </c>
      <c r="N10" s="170">
        <f>'PEP Total'!K10</f>
        <v>0</v>
      </c>
      <c r="O10" s="170">
        <f>'PEP Total'!L10</f>
        <v>45000</v>
      </c>
      <c r="P10" s="170">
        <f>'PEP Total'!M10</f>
        <v>175000</v>
      </c>
      <c r="Q10" s="170">
        <f>'PEP Total'!BW10</f>
        <v>825000</v>
      </c>
    </row>
    <row r="11" spans="1:17" ht="27.6" x14ac:dyDescent="0.3">
      <c r="A11" s="174" t="str">
        <f>'PEP Total'!A11</f>
        <v>P1.2. Ingeniería básica y ETs de instalaciones electromecánicas</v>
      </c>
      <c r="B11" s="174"/>
      <c r="C11" s="174"/>
      <c r="D11" s="174"/>
      <c r="E11" s="170">
        <f>'PEP Total'!B11</f>
        <v>0</v>
      </c>
      <c r="F11" s="170">
        <f>'PEP Total'!C11</f>
        <v>0</v>
      </c>
      <c r="G11" s="170">
        <f>'PEP Total'!D11</f>
        <v>0</v>
      </c>
      <c r="H11" s="170">
        <f>'PEP Total'!E11</f>
        <v>0</v>
      </c>
      <c r="I11" s="170">
        <f>'PEP Total'!F11</f>
        <v>0</v>
      </c>
      <c r="J11" s="170">
        <f>'PEP Total'!G11</f>
        <v>121000</v>
      </c>
      <c r="K11" s="170">
        <f>'PEP Total'!H11</f>
        <v>363000</v>
      </c>
      <c r="L11" s="170">
        <f>'PEP Total'!I11</f>
        <v>0</v>
      </c>
      <c r="M11" s="170">
        <f>'PEP Total'!J11</f>
        <v>110000</v>
      </c>
      <c r="N11" s="170">
        <f>'PEP Total'!K11</f>
        <v>330000</v>
      </c>
      <c r="O11" s="170">
        <f>'PEP Total'!L11</f>
        <v>76500</v>
      </c>
      <c r="P11" s="170">
        <f>'PEP Total'!M11</f>
        <v>644000</v>
      </c>
      <c r="Q11" s="170">
        <f>'PEP Total'!BW11</f>
        <v>1644500</v>
      </c>
    </row>
    <row r="12" spans="1:17" x14ac:dyDescent="0.3">
      <c r="A12" s="174" t="str">
        <f>'PEP Total'!A12</f>
        <v>P1.3. Ingeniería básica y ETs de obras civiles</v>
      </c>
      <c r="B12" s="174"/>
      <c r="C12" s="174"/>
      <c r="D12" s="174"/>
      <c r="E12" s="170">
        <f>'PEP Total'!B12</f>
        <v>0</v>
      </c>
      <c r="F12" s="170">
        <f>'PEP Total'!C12</f>
        <v>0</v>
      </c>
      <c r="G12" s="170">
        <f>'PEP Total'!D12</f>
        <v>0</v>
      </c>
      <c r="H12" s="170">
        <f>'PEP Total'!E12</f>
        <v>0</v>
      </c>
      <c r="I12" s="170">
        <f>'PEP Total'!F12</f>
        <v>0</v>
      </c>
      <c r="J12" s="170">
        <f>'PEP Total'!G12</f>
        <v>0</v>
      </c>
      <c r="K12" s="170">
        <f>'PEP Total'!H12</f>
        <v>154499.99999999997</v>
      </c>
      <c r="L12" s="170">
        <f>'PEP Total'!I12</f>
        <v>233250.00000000003</v>
      </c>
      <c r="M12" s="170">
        <f>'PEP Total'!J12</f>
        <v>112750</v>
      </c>
      <c r="N12" s="170">
        <f>'PEP Total'!K12</f>
        <v>327250</v>
      </c>
      <c r="O12" s="170">
        <f>'PEP Total'!L12</f>
        <v>132750</v>
      </c>
      <c r="P12" s="170">
        <f>'PEP Total'!M12</f>
        <v>365000.00000000006</v>
      </c>
      <c r="Q12" s="170">
        <f>'PEP Total'!BW12</f>
        <v>1325500</v>
      </c>
    </row>
    <row r="13" spans="1:17" x14ac:dyDescent="0.3">
      <c r="A13" s="174" t="str">
        <f>'PEP Total'!A13</f>
        <v>P1.4. Supervisión Técnica desarrollada</v>
      </c>
      <c r="B13" s="174"/>
      <c r="C13" s="174"/>
      <c r="D13" s="174"/>
      <c r="E13" s="170">
        <f>'PEP Total'!B13</f>
        <v>0</v>
      </c>
      <c r="F13" s="170">
        <f>'PEP Total'!C13</f>
        <v>0</v>
      </c>
      <c r="G13" s="170">
        <f>'PEP Total'!D13</f>
        <v>0</v>
      </c>
      <c r="H13" s="170">
        <f>'PEP Total'!E13</f>
        <v>0</v>
      </c>
      <c r="I13" s="170">
        <f>'PEP Total'!F13</f>
        <v>0</v>
      </c>
      <c r="J13" s="170">
        <f>'PEP Total'!G13</f>
        <v>0</v>
      </c>
      <c r="K13" s="170">
        <f>'PEP Total'!H13</f>
        <v>0</v>
      </c>
      <c r="L13" s="170">
        <f>'PEP Total'!I13</f>
        <v>0</v>
      </c>
      <c r="M13" s="170">
        <f>'PEP Total'!J13</f>
        <v>0</v>
      </c>
      <c r="N13" s="170">
        <f>'PEP Total'!K13</f>
        <v>0</v>
      </c>
      <c r="O13" s="170">
        <f>'PEP Total'!L13</f>
        <v>0</v>
      </c>
      <c r="P13" s="170">
        <f>'PEP Total'!M13</f>
        <v>0</v>
      </c>
      <c r="Q13" s="170">
        <f>'PEP Total'!BW13</f>
        <v>0</v>
      </c>
    </row>
    <row r="14" spans="1:17" x14ac:dyDescent="0.3">
      <c r="A14" s="171" t="str">
        <f>'PEP Total'!A14</f>
        <v>Adquisición de equipamiento electromecánico para la Central Hidroeléctrica ACARAY</v>
      </c>
      <c r="B14" s="171"/>
      <c r="C14" s="171"/>
      <c r="D14" s="171"/>
      <c r="E14" s="177">
        <f>'PEP Total'!B14</f>
        <v>0</v>
      </c>
      <c r="F14" s="177">
        <f>'PEP Total'!C14</f>
        <v>0</v>
      </c>
      <c r="G14" s="177">
        <f>'PEP Total'!D14</f>
        <v>0</v>
      </c>
      <c r="H14" s="177">
        <f>'PEP Total'!E14</f>
        <v>0</v>
      </c>
      <c r="I14" s="177">
        <f>'PEP Total'!F14</f>
        <v>0</v>
      </c>
      <c r="J14" s="177">
        <f>'PEP Total'!G14</f>
        <v>0</v>
      </c>
      <c r="K14" s="177">
        <f>'PEP Total'!H14</f>
        <v>0</v>
      </c>
      <c r="L14" s="177">
        <f>'PEP Total'!I14</f>
        <v>0</v>
      </c>
      <c r="M14" s="177">
        <f>'PEP Total'!J14</f>
        <v>0</v>
      </c>
      <c r="N14" s="177">
        <f>'PEP Total'!K14</f>
        <v>0</v>
      </c>
      <c r="O14" s="177">
        <f>'PEP Total'!L14</f>
        <v>0</v>
      </c>
      <c r="P14" s="177">
        <f>'PEP Total'!M14</f>
        <v>0</v>
      </c>
      <c r="Q14" s="177">
        <f>'PEP Total'!BW14</f>
        <v>0</v>
      </c>
    </row>
    <row r="15" spans="1:17" ht="27.6" x14ac:dyDescent="0.3">
      <c r="A15" s="173" t="str">
        <f>'PEP Total'!A15</f>
        <v>P2: Sistemas hidro electromecánicos de las represas de Acaray e Yguazú reemplazados y modernizados</v>
      </c>
      <c r="B15" s="173"/>
      <c r="C15" s="173"/>
      <c r="D15" s="173"/>
      <c r="E15" s="169">
        <f>'PEP Total'!B15</f>
        <v>0</v>
      </c>
      <c r="F15" s="169">
        <f>'PEP Total'!C15</f>
        <v>0</v>
      </c>
      <c r="G15" s="169">
        <f>'PEP Total'!D15</f>
        <v>0</v>
      </c>
      <c r="H15" s="169">
        <f>'PEP Total'!E15</f>
        <v>0</v>
      </c>
      <c r="I15" s="169">
        <f>'PEP Total'!F15</f>
        <v>0</v>
      </c>
      <c r="J15" s="169">
        <f>'PEP Total'!G15</f>
        <v>0</v>
      </c>
      <c r="K15" s="169">
        <f>'PEP Total'!H15</f>
        <v>0</v>
      </c>
      <c r="L15" s="169">
        <f>'PEP Total'!I15</f>
        <v>0</v>
      </c>
      <c r="M15" s="169">
        <f>'PEP Total'!J15</f>
        <v>0</v>
      </c>
      <c r="N15" s="169">
        <f>'PEP Total'!K15</f>
        <v>0</v>
      </c>
      <c r="O15" s="169">
        <f>'PEP Total'!L15</f>
        <v>0</v>
      </c>
      <c r="P15" s="169">
        <f>'PEP Total'!M15</f>
        <v>0</v>
      </c>
      <c r="Q15" s="169">
        <f>'PEP Total'!BW15</f>
        <v>0</v>
      </c>
    </row>
    <row r="16" spans="1:17" ht="27.6" x14ac:dyDescent="0.3">
      <c r="A16" s="173" t="str">
        <f>'PEP Total'!A16</f>
        <v>P3. Grúas y pórticos para las Centrales Acaray 1 y Acaray 2 y presas Acaray e Yguazú renovadas</v>
      </c>
      <c r="B16" s="173"/>
      <c r="C16" s="173"/>
      <c r="D16" s="173"/>
      <c r="E16" s="169">
        <f>'PEP Total'!B16</f>
        <v>0</v>
      </c>
      <c r="F16" s="169">
        <f>'PEP Total'!C16</f>
        <v>0</v>
      </c>
      <c r="G16" s="169">
        <f>'PEP Total'!D16</f>
        <v>0</v>
      </c>
      <c r="H16" s="169">
        <f>'PEP Total'!E16</f>
        <v>0</v>
      </c>
      <c r="I16" s="169">
        <f>'PEP Total'!F16</f>
        <v>0</v>
      </c>
      <c r="J16" s="169">
        <f>'PEP Total'!G16</f>
        <v>0</v>
      </c>
      <c r="K16" s="169">
        <f>'PEP Total'!H16</f>
        <v>0</v>
      </c>
      <c r="L16" s="169">
        <f>'PEP Total'!I16</f>
        <v>0</v>
      </c>
      <c r="M16" s="169">
        <f>'PEP Total'!J16</f>
        <v>0</v>
      </c>
      <c r="N16" s="169">
        <f>'PEP Total'!K16</f>
        <v>0</v>
      </c>
      <c r="O16" s="169">
        <f>'PEP Total'!L16</f>
        <v>0</v>
      </c>
      <c r="P16" s="169">
        <f>'PEP Total'!M16</f>
        <v>0</v>
      </c>
      <c r="Q16" s="169">
        <f>'PEP Total'!BW16</f>
        <v>0</v>
      </c>
    </row>
    <row r="17" spans="1:17" x14ac:dyDescent="0.3">
      <c r="A17" s="173" t="str">
        <f>'PEP Total'!A17</f>
        <v>P4. Sistema de generación de la central Acaray reemplazado</v>
      </c>
      <c r="B17" s="173"/>
      <c r="C17" s="173"/>
      <c r="D17" s="173"/>
      <c r="E17" s="169">
        <f>'PEP Total'!B17</f>
        <v>0</v>
      </c>
      <c r="F17" s="169">
        <f>'PEP Total'!C17</f>
        <v>0</v>
      </c>
      <c r="G17" s="169">
        <f>'PEP Total'!D17</f>
        <v>0</v>
      </c>
      <c r="H17" s="169">
        <f>'PEP Total'!E17</f>
        <v>0</v>
      </c>
      <c r="I17" s="169">
        <f>'PEP Total'!F17</f>
        <v>0</v>
      </c>
      <c r="J17" s="169">
        <f>'PEP Total'!G17</f>
        <v>0</v>
      </c>
      <c r="K17" s="169">
        <f>'PEP Total'!H17</f>
        <v>0</v>
      </c>
      <c r="L17" s="169">
        <f>'PEP Total'!I17</f>
        <v>0</v>
      </c>
      <c r="M17" s="169">
        <f>'PEP Total'!J17</f>
        <v>0</v>
      </c>
      <c r="N17" s="169">
        <f>'PEP Total'!K17</f>
        <v>0</v>
      </c>
      <c r="O17" s="169">
        <f>'PEP Total'!L17</f>
        <v>0</v>
      </c>
      <c r="P17" s="169">
        <f>'PEP Total'!M17</f>
        <v>0</v>
      </c>
      <c r="Q17" s="169">
        <f>'PEP Total'!BW17</f>
        <v>0</v>
      </c>
    </row>
    <row r="18" spans="1:17" x14ac:dyDescent="0.3">
      <c r="A18" s="174" t="str">
        <f>'PEP Total'!A18</f>
        <v>P4.1. Turbinas de Acaray 1 reemplazadas</v>
      </c>
      <c r="B18" s="174"/>
      <c r="C18" s="174"/>
      <c r="D18" s="174"/>
      <c r="E18" s="170">
        <f>'PEP Total'!B18</f>
        <v>0</v>
      </c>
      <c r="F18" s="170">
        <f>'PEP Total'!C18</f>
        <v>0</v>
      </c>
      <c r="G18" s="170">
        <f>'PEP Total'!D18</f>
        <v>0</v>
      </c>
      <c r="H18" s="170">
        <f>'PEP Total'!E18</f>
        <v>0</v>
      </c>
      <c r="I18" s="170">
        <f>'PEP Total'!F18</f>
        <v>0</v>
      </c>
      <c r="J18" s="170">
        <f>'PEP Total'!G18</f>
        <v>0</v>
      </c>
      <c r="K18" s="170">
        <f>'PEP Total'!H18</f>
        <v>0</v>
      </c>
      <c r="L18" s="170">
        <f>'PEP Total'!I18</f>
        <v>0</v>
      </c>
      <c r="M18" s="170">
        <f>'PEP Total'!J18</f>
        <v>0</v>
      </c>
      <c r="N18" s="170">
        <f>'PEP Total'!K18</f>
        <v>0</v>
      </c>
      <c r="O18" s="170">
        <f>'PEP Total'!L18</f>
        <v>0</v>
      </c>
      <c r="P18" s="170">
        <f>'PEP Total'!M18</f>
        <v>0</v>
      </c>
      <c r="Q18" s="170">
        <f>'PEP Total'!BW18</f>
        <v>0</v>
      </c>
    </row>
    <row r="19" spans="1:17" x14ac:dyDescent="0.3">
      <c r="A19" s="174" t="str">
        <f>'PEP Total'!A19</f>
        <v>P4.2. Generadores eléctricos de Acaray 1 reemplazados</v>
      </c>
      <c r="B19" s="174"/>
      <c r="C19" s="174"/>
      <c r="D19" s="174"/>
      <c r="E19" s="170">
        <f>'PEP Total'!B19</f>
        <v>0</v>
      </c>
      <c r="F19" s="170">
        <f>'PEP Total'!C19</f>
        <v>0</v>
      </c>
      <c r="G19" s="170">
        <f>'PEP Total'!D19</f>
        <v>0</v>
      </c>
      <c r="H19" s="170">
        <f>'PEP Total'!E19</f>
        <v>0</v>
      </c>
      <c r="I19" s="170">
        <f>'PEP Total'!F19</f>
        <v>0</v>
      </c>
      <c r="J19" s="170">
        <f>'PEP Total'!G19</f>
        <v>0</v>
      </c>
      <c r="K19" s="170">
        <f>'PEP Total'!H19</f>
        <v>0</v>
      </c>
      <c r="L19" s="170">
        <f>'PEP Total'!I19</f>
        <v>0</v>
      </c>
      <c r="M19" s="170">
        <f>'PEP Total'!J19</f>
        <v>0</v>
      </c>
      <c r="N19" s="170">
        <f>'PEP Total'!K19</f>
        <v>0</v>
      </c>
      <c r="O19" s="170">
        <f>'PEP Total'!L19</f>
        <v>0</v>
      </c>
      <c r="P19" s="170">
        <f>'PEP Total'!M19</f>
        <v>0</v>
      </c>
      <c r="Q19" s="170">
        <f>'PEP Total'!BW19</f>
        <v>0</v>
      </c>
    </row>
    <row r="20" spans="1:17" ht="27.6" x14ac:dyDescent="0.3">
      <c r="A20" s="174" t="str">
        <f>'PEP Total'!A20</f>
        <v>P4.3. Transformadores monofásicos de la Central reemplazados</v>
      </c>
      <c r="B20" s="174"/>
      <c r="C20" s="174"/>
      <c r="D20" s="174"/>
      <c r="E20" s="170">
        <f>'PEP Total'!B20</f>
        <v>0</v>
      </c>
      <c r="F20" s="170">
        <f>'PEP Total'!C20</f>
        <v>0</v>
      </c>
      <c r="G20" s="170">
        <f>'PEP Total'!D20</f>
        <v>0</v>
      </c>
      <c r="H20" s="170">
        <f>'PEP Total'!E20</f>
        <v>0</v>
      </c>
      <c r="I20" s="170">
        <f>'PEP Total'!F20</f>
        <v>0</v>
      </c>
      <c r="J20" s="170">
        <f>'PEP Total'!G20</f>
        <v>0</v>
      </c>
      <c r="K20" s="170">
        <f>'PEP Total'!H20</f>
        <v>0</v>
      </c>
      <c r="L20" s="170">
        <f>'PEP Total'!I20</f>
        <v>0</v>
      </c>
      <c r="M20" s="170">
        <f>'PEP Total'!J20</f>
        <v>0</v>
      </c>
      <c r="N20" s="170">
        <f>'PEP Total'!K20</f>
        <v>0</v>
      </c>
      <c r="O20" s="170">
        <f>'PEP Total'!L20</f>
        <v>0</v>
      </c>
      <c r="P20" s="170">
        <f>'PEP Total'!M20</f>
        <v>0</v>
      </c>
      <c r="Q20" s="170">
        <f>'PEP Total'!BW20</f>
        <v>0</v>
      </c>
    </row>
    <row r="21" spans="1:17" x14ac:dyDescent="0.3">
      <c r="A21" s="173" t="str">
        <f>'PEP Total'!A21</f>
        <v>P5. Sistemas Eléctricos Media y Baja Tensión reemplazados</v>
      </c>
      <c r="B21" s="173"/>
      <c r="C21" s="173"/>
      <c r="D21" s="173"/>
      <c r="E21" s="169">
        <f>'PEP Total'!B21</f>
        <v>0</v>
      </c>
      <c r="F21" s="169">
        <f>'PEP Total'!C21</f>
        <v>0</v>
      </c>
      <c r="G21" s="169">
        <f>'PEP Total'!D21</f>
        <v>0</v>
      </c>
      <c r="H21" s="169">
        <f>'PEP Total'!E21</f>
        <v>0</v>
      </c>
      <c r="I21" s="169">
        <f>'PEP Total'!F21</f>
        <v>0</v>
      </c>
      <c r="J21" s="169">
        <f>'PEP Total'!G21</f>
        <v>0</v>
      </c>
      <c r="K21" s="169">
        <f>'PEP Total'!H21</f>
        <v>0</v>
      </c>
      <c r="L21" s="169">
        <f>'PEP Total'!I21</f>
        <v>0</v>
      </c>
      <c r="M21" s="169">
        <f>'PEP Total'!J21</f>
        <v>0</v>
      </c>
      <c r="N21" s="169">
        <f>'PEP Total'!K21</f>
        <v>0</v>
      </c>
      <c r="O21" s="169">
        <f>'PEP Total'!L21</f>
        <v>0</v>
      </c>
      <c r="P21" s="169">
        <f>'PEP Total'!M21</f>
        <v>0</v>
      </c>
      <c r="Q21" s="169">
        <f>'PEP Total'!BW21</f>
        <v>0</v>
      </c>
    </row>
    <row r="22" spans="1:17" ht="27.6" x14ac:dyDescent="0.3">
      <c r="A22" s="173" t="str">
        <f>'PEP Total'!A22</f>
        <v>P6. Sistema Integral digital de adquisición y gestión de datos de la central.</v>
      </c>
      <c r="B22" s="173"/>
      <c r="C22" s="173"/>
      <c r="D22" s="173"/>
      <c r="E22" s="169">
        <f>'PEP Total'!B22</f>
        <v>0</v>
      </c>
      <c r="F22" s="169">
        <f>'PEP Total'!C22</f>
        <v>0</v>
      </c>
      <c r="G22" s="169">
        <f>'PEP Total'!D22</f>
        <v>0</v>
      </c>
      <c r="H22" s="169">
        <f>'PEP Total'!E22</f>
        <v>0</v>
      </c>
      <c r="I22" s="169">
        <f>'PEP Total'!F22</f>
        <v>0</v>
      </c>
      <c r="J22" s="169">
        <f>'PEP Total'!G22</f>
        <v>0</v>
      </c>
      <c r="K22" s="169">
        <f>'PEP Total'!H22</f>
        <v>0</v>
      </c>
      <c r="L22" s="169">
        <f>'PEP Total'!I22</f>
        <v>0</v>
      </c>
      <c r="M22" s="169">
        <f>'PEP Total'!J22</f>
        <v>0</v>
      </c>
      <c r="N22" s="169">
        <f>'PEP Total'!K22</f>
        <v>0</v>
      </c>
      <c r="O22" s="169">
        <f>'PEP Total'!L22</f>
        <v>0</v>
      </c>
      <c r="P22" s="169">
        <f>'PEP Total'!M22</f>
        <v>0</v>
      </c>
      <c r="Q22" s="169">
        <f>'PEP Total'!BW22</f>
        <v>0</v>
      </c>
    </row>
    <row r="23" spans="1:17" x14ac:dyDescent="0.3">
      <c r="A23" s="173" t="str">
        <f>'PEP Total'!A23</f>
        <v>P7. Subestación de la Central Acaray existente rehabilitada.</v>
      </c>
      <c r="B23" s="173"/>
      <c r="C23" s="173"/>
      <c r="D23" s="173"/>
      <c r="E23" s="169">
        <f>'PEP Total'!B23</f>
        <v>0</v>
      </c>
      <c r="F23" s="169">
        <f>'PEP Total'!C23</f>
        <v>0</v>
      </c>
      <c r="G23" s="169">
        <f>'PEP Total'!D23</f>
        <v>0</v>
      </c>
      <c r="H23" s="169">
        <f>'PEP Total'!E23</f>
        <v>0</v>
      </c>
      <c r="I23" s="169">
        <f>'PEP Total'!F23</f>
        <v>0</v>
      </c>
      <c r="J23" s="169">
        <f>'PEP Total'!G23</f>
        <v>0</v>
      </c>
      <c r="K23" s="169">
        <f>'PEP Total'!H23</f>
        <v>0</v>
      </c>
      <c r="L23" s="169">
        <f>'PEP Total'!I23</f>
        <v>0</v>
      </c>
      <c r="M23" s="169">
        <f>'PEP Total'!J23</f>
        <v>0</v>
      </c>
      <c r="N23" s="169">
        <f>'PEP Total'!K23</f>
        <v>0</v>
      </c>
      <c r="O23" s="169">
        <f>'PEP Total'!L23</f>
        <v>0</v>
      </c>
      <c r="P23" s="169">
        <f>'PEP Total'!M23</f>
        <v>0</v>
      </c>
      <c r="Q23" s="169">
        <f>'PEP Total'!BW23</f>
        <v>0</v>
      </c>
    </row>
    <row r="24" spans="1:17" x14ac:dyDescent="0.3">
      <c r="A24" s="171" t="str">
        <f>'PEP Total'!A24</f>
        <v>Contratación de Firma Constructora para obras civiles en la Central Hidroeléctrica ACARAY</v>
      </c>
      <c r="B24" s="171"/>
      <c r="C24" s="171"/>
      <c r="D24" s="171"/>
      <c r="E24" s="177">
        <f>'PEP Total'!B24</f>
        <v>0</v>
      </c>
      <c r="F24" s="177">
        <f>'PEP Total'!C24</f>
        <v>0</v>
      </c>
      <c r="G24" s="177">
        <f>'PEP Total'!D24</f>
        <v>0</v>
      </c>
      <c r="H24" s="177">
        <f>'PEP Total'!E24</f>
        <v>0</v>
      </c>
      <c r="I24" s="177">
        <f>'PEP Total'!F24</f>
        <v>0</v>
      </c>
      <c r="J24" s="177">
        <f>'PEP Total'!G24</f>
        <v>0</v>
      </c>
      <c r="K24" s="177">
        <f>'PEP Total'!H24</f>
        <v>0</v>
      </c>
      <c r="L24" s="177">
        <f>'PEP Total'!I24</f>
        <v>0</v>
      </c>
      <c r="M24" s="177">
        <f>'PEP Total'!J24</f>
        <v>0</v>
      </c>
      <c r="N24" s="177">
        <f>'PEP Total'!K24</f>
        <v>0</v>
      </c>
      <c r="O24" s="177">
        <f>'PEP Total'!L24</f>
        <v>0</v>
      </c>
      <c r="P24" s="177">
        <f>'PEP Total'!M24</f>
        <v>0</v>
      </c>
      <c r="Q24" s="177">
        <f>'PEP Total'!BW24</f>
        <v>0</v>
      </c>
    </row>
    <row r="25" spans="1:17" x14ac:dyDescent="0.3">
      <c r="A25" s="173" t="str">
        <f>'PEP Total'!A25</f>
        <v>P8. Sistema de Seguridad de Presas implementado.</v>
      </c>
      <c r="B25" s="173"/>
      <c r="C25" s="173"/>
      <c r="D25" s="173"/>
      <c r="E25" s="169">
        <f>'PEP Total'!B25</f>
        <v>0</v>
      </c>
      <c r="F25" s="169">
        <f>'PEP Total'!C25</f>
        <v>0</v>
      </c>
      <c r="G25" s="169">
        <f>'PEP Total'!D25</f>
        <v>0</v>
      </c>
      <c r="H25" s="169">
        <f>'PEP Total'!E25</f>
        <v>0</v>
      </c>
      <c r="I25" s="169">
        <f>'PEP Total'!F25</f>
        <v>0</v>
      </c>
      <c r="J25" s="169">
        <f>'PEP Total'!G25</f>
        <v>0</v>
      </c>
      <c r="K25" s="169">
        <f>'PEP Total'!H25</f>
        <v>0</v>
      </c>
      <c r="L25" s="169">
        <f>'PEP Total'!I25</f>
        <v>0</v>
      </c>
      <c r="M25" s="169">
        <f>'PEP Total'!J25</f>
        <v>0</v>
      </c>
      <c r="N25" s="169">
        <f>'PEP Total'!K25</f>
        <v>0</v>
      </c>
      <c r="O25" s="169">
        <f>'PEP Total'!L25</f>
        <v>0</v>
      </c>
      <c r="P25" s="169">
        <f>'PEP Total'!M25</f>
        <v>0</v>
      </c>
      <c r="Q25" s="169">
        <f>'PEP Total'!BW25</f>
        <v>0</v>
      </c>
    </row>
    <row r="26" spans="1:17" ht="27.6" x14ac:dyDescent="0.3">
      <c r="A26" s="173" t="str">
        <f>'PEP Total'!A26</f>
        <v>P9. Infraestructura para ejecución de intervenciones construidas</v>
      </c>
      <c r="B26" s="173"/>
      <c r="C26" s="173"/>
      <c r="D26" s="173"/>
      <c r="E26" s="169">
        <f>'PEP Total'!B26</f>
        <v>0</v>
      </c>
      <c r="F26" s="169">
        <f>'PEP Total'!C26</f>
        <v>0</v>
      </c>
      <c r="G26" s="169">
        <f>'PEP Total'!D26</f>
        <v>0</v>
      </c>
      <c r="H26" s="169">
        <f>'PEP Total'!E26</f>
        <v>0</v>
      </c>
      <c r="I26" s="169">
        <f>'PEP Total'!F26</f>
        <v>0</v>
      </c>
      <c r="J26" s="169">
        <f>'PEP Total'!G26</f>
        <v>0</v>
      </c>
      <c r="K26" s="169">
        <f>'PEP Total'!H26</f>
        <v>0</v>
      </c>
      <c r="L26" s="169">
        <f>'PEP Total'!I26</f>
        <v>0</v>
      </c>
      <c r="M26" s="169">
        <f>'PEP Total'!J26</f>
        <v>0</v>
      </c>
      <c r="N26" s="169">
        <f>'PEP Total'!K26</f>
        <v>0</v>
      </c>
      <c r="O26" s="169">
        <f>'PEP Total'!L26</f>
        <v>0</v>
      </c>
      <c r="P26" s="169">
        <f>'PEP Total'!M26</f>
        <v>0</v>
      </c>
      <c r="Q26" s="169">
        <f>'PEP Total'!BW26</f>
        <v>0</v>
      </c>
    </row>
    <row r="27" spans="1:17" x14ac:dyDescent="0.3">
      <c r="A27" s="173" t="str">
        <f>'PEP Total'!A27</f>
        <v>P10. Edificios de la central Acaray rehabilitados</v>
      </c>
      <c r="B27" s="173"/>
      <c r="C27" s="173"/>
      <c r="D27" s="173"/>
      <c r="E27" s="169">
        <f>'PEP Total'!B27</f>
        <v>0</v>
      </c>
      <c r="F27" s="169">
        <f>'PEP Total'!C27</f>
        <v>0</v>
      </c>
      <c r="G27" s="169">
        <f>'PEP Total'!D27</f>
        <v>0</v>
      </c>
      <c r="H27" s="169">
        <f>'PEP Total'!E27</f>
        <v>0</v>
      </c>
      <c r="I27" s="169">
        <f>'PEP Total'!F27</f>
        <v>0</v>
      </c>
      <c r="J27" s="169">
        <f>'PEP Total'!G27</f>
        <v>0</v>
      </c>
      <c r="K27" s="169">
        <f>'PEP Total'!H27</f>
        <v>0</v>
      </c>
      <c r="L27" s="169">
        <f>'PEP Total'!I27</f>
        <v>0</v>
      </c>
      <c r="M27" s="169">
        <f>'PEP Total'!J27</f>
        <v>0</v>
      </c>
      <c r="N27" s="169">
        <f>'PEP Total'!K27</f>
        <v>0</v>
      </c>
      <c r="O27" s="169">
        <f>'PEP Total'!L27</f>
        <v>0</v>
      </c>
      <c r="P27" s="169">
        <f>'PEP Total'!M27</f>
        <v>0</v>
      </c>
      <c r="Q27" s="169">
        <f>'PEP Total'!BW27</f>
        <v>0</v>
      </c>
    </row>
    <row r="28" spans="1:17" ht="27.6" x14ac:dyDescent="0.3">
      <c r="A28" s="173" t="str">
        <f>'PEP Total'!A28</f>
        <v>P11. Red hidrometeorológica de la cuenca del Río Acaray rehabilitada y ampliada</v>
      </c>
      <c r="B28" s="173"/>
      <c r="C28" s="173"/>
      <c r="D28" s="173"/>
      <c r="E28" s="169">
        <f>'PEP Total'!B28</f>
        <v>0</v>
      </c>
      <c r="F28" s="169">
        <f>'PEP Total'!C28</f>
        <v>0</v>
      </c>
      <c r="G28" s="169">
        <f>'PEP Total'!D28</f>
        <v>0</v>
      </c>
      <c r="H28" s="169">
        <f>'PEP Total'!E28</f>
        <v>0</v>
      </c>
      <c r="I28" s="169">
        <f>'PEP Total'!F28</f>
        <v>0</v>
      </c>
      <c r="J28" s="169">
        <f>'PEP Total'!G28</f>
        <v>0</v>
      </c>
      <c r="K28" s="169">
        <f>'PEP Total'!H28</f>
        <v>0</v>
      </c>
      <c r="L28" s="169">
        <f>'PEP Total'!I28</f>
        <v>0</v>
      </c>
      <c r="M28" s="169">
        <f>'PEP Total'!J28</f>
        <v>0</v>
      </c>
      <c r="N28" s="169">
        <f>'PEP Total'!K28</f>
        <v>0</v>
      </c>
      <c r="O28" s="169">
        <f>'PEP Total'!L28</f>
        <v>0</v>
      </c>
      <c r="P28" s="169">
        <f>'PEP Total'!M28</f>
        <v>0</v>
      </c>
      <c r="Q28" s="169">
        <f>'PEP Total'!BW28</f>
        <v>0</v>
      </c>
    </row>
    <row r="29" spans="1:17" ht="27.6" x14ac:dyDescent="0.3">
      <c r="A29" s="173" t="str">
        <f>'PEP Total'!A29</f>
        <v>P12. Plan de gestión ambiental, salud y seguridad ocupacional complejo Acaray implementado</v>
      </c>
      <c r="B29" s="173"/>
      <c r="C29" s="173"/>
      <c r="D29" s="173"/>
      <c r="E29" s="169">
        <f>'PEP Total'!B29</f>
        <v>0</v>
      </c>
      <c r="F29" s="169">
        <f>'PEP Total'!C29</f>
        <v>0</v>
      </c>
      <c r="G29" s="169">
        <f>'PEP Total'!D29</f>
        <v>0</v>
      </c>
      <c r="H29" s="169">
        <f>'PEP Total'!E29</f>
        <v>0</v>
      </c>
      <c r="I29" s="169">
        <f>'PEP Total'!F29</f>
        <v>0</v>
      </c>
      <c r="J29" s="169">
        <f>'PEP Total'!G29</f>
        <v>0</v>
      </c>
      <c r="K29" s="169">
        <f>'PEP Total'!H29</f>
        <v>0</v>
      </c>
      <c r="L29" s="169">
        <f>'PEP Total'!I29</f>
        <v>0</v>
      </c>
      <c r="M29" s="169">
        <f>'PEP Total'!J29</f>
        <v>0</v>
      </c>
      <c r="N29" s="169">
        <f>'PEP Total'!K29</f>
        <v>0</v>
      </c>
      <c r="O29" s="169">
        <f>'PEP Total'!L29</f>
        <v>0</v>
      </c>
      <c r="P29" s="169">
        <f>'PEP Total'!M29</f>
        <v>0</v>
      </c>
      <c r="Q29" s="169">
        <f>'PEP Total'!BW29</f>
        <v>0</v>
      </c>
    </row>
    <row r="30" spans="1:17" x14ac:dyDescent="0.3">
      <c r="A30" s="171" t="str">
        <f>'PEP Total'!A30</f>
        <v>Contingencias e Imprevistos</v>
      </c>
      <c r="B30" s="171"/>
      <c r="C30" s="171"/>
      <c r="D30" s="171"/>
      <c r="E30" s="177">
        <f>'PEP Total'!B30</f>
        <v>0</v>
      </c>
      <c r="F30" s="177">
        <f>'PEP Total'!C30</f>
        <v>0</v>
      </c>
      <c r="G30" s="177">
        <f>'PEP Total'!D30</f>
        <v>0</v>
      </c>
      <c r="H30" s="177">
        <f>'PEP Total'!E30</f>
        <v>0</v>
      </c>
      <c r="I30" s="177">
        <f>'PEP Total'!F30</f>
        <v>0</v>
      </c>
      <c r="J30" s="177">
        <f>'PEP Total'!G30</f>
        <v>0</v>
      </c>
      <c r="K30" s="177">
        <f>'PEP Total'!H30</f>
        <v>0</v>
      </c>
      <c r="L30" s="177">
        <f>'PEP Total'!I30</f>
        <v>0</v>
      </c>
      <c r="M30" s="177">
        <f>'PEP Total'!J30</f>
        <v>0</v>
      </c>
      <c r="N30" s="177">
        <f>'PEP Total'!K30</f>
        <v>0</v>
      </c>
      <c r="O30" s="177">
        <f>'PEP Total'!L30</f>
        <v>0</v>
      </c>
      <c r="P30" s="177">
        <f>'PEP Total'!M30</f>
        <v>0</v>
      </c>
      <c r="Q30" s="177">
        <f>'PEP Total'!BW30</f>
        <v>0</v>
      </c>
    </row>
    <row r="31" spans="1:17" ht="27.6" x14ac:dyDescent="0.3">
      <c r="A31" s="117" t="str">
        <f>'PEP Total'!A31</f>
        <v>Componente 2. Apoyo a la gestión, protección de predios, equidad de género y capacidad institucional.</v>
      </c>
      <c r="B31" s="117"/>
      <c r="C31" s="117"/>
      <c r="D31" s="117"/>
      <c r="E31" s="168">
        <f>'PEP Total'!B31</f>
        <v>0</v>
      </c>
      <c r="F31" s="168">
        <f>'PEP Total'!C31</f>
        <v>0</v>
      </c>
      <c r="G31" s="168">
        <f>'PEP Total'!D31</f>
        <v>0</v>
      </c>
      <c r="H31" s="168">
        <f>'PEP Total'!E31</f>
        <v>0</v>
      </c>
      <c r="I31" s="168">
        <f>'PEP Total'!F31</f>
        <v>0</v>
      </c>
      <c r="J31" s="168">
        <f>'PEP Total'!G31</f>
        <v>0</v>
      </c>
      <c r="K31" s="168">
        <f>'PEP Total'!H31</f>
        <v>32500</v>
      </c>
      <c r="L31" s="168">
        <f>'PEP Total'!I31</f>
        <v>110500</v>
      </c>
      <c r="M31" s="168">
        <f>'PEP Total'!J31</f>
        <v>0</v>
      </c>
      <c r="N31" s="168">
        <f>'PEP Total'!K31</f>
        <v>0</v>
      </c>
      <c r="O31" s="168">
        <f>'PEP Total'!L31</f>
        <v>0</v>
      </c>
      <c r="P31" s="168">
        <f>'PEP Total'!M31</f>
        <v>0</v>
      </c>
      <c r="Q31" s="168">
        <f>'PEP Total'!BW31</f>
        <v>143000</v>
      </c>
    </row>
    <row r="32" spans="1:17" x14ac:dyDescent="0.3">
      <c r="A32" s="124" t="str">
        <f>'PEP Total'!A32</f>
        <v>P13. Obras civiles para protección de predios construidos.</v>
      </c>
      <c r="B32" s="124"/>
      <c r="C32" s="124"/>
      <c r="D32" s="124"/>
      <c r="E32" s="169">
        <f>'PEP Total'!B32</f>
        <v>0</v>
      </c>
      <c r="F32" s="169">
        <f>'PEP Total'!C32</f>
        <v>0</v>
      </c>
      <c r="G32" s="169">
        <f>'PEP Total'!D32</f>
        <v>0</v>
      </c>
      <c r="H32" s="169">
        <f>'PEP Total'!E32</f>
        <v>0</v>
      </c>
      <c r="I32" s="169">
        <f>'PEP Total'!F32</f>
        <v>0</v>
      </c>
      <c r="J32" s="169">
        <f>'PEP Total'!G32</f>
        <v>0</v>
      </c>
      <c r="K32" s="169">
        <f>'PEP Total'!H32</f>
        <v>0</v>
      </c>
      <c r="L32" s="169">
        <f>'PEP Total'!I32</f>
        <v>0</v>
      </c>
      <c r="M32" s="169">
        <f>'PEP Total'!J32</f>
        <v>0</v>
      </c>
      <c r="N32" s="169">
        <f>'PEP Total'!K32</f>
        <v>0</v>
      </c>
      <c r="O32" s="169">
        <f>'PEP Total'!L32</f>
        <v>0</v>
      </c>
      <c r="P32" s="169">
        <f>'PEP Total'!M32</f>
        <v>0</v>
      </c>
      <c r="Q32" s="169">
        <f>'PEP Total'!BW32</f>
        <v>0</v>
      </c>
    </row>
    <row r="33" spans="1:17" x14ac:dyDescent="0.3">
      <c r="A33" s="175" t="str">
        <f>'PEP Total'!A33</f>
        <v>Consultoría para el desarrollo de especificaciones técnicas para protección de predios y accesos turísticos</v>
      </c>
      <c r="B33" s="175"/>
      <c r="C33" s="175"/>
      <c r="D33" s="175"/>
      <c r="E33" s="177">
        <f>'PEP Total'!B33</f>
        <v>0</v>
      </c>
      <c r="F33" s="177">
        <f>'PEP Total'!C33</f>
        <v>0</v>
      </c>
      <c r="G33" s="177">
        <f>'PEP Total'!D33</f>
        <v>0</v>
      </c>
      <c r="H33" s="177">
        <f>'PEP Total'!E33</f>
        <v>0</v>
      </c>
      <c r="I33" s="177">
        <f>'PEP Total'!F33</f>
        <v>0</v>
      </c>
      <c r="J33" s="177">
        <f>'PEP Total'!G33</f>
        <v>0</v>
      </c>
      <c r="K33" s="177">
        <f>'PEP Total'!H33</f>
        <v>0</v>
      </c>
      <c r="L33" s="177">
        <f>'PEP Total'!I33</f>
        <v>0</v>
      </c>
      <c r="M33" s="177">
        <f>'PEP Total'!J33</f>
        <v>0</v>
      </c>
      <c r="N33" s="177">
        <f>'PEP Total'!K33</f>
        <v>0</v>
      </c>
      <c r="O33" s="177">
        <f>'PEP Total'!L33</f>
        <v>0</v>
      </c>
      <c r="P33" s="177">
        <f>'PEP Total'!M33</f>
        <v>0</v>
      </c>
      <c r="Q33" s="177">
        <f>'PEP Total'!BW33</f>
        <v>0</v>
      </c>
    </row>
    <row r="34" spans="1:17" x14ac:dyDescent="0.3">
      <c r="A34" s="175" t="str">
        <f>'PEP Total'!A34</f>
        <v>Contratación de Firma Constructora para provisión de Protección de predios</v>
      </c>
      <c r="B34" s="175"/>
      <c r="C34" s="175"/>
      <c r="D34" s="175"/>
      <c r="E34" s="177">
        <f>'PEP Total'!B34</f>
        <v>0</v>
      </c>
      <c r="F34" s="177">
        <f>'PEP Total'!C34</f>
        <v>0</v>
      </c>
      <c r="G34" s="177">
        <f>'PEP Total'!D34</f>
        <v>0</v>
      </c>
      <c r="H34" s="177">
        <f>'PEP Total'!E34</f>
        <v>0</v>
      </c>
      <c r="I34" s="177">
        <f>'PEP Total'!F34</f>
        <v>0</v>
      </c>
      <c r="J34" s="177">
        <f>'PEP Total'!G34</f>
        <v>0</v>
      </c>
      <c r="K34" s="177">
        <f>'PEP Total'!H34</f>
        <v>0</v>
      </c>
      <c r="L34" s="177">
        <f>'PEP Total'!I34</f>
        <v>0</v>
      </c>
      <c r="M34" s="177">
        <f>'PEP Total'!J34</f>
        <v>0</v>
      </c>
      <c r="N34" s="177">
        <f>'PEP Total'!K34</f>
        <v>0</v>
      </c>
      <c r="O34" s="177">
        <f>'PEP Total'!L34</f>
        <v>0</v>
      </c>
      <c r="P34" s="177">
        <f>'PEP Total'!M34</f>
        <v>0</v>
      </c>
      <c r="Q34" s="177">
        <f>'PEP Total'!BW34</f>
        <v>0</v>
      </c>
    </row>
    <row r="35" spans="1:17" x14ac:dyDescent="0.3">
      <c r="A35" s="171" t="str">
        <f>'PEP Total'!A35</f>
        <v>Contratación de Firma Consultora para desarrollo de Estudios</v>
      </c>
      <c r="B35" s="171"/>
      <c r="C35" s="171"/>
      <c r="D35" s="171"/>
      <c r="E35" s="177">
        <f>'PEP Total'!B35</f>
        <v>0</v>
      </c>
      <c r="F35" s="177">
        <f>'PEP Total'!C35</f>
        <v>0</v>
      </c>
      <c r="G35" s="177">
        <f>'PEP Total'!D35</f>
        <v>0</v>
      </c>
      <c r="H35" s="177">
        <f>'PEP Total'!E35</f>
        <v>0</v>
      </c>
      <c r="I35" s="177">
        <f>'PEP Total'!F35</f>
        <v>0</v>
      </c>
      <c r="J35" s="177">
        <f>'PEP Total'!G35</f>
        <v>0</v>
      </c>
      <c r="K35" s="177">
        <f>'PEP Total'!H35</f>
        <v>0</v>
      </c>
      <c r="L35" s="177">
        <f>'PEP Total'!I35</f>
        <v>0</v>
      </c>
      <c r="M35" s="177">
        <f>'PEP Total'!J35</f>
        <v>0</v>
      </c>
      <c r="N35" s="177">
        <f>'PEP Total'!K35</f>
        <v>0</v>
      </c>
      <c r="O35" s="177">
        <f>'PEP Total'!L35</f>
        <v>0</v>
      </c>
      <c r="P35" s="177">
        <f>'PEP Total'!M35</f>
        <v>0</v>
      </c>
      <c r="Q35" s="177">
        <f>'PEP Total'!BW35</f>
        <v>0</v>
      </c>
    </row>
    <row r="36" spans="1:17" ht="27.6" x14ac:dyDescent="0.3">
      <c r="A36" s="173" t="str">
        <f>'PEP Total'!A36</f>
        <v>P14. Sistema de gestión para la operación y el mantenimiento de la central implementado.</v>
      </c>
      <c r="B36" s="173"/>
      <c r="C36" s="173"/>
      <c r="D36" s="173"/>
      <c r="E36" s="169">
        <f>'PEP Total'!B36</f>
        <v>0</v>
      </c>
      <c r="F36" s="169">
        <f>'PEP Total'!C36</f>
        <v>0</v>
      </c>
      <c r="G36" s="169">
        <f>'PEP Total'!D36</f>
        <v>0</v>
      </c>
      <c r="H36" s="169">
        <f>'PEP Total'!E36</f>
        <v>0</v>
      </c>
      <c r="I36" s="169">
        <f>'PEP Total'!F36</f>
        <v>0</v>
      </c>
      <c r="J36" s="169">
        <f>'PEP Total'!G36</f>
        <v>0</v>
      </c>
      <c r="K36" s="169">
        <f>'PEP Total'!H36</f>
        <v>0</v>
      </c>
      <c r="L36" s="169">
        <f>'PEP Total'!I36</f>
        <v>0</v>
      </c>
      <c r="M36" s="169">
        <f>'PEP Total'!J36</f>
        <v>0</v>
      </c>
      <c r="N36" s="169">
        <f>'PEP Total'!K36</f>
        <v>0</v>
      </c>
      <c r="O36" s="169">
        <f>'PEP Total'!L36</f>
        <v>0</v>
      </c>
      <c r="P36" s="169">
        <f>'PEP Total'!M36</f>
        <v>0</v>
      </c>
      <c r="Q36" s="169">
        <f>'PEP Total'!BW36</f>
        <v>0</v>
      </c>
    </row>
    <row r="37" spans="1:17" x14ac:dyDescent="0.3">
      <c r="A37" s="171" t="str">
        <f>'PEP Total'!A37</f>
        <v>Contratación de Firma Consultora para desarrollo de Estudios</v>
      </c>
      <c r="B37" s="171"/>
      <c r="C37" s="171"/>
      <c r="D37" s="171"/>
      <c r="E37" s="177">
        <f>'PEP Total'!B37</f>
        <v>0</v>
      </c>
      <c r="F37" s="177">
        <f>'PEP Total'!C37</f>
        <v>0</v>
      </c>
      <c r="G37" s="177">
        <f>'PEP Total'!D37</f>
        <v>0</v>
      </c>
      <c r="H37" s="177">
        <f>'PEP Total'!E37</f>
        <v>0</v>
      </c>
      <c r="I37" s="177">
        <f>'PEP Total'!F37</f>
        <v>0</v>
      </c>
      <c r="J37" s="177">
        <f>'PEP Total'!G37</f>
        <v>0</v>
      </c>
      <c r="K37" s="177">
        <f>'PEP Total'!H37</f>
        <v>0</v>
      </c>
      <c r="L37" s="177">
        <f>'PEP Total'!I37</f>
        <v>0</v>
      </c>
      <c r="M37" s="177">
        <f>'PEP Total'!J37</f>
        <v>0</v>
      </c>
      <c r="N37" s="177">
        <f>'PEP Total'!K37</f>
        <v>0</v>
      </c>
      <c r="O37" s="177">
        <f>'PEP Total'!L37</f>
        <v>0</v>
      </c>
      <c r="P37" s="177">
        <f>'PEP Total'!M37</f>
        <v>0</v>
      </c>
      <c r="Q37" s="177">
        <f>'PEP Total'!BW37</f>
        <v>0</v>
      </c>
    </row>
    <row r="38" spans="1:17" ht="27.6" x14ac:dyDescent="0.3">
      <c r="A38" s="173" t="str">
        <f>'PEP Total'!A38</f>
        <v>P15. Estrategia de género diseñada e implementada en ANDE.</v>
      </c>
      <c r="B38" s="173"/>
      <c r="C38" s="173"/>
      <c r="D38" s="173"/>
      <c r="E38" s="169">
        <f>'PEP Total'!B38</f>
        <v>0</v>
      </c>
      <c r="F38" s="169">
        <f>'PEP Total'!C38</f>
        <v>0</v>
      </c>
      <c r="G38" s="169">
        <f>'PEP Total'!D38</f>
        <v>0</v>
      </c>
      <c r="H38" s="169">
        <f>'PEP Total'!E38</f>
        <v>0</v>
      </c>
      <c r="I38" s="169">
        <f>'PEP Total'!F38</f>
        <v>0</v>
      </c>
      <c r="J38" s="169">
        <f>'PEP Total'!G38</f>
        <v>0</v>
      </c>
      <c r="K38" s="169">
        <f>'PEP Total'!H38</f>
        <v>0</v>
      </c>
      <c r="L38" s="169">
        <f>'PEP Total'!I38</f>
        <v>0</v>
      </c>
      <c r="M38" s="169">
        <f>'PEP Total'!J38</f>
        <v>0</v>
      </c>
      <c r="N38" s="169">
        <f>'PEP Total'!K38</f>
        <v>0</v>
      </c>
      <c r="O38" s="169">
        <f>'PEP Total'!L38</f>
        <v>0</v>
      </c>
      <c r="P38" s="169">
        <f>'PEP Total'!M38</f>
        <v>0</v>
      </c>
      <c r="Q38" s="169">
        <f>'PEP Total'!BW38</f>
        <v>0</v>
      </c>
    </row>
    <row r="39" spans="1:17" x14ac:dyDescent="0.3">
      <c r="A39" s="171" t="str">
        <f>'PEP Total'!A39</f>
        <v>Contratación de Firma Consultora para el desarrollo de cursos de capacitación</v>
      </c>
      <c r="B39" s="171"/>
      <c r="C39" s="171"/>
      <c r="D39" s="171"/>
      <c r="E39" s="177">
        <f>'PEP Total'!B39</f>
        <v>0</v>
      </c>
      <c r="F39" s="177">
        <f>'PEP Total'!C39</f>
        <v>0</v>
      </c>
      <c r="G39" s="177">
        <f>'PEP Total'!D39</f>
        <v>0</v>
      </c>
      <c r="H39" s="177">
        <f>'PEP Total'!E39</f>
        <v>0</v>
      </c>
      <c r="I39" s="177">
        <f>'PEP Total'!F39</f>
        <v>0</v>
      </c>
      <c r="J39" s="177">
        <f>'PEP Total'!G39</f>
        <v>0</v>
      </c>
      <c r="K39" s="177">
        <f>'PEP Total'!H39</f>
        <v>0</v>
      </c>
      <c r="L39" s="177">
        <f>'PEP Total'!I39</f>
        <v>0</v>
      </c>
      <c r="M39" s="177">
        <f>'PEP Total'!J39</f>
        <v>0</v>
      </c>
      <c r="N39" s="177">
        <f>'PEP Total'!K39</f>
        <v>0</v>
      </c>
      <c r="O39" s="177">
        <f>'PEP Total'!L39</f>
        <v>0</v>
      </c>
      <c r="P39" s="177">
        <f>'PEP Total'!M39</f>
        <v>0</v>
      </c>
      <c r="Q39" s="177">
        <f>'PEP Total'!BW39</f>
        <v>0</v>
      </c>
    </row>
    <row r="40" spans="1:17" ht="27.6" x14ac:dyDescent="0.3">
      <c r="A40" s="173" t="str">
        <f>'PEP Total'!A40</f>
        <v>P16. Talleres de capacitación al personal de ANDE desarrollados.</v>
      </c>
      <c r="B40" s="173"/>
      <c r="C40" s="173"/>
      <c r="D40" s="173"/>
      <c r="E40" s="169">
        <f>'PEP Total'!B40</f>
        <v>0</v>
      </c>
      <c r="F40" s="169">
        <f>'PEP Total'!C40</f>
        <v>0</v>
      </c>
      <c r="G40" s="169">
        <f>'PEP Total'!D40</f>
        <v>0</v>
      </c>
      <c r="H40" s="169">
        <f>'PEP Total'!E40</f>
        <v>0</v>
      </c>
      <c r="I40" s="169">
        <f>'PEP Total'!F40</f>
        <v>0</v>
      </c>
      <c r="J40" s="169">
        <f>'PEP Total'!G40</f>
        <v>0</v>
      </c>
      <c r="K40" s="169">
        <f>'PEP Total'!H40</f>
        <v>0</v>
      </c>
      <c r="L40" s="169">
        <f>'PEP Total'!I40</f>
        <v>0</v>
      </c>
      <c r="M40" s="169">
        <f>'PEP Total'!J40</f>
        <v>0</v>
      </c>
      <c r="N40" s="169">
        <f>'PEP Total'!K40</f>
        <v>0</v>
      </c>
      <c r="O40" s="169">
        <f>'PEP Total'!L40</f>
        <v>0</v>
      </c>
      <c r="P40" s="169">
        <f>'PEP Total'!M40</f>
        <v>0</v>
      </c>
      <c r="Q40" s="169">
        <f>'PEP Total'!BW40</f>
        <v>0</v>
      </c>
    </row>
    <row r="41" spans="1:17" x14ac:dyDescent="0.3">
      <c r="A41" s="171" t="str">
        <f>'PEP Total'!A41</f>
        <v>Contratación de Panel de Consultores</v>
      </c>
      <c r="B41" s="171" t="s">
        <v>377</v>
      </c>
      <c r="C41" s="171" t="s">
        <v>373</v>
      </c>
      <c r="D41" s="171" t="s">
        <v>375</v>
      </c>
      <c r="E41" s="177">
        <f>'PEP Total'!B41</f>
        <v>0</v>
      </c>
      <c r="F41" s="177">
        <f>'PEP Total'!C41</f>
        <v>0</v>
      </c>
      <c r="G41" s="177">
        <f>'PEP Total'!D41</f>
        <v>0</v>
      </c>
      <c r="H41" s="177">
        <f>'PEP Total'!E41</f>
        <v>0</v>
      </c>
      <c r="I41" s="177">
        <f>'PEP Total'!F41</f>
        <v>0</v>
      </c>
      <c r="J41" s="177">
        <f>'PEP Total'!G41</f>
        <v>0</v>
      </c>
      <c r="K41" s="177">
        <f>'PEP Total'!H41</f>
        <v>32500</v>
      </c>
      <c r="L41" s="177">
        <f>'PEP Total'!I41</f>
        <v>110500</v>
      </c>
      <c r="M41" s="177">
        <f>'PEP Total'!J41</f>
        <v>0</v>
      </c>
      <c r="N41" s="177">
        <f>'PEP Total'!K41</f>
        <v>0</v>
      </c>
      <c r="O41" s="177">
        <f>'PEP Total'!L41</f>
        <v>0</v>
      </c>
      <c r="P41" s="177">
        <f>'PEP Total'!M41</f>
        <v>0</v>
      </c>
      <c r="Q41" s="177">
        <f>'PEP Total'!BW41</f>
        <v>143000</v>
      </c>
    </row>
    <row r="42" spans="1:17" x14ac:dyDescent="0.3">
      <c r="A42" s="173" t="str">
        <f>'PEP Total'!A42</f>
        <v>P17. Panel de Expertos</v>
      </c>
      <c r="B42" s="173"/>
      <c r="C42" s="173"/>
      <c r="D42" s="173"/>
      <c r="E42" s="169">
        <f>'PEP Total'!B42</f>
        <v>0</v>
      </c>
      <c r="F42" s="169">
        <f>'PEP Total'!C42</f>
        <v>0</v>
      </c>
      <c r="G42" s="169">
        <f>'PEP Total'!D42</f>
        <v>0</v>
      </c>
      <c r="H42" s="169">
        <f>'PEP Total'!E42</f>
        <v>0</v>
      </c>
      <c r="I42" s="169">
        <f>'PEP Total'!F42</f>
        <v>0</v>
      </c>
      <c r="J42" s="169">
        <f>'PEP Total'!G42</f>
        <v>0</v>
      </c>
      <c r="K42" s="169">
        <f>'PEP Total'!H42</f>
        <v>32500</v>
      </c>
      <c r="L42" s="169">
        <f>'PEP Total'!I42</f>
        <v>110500</v>
      </c>
      <c r="M42" s="169">
        <f>'PEP Total'!J42</f>
        <v>0</v>
      </c>
      <c r="N42" s="169">
        <f>'PEP Total'!K42</f>
        <v>0</v>
      </c>
      <c r="O42" s="169">
        <f>'PEP Total'!L42</f>
        <v>0</v>
      </c>
      <c r="P42" s="169">
        <f>'PEP Total'!M42</f>
        <v>0</v>
      </c>
      <c r="Q42" s="169">
        <f>'PEP Total'!BW42</f>
        <v>143000</v>
      </c>
    </row>
    <row r="43" spans="1:17" x14ac:dyDescent="0.3">
      <c r="A43" s="171" t="str">
        <f>'PEP Total'!A43</f>
        <v>Contingencias e Imprevistos</v>
      </c>
      <c r="B43" s="171"/>
      <c r="C43" s="171"/>
      <c r="D43" s="171"/>
      <c r="E43" s="177">
        <f>'PEP Total'!B43</f>
        <v>0</v>
      </c>
      <c r="F43" s="177">
        <f>'PEP Total'!C43</f>
        <v>0</v>
      </c>
      <c r="G43" s="177">
        <f>'PEP Total'!D43</f>
        <v>0</v>
      </c>
      <c r="H43" s="177">
        <f>'PEP Total'!E43</f>
        <v>0</v>
      </c>
      <c r="I43" s="177">
        <f>'PEP Total'!F43</f>
        <v>0</v>
      </c>
      <c r="J43" s="177">
        <f>'PEP Total'!G43</f>
        <v>0</v>
      </c>
      <c r="K43" s="177">
        <f>'PEP Total'!H43</f>
        <v>0</v>
      </c>
      <c r="L43" s="177">
        <f>'PEP Total'!I43</f>
        <v>0</v>
      </c>
      <c r="M43" s="177">
        <f>'PEP Total'!J43</f>
        <v>0</v>
      </c>
      <c r="N43" s="177">
        <f>'PEP Total'!K43</f>
        <v>0</v>
      </c>
      <c r="O43" s="177">
        <f>'PEP Total'!L43</f>
        <v>0</v>
      </c>
      <c r="P43" s="177">
        <f>'PEP Total'!M43</f>
        <v>0</v>
      </c>
      <c r="Q43" s="177">
        <f>'PEP Total'!BW43</f>
        <v>0</v>
      </c>
    </row>
    <row r="44" spans="1:17" x14ac:dyDescent="0.3">
      <c r="A44" s="117" t="str">
        <f>'PEP Total'!A44</f>
        <v>Administración del Programa</v>
      </c>
      <c r="B44" s="117"/>
      <c r="C44" s="117"/>
      <c r="D44" s="117"/>
      <c r="E44" s="168">
        <f>'PEP Total'!B44</f>
        <v>0</v>
      </c>
      <c r="F44" s="168">
        <f>'PEP Total'!C44</f>
        <v>3410.13</v>
      </c>
      <c r="G44" s="168">
        <f>'PEP Total'!D44</f>
        <v>25007.759999999998</v>
      </c>
      <c r="H44" s="168">
        <f>'PEP Total'!E44</f>
        <v>25007.759999999998</v>
      </c>
      <c r="I44" s="168">
        <f>'PEP Total'!F44</f>
        <v>23871.040000000001</v>
      </c>
      <c r="J44" s="168">
        <f>'PEP Total'!G44</f>
        <v>25007.759999999998</v>
      </c>
      <c r="K44" s="168">
        <f>'PEP Total'!H44</f>
        <v>99624.48</v>
      </c>
      <c r="L44" s="168">
        <f>'PEP Total'!I44</f>
        <v>23871.040000000001</v>
      </c>
      <c r="M44" s="168">
        <f>'PEP Total'!J44</f>
        <v>25007.759999999998</v>
      </c>
      <c r="N44" s="168">
        <f>'PEP Total'!K44</f>
        <v>25007.759999999998</v>
      </c>
      <c r="O44" s="168">
        <f>'PEP Total'!L44</f>
        <v>23871.040000000001</v>
      </c>
      <c r="P44" s="168">
        <f>'PEP Total'!M44</f>
        <v>26144.48</v>
      </c>
      <c r="Q44" s="168">
        <f>'PEP Total'!BW44</f>
        <v>325831.01</v>
      </c>
    </row>
    <row r="45" spans="1:17" x14ac:dyDescent="0.3">
      <c r="A45" s="171" t="str">
        <f>'PEP Total'!A45</f>
        <v>Contratación de la Unidad Ejecutora</v>
      </c>
      <c r="B45" s="171" t="s">
        <v>376</v>
      </c>
      <c r="C45" s="171" t="s">
        <v>373</v>
      </c>
      <c r="D45" s="171" t="s">
        <v>375</v>
      </c>
      <c r="E45" s="177">
        <f>'PEP Total'!B45</f>
        <v>0</v>
      </c>
      <c r="F45" s="177">
        <f>'PEP Total'!C45</f>
        <v>3410.13</v>
      </c>
      <c r="G45" s="177">
        <f>'PEP Total'!D45</f>
        <v>25007.759999999998</v>
      </c>
      <c r="H45" s="177">
        <f>'PEP Total'!E45</f>
        <v>25007.759999999998</v>
      </c>
      <c r="I45" s="177">
        <f>'PEP Total'!F45</f>
        <v>23871.040000000001</v>
      </c>
      <c r="J45" s="177">
        <f>'PEP Total'!G45</f>
        <v>25007.759999999998</v>
      </c>
      <c r="K45" s="177">
        <f>'PEP Total'!H45</f>
        <v>26144.48</v>
      </c>
      <c r="L45" s="177">
        <f>'PEP Total'!I45</f>
        <v>23871.040000000001</v>
      </c>
      <c r="M45" s="177">
        <f>'PEP Total'!J45</f>
        <v>25007.759999999998</v>
      </c>
      <c r="N45" s="177">
        <f>'PEP Total'!K45</f>
        <v>25007.759999999998</v>
      </c>
      <c r="O45" s="177">
        <f>'PEP Total'!L45</f>
        <v>23871.040000000001</v>
      </c>
      <c r="P45" s="177">
        <f>'PEP Total'!M45</f>
        <v>26144.48</v>
      </c>
      <c r="Q45" s="177">
        <f>'PEP Total'!BW45</f>
        <v>252351.01000000004</v>
      </c>
    </row>
    <row r="46" spans="1:17" x14ac:dyDescent="0.3">
      <c r="A46" s="173" t="str">
        <f>'PEP Total'!A46</f>
        <v>Unidad de Administración del Programa</v>
      </c>
      <c r="B46" s="173"/>
      <c r="C46" s="173"/>
      <c r="D46" s="173"/>
      <c r="E46" s="169">
        <f>'PEP Total'!B46</f>
        <v>0</v>
      </c>
      <c r="F46" s="169">
        <f>'PEP Total'!C46</f>
        <v>3410.13</v>
      </c>
      <c r="G46" s="169">
        <f>'PEP Total'!D46</f>
        <v>25007.759999999998</v>
      </c>
      <c r="H46" s="169">
        <f>'PEP Total'!E46</f>
        <v>25007.759999999998</v>
      </c>
      <c r="I46" s="169">
        <f>'PEP Total'!F46</f>
        <v>23871.040000000001</v>
      </c>
      <c r="J46" s="169">
        <f>'PEP Total'!G46</f>
        <v>25007.759999999998</v>
      </c>
      <c r="K46" s="169">
        <f>'PEP Total'!H46</f>
        <v>26144.48</v>
      </c>
      <c r="L46" s="169">
        <f>'PEP Total'!I46</f>
        <v>23871.040000000001</v>
      </c>
      <c r="M46" s="169">
        <f>'PEP Total'!J46</f>
        <v>25007.759999999998</v>
      </c>
      <c r="N46" s="169">
        <f>'PEP Total'!K46</f>
        <v>25007.759999999998</v>
      </c>
      <c r="O46" s="169">
        <f>'PEP Total'!L46</f>
        <v>23871.040000000001</v>
      </c>
      <c r="P46" s="169">
        <f>'PEP Total'!M46</f>
        <v>26144.48</v>
      </c>
      <c r="Q46" s="169">
        <f>'PEP Total'!BW46</f>
        <v>252351.01000000004</v>
      </c>
    </row>
    <row r="47" spans="1:17" x14ac:dyDescent="0.3">
      <c r="A47" s="171" t="str">
        <f>'PEP Total'!A47</f>
        <v>Contingencias e Imprevistos</v>
      </c>
      <c r="B47" s="171"/>
      <c r="C47" s="171"/>
      <c r="D47" s="171"/>
      <c r="E47" s="177">
        <f>'PEP Total'!B47</f>
        <v>0</v>
      </c>
      <c r="F47" s="177">
        <f>'PEP Total'!C47</f>
        <v>0</v>
      </c>
      <c r="G47" s="177">
        <f>'PEP Total'!D47</f>
        <v>0</v>
      </c>
      <c r="H47" s="177">
        <f>'PEP Total'!E47</f>
        <v>0</v>
      </c>
      <c r="I47" s="177">
        <f>'PEP Total'!F47</f>
        <v>0</v>
      </c>
      <c r="J47" s="177">
        <f>'PEP Total'!G47</f>
        <v>0</v>
      </c>
      <c r="K47" s="177">
        <f>'PEP Total'!H47</f>
        <v>73480</v>
      </c>
      <c r="L47" s="177">
        <f>'PEP Total'!I47</f>
        <v>0</v>
      </c>
      <c r="M47" s="177">
        <f>'PEP Total'!J47</f>
        <v>0</v>
      </c>
      <c r="N47" s="177">
        <f>'PEP Total'!K47</f>
        <v>0</v>
      </c>
      <c r="O47" s="177">
        <f>'PEP Total'!L47</f>
        <v>0</v>
      </c>
      <c r="P47" s="177">
        <f>'PEP Total'!M47</f>
        <v>0</v>
      </c>
      <c r="Q47" s="177">
        <f>'PEP Total'!BW47</f>
        <v>73480</v>
      </c>
    </row>
    <row r="48" spans="1:17" x14ac:dyDescent="0.3">
      <c r="A48" s="124" t="str">
        <f>'PEP Total'!A48</f>
        <v>Evaluación Intermedia</v>
      </c>
      <c r="B48" s="124"/>
      <c r="C48" s="124"/>
      <c r="D48" s="124"/>
      <c r="E48" s="169">
        <f>'PEP Total'!B48</f>
        <v>0</v>
      </c>
      <c r="F48" s="169">
        <f>'PEP Total'!C48</f>
        <v>0</v>
      </c>
      <c r="G48" s="169">
        <f>'PEP Total'!D48</f>
        <v>0</v>
      </c>
      <c r="H48" s="169">
        <f>'PEP Total'!E48</f>
        <v>0</v>
      </c>
      <c r="I48" s="169">
        <f>'PEP Total'!F48</f>
        <v>0</v>
      </c>
      <c r="J48" s="169">
        <f>'PEP Total'!G48</f>
        <v>0</v>
      </c>
      <c r="K48" s="169">
        <f>'PEP Total'!H48</f>
        <v>0</v>
      </c>
      <c r="L48" s="169">
        <f>'PEP Total'!I48</f>
        <v>0</v>
      </c>
      <c r="M48" s="169">
        <f>'PEP Total'!J48</f>
        <v>0</v>
      </c>
      <c r="N48" s="169">
        <f>'PEP Total'!K48</f>
        <v>0</v>
      </c>
      <c r="O48" s="169">
        <f>'PEP Total'!L48</f>
        <v>0</v>
      </c>
      <c r="P48" s="169">
        <f>'PEP Total'!M48</f>
        <v>0</v>
      </c>
      <c r="Q48" s="169">
        <f>'PEP Total'!BW48</f>
        <v>0</v>
      </c>
    </row>
    <row r="49" spans="1:17" x14ac:dyDescent="0.3">
      <c r="A49" s="124" t="str">
        <f>'PEP Total'!A49</f>
        <v>Evaluación Final</v>
      </c>
      <c r="B49" s="124"/>
      <c r="C49" s="124"/>
      <c r="D49" s="124"/>
      <c r="E49" s="169">
        <f>'PEP Total'!B49</f>
        <v>0</v>
      </c>
      <c r="F49" s="169">
        <f>'PEP Total'!C49</f>
        <v>0</v>
      </c>
      <c r="G49" s="169">
        <f>'PEP Total'!D49</f>
        <v>0</v>
      </c>
      <c r="H49" s="169">
        <f>'PEP Total'!E49</f>
        <v>0</v>
      </c>
      <c r="I49" s="169">
        <f>'PEP Total'!F49</f>
        <v>0</v>
      </c>
      <c r="J49" s="169">
        <f>'PEP Total'!G49</f>
        <v>0</v>
      </c>
      <c r="K49" s="169">
        <f>'PEP Total'!H49</f>
        <v>0</v>
      </c>
      <c r="L49" s="169">
        <f>'PEP Total'!I49</f>
        <v>0</v>
      </c>
      <c r="M49" s="169">
        <f>'PEP Total'!J49</f>
        <v>0</v>
      </c>
      <c r="N49" s="169">
        <f>'PEP Total'!K49</f>
        <v>0</v>
      </c>
      <c r="O49" s="169">
        <f>'PEP Total'!L49</f>
        <v>0</v>
      </c>
      <c r="P49" s="169">
        <f>'PEP Total'!M49</f>
        <v>0</v>
      </c>
      <c r="Q49" s="169">
        <f>'PEP Total'!BW49</f>
        <v>0</v>
      </c>
    </row>
    <row r="50" spans="1:17" x14ac:dyDescent="0.3">
      <c r="A50" s="124" t="str">
        <f>'PEP Total'!A50</f>
        <v>Auditoria Externa</v>
      </c>
      <c r="B50" s="124"/>
      <c r="C50" s="124"/>
      <c r="D50" s="124"/>
      <c r="E50" s="169">
        <f>'PEP Total'!B50</f>
        <v>0</v>
      </c>
      <c r="F50" s="169">
        <f>'PEP Total'!C50</f>
        <v>0</v>
      </c>
      <c r="G50" s="169">
        <f>'PEP Total'!D50</f>
        <v>0</v>
      </c>
      <c r="H50" s="169">
        <f>'PEP Total'!E50</f>
        <v>0</v>
      </c>
      <c r="I50" s="169">
        <f>'PEP Total'!F50</f>
        <v>0</v>
      </c>
      <c r="J50" s="169">
        <f>'PEP Total'!G50</f>
        <v>0</v>
      </c>
      <c r="K50" s="169">
        <f>'PEP Total'!H50</f>
        <v>0</v>
      </c>
      <c r="L50" s="169">
        <f>'PEP Total'!I50</f>
        <v>0</v>
      </c>
      <c r="M50" s="169">
        <f>'PEP Total'!J50</f>
        <v>0</v>
      </c>
      <c r="N50" s="169">
        <f>'PEP Total'!K50</f>
        <v>0</v>
      </c>
      <c r="O50" s="169">
        <f>'PEP Total'!L50</f>
        <v>0</v>
      </c>
      <c r="P50" s="169">
        <f>'PEP Total'!M50</f>
        <v>0</v>
      </c>
      <c r="Q50" s="169">
        <f>'PEP Total'!BW50</f>
        <v>0</v>
      </c>
    </row>
    <row r="51" spans="1:17" x14ac:dyDescent="0.3">
      <c r="A51" s="117" t="str">
        <f>'PEP Total'!A51</f>
        <v>Total general</v>
      </c>
      <c r="B51" s="117"/>
      <c r="C51" s="117"/>
      <c r="D51" s="117"/>
      <c r="E51" s="168">
        <f>'PEP Total'!B51</f>
        <v>0</v>
      </c>
      <c r="F51" s="168">
        <f>'PEP Total'!C51</f>
        <v>3410.13</v>
      </c>
      <c r="G51" s="168">
        <f>'PEP Total'!D51</f>
        <v>90007.76</v>
      </c>
      <c r="H51" s="168">
        <f>'PEP Total'!E51</f>
        <v>180007.76</v>
      </c>
      <c r="I51" s="168">
        <f>'PEP Total'!F51</f>
        <v>23871.040000000001</v>
      </c>
      <c r="J51" s="168">
        <f>'PEP Total'!G51</f>
        <v>242257.76</v>
      </c>
      <c r="K51" s="168">
        <f>'PEP Total'!H51</f>
        <v>938374.48</v>
      </c>
      <c r="L51" s="168">
        <f>'PEP Total'!I51</f>
        <v>367621.04</v>
      </c>
      <c r="M51" s="168">
        <f>'PEP Total'!J51</f>
        <v>247757.76</v>
      </c>
      <c r="N51" s="168">
        <f>'PEP Total'!K51</f>
        <v>682257.76</v>
      </c>
      <c r="O51" s="168">
        <f>'PEP Total'!L51</f>
        <v>278121.03999999998</v>
      </c>
      <c r="P51" s="168">
        <f>'PEP Total'!M51</f>
        <v>1210144.48</v>
      </c>
      <c r="Q51" s="168">
        <f>'PEP Total'!BW51</f>
        <v>4263831.01</v>
      </c>
    </row>
  </sheetData>
  <mergeCells count="5">
    <mergeCell ref="H4:J4"/>
    <mergeCell ref="K4:M4"/>
    <mergeCell ref="N4:P4"/>
    <mergeCell ref="A3:D5"/>
    <mergeCell ref="E4:G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7DFA5BFE931E3488BC57253420081FE" ma:contentTypeVersion="203" ma:contentTypeDescription="A content type to manage public (operations) IDB documents" ma:contentTypeScope="" ma:versionID="507b697fae98c49a2014e9c73404373c">
  <xsd:schema xmlns:xsd="http://www.w3.org/2001/XMLSchema" xmlns:xs="http://www.w3.org/2001/XMLSchema" xmlns:p="http://schemas.microsoft.com/office/2006/metadata/properties" xmlns:ns2="cdc7663a-08f0-4737-9e8c-148ce897a09c" targetNamespace="http://schemas.microsoft.com/office/2006/metadata/properties" ma:root="true" ma:fieldsID="bf58ce8bcb6f32f9f7ce487a03b173d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PR-L115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R0002853536</Record_x0020_Number>
    <Key_x0020_Document xmlns="cdc7663a-08f0-4737-9e8c-148ce897a09c">false</Key_x0020_Document>
    <Division_x0020_or_x0020_Unit xmlns="cdc7663a-08f0-4737-9e8c-148ce897a09c">INE/ENE</Division_x0020_or_x0020_Unit>
    <Document_x0020_Author xmlns="cdc7663a-08f0-4737-9e8c-148ce897a09c">Aiello, Roberto Gabriel</Document_x0020_Author>
    <_dlc_DocId xmlns="cdc7663a-08f0-4737-9e8c-148ce897a09c">EZSHARE-353762589-48</_dlc_DocId>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Paraguay</TermName>
          <TermId xmlns="http://schemas.microsoft.com/office/infopath/2007/PartnerControls">50282442-27e7-4526-9d04-55bf5da33a10</TermId>
        </TermInfo>
      </Terms>
    </ic46d7e087fd4a108fb86518ca413cc6>
    <Operation_x0020_Type xmlns="cdc7663a-08f0-4737-9e8c-148ce897a09c">Loan Operation</Operation_x0020_Type>
    <TaxCatchAll xmlns="cdc7663a-08f0-4737-9e8c-148ce897a09c">
      <Value>132</Value>
      <Value>24</Value>
      <Value>29</Value>
      <Value>44</Value>
      <Value>1</Value>
    </TaxCatchAll>
    <Fiscal_x0020_Year_x0020_IDB xmlns="cdc7663a-08f0-4737-9e8c-148ce897a09c">2018</Fiscal_x0020_Year_x0020_IDB>
    <b26cdb1da78c4bb4b1c1bac2f6ac5911 xmlns="cdc7663a-08f0-4737-9e8c-148ce897a09c">
      <Terms xmlns="http://schemas.microsoft.com/office/infopath/2007/PartnerControls"/>
    </b26cdb1da78c4bb4b1c1bac2f6ac5911>
    <Project_x0020_Number xmlns="cdc7663a-08f0-4737-9e8c-148ce897a09c">PR-L1156</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 xsi:nil="true"/>
    <SISCOR_x0020_Number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SECTOR REHABILITATION AND EFFICIENCY</TermName>
          <TermId xmlns="http://schemas.microsoft.com/office/infopath/2007/PartnerControls">bc14044a-5020-4002-b61d-5f3750c96619</TermId>
        </TermInfo>
      </Terms>
    </b2ec7cfb18674cb8803df6b262e8b107>
    <Document_x0020_Language_x0020_IDB xmlns="cdc7663a-08f0-4737-9e8c-148ce897a09c">Spanish</Document_x0020_Language_x0020_IDB>
    <_dlc_DocIdUrl xmlns="cdc7663a-08f0-4737-9e8c-148ce897a09c">
      <Url>https://idbg.sharepoint.com/teams/EZ-PR-LON/PR-L1156/_layouts/15/DocIdRedir.aspx?ID=EZSHARE-353762589-48</Url>
      <Description>EZSHARE-353762589-48</Description>
    </_dlc_DocIdUrl>
    <Phase xmlns="cdc7663a-08f0-4737-9e8c-148ce897a09c" xsi:nil="true"/>
    <Other_x0020_Author xmlns="cdc7663a-08f0-4737-9e8c-148ce897a09c" xsi:nil="true"/>
    <IDBDocs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D41B4814-47A3-4861-869F-F91CFEE11775}"/>
</file>

<file path=customXml/itemProps2.xml><?xml version="1.0" encoding="utf-8"?>
<ds:datastoreItem xmlns:ds="http://schemas.openxmlformats.org/officeDocument/2006/customXml" ds:itemID="{1BF0AB37-2777-484F-B0EF-ABB7BAC94245}"/>
</file>

<file path=customXml/itemProps3.xml><?xml version="1.0" encoding="utf-8"?>
<ds:datastoreItem xmlns:ds="http://schemas.openxmlformats.org/officeDocument/2006/customXml" ds:itemID="{EB9A4A68-2E3C-42E7-B4C0-DD2D1CFF9581}"/>
</file>

<file path=customXml/itemProps4.xml><?xml version="1.0" encoding="utf-8"?>
<ds:datastoreItem xmlns:ds="http://schemas.openxmlformats.org/officeDocument/2006/customXml" ds:itemID="{371296DF-B854-4BE4-90AA-B4F8DB5E555F}"/>
</file>

<file path=customXml/itemProps5.xml><?xml version="1.0" encoding="utf-8"?>
<ds:datastoreItem xmlns:ds="http://schemas.openxmlformats.org/officeDocument/2006/customXml" ds:itemID="{8323A204-C2D4-49BF-8358-AFAAC925E838}"/>
</file>

<file path=customXml/itemProps6.xml><?xml version="1.0" encoding="utf-8"?>
<ds:datastoreItem xmlns:ds="http://schemas.openxmlformats.org/officeDocument/2006/customXml" ds:itemID="{18CAC8E5-F79C-4FF2-81D8-A9D11F0C81B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INDICE</vt:lpstr>
      <vt:lpstr>EDT</vt:lpstr>
      <vt:lpstr>Des Prod Com1</vt:lpstr>
      <vt:lpstr>CC Gral</vt:lpstr>
      <vt:lpstr>CC detallado</vt:lpstr>
      <vt:lpstr>PEP BID</vt:lpstr>
      <vt:lpstr>PEP A Local</vt:lpstr>
      <vt:lpstr>PEP Total</vt:lpstr>
      <vt:lpstr>POA Año 1</vt:lpstr>
      <vt:lpstr>Estructura</vt:lpstr>
      <vt:lpstr>PA</vt:lpstr>
      <vt:lpstr>PAI</vt:lpstr>
      <vt:lpstr>PA!Print_Area</vt:lpstr>
      <vt:lpstr>'Des Prod Com1'!Print_Titles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Amaciel</dc:creator>
  <cp:keywords/>
  <cp:lastModifiedBy>gc.rocio</cp:lastModifiedBy>
  <cp:lastPrinted>2017-01-25T12:25:34Z</cp:lastPrinted>
  <dcterms:created xsi:type="dcterms:W3CDTF">2017-01-18T12:14:49Z</dcterms:created>
  <dcterms:modified xsi:type="dcterms:W3CDTF">2018-10-30T20:33:20Z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132;#ENERGY SECTOR REHABILITATION AND EFFICIENCY|bc14044a-5020-4002-b61d-5f3750c96619</vt:lpwstr>
  </property>
  <property fmtid="{D5CDD505-2E9C-101B-9397-08002B2CF9AE}" pid="7" name="Country">
    <vt:lpwstr>24;#Paraguay|50282442-27e7-4526-9d04-55bf5da33a10</vt:lpwstr>
  </property>
  <property fmtid="{D5CDD505-2E9C-101B-9397-08002B2CF9AE}" pid="8" name="Fund IDB">
    <vt:lpwstr>29;#ORC|c028a4b2-ad8b-4cf4-9cac-a2ae6a778e23</vt:lpwstr>
  </property>
  <property fmtid="{D5CDD505-2E9C-101B-9397-08002B2CF9AE}" pid="9" name="_dlc_DocIdItemGuid">
    <vt:lpwstr>97548c74-4d94-4b76-839a-a0fe1e298939</vt:lpwstr>
  </property>
  <property fmtid="{D5CDD505-2E9C-101B-9397-08002B2CF9AE}" pid="10" name="Sector IDB">
    <vt:lpwstr>44;#ENERGY|4fed196a-cd0b-4970-87de-42da17f9b203</vt:lpwstr>
  </property>
  <property fmtid="{D5CDD505-2E9C-101B-9397-08002B2CF9AE}" pid="11" name="Function Operations IDB">
    <vt:lpwstr>1;#Project Preparation, Planning and Design|29ca0c72-1fc4-435f-a09c-28585cb5eac9</vt:lpwstr>
  </property>
  <property fmtid="{D5CDD505-2E9C-101B-9397-08002B2CF9AE}" pid="12" name="Disclosure Activity">
    <vt:lpwstr>Loan Proposal</vt:lpwstr>
  </property>
  <property fmtid="{D5CDD505-2E9C-101B-9397-08002B2CF9AE}" pid="13" name="ContentTypeId">
    <vt:lpwstr>0x0101001A458A224826124E8B45B1D613300CFC00B7DFA5BFE931E3488BC57253420081FE</vt:lpwstr>
  </property>
</Properties>
</file>