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66925"/>
  <mc:AlternateContent xmlns:mc="http://schemas.openxmlformats.org/markup-compatibility/2006">
    <mc:Choice Requires="x15">
      <x15ac:absPath xmlns:x15ac="http://schemas.microsoft.com/office/spreadsheetml/2010/11/ac" url="C:\Users\rochelles\Documents\3191-OC-JA\"/>
    </mc:Choice>
  </mc:AlternateContent>
  <xr:revisionPtr revIDLastSave="0" documentId="8_{F3E52DB4-4533-4396-8352-3A8D96AAFB08}" xr6:coauthVersionLast="44" xr6:coauthVersionMax="44" xr10:uidLastSave="{00000000-0000-0000-0000-000000000000}"/>
  <workbookProtection lockStructure="1"/>
  <bookViews>
    <workbookView xWindow="-98" yWindow="-98" windowWidth="19396" windowHeight="10395" firstSheet="2" activeTab="4" xr2:uid="{00000000-000D-0000-FFFF-FFFF00000000}"/>
  </bookViews>
  <sheets>
    <sheet name="Smart Guide" sheetId="1" r:id="rId1"/>
    <sheet name="1. Project Overview" sheetId="2" r:id="rId2"/>
    <sheet name="2. Results Matrix" sheetId="3" r:id="rId3"/>
    <sheet name="3. Implementation Plan" sheetId="4" r:id="rId4"/>
    <sheet name="4. Procurement Plan" sheetId="5" r:id="rId5"/>
    <sheet name="5. Financial Plan" sheetId="6" r:id="rId6"/>
    <sheet name="6. Consolidated Financial Plan" sheetId="11" r:id="rId7"/>
    <sheet name="7. Risk Plan" sheetId="12" r:id="rId8"/>
    <sheet name="AOP Checklist" sheetId="13" r:id="rId9"/>
    <sheet name="Table of Contents" sheetId="14" r:id="rId10"/>
  </sheets>
  <externalReferences>
    <externalReference r:id="rId11"/>
  </externalReferences>
  <definedNames>
    <definedName name="_xlnm._FilterDatabase" localSheetId="7" hidden="1">'7. Risk Plan'!#REF!</definedName>
    <definedName name="OLE_LINK1" localSheetId="2">'2. Results Matrix'!#REF!</definedName>
    <definedName name="_xlnm.Print_Titles" localSheetId="1">'1. Project Overview'!$1:$2</definedName>
    <definedName name="_xlnm.Print_Titles" localSheetId="2">'2. Results Matrix'!$1:$7</definedName>
    <definedName name="_xlnm.Print_Titles" localSheetId="3">'3. Implementation Plan'!$1:$6</definedName>
    <definedName name="_xlnm.Print_Titles" localSheetId="5">'5. Financial Plan'!$1:$6</definedName>
    <definedName name="_xlnm.Print_Titles" localSheetId="6">'6. Consolidated Financial Plan'!$1:$5</definedName>
    <definedName name="_xlnm.Print_Titles" localSheetId="7">'7. Risk Plan'!$1:$7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5" l="1"/>
  <c r="C337" i="4" l="1"/>
  <c r="C336" i="4"/>
  <c r="C339" i="4"/>
  <c r="C338" i="4"/>
  <c r="C335" i="4"/>
  <c r="C331" i="4"/>
  <c r="C330" i="4"/>
  <c r="C327" i="4"/>
  <c r="C326" i="4"/>
  <c r="C325" i="4"/>
  <c r="C324" i="4"/>
  <c r="C323" i="4"/>
  <c r="C320" i="4"/>
  <c r="C318" i="4"/>
  <c r="C317" i="4"/>
  <c r="C319" i="4"/>
  <c r="C316" i="4"/>
  <c r="C313" i="4"/>
  <c r="C312" i="4"/>
  <c r="C311" i="4"/>
  <c r="C310" i="4"/>
  <c r="C306" i="4"/>
  <c r="C287" i="4"/>
  <c r="C286" i="4"/>
  <c r="C284" i="4"/>
  <c r="C283" i="4"/>
  <c r="C279" i="4"/>
  <c r="C278" i="4"/>
  <c r="C277" i="4"/>
  <c r="C271" i="4"/>
  <c r="C274" i="4"/>
  <c r="C275" i="4"/>
  <c r="C273" i="4"/>
  <c r="C272" i="4"/>
  <c r="C269" i="4"/>
  <c r="C268" i="4"/>
  <c r="C255" i="4"/>
  <c r="C256" i="4"/>
  <c r="C257" i="4"/>
  <c r="C265" i="4"/>
  <c r="C263" i="4"/>
  <c r="C264" i="4"/>
  <c r="C262" i="4"/>
  <c r="C261" i="4"/>
  <c r="C260" i="4"/>
  <c r="C247" i="4"/>
  <c r="C252" i="4"/>
  <c r="C251" i="4"/>
  <c r="C249" i="4"/>
  <c r="C248" i="4"/>
  <c r="C250" i="4"/>
  <c r="C245" i="4"/>
  <c r="C242" i="4"/>
  <c r="C240" i="4"/>
  <c r="C241" i="4"/>
  <c r="C239" i="4"/>
  <c r="C238" i="4"/>
  <c r="C237" i="4"/>
  <c r="C234" i="4"/>
  <c r="C233" i="4"/>
  <c r="C232" i="4"/>
  <c r="C231" i="4"/>
  <c r="C229" i="4"/>
  <c r="C230" i="4"/>
  <c r="C228" i="4"/>
  <c r="C221" i="4"/>
  <c r="C108" i="4"/>
  <c r="C109" i="4"/>
  <c r="C97" i="4"/>
  <c r="C96" i="4"/>
  <c r="C182" i="4"/>
  <c r="C175" i="4"/>
  <c r="C174" i="4"/>
  <c r="C183" i="4"/>
  <c r="C137" i="4"/>
  <c r="C105" i="4"/>
  <c r="C94" i="4"/>
  <c r="C189" i="4"/>
  <c r="C345" i="4"/>
  <c r="C199" i="4"/>
  <c r="C205" i="4" s="1"/>
  <c r="C211" i="4" s="1"/>
  <c r="C214" i="4" s="1"/>
  <c r="C218" i="4" s="1"/>
  <c r="C142" i="4"/>
  <c r="C138" i="4"/>
  <c r="C365" i="4"/>
  <c r="C359" i="4"/>
  <c r="C366" i="4"/>
  <c r="C373" i="4"/>
  <c r="C374" i="4" s="1"/>
  <c r="C375" i="4" s="1"/>
  <c r="C376" i="4" s="1"/>
  <c r="C371" i="4"/>
  <c r="C372" i="4" s="1"/>
  <c r="C370" i="4"/>
  <c r="C382" i="4"/>
  <c r="C285" i="4"/>
  <c r="C294" i="4"/>
  <c r="C290" i="4"/>
  <c r="C340" i="4"/>
  <c r="C379" i="4"/>
  <c r="C380" i="4"/>
  <c r="C381" i="4"/>
  <c r="C429" i="4"/>
  <c r="A384" i="4"/>
  <c r="A369" i="4"/>
  <c r="A343" i="4"/>
  <c r="A305" i="4"/>
  <c r="A282" i="4"/>
  <c r="A197" i="4"/>
  <c r="A178" i="4"/>
  <c r="A172" i="4"/>
  <c r="A168" i="4"/>
  <c r="A163" i="4"/>
  <c r="A159" i="4"/>
  <c r="A155" i="4"/>
  <c r="A148" i="4"/>
  <c r="A128" i="4"/>
  <c r="A33" i="4"/>
  <c r="A9" i="4"/>
  <c r="B187" i="4"/>
  <c r="A186" i="4"/>
  <c r="C187" i="4"/>
  <c r="C126" i="4"/>
  <c r="C149" i="4"/>
  <c r="C408" i="4"/>
  <c r="C404" i="4"/>
  <c r="C399" i="4"/>
  <c r="C393" i="4"/>
  <c r="C394" i="4" s="1"/>
  <c r="C418" i="4"/>
  <c r="C417" i="4"/>
  <c r="C100" i="4"/>
  <c r="C103" i="4"/>
  <c r="C95" i="4"/>
  <c r="C52" i="4"/>
  <c r="C111" i="4"/>
  <c r="C110" i="4"/>
  <c r="C74" i="4"/>
  <c r="C78" i="4"/>
  <c r="C12" i="4"/>
  <c r="C11" i="4"/>
  <c r="C115" i="4"/>
  <c r="C102" i="4"/>
  <c r="C90" i="4"/>
  <c r="C86" i="4"/>
  <c r="C70" i="4"/>
  <c r="C67" i="4"/>
  <c r="C45" i="4"/>
  <c r="C29" i="4"/>
  <c r="C34" i="4"/>
  <c r="C36" i="4"/>
  <c r="C61" i="4"/>
  <c r="C60" i="4"/>
  <c r="C59" i="4"/>
  <c r="C58" i="4"/>
  <c r="C23" i="4"/>
  <c r="C22" i="4"/>
  <c r="C21" i="4"/>
  <c r="C15" i="4"/>
  <c r="C14" i="4" s="1"/>
  <c r="C18" i="4"/>
  <c r="C16" i="4"/>
  <c r="C20" i="4"/>
  <c r="C19" i="4"/>
  <c r="W56" i="11"/>
  <c r="W54" i="11"/>
  <c r="W53" i="11"/>
  <c r="W50" i="11"/>
  <c r="W49" i="11"/>
  <c r="U60" i="11"/>
  <c r="W60" i="11" s="1"/>
  <c r="S60" i="11"/>
  <c r="U38" i="11"/>
  <c r="T38" i="11"/>
  <c r="S38" i="11"/>
  <c r="W38" i="11" s="1"/>
  <c r="S37" i="11"/>
  <c r="G8" i="12"/>
  <c r="G9" i="12"/>
  <c r="G10" i="12"/>
  <c r="G11" i="12"/>
  <c r="G12" i="12"/>
  <c r="G13" i="12"/>
  <c r="G14" i="12"/>
  <c r="G15" i="12"/>
  <c r="G16" i="12"/>
  <c r="G17" i="12"/>
  <c r="G18" i="12"/>
  <c r="G19" i="12"/>
  <c r="V56" i="6" l="1"/>
  <c r="N35" i="6" l="1"/>
  <c r="N25" i="6"/>
  <c r="N18" i="6"/>
  <c r="N41" i="6"/>
  <c r="T41" i="6"/>
  <c r="L32" i="6"/>
  <c r="K32" i="6"/>
  <c r="U41" i="6" l="1"/>
  <c r="F390" i="4"/>
  <c r="F421" i="4" l="1"/>
  <c r="F407" i="4"/>
  <c r="F368" i="4"/>
  <c r="F341" i="4"/>
  <c r="F297" i="4"/>
  <c r="F79" i="4"/>
  <c r="F37" i="6" l="1"/>
  <c r="G40" i="6"/>
  <c r="I65" i="6"/>
  <c r="G65" i="6"/>
  <c r="E65" i="6"/>
  <c r="D65" i="6"/>
  <c r="I59" i="6"/>
  <c r="H59" i="6"/>
  <c r="G59" i="6"/>
  <c r="E59" i="6"/>
  <c r="D59" i="6"/>
  <c r="F27" i="6"/>
  <c r="F25" i="6"/>
  <c r="F17" i="6"/>
  <c r="I14" i="6"/>
  <c r="H14" i="6"/>
  <c r="G14" i="6"/>
  <c r="E14" i="6"/>
  <c r="D14" i="6"/>
  <c r="F11" i="6" l="1"/>
  <c r="C8" i="6"/>
  <c r="D32" i="11"/>
  <c r="W84" i="4" l="1"/>
  <c r="W23" i="6" l="1"/>
  <c r="W32" i="6"/>
  <c r="Y32" i="6"/>
  <c r="D30" i="11"/>
  <c r="N30" i="11" s="1"/>
  <c r="D23" i="11"/>
  <c r="U34" i="11"/>
  <c r="V40" i="6"/>
  <c r="D34" i="11"/>
  <c r="D31" i="11" s="1"/>
  <c r="D72" i="11" s="1"/>
  <c r="D35" i="11"/>
  <c r="D13" i="11"/>
  <c r="N13" i="11" s="1"/>
  <c r="D21" i="11"/>
  <c r="Y23" i="6"/>
  <c r="V10" i="11"/>
  <c r="Y40" i="6"/>
  <c r="E30" i="11"/>
  <c r="E26" i="11"/>
  <c r="O26" i="11" s="1"/>
  <c r="D26" i="11"/>
  <c r="D22" i="11" s="1"/>
  <c r="N26" i="6"/>
  <c r="F31" i="6"/>
  <c r="X53" i="11"/>
  <c r="AB53" i="11" s="1"/>
  <c r="N27" i="11"/>
  <c r="N26" i="11"/>
  <c r="N23" i="11"/>
  <c r="N21" i="11"/>
  <c r="N66" i="11"/>
  <c r="Q66" i="11" s="1"/>
  <c r="N38" i="11"/>
  <c r="N33" i="11"/>
  <c r="N36" i="11"/>
  <c r="N35" i="11"/>
  <c r="N34" i="11"/>
  <c r="Q34" i="11" s="1"/>
  <c r="O30" i="11"/>
  <c r="J65" i="6"/>
  <c r="F409" i="4"/>
  <c r="F401" i="4"/>
  <c r="F396" i="4"/>
  <c r="F193" i="4"/>
  <c r="F185" i="4"/>
  <c r="F177" i="4"/>
  <c r="F171" i="4"/>
  <c r="F166" i="4"/>
  <c r="F162" i="4"/>
  <c r="F158" i="4"/>
  <c r="F151" i="4"/>
  <c r="F145" i="4"/>
  <c r="F136" i="4"/>
  <c r="F127" i="4"/>
  <c r="F124" i="4"/>
  <c r="F117" i="4"/>
  <c r="F112" i="4"/>
  <c r="F107" i="4"/>
  <c r="F104" i="4"/>
  <c r="F93" i="4"/>
  <c r="F89" i="4"/>
  <c r="F84" i="4"/>
  <c r="F62" i="4"/>
  <c r="F37" i="4"/>
  <c r="F32" i="4"/>
  <c r="F432" i="4"/>
  <c r="F383" i="4"/>
  <c r="F304" i="4"/>
  <c r="F280" i="4"/>
  <c r="W280" i="4" s="1"/>
  <c r="N15" i="6"/>
  <c r="N29" i="6"/>
  <c r="N49" i="6"/>
  <c r="N61" i="6"/>
  <c r="N16" i="6"/>
  <c r="N19" i="6"/>
  <c r="N34" i="6"/>
  <c r="T13" i="6"/>
  <c r="T27" i="6"/>
  <c r="C15" i="6"/>
  <c r="F15" i="6" s="1"/>
  <c r="C62" i="6"/>
  <c r="D62" i="6"/>
  <c r="E62" i="6"/>
  <c r="J11" i="6"/>
  <c r="J19" i="6"/>
  <c r="J36" i="6"/>
  <c r="A154" i="4"/>
  <c r="AA67" i="11"/>
  <c r="Z67" i="11"/>
  <c r="X67" i="11"/>
  <c r="AA68" i="11"/>
  <c r="AA66" i="11"/>
  <c r="AA64" i="11"/>
  <c r="AA63" i="11"/>
  <c r="AA62" i="11"/>
  <c r="AA61" i="11" s="1"/>
  <c r="AA50" i="11"/>
  <c r="AA49" i="11"/>
  <c r="X49" i="11"/>
  <c r="AA38" i="11"/>
  <c r="Y38" i="11"/>
  <c r="AA29" i="11"/>
  <c r="X29" i="11"/>
  <c r="X65" i="11"/>
  <c r="X60" i="11"/>
  <c r="O7" i="6"/>
  <c r="N56" i="11"/>
  <c r="Q56" i="11" s="1"/>
  <c r="M56" i="11"/>
  <c r="W34" i="6"/>
  <c r="W40" i="6" s="1"/>
  <c r="A44" i="6"/>
  <c r="O44" i="6" s="1"/>
  <c r="A39" i="6"/>
  <c r="O39" i="6" s="1"/>
  <c r="A38" i="6"/>
  <c r="O38" i="6" s="1"/>
  <c r="A37" i="6"/>
  <c r="O37" i="6" s="1"/>
  <c r="A36" i="6"/>
  <c r="O36" i="6" s="1"/>
  <c r="A35" i="6"/>
  <c r="O35" i="6" s="1"/>
  <c r="A34" i="6"/>
  <c r="O34" i="6" s="1"/>
  <c r="A30" i="6"/>
  <c r="O30" i="6" s="1"/>
  <c r="A29" i="6"/>
  <c r="O29" i="6" s="1"/>
  <c r="A28" i="6"/>
  <c r="O28" i="6" s="1"/>
  <c r="A27" i="6"/>
  <c r="O27" i="6" s="1"/>
  <c r="A26" i="6"/>
  <c r="O26" i="6" s="1"/>
  <c r="A25" i="6"/>
  <c r="O25" i="6" s="1"/>
  <c r="B24" i="6"/>
  <c r="P24" i="6" s="1"/>
  <c r="B7" i="6"/>
  <c r="P7" i="6" s="1"/>
  <c r="A21" i="6"/>
  <c r="O21" i="6" s="1"/>
  <c r="A20" i="6"/>
  <c r="O20" i="6" s="1"/>
  <c r="A19" i="6"/>
  <c r="O19" i="6" s="1"/>
  <c r="C391" i="4"/>
  <c r="C384" i="4"/>
  <c r="C369" i="4"/>
  <c r="C343" i="4"/>
  <c r="C305" i="4"/>
  <c r="C282" i="4"/>
  <c r="C197" i="4"/>
  <c r="C178" i="4"/>
  <c r="C186" i="4"/>
  <c r="C172" i="4"/>
  <c r="C163" i="4"/>
  <c r="C159" i="4"/>
  <c r="C155" i="4"/>
  <c r="C148" i="4"/>
  <c r="C125" i="4"/>
  <c r="C118" i="4"/>
  <c r="C9" i="4"/>
  <c r="C33" i="4"/>
  <c r="C40" i="4"/>
  <c r="A40" i="4"/>
  <c r="C63" i="4"/>
  <c r="A63" i="4"/>
  <c r="C85" i="4"/>
  <c r="C80" i="4"/>
  <c r="A81" i="4"/>
  <c r="A85" i="4"/>
  <c r="A115" i="4"/>
  <c r="A125" i="4"/>
  <c r="C128" i="4"/>
  <c r="A18" i="6"/>
  <c r="O18" i="6"/>
  <c r="A17" i="6"/>
  <c r="O17" i="6" s="1"/>
  <c r="A16" i="6"/>
  <c r="O16" i="6" s="1"/>
  <c r="A15" i="6"/>
  <c r="O15" i="6" s="1"/>
  <c r="A14" i="6"/>
  <c r="O14" i="6" s="1"/>
  <c r="A12" i="6"/>
  <c r="O12" i="6" s="1"/>
  <c r="A11" i="6"/>
  <c r="O11" i="6" s="1"/>
  <c r="A9" i="6"/>
  <c r="O9" i="6" s="1"/>
  <c r="A8" i="6"/>
  <c r="O8" i="6" s="1"/>
  <c r="A56" i="11"/>
  <c r="A49" i="11"/>
  <c r="A42" i="11"/>
  <c r="B40" i="11"/>
  <c r="R40" i="11" s="1"/>
  <c r="A37" i="11"/>
  <c r="B6" i="11"/>
  <c r="R6" i="11" s="1"/>
  <c r="B22" i="11"/>
  <c r="R22" i="11" s="1"/>
  <c r="B31" i="11"/>
  <c r="R31" i="11" s="1"/>
  <c r="A33" i="11"/>
  <c r="A34" i="11"/>
  <c r="A35" i="11"/>
  <c r="A36" i="11"/>
  <c r="A32" i="11"/>
  <c r="A28" i="11"/>
  <c r="A27" i="11"/>
  <c r="A26" i="11"/>
  <c r="A25" i="11"/>
  <c r="A24" i="11"/>
  <c r="A23" i="11"/>
  <c r="A20" i="11"/>
  <c r="A18" i="11"/>
  <c r="A17" i="11"/>
  <c r="A16" i="11"/>
  <c r="A15" i="11"/>
  <c r="A14" i="11"/>
  <c r="A9" i="11"/>
  <c r="A13" i="11"/>
  <c r="A12" i="11"/>
  <c r="A11" i="11"/>
  <c r="A10" i="11"/>
  <c r="A8" i="11"/>
  <c r="A7" i="11"/>
  <c r="A7" i="4"/>
  <c r="L41" i="11"/>
  <c r="L42" i="11"/>
  <c r="O29" i="11"/>
  <c r="Z29" i="11" s="1"/>
  <c r="N29" i="11"/>
  <c r="Q29" i="11" s="1"/>
  <c r="M29" i="11"/>
  <c r="L29" i="11"/>
  <c r="G29" i="11"/>
  <c r="O8" i="11"/>
  <c r="O6" i="11" s="1"/>
  <c r="N54" i="11"/>
  <c r="C61" i="11"/>
  <c r="V68" i="6"/>
  <c r="F54" i="6"/>
  <c r="J54" i="6"/>
  <c r="N54" i="6"/>
  <c r="T54" i="6"/>
  <c r="F55" i="6"/>
  <c r="J55" i="6"/>
  <c r="N55" i="6"/>
  <c r="T55" i="6"/>
  <c r="A1" i="11"/>
  <c r="V37" i="11"/>
  <c r="U37" i="11"/>
  <c r="Z37" i="11"/>
  <c r="T37" i="11"/>
  <c r="V36" i="11"/>
  <c r="U36" i="11"/>
  <c r="Z36" i="11" s="1"/>
  <c r="T36" i="11"/>
  <c r="S36" i="11"/>
  <c r="V35" i="11"/>
  <c r="U35" i="11"/>
  <c r="Z35" i="11" s="1"/>
  <c r="T35" i="11"/>
  <c r="Y35" i="11" s="1"/>
  <c r="S35" i="11"/>
  <c r="V34" i="11"/>
  <c r="T34" i="11"/>
  <c r="Y34" i="11" s="1"/>
  <c r="S34" i="11"/>
  <c r="V33" i="11"/>
  <c r="U33" i="11"/>
  <c r="T33" i="11"/>
  <c r="Y33" i="11" s="1"/>
  <c r="S33" i="11"/>
  <c r="V32" i="11"/>
  <c r="U32" i="11"/>
  <c r="Z32" i="11" s="1"/>
  <c r="T32" i="11"/>
  <c r="S32" i="11"/>
  <c r="X56" i="6"/>
  <c r="V23" i="6"/>
  <c r="V59" i="11"/>
  <c r="AA59" i="11" s="1"/>
  <c r="U59" i="11"/>
  <c r="T59" i="11"/>
  <c r="S59" i="11"/>
  <c r="V58" i="11"/>
  <c r="AA58" i="11"/>
  <c r="U58" i="11"/>
  <c r="T58" i="11"/>
  <c r="Y58" i="11" s="1"/>
  <c r="S58" i="11"/>
  <c r="V57" i="11"/>
  <c r="AA57" i="11" s="1"/>
  <c r="U57" i="11"/>
  <c r="T57" i="11"/>
  <c r="Y57" i="11" s="1"/>
  <c r="S57" i="11"/>
  <c r="AA56" i="11"/>
  <c r="Y56" i="11"/>
  <c r="X56" i="11"/>
  <c r="V55" i="11"/>
  <c r="AA55" i="11" s="1"/>
  <c r="U55" i="11"/>
  <c r="T55" i="11"/>
  <c r="Y55" i="11" s="1"/>
  <c r="S55" i="11"/>
  <c r="AA54" i="11"/>
  <c r="Y54" i="11"/>
  <c r="V52" i="11"/>
  <c r="AA52" i="11" s="1"/>
  <c r="U52" i="11"/>
  <c r="T52" i="11"/>
  <c r="Y52" i="11" s="1"/>
  <c r="S52" i="11"/>
  <c r="V51" i="11"/>
  <c r="AA51" i="11" s="1"/>
  <c r="U51" i="11"/>
  <c r="T51" i="11"/>
  <c r="S51" i="11"/>
  <c r="V48" i="11"/>
  <c r="AA48" i="11" s="1"/>
  <c r="U48" i="11"/>
  <c r="T48" i="11"/>
  <c r="S48" i="11"/>
  <c r="V47" i="11"/>
  <c r="AA47" i="11" s="1"/>
  <c r="U47" i="11"/>
  <c r="Z47" i="11" s="1"/>
  <c r="T47" i="11"/>
  <c r="S47" i="11"/>
  <c r="V46" i="11"/>
  <c r="AA46" i="11" s="1"/>
  <c r="U46" i="11"/>
  <c r="Z46" i="11" s="1"/>
  <c r="T46" i="11"/>
  <c r="S46" i="11"/>
  <c r="V45" i="11"/>
  <c r="AA45" i="11"/>
  <c r="U45" i="11"/>
  <c r="T45" i="11"/>
  <c r="S45" i="11"/>
  <c r="V44" i="11"/>
  <c r="AA44" i="11" s="1"/>
  <c r="U44" i="11"/>
  <c r="T44" i="11"/>
  <c r="S44" i="11"/>
  <c r="V43" i="11"/>
  <c r="AA43" i="11" s="1"/>
  <c r="U43" i="11"/>
  <c r="T43" i="11"/>
  <c r="S43" i="11"/>
  <c r="V42" i="11"/>
  <c r="AA42" i="11" s="1"/>
  <c r="U42" i="11"/>
  <c r="T42" i="11"/>
  <c r="S42" i="11"/>
  <c r="V41" i="11"/>
  <c r="T41" i="11"/>
  <c r="Y41" i="11"/>
  <c r="X23" i="6"/>
  <c r="X32" i="6"/>
  <c r="X68" i="6"/>
  <c r="W68" i="6"/>
  <c r="Y56" i="6"/>
  <c r="W56" i="6"/>
  <c r="Y62" i="6"/>
  <c r="X62" i="6"/>
  <c r="W62" i="6"/>
  <c r="U66" i="11"/>
  <c r="S66" i="11"/>
  <c r="U64" i="11"/>
  <c r="T64" i="11"/>
  <c r="U63" i="11"/>
  <c r="Z63" i="11" s="1"/>
  <c r="T63" i="11"/>
  <c r="Y63" i="11" s="1"/>
  <c r="U62" i="11"/>
  <c r="T62" i="11"/>
  <c r="U30" i="11"/>
  <c r="Z30" i="11"/>
  <c r="T30" i="11"/>
  <c r="S30" i="11"/>
  <c r="V28" i="11"/>
  <c r="U28" i="11"/>
  <c r="Z28" i="11" s="1"/>
  <c r="T28" i="11"/>
  <c r="S28" i="11"/>
  <c r="V27" i="11"/>
  <c r="U27" i="11"/>
  <c r="Z27" i="11" s="1"/>
  <c r="T27" i="11"/>
  <c r="Y27" i="11" s="1"/>
  <c r="S27" i="11"/>
  <c r="V26" i="11"/>
  <c r="U26" i="11"/>
  <c r="T26" i="11"/>
  <c r="S26" i="11"/>
  <c r="V25" i="11"/>
  <c r="U25" i="11"/>
  <c r="Z25" i="11" s="1"/>
  <c r="T25" i="11"/>
  <c r="S25" i="11"/>
  <c r="V24" i="11"/>
  <c r="U24" i="11"/>
  <c r="T24" i="11"/>
  <c r="U23" i="11"/>
  <c r="T23" i="11"/>
  <c r="Y23" i="11" s="1"/>
  <c r="S23" i="11"/>
  <c r="X23" i="11" s="1"/>
  <c r="V21" i="11"/>
  <c r="U21" i="11"/>
  <c r="T21" i="11"/>
  <c r="S21" i="11"/>
  <c r="X21" i="11" s="1"/>
  <c r="V20" i="11"/>
  <c r="U20" i="11"/>
  <c r="T20" i="11"/>
  <c r="Y20" i="11" s="1"/>
  <c r="S20" i="11"/>
  <c r="X20" i="11" s="1"/>
  <c r="V19" i="11"/>
  <c r="U19" i="11"/>
  <c r="T19" i="11"/>
  <c r="S19" i="11"/>
  <c r="X19" i="11" s="1"/>
  <c r="V18" i="11"/>
  <c r="U18" i="11"/>
  <c r="T18" i="11"/>
  <c r="Y18" i="11" s="1"/>
  <c r="S18" i="11"/>
  <c r="V17" i="11"/>
  <c r="U17" i="11"/>
  <c r="T17" i="11"/>
  <c r="S17" i="11"/>
  <c r="X17" i="11" s="1"/>
  <c r="V16" i="11"/>
  <c r="U16" i="11"/>
  <c r="T16" i="11"/>
  <c r="Y16" i="11" s="1"/>
  <c r="S16" i="11"/>
  <c r="X16" i="11" s="1"/>
  <c r="V15" i="11"/>
  <c r="U15" i="11"/>
  <c r="T15" i="11"/>
  <c r="S15" i="11"/>
  <c r="X15" i="11" s="1"/>
  <c r="V14" i="11"/>
  <c r="U14" i="11"/>
  <c r="T14" i="11"/>
  <c r="Y14" i="11" s="1"/>
  <c r="S14" i="11"/>
  <c r="X14" i="11" s="1"/>
  <c r="V13" i="11"/>
  <c r="U13" i="11"/>
  <c r="T13" i="11"/>
  <c r="S13" i="11"/>
  <c r="V12" i="11"/>
  <c r="U12" i="11"/>
  <c r="T12" i="11"/>
  <c r="S12" i="11"/>
  <c r="X12" i="11" s="1"/>
  <c r="V11" i="11"/>
  <c r="U11" i="11"/>
  <c r="T11" i="11"/>
  <c r="S11" i="11"/>
  <c r="U10" i="11"/>
  <c r="T10" i="11"/>
  <c r="S10" i="11"/>
  <c r="V9" i="11"/>
  <c r="U9" i="11"/>
  <c r="T9" i="11"/>
  <c r="S9" i="11"/>
  <c r="V8" i="11"/>
  <c r="U8" i="11"/>
  <c r="T8" i="11"/>
  <c r="S8" i="11"/>
  <c r="U7" i="11"/>
  <c r="Z7" i="11" s="1"/>
  <c r="T7" i="11"/>
  <c r="S7" i="11"/>
  <c r="U42" i="6"/>
  <c r="U20" i="6"/>
  <c r="W19" i="11" s="1"/>
  <c r="T64" i="6"/>
  <c r="N64" i="6"/>
  <c r="T61" i="6"/>
  <c r="F61" i="6"/>
  <c r="T52" i="6"/>
  <c r="T47" i="6"/>
  <c r="T46" i="6"/>
  <c r="T45" i="6"/>
  <c r="T43" i="6"/>
  <c r="N52" i="6"/>
  <c r="N47" i="6"/>
  <c r="N46" i="6"/>
  <c r="N45" i="6"/>
  <c r="N43" i="6"/>
  <c r="J52" i="6"/>
  <c r="J49" i="6"/>
  <c r="J47" i="6"/>
  <c r="J46" i="6"/>
  <c r="J45" i="6"/>
  <c r="J43" i="6"/>
  <c r="F52" i="6"/>
  <c r="F47" i="6"/>
  <c r="F46" i="6"/>
  <c r="F45" i="6"/>
  <c r="F43" i="6"/>
  <c r="T39" i="6"/>
  <c r="T36" i="6"/>
  <c r="T33" i="6"/>
  <c r="N39" i="6"/>
  <c r="N38" i="6"/>
  <c r="N37" i="6"/>
  <c r="N33" i="6"/>
  <c r="J33" i="6"/>
  <c r="T16" i="6"/>
  <c r="O38" i="11"/>
  <c r="Z38" i="11" s="1"/>
  <c r="M38" i="11"/>
  <c r="X38" i="11" s="1"/>
  <c r="L38" i="11"/>
  <c r="L37" i="11"/>
  <c r="L36" i="11"/>
  <c r="L35" i="11"/>
  <c r="L31" i="11" s="1"/>
  <c r="L34" i="11"/>
  <c r="L33" i="11"/>
  <c r="L32" i="11"/>
  <c r="J31" i="11"/>
  <c r="I31" i="11"/>
  <c r="H31" i="11"/>
  <c r="L64" i="11"/>
  <c r="L63" i="11"/>
  <c r="L61" i="11" s="1"/>
  <c r="L62" i="11"/>
  <c r="L70" i="11"/>
  <c r="Q38" i="11"/>
  <c r="L30" i="11"/>
  <c r="L28" i="11"/>
  <c r="L27" i="11"/>
  <c r="L26" i="11"/>
  <c r="L25" i="11"/>
  <c r="L24" i="11"/>
  <c r="L23" i="11"/>
  <c r="L22" i="11" s="1"/>
  <c r="L66" i="11"/>
  <c r="H6" i="11"/>
  <c r="H22" i="11"/>
  <c r="H40" i="11"/>
  <c r="H61" i="11"/>
  <c r="O64" i="11"/>
  <c r="N64" i="11"/>
  <c r="M64" i="11"/>
  <c r="O63" i="11"/>
  <c r="N63" i="11"/>
  <c r="M63" i="11"/>
  <c r="Q63" i="11" s="1"/>
  <c r="O62" i="11"/>
  <c r="Q62" i="11" s="1"/>
  <c r="N62" i="11"/>
  <c r="M62" i="11"/>
  <c r="P61" i="11"/>
  <c r="I40" i="11"/>
  <c r="L59" i="11"/>
  <c r="L58" i="11"/>
  <c r="L57" i="11"/>
  <c r="L56" i="11"/>
  <c r="L55" i="11"/>
  <c r="L54" i="11"/>
  <c r="L53" i="11"/>
  <c r="L52" i="11"/>
  <c r="L51" i="11"/>
  <c r="L50" i="11"/>
  <c r="L49" i="11"/>
  <c r="L48" i="11"/>
  <c r="L47" i="11"/>
  <c r="L46" i="11"/>
  <c r="L45" i="11"/>
  <c r="L44" i="11"/>
  <c r="L40" i="11" s="1"/>
  <c r="L43" i="11"/>
  <c r="O59" i="11"/>
  <c r="N59" i="11"/>
  <c r="M59" i="11"/>
  <c r="Q59" i="11" s="1"/>
  <c r="O58" i="11"/>
  <c r="N58" i="11"/>
  <c r="M58" i="11"/>
  <c r="O57" i="11"/>
  <c r="Q57" i="11" s="1"/>
  <c r="N57" i="11"/>
  <c r="M57" i="11"/>
  <c r="O56" i="11"/>
  <c r="Z56" i="11" s="1"/>
  <c r="O55" i="11"/>
  <c r="N55" i="11"/>
  <c r="M55" i="11"/>
  <c r="Q55" i="11" s="1"/>
  <c r="O54" i="11"/>
  <c r="Z54" i="11" s="1"/>
  <c r="M54" i="11"/>
  <c r="X54" i="11" s="1"/>
  <c r="O53" i="11"/>
  <c r="Z53" i="11" s="1"/>
  <c r="N53" i="11"/>
  <c r="Y53" i="11" s="1"/>
  <c r="M53" i="11"/>
  <c r="Q53" i="11" s="1"/>
  <c r="O52" i="11"/>
  <c r="N52" i="11"/>
  <c r="M52" i="11"/>
  <c r="Q52" i="11" s="1"/>
  <c r="O51" i="11"/>
  <c r="N51" i="11"/>
  <c r="Y51" i="11" s="1"/>
  <c r="M51" i="11"/>
  <c r="O50" i="11"/>
  <c r="Z50" i="11" s="1"/>
  <c r="N50" i="11"/>
  <c r="Y50" i="11" s="1"/>
  <c r="M50" i="11"/>
  <c r="X50" i="11" s="1"/>
  <c r="O49" i="11"/>
  <c r="Z49" i="11" s="1"/>
  <c r="N49" i="11"/>
  <c r="Y49" i="11" s="1"/>
  <c r="M49" i="11"/>
  <c r="O48" i="11"/>
  <c r="N48" i="11"/>
  <c r="M48" i="11"/>
  <c r="O47" i="11"/>
  <c r="N47" i="11"/>
  <c r="Q47" i="11" s="1"/>
  <c r="M47" i="11"/>
  <c r="O46" i="11"/>
  <c r="N46" i="11"/>
  <c r="M46" i="11"/>
  <c r="Q46" i="11" s="1"/>
  <c r="O45" i="11"/>
  <c r="N45" i="11"/>
  <c r="M45" i="11"/>
  <c r="O44" i="11"/>
  <c r="Q44" i="11" s="1"/>
  <c r="N44" i="11"/>
  <c r="M44" i="11"/>
  <c r="O43" i="11"/>
  <c r="N43" i="11"/>
  <c r="Q43" i="11" s="1"/>
  <c r="M43" i="11"/>
  <c r="O42" i="11"/>
  <c r="O40" i="11" s="1"/>
  <c r="N42" i="11"/>
  <c r="Y42" i="11" s="1"/>
  <c r="M42" i="11"/>
  <c r="Q42" i="11" s="1"/>
  <c r="O41" i="11"/>
  <c r="Z41" i="11" s="1"/>
  <c r="N41" i="11"/>
  <c r="M41" i="11"/>
  <c r="M40" i="11" s="1"/>
  <c r="Q40" i="11" s="1"/>
  <c r="L15" i="11"/>
  <c r="L21" i="11"/>
  <c r="L20" i="11"/>
  <c r="L19" i="11"/>
  <c r="L18" i="11"/>
  <c r="L17" i="11"/>
  <c r="P40" i="11"/>
  <c r="O37" i="11"/>
  <c r="N37" i="11"/>
  <c r="Q37" i="11" s="1"/>
  <c r="O36" i="11"/>
  <c r="O35" i="11"/>
  <c r="O34" i="11"/>
  <c r="O33" i="11"/>
  <c r="O31" i="11" s="1"/>
  <c r="O32" i="11"/>
  <c r="N32" i="11"/>
  <c r="O28" i="11"/>
  <c r="N28" i="11"/>
  <c r="O27" i="11"/>
  <c r="O25" i="11"/>
  <c r="N25" i="11"/>
  <c r="O24" i="11"/>
  <c r="N24" i="11"/>
  <c r="O23" i="11"/>
  <c r="O21" i="11"/>
  <c r="O20" i="11"/>
  <c r="Q20" i="11" s="1"/>
  <c r="N20" i="11"/>
  <c r="O19" i="11"/>
  <c r="N19" i="11"/>
  <c r="O18" i="11"/>
  <c r="N18" i="11"/>
  <c r="O17" i="11"/>
  <c r="N17" i="11"/>
  <c r="O16" i="11"/>
  <c r="Q16" i="11" s="1"/>
  <c r="N16" i="11"/>
  <c r="O15" i="11"/>
  <c r="N15" i="11"/>
  <c r="O14" i="11"/>
  <c r="Q14" i="11" s="1"/>
  <c r="N14" i="11"/>
  <c r="O13" i="11"/>
  <c r="O12" i="11"/>
  <c r="N12" i="11"/>
  <c r="O11" i="11"/>
  <c r="N11" i="11"/>
  <c r="O10" i="11"/>
  <c r="N10" i="11"/>
  <c r="O9" i="11"/>
  <c r="N9" i="11"/>
  <c r="N8" i="11"/>
  <c r="N7" i="11"/>
  <c r="Q7" i="11" s="1"/>
  <c r="O7" i="11"/>
  <c r="Q64" i="11"/>
  <c r="Q45" i="11"/>
  <c r="Q49" i="11"/>
  <c r="Q48" i="11"/>
  <c r="M61" i="11"/>
  <c r="Q51" i="11"/>
  <c r="N61" i="11"/>
  <c r="Q50" i="11"/>
  <c r="Q58" i="11"/>
  <c r="N40" i="11"/>
  <c r="M19" i="11"/>
  <c r="Q19" i="11"/>
  <c r="M17" i="11"/>
  <c r="M16" i="11"/>
  <c r="J68" i="11"/>
  <c r="O68" i="11" s="1"/>
  <c r="I68" i="11"/>
  <c r="J61" i="11"/>
  <c r="I61" i="11"/>
  <c r="I72" i="11" s="1"/>
  <c r="J40" i="11"/>
  <c r="J22" i="11"/>
  <c r="I22" i="11"/>
  <c r="L7" i="11"/>
  <c r="J6" i="11"/>
  <c r="I6" i="11"/>
  <c r="E6" i="11"/>
  <c r="C40" i="11"/>
  <c r="Q17" i="11"/>
  <c r="N68" i="11"/>
  <c r="Y68" i="11" s="1"/>
  <c r="F61" i="11"/>
  <c r="F72" i="11" s="1"/>
  <c r="E61" i="11"/>
  <c r="D61" i="11"/>
  <c r="V61" i="11"/>
  <c r="K61" i="11"/>
  <c r="K72" i="11" s="1"/>
  <c r="K40" i="11"/>
  <c r="F40" i="11"/>
  <c r="E40" i="11"/>
  <c r="D40" i="11"/>
  <c r="P31" i="11"/>
  <c r="K31" i="11"/>
  <c r="F31" i="11"/>
  <c r="E31" i="11"/>
  <c r="C31" i="11"/>
  <c r="C22" i="11"/>
  <c r="P22" i="11"/>
  <c r="P72" i="11" s="1"/>
  <c r="K22" i="11"/>
  <c r="F22" i="11"/>
  <c r="E22" i="11"/>
  <c r="AA6" i="11"/>
  <c r="P6" i="11"/>
  <c r="K6" i="11"/>
  <c r="F6" i="11"/>
  <c r="D6" i="11"/>
  <c r="C6" i="11"/>
  <c r="G68" i="11"/>
  <c r="G66" i="11"/>
  <c r="G64" i="11"/>
  <c r="G63" i="11"/>
  <c r="G62" i="11"/>
  <c r="G61" i="11" s="1"/>
  <c r="G59" i="11"/>
  <c r="G58" i="11"/>
  <c r="G57" i="11"/>
  <c r="G56" i="11"/>
  <c r="G55" i="11"/>
  <c r="G54" i="11"/>
  <c r="G53" i="11"/>
  <c r="G52" i="11"/>
  <c r="G51" i="11"/>
  <c r="G50" i="11"/>
  <c r="G49" i="11"/>
  <c r="G48" i="11"/>
  <c r="G47" i="11"/>
  <c r="G46" i="11"/>
  <c r="G45" i="11"/>
  <c r="G44" i="11"/>
  <c r="G43" i="11"/>
  <c r="G42" i="11"/>
  <c r="G40" i="11" s="1"/>
  <c r="G41" i="11"/>
  <c r="G38" i="11"/>
  <c r="G70" i="11"/>
  <c r="C72" i="11"/>
  <c r="E72" i="11"/>
  <c r="G28" i="11"/>
  <c r="G27" i="11"/>
  <c r="G26" i="11"/>
  <c r="G25" i="11"/>
  <c r="G24" i="11"/>
  <c r="G23" i="11"/>
  <c r="G21" i="11"/>
  <c r="G20" i="11"/>
  <c r="G19" i="11"/>
  <c r="G18" i="11"/>
  <c r="G17" i="11"/>
  <c r="G16" i="11"/>
  <c r="G15" i="11"/>
  <c r="G14" i="11"/>
  <c r="G12" i="11"/>
  <c r="G11" i="11"/>
  <c r="G10" i="11"/>
  <c r="G9" i="11"/>
  <c r="G8" i="11"/>
  <c r="G7" i="11"/>
  <c r="G36" i="11"/>
  <c r="G35" i="11"/>
  <c r="M34" i="11"/>
  <c r="M33" i="11"/>
  <c r="Q33" i="11" s="1"/>
  <c r="G33" i="11"/>
  <c r="M32" i="11"/>
  <c r="Q32" i="11"/>
  <c r="G32" i="11"/>
  <c r="M37" i="11"/>
  <c r="X37" i="11" s="1"/>
  <c r="M36" i="11"/>
  <c r="G37" i="11"/>
  <c r="M30" i="11"/>
  <c r="M28" i="11"/>
  <c r="Q28" i="11"/>
  <c r="M26" i="11"/>
  <c r="M25" i="11"/>
  <c r="M24" i="11"/>
  <c r="Q24" i="11" s="1"/>
  <c r="M23" i="11"/>
  <c r="M22" i="11" s="1"/>
  <c r="Q23" i="11"/>
  <c r="Q25" i="11"/>
  <c r="L16" i="11"/>
  <c r="M15" i="11"/>
  <c r="Q15" i="11"/>
  <c r="M14" i="11"/>
  <c r="L14" i="11"/>
  <c r="M13" i="11"/>
  <c r="Q13" i="11" s="1"/>
  <c r="L13" i="11"/>
  <c r="M12" i="11"/>
  <c r="Q12" i="11" s="1"/>
  <c r="L12" i="11"/>
  <c r="A1" i="6"/>
  <c r="H68" i="11"/>
  <c r="M18" i="11"/>
  <c r="Q18" i="11" s="1"/>
  <c r="M20" i="11"/>
  <c r="M21" i="11"/>
  <c r="Q21" i="11" s="1"/>
  <c r="M27" i="11"/>
  <c r="Q27" i="11" s="1"/>
  <c r="M9" i="11"/>
  <c r="M10" i="11"/>
  <c r="Q10" i="11" s="1"/>
  <c r="M11" i="11"/>
  <c r="L11" i="11"/>
  <c r="L10" i="11"/>
  <c r="L9" i="11"/>
  <c r="L8" i="11"/>
  <c r="L6" i="11" s="1"/>
  <c r="N30" i="6"/>
  <c r="T30" i="6"/>
  <c r="T26" i="6"/>
  <c r="J21" i="6"/>
  <c r="N21" i="6"/>
  <c r="T21" i="6"/>
  <c r="F21" i="6"/>
  <c r="F19" i="6"/>
  <c r="T15" i="6"/>
  <c r="Q9" i="11"/>
  <c r="Q11" i="11"/>
  <c r="H72" i="11"/>
  <c r="M35" i="11"/>
  <c r="M68" i="11"/>
  <c r="Q68" i="11" s="1"/>
  <c r="M7" i="11"/>
  <c r="M8" i="11"/>
  <c r="Q8" i="11"/>
  <c r="M6" i="11"/>
  <c r="Q35" i="11"/>
  <c r="AB69" i="11"/>
  <c r="F16" i="6"/>
  <c r="F50" i="6"/>
  <c r="N50" i="6"/>
  <c r="J50" i="6"/>
  <c r="T50" i="6"/>
  <c r="F64" i="6"/>
  <c r="J61" i="6"/>
  <c r="F49" i="6"/>
  <c r="N17" i="6"/>
  <c r="T8" i="6"/>
  <c r="T14" i="6"/>
  <c r="V30" i="11"/>
  <c r="S24" i="11"/>
  <c r="V32" i="6"/>
  <c r="Q30" i="11" l="1"/>
  <c r="O22" i="11"/>
  <c r="N22" i="11"/>
  <c r="AB38" i="11"/>
  <c r="Q26" i="11"/>
  <c r="Q22" i="11" s="1"/>
  <c r="Q72" i="11" s="1"/>
  <c r="Z68" i="11"/>
  <c r="Q6" i="11"/>
  <c r="Q61" i="11"/>
  <c r="X13" i="11"/>
  <c r="AB13" i="11" s="1"/>
  <c r="X18" i="11"/>
  <c r="Z24" i="11"/>
  <c r="X42" i="11"/>
  <c r="W42" i="11"/>
  <c r="S40" i="11"/>
  <c r="X68" i="11"/>
  <c r="L68" i="11"/>
  <c r="L72" i="11" s="1"/>
  <c r="G30" i="11"/>
  <c r="G22" i="11" s="1"/>
  <c r="J72" i="11"/>
  <c r="O61" i="11"/>
  <c r="O72" i="11" s="1"/>
  <c r="X8" i="11"/>
  <c r="AB8" i="11" s="1"/>
  <c r="X9" i="11"/>
  <c r="X10" i="11"/>
  <c r="Y11" i="11"/>
  <c r="AB11" i="11" s="1"/>
  <c r="Y12" i="11"/>
  <c r="AB12" i="11" s="1"/>
  <c r="Y13" i="11"/>
  <c r="Y15" i="11"/>
  <c r="Y17" i="11"/>
  <c r="Y19" i="11"/>
  <c r="AB19" i="11" s="1"/>
  <c r="Y21" i="11"/>
  <c r="Z66" i="11"/>
  <c r="T40" i="11"/>
  <c r="X43" i="11"/>
  <c r="W43" i="11"/>
  <c r="X44" i="11"/>
  <c r="W44" i="11"/>
  <c r="X45" i="11"/>
  <c r="W45" i="11"/>
  <c r="Z51" i="11"/>
  <c r="Z52" i="11"/>
  <c r="Z55" i="11"/>
  <c r="Z57" i="11"/>
  <c r="Z58" i="11"/>
  <c r="Y59" i="11"/>
  <c r="Z33" i="11"/>
  <c r="Y29" i="11"/>
  <c r="X59" i="11"/>
  <c r="W59" i="11"/>
  <c r="G34" i="11"/>
  <c r="M31" i="11"/>
  <c r="G13" i="11"/>
  <c r="G6" i="11" s="1"/>
  <c r="Q41" i="11"/>
  <c r="U47" i="6"/>
  <c r="X7" i="11"/>
  <c r="Y8" i="11"/>
  <c r="Y6" i="11" s="1"/>
  <c r="Y9" i="11"/>
  <c r="AB9" i="11" s="1"/>
  <c r="Y10" i="11"/>
  <c r="Z11" i="11"/>
  <c r="Z12" i="11"/>
  <c r="Z13" i="11"/>
  <c r="Z14" i="11"/>
  <c r="Z15" i="11"/>
  <c r="Z16" i="11"/>
  <c r="Z17" i="11"/>
  <c r="AB17" i="11" s="1"/>
  <c r="Z18" i="11"/>
  <c r="Z19" i="11"/>
  <c r="Z20" i="11"/>
  <c r="AB20" i="11" s="1"/>
  <c r="Z21" i="11"/>
  <c r="Z23" i="11"/>
  <c r="X25" i="11"/>
  <c r="X26" i="11"/>
  <c r="AB26" i="11" s="1"/>
  <c r="X27" i="11"/>
  <c r="AB27" i="11" s="1"/>
  <c r="X28" i="11"/>
  <c r="X30" i="11"/>
  <c r="Y62" i="11"/>
  <c r="Y64" i="11"/>
  <c r="Y43" i="11"/>
  <c r="Y44" i="11"/>
  <c r="Y45" i="11"/>
  <c r="AB45" i="11" s="1"/>
  <c r="X46" i="11"/>
  <c r="W46" i="11"/>
  <c r="X47" i="11"/>
  <c r="W47" i="11"/>
  <c r="X48" i="11"/>
  <c r="W48" i="11"/>
  <c r="X51" i="11"/>
  <c r="AB51" i="11" s="1"/>
  <c r="W51" i="11"/>
  <c r="Z59" i="11"/>
  <c r="X33" i="11"/>
  <c r="AB33" i="11" s="1"/>
  <c r="X35" i="11"/>
  <c r="AB35" i="11" s="1"/>
  <c r="Q36" i="11"/>
  <c r="N6" i="11"/>
  <c r="M72" i="11"/>
  <c r="Y67" i="6"/>
  <c r="Z34" i="11"/>
  <c r="X11" i="11"/>
  <c r="Z26" i="11"/>
  <c r="X66" i="11"/>
  <c r="Z48" i="11"/>
  <c r="Q54" i="11"/>
  <c r="Y7" i="11"/>
  <c r="Z8" i="11"/>
  <c r="Z9" i="11"/>
  <c r="Z10" i="11"/>
  <c r="AB10" i="11" s="1"/>
  <c r="Y24" i="11"/>
  <c r="Y25" i="11"/>
  <c r="Y26" i="11"/>
  <c r="Y22" i="11" s="1"/>
  <c r="Y28" i="11"/>
  <c r="AB28" i="11" s="1"/>
  <c r="Y30" i="11"/>
  <c r="Z62" i="11"/>
  <c r="Z64" i="11"/>
  <c r="X41" i="11"/>
  <c r="AB41" i="11" s="1"/>
  <c r="AA41" i="11"/>
  <c r="AA40" i="11" s="1"/>
  <c r="V40" i="11"/>
  <c r="V72" i="11" s="1"/>
  <c r="Z42" i="11"/>
  <c r="Z40" i="11" s="1"/>
  <c r="U40" i="11"/>
  <c r="U72" i="11" s="1"/>
  <c r="Z43" i="11"/>
  <c r="Z44" i="11"/>
  <c r="Z45" i="11"/>
  <c r="Y46" i="11"/>
  <c r="Y47" i="11"/>
  <c r="Y48" i="11"/>
  <c r="AB48" i="11" s="1"/>
  <c r="X52" i="11"/>
  <c r="AB52" i="11" s="1"/>
  <c r="W52" i="11"/>
  <c r="X55" i="11"/>
  <c r="W55" i="11"/>
  <c r="X57" i="11"/>
  <c r="W57" i="11"/>
  <c r="X58" i="11"/>
  <c r="W58" i="11"/>
  <c r="X34" i="11"/>
  <c r="AB34" i="11" s="1"/>
  <c r="Y37" i="11"/>
  <c r="AB37" i="11" s="1"/>
  <c r="AB49" i="11"/>
  <c r="Q31" i="11"/>
  <c r="X40" i="11"/>
  <c r="U22" i="11"/>
  <c r="AB50" i="11"/>
  <c r="Z22" i="11"/>
  <c r="U55" i="6"/>
  <c r="U54" i="6"/>
  <c r="U46" i="6"/>
  <c r="U43" i="6"/>
  <c r="W28" i="11"/>
  <c r="V7" i="11"/>
  <c r="V6" i="11" s="1"/>
  <c r="AB18" i="11"/>
  <c r="S6" i="11"/>
  <c r="U6" i="11"/>
  <c r="AB14" i="11"/>
  <c r="W32" i="11"/>
  <c r="W36" i="11"/>
  <c r="T61" i="11"/>
  <c r="T31" i="11"/>
  <c r="T22" i="11"/>
  <c r="Y61" i="11"/>
  <c r="U31" i="11"/>
  <c r="AB25" i="11"/>
  <c r="W27" i="11"/>
  <c r="W26" i="11"/>
  <c r="AB16" i="11"/>
  <c r="X40" i="6"/>
  <c r="X67" i="6" s="1"/>
  <c r="W33" i="11"/>
  <c r="W35" i="11"/>
  <c r="Z31" i="11"/>
  <c r="W37" i="11"/>
  <c r="U50" i="6"/>
  <c r="S31" i="11"/>
  <c r="V23" i="11"/>
  <c r="U45" i="6"/>
  <c r="U52" i="6"/>
  <c r="W25" i="11"/>
  <c r="AB44" i="11"/>
  <c r="AB46" i="11"/>
  <c r="AB55" i="11"/>
  <c r="AB57" i="11"/>
  <c r="X36" i="11"/>
  <c r="AA30" i="11"/>
  <c r="AB30" i="11" s="1"/>
  <c r="V22" i="11"/>
  <c r="W30" i="11"/>
  <c r="AB7" i="11"/>
  <c r="AB21" i="11"/>
  <c r="AB43" i="11"/>
  <c r="AB47" i="11"/>
  <c r="AB54" i="11"/>
  <c r="AB56" i="11"/>
  <c r="AB58" i="11"/>
  <c r="X24" i="11"/>
  <c r="S22" i="11"/>
  <c r="W24" i="11"/>
  <c r="Z61" i="11"/>
  <c r="Z6" i="11"/>
  <c r="AB15" i="11"/>
  <c r="AB59" i="11"/>
  <c r="W34" i="11"/>
  <c r="V31" i="11"/>
  <c r="W41" i="11"/>
  <c r="U61" i="11"/>
  <c r="X32" i="11"/>
  <c r="T6" i="11"/>
  <c r="F114" i="4"/>
  <c r="F167" i="4"/>
  <c r="F386" i="4"/>
  <c r="F147" i="4"/>
  <c r="F195" i="4"/>
  <c r="F411" i="4"/>
  <c r="F427" i="4"/>
  <c r="F434" i="4" s="1"/>
  <c r="F39" i="4"/>
  <c r="N31" i="11"/>
  <c r="Y36" i="11"/>
  <c r="AB36" i="11" s="1"/>
  <c r="G31" i="11"/>
  <c r="Y32" i="11"/>
  <c r="N72" i="11"/>
  <c r="U21" i="6"/>
  <c r="W20" i="11" s="1"/>
  <c r="J38" i="6"/>
  <c r="J34" i="6"/>
  <c r="J37" i="6"/>
  <c r="F36" i="6"/>
  <c r="T35" i="6"/>
  <c r="N36" i="6"/>
  <c r="T19" i="6"/>
  <c r="U19" i="6" s="1"/>
  <c r="W18" i="11" s="1"/>
  <c r="J64" i="6"/>
  <c r="L62" i="6"/>
  <c r="F9" i="6"/>
  <c r="T44" i="6"/>
  <c r="T53" i="6"/>
  <c r="N28" i="6"/>
  <c r="N9" i="6"/>
  <c r="F60" i="6"/>
  <c r="U64" i="6"/>
  <c r="W64" i="6" s="1"/>
  <c r="T66" i="11" s="1"/>
  <c r="J53" i="6"/>
  <c r="J12" i="6"/>
  <c r="T51" i="6"/>
  <c r="T65" i="6"/>
  <c r="N59" i="6"/>
  <c r="K40" i="6"/>
  <c r="F29" i="6"/>
  <c r="J15" i="6"/>
  <c r="U15" i="6" s="1"/>
  <c r="W14" i="11" s="1"/>
  <c r="J16" i="6"/>
  <c r="U16" i="6" s="1"/>
  <c r="W15" i="11" s="1"/>
  <c r="T28" i="6"/>
  <c r="M62" i="6"/>
  <c r="M40" i="6"/>
  <c r="N14" i="6"/>
  <c r="F22" i="6"/>
  <c r="G62" i="6"/>
  <c r="F51" i="6"/>
  <c r="T38" i="6"/>
  <c r="S32" i="6"/>
  <c r="T12" i="6"/>
  <c r="J26" i="6"/>
  <c r="M23" i="6"/>
  <c r="J27" i="6"/>
  <c r="F12" i="6"/>
  <c r="N10" i="6"/>
  <c r="Q62" i="6"/>
  <c r="J17" i="6"/>
  <c r="E32" i="6"/>
  <c r="S23" i="6"/>
  <c r="R32" i="6"/>
  <c r="F30" i="6"/>
  <c r="F65" i="6"/>
  <c r="N8" i="6"/>
  <c r="N31" i="6"/>
  <c r="T49" i="6"/>
  <c r="U49" i="6" s="1"/>
  <c r="J29" i="6"/>
  <c r="E23" i="6"/>
  <c r="D23" i="6"/>
  <c r="F13" i="6"/>
  <c r="R23" i="6"/>
  <c r="T25" i="6"/>
  <c r="Q23" i="6"/>
  <c r="N53" i="6"/>
  <c r="N44" i="6"/>
  <c r="N13" i="6"/>
  <c r="N65" i="6"/>
  <c r="N11" i="6"/>
  <c r="F8" i="6"/>
  <c r="T60" i="6"/>
  <c r="T31" i="6"/>
  <c r="T22" i="6"/>
  <c r="N22" i="6"/>
  <c r="N60" i="6"/>
  <c r="F26" i="6"/>
  <c r="U61" i="6"/>
  <c r="V61" i="6" s="1"/>
  <c r="S64" i="11" s="1"/>
  <c r="W64" i="11" s="1"/>
  <c r="I62" i="6"/>
  <c r="H62" i="6"/>
  <c r="F53" i="6"/>
  <c r="F28" i="6"/>
  <c r="T17" i="6"/>
  <c r="T9" i="6"/>
  <c r="K62" i="6"/>
  <c r="G32" i="6"/>
  <c r="T18" i="6"/>
  <c r="F59" i="6"/>
  <c r="J30" i="6"/>
  <c r="J13" i="6"/>
  <c r="J9" i="6"/>
  <c r="D32" i="6"/>
  <c r="F10" i="6"/>
  <c r="T11" i="6"/>
  <c r="J31" i="6"/>
  <c r="H32" i="6"/>
  <c r="J51" i="6"/>
  <c r="J60" i="6"/>
  <c r="N51" i="6"/>
  <c r="J28" i="6"/>
  <c r="N27" i="6"/>
  <c r="N12" i="6"/>
  <c r="F14" i="6"/>
  <c r="J14" i="6"/>
  <c r="H23" i="6"/>
  <c r="J22" i="6"/>
  <c r="F39" i="6"/>
  <c r="C40" i="6"/>
  <c r="Q40" i="6"/>
  <c r="F38" i="6"/>
  <c r="D40" i="6"/>
  <c r="R40" i="6"/>
  <c r="L40" i="6"/>
  <c r="J39" i="6"/>
  <c r="H40" i="6"/>
  <c r="E40" i="6"/>
  <c r="I40" i="6"/>
  <c r="S40" i="6"/>
  <c r="J25" i="6"/>
  <c r="J44" i="6"/>
  <c r="J8" i="6"/>
  <c r="J59" i="6"/>
  <c r="F34" i="6"/>
  <c r="J35" i="6"/>
  <c r="T37" i="6"/>
  <c r="Q32" i="6"/>
  <c r="F35" i="6"/>
  <c r="T34" i="6"/>
  <c r="G72" i="11" l="1"/>
  <c r="Y40" i="11"/>
  <c r="X6" i="11"/>
  <c r="AB42" i="11"/>
  <c r="AB40" i="11" s="1"/>
  <c r="AB68" i="11"/>
  <c r="W66" i="11"/>
  <c r="W40" i="11"/>
  <c r="T40" i="6"/>
  <c r="U39" i="6"/>
  <c r="AA22" i="11"/>
  <c r="AA72" i="11" s="1"/>
  <c r="X31" i="11"/>
  <c r="W31" i="11"/>
  <c r="AB23" i="11"/>
  <c r="N40" i="6"/>
  <c r="U36" i="6"/>
  <c r="W23" i="11"/>
  <c r="W22" i="11" s="1"/>
  <c r="Z72" i="11"/>
  <c r="X22" i="11"/>
  <c r="AB24" i="11"/>
  <c r="AB6" i="11"/>
  <c r="F153" i="4"/>
  <c r="F435" i="4" s="1"/>
  <c r="Y66" i="11"/>
  <c r="X64" i="11"/>
  <c r="AB64" i="11" s="1"/>
  <c r="Y31" i="11"/>
  <c r="AB32" i="11"/>
  <c r="AB31" i="11" s="1"/>
  <c r="U38" i="6"/>
  <c r="U37" i="6"/>
  <c r="F62" i="6"/>
  <c r="U30" i="6"/>
  <c r="U12" i="6"/>
  <c r="W11" i="11" s="1"/>
  <c r="U26" i="6"/>
  <c r="U53" i="6"/>
  <c r="I23" i="6"/>
  <c r="C32" i="6"/>
  <c r="U31" i="6"/>
  <c r="U60" i="6"/>
  <c r="V60" i="6" s="1"/>
  <c r="S63" i="11" s="1"/>
  <c r="W63" i="11" s="1"/>
  <c r="U17" i="6"/>
  <c r="W16" i="11" s="1"/>
  <c r="N62" i="6"/>
  <c r="G23" i="6"/>
  <c r="U65" i="6"/>
  <c r="W65" i="6" s="1"/>
  <c r="T67" i="11" s="1"/>
  <c r="T72" i="11" s="1"/>
  <c r="L23" i="6"/>
  <c r="U14" i="6"/>
  <c r="W13" i="11" s="1"/>
  <c r="U28" i="6"/>
  <c r="U9" i="6"/>
  <c r="W8" i="11" s="1"/>
  <c r="K23" i="6"/>
  <c r="T29" i="6"/>
  <c r="U29" i="6" s="1"/>
  <c r="U22" i="6"/>
  <c r="W21" i="11" s="1"/>
  <c r="F32" i="6"/>
  <c r="U11" i="6"/>
  <c r="W10" i="11" s="1"/>
  <c r="U8" i="6"/>
  <c r="W7" i="11" s="1"/>
  <c r="U51" i="6"/>
  <c r="U13" i="6"/>
  <c r="W12" i="11" s="1"/>
  <c r="T10" i="6"/>
  <c r="R56" i="6"/>
  <c r="R67" i="6" s="1"/>
  <c r="C56" i="6"/>
  <c r="L56" i="6"/>
  <c r="S56" i="6"/>
  <c r="H56" i="6"/>
  <c r="H67" i="6" s="1"/>
  <c r="I56" i="6"/>
  <c r="M56" i="6"/>
  <c r="E56" i="6"/>
  <c r="E67" i="6" s="1"/>
  <c r="D56" i="6"/>
  <c r="D67" i="6" s="1"/>
  <c r="F18" i="6"/>
  <c r="J18" i="6"/>
  <c r="C23" i="6"/>
  <c r="F23" i="6" s="1"/>
  <c r="I32" i="6"/>
  <c r="J10" i="6"/>
  <c r="F44" i="6"/>
  <c r="U44" i="6" s="1"/>
  <c r="R62" i="6"/>
  <c r="U27" i="6"/>
  <c r="U35" i="6"/>
  <c r="J40" i="6"/>
  <c r="F40" i="6"/>
  <c r="U34" i="6"/>
  <c r="J32" i="6"/>
  <c r="J62" i="6"/>
  <c r="T23" i="6"/>
  <c r="AB66" i="11" l="1"/>
  <c r="Y72" i="11"/>
  <c r="L67" i="6"/>
  <c r="W67" i="6"/>
  <c r="AB22" i="11"/>
  <c r="I67" i="6"/>
  <c r="U10" i="6"/>
  <c r="W9" i="11" s="1"/>
  <c r="T32" i="6"/>
  <c r="J23" i="6"/>
  <c r="X63" i="11"/>
  <c r="AB63" i="11" s="1"/>
  <c r="Y67" i="11"/>
  <c r="AB67" i="11" s="1"/>
  <c r="W67" i="11"/>
  <c r="N23" i="6"/>
  <c r="U18" i="6"/>
  <c r="W17" i="11" s="1"/>
  <c r="N48" i="6"/>
  <c r="N56" i="6" s="1"/>
  <c r="K56" i="6"/>
  <c r="K67" i="6" s="1"/>
  <c r="Q56" i="6"/>
  <c r="Q67" i="6" s="1"/>
  <c r="T48" i="6"/>
  <c r="J48" i="6"/>
  <c r="J56" i="6" s="1"/>
  <c r="G56" i="6"/>
  <c r="G67" i="6" s="1"/>
  <c r="C67" i="6"/>
  <c r="F67" i="6" s="1"/>
  <c r="F48" i="6"/>
  <c r="F56" i="6" s="1"/>
  <c r="U40" i="6"/>
  <c r="W6" i="11" l="1"/>
  <c r="J67" i="6"/>
  <c r="U23" i="6"/>
  <c r="U48" i="6"/>
  <c r="U56" i="6" s="1"/>
  <c r="T56" i="6"/>
  <c r="T59" i="6"/>
  <c r="S62" i="6"/>
  <c r="S67" i="6" l="1"/>
  <c r="T67" i="6" s="1"/>
  <c r="E68" i="6"/>
  <c r="M32" i="6"/>
  <c r="T62" i="6"/>
  <c r="U59" i="6"/>
  <c r="M67" i="6" l="1"/>
  <c r="N67" i="6" s="1"/>
  <c r="U62" i="6"/>
  <c r="V59" i="6"/>
  <c r="N32" i="6"/>
  <c r="U25" i="6"/>
  <c r="U32" i="6" s="1"/>
  <c r="U67" i="6" l="1"/>
  <c r="L68" i="6"/>
  <c r="U68" i="6" s="1"/>
  <c r="V62" i="6"/>
  <c r="V67" i="6" s="1"/>
  <c r="S62" i="11"/>
  <c r="S61" i="11" l="1"/>
  <c r="S72" i="11" s="1"/>
  <c r="X62" i="11"/>
  <c r="AB62" i="11" s="1"/>
  <c r="AB61" i="11" s="1"/>
  <c r="AB72" i="11" s="1"/>
  <c r="W62" i="11"/>
  <c r="W61" i="11" s="1"/>
  <c r="W72" i="11" s="1"/>
  <c r="X61" i="11" l="1"/>
  <c r="X72" i="11" s="1"/>
</calcChain>
</file>

<file path=xl/sharedStrings.xml><?xml version="1.0" encoding="utf-8"?>
<sst xmlns="http://schemas.openxmlformats.org/spreadsheetml/2006/main" count="4379" uniqueCount="1643">
  <si>
    <t>SMART GUIDE FOR COMPLETING AOP</t>
  </si>
  <si>
    <t>Note:  Information has been inserted in some TABS as examples.  Please delete examples once completed</t>
  </si>
  <si>
    <t>Tab 1 - Project Overview</t>
  </si>
  <si>
    <t>Insert relevant basic statitstics for the project.  Contact the project's OA for assistance.</t>
  </si>
  <si>
    <r>
      <rPr>
        <b/>
        <sz val="11"/>
        <color theme="1"/>
        <rFont val="Calibri"/>
        <family val="2"/>
        <scheme val="minor"/>
      </rPr>
      <t>CPI</t>
    </r>
    <r>
      <rPr>
        <sz val="12"/>
        <color theme="1"/>
        <rFont val="Calibri"/>
        <family val="2"/>
        <scheme val="minor"/>
      </rPr>
      <t xml:space="preserve"> is </t>
    </r>
    <r>
      <rPr>
        <b/>
        <sz val="11"/>
        <color theme="1"/>
        <rFont val="Calibri"/>
        <family val="2"/>
        <scheme val="minor"/>
      </rPr>
      <t>Cost Performance Index</t>
    </r>
    <r>
      <rPr>
        <sz val="12"/>
        <color theme="1"/>
        <rFont val="Calibri"/>
        <family val="2"/>
        <scheme val="minor"/>
      </rPr>
      <t xml:space="preserve">.  This information can be acquired from the Bank's system.  Contact the Project's OA for assistance. The cost performance index is a ratio that measures the financial effectiveness of a project by dividing the budgeted cost of work performed by the actual cost of work performed. If the </t>
    </r>
    <r>
      <rPr>
        <b/>
        <sz val="11"/>
        <color theme="1"/>
        <rFont val="Calibri"/>
        <family val="2"/>
        <scheme val="minor"/>
      </rPr>
      <t>CPI  is &gt; 1</t>
    </r>
    <r>
      <rPr>
        <sz val="12"/>
        <color theme="1"/>
        <rFont val="Calibri"/>
        <family val="2"/>
        <scheme val="minor"/>
      </rPr>
      <t xml:space="preserve">, as in 1.25, then the project is under budget, which is the best result. A </t>
    </r>
    <r>
      <rPr>
        <b/>
        <sz val="11"/>
        <color theme="1"/>
        <rFont val="Calibri"/>
        <family val="2"/>
        <scheme val="minor"/>
      </rPr>
      <t>CPI of 1</t>
    </r>
    <r>
      <rPr>
        <sz val="12"/>
        <color theme="1"/>
        <rFont val="Calibri"/>
        <family val="2"/>
        <scheme val="minor"/>
      </rPr>
      <t xml:space="preserve"> means the project is on budget, which is also a good result. A </t>
    </r>
    <r>
      <rPr>
        <b/>
        <sz val="11"/>
        <color theme="1"/>
        <rFont val="Calibri"/>
        <family val="2"/>
        <scheme val="minor"/>
      </rPr>
      <t xml:space="preserve">CPI of &lt; 1 </t>
    </r>
    <r>
      <rPr>
        <sz val="12"/>
        <color theme="1"/>
        <rFont val="Calibri"/>
        <family val="2"/>
        <scheme val="minor"/>
      </rPr>
      <t xml:space="preserve">means the project is over budget. </t>
    </r>
  </si>
  <si>
    <r>
      <rPr>
        <b/>
        <sz val="11"/>
        <color theme="1"/>
        <rFont val="Calibri"/>
        <family val="2"/>
        <scheme val="minor"/>
      </rPr>
      <t>SPI</t>
    </r>
    <r>
      <rPr>
        <sz val="12"/>
        <color theme="1"/>
        <rFont val="Calibri"/>
        <family val="2"/>
        <scheme val="minor"/>
      </rPr>
      <t xml:space="preserve"> is </t>
    </r>
    <r>
      <rPr>
        <b/>
        <sz val="11"/>
        <color theme="1"/>
        <rFont val="Calibri"/>
        <family val="2"/>
        <scheme val="minor"/>
      </rPr>
      <t xml:space="preserve">Schedule Performance Index. </t>
    </r>
    <r>
      <rPr>
        <sz val="12"/>
        <color theme="1"/>
        <rFont val="Calibri"/>
        <family val="2"/>
        <scheme val="minor"/>
      </rPr>
      <t xml:space="preserve"> This is a ratio that divides the budgeted cost of work performed by the budgeted cost of work scheduled.</t>
    </r>
    <r>
      <rPr>
        <b/>
        <sz val="11"/>
        <color theme="1"/>
        <rFont val="Calibri"/>
        <family val="2"/>
        <scheme val="minor"/>
      </rPr>
      <t xml:space="preserve"> SPI &lt; 1</t>
    </r>
    <r>
      <rPr>
        <sz val="12"/>
        <color theme="1"/>
        <rFont val="Calibri"/>
        <family val="2"/>
        <scheme val="minor"/>
      </rPr>
      <t xml:space="preserve"> are not good because they mean the project is behind schedule. A </t>
    </r>
    <r>
      <rPr>
        <b/>
        <sz val="11"/>
        <color theme="1"/>
        <rFont val="Calibri"/>
        <family val="2"/>
        <scheme val="minor"/>
      </rPr>
      <t>SPI of 1</t>
    </r>
    <r>
      <rPr>
        <sz val="12"/>
        <color theme="1"/>
        <rFont val="Calibri"/>
        <family val="2"/>
        <scheme val="minor"/>
      </rPr>
      <t xml:space="preserve"> means the project is on schedule, and a </t>
    </r>
    <r>
      <rPr>
        <b/>
        <sz val="11"/>
        <color theme="1"/>
        <rFont val="Calibri"/>
        <family val="2"/>
        <scheme val="minor"/>
      </rPr>
      <t>SPI &gt;1</t>
    </r>
    <r>
      <rPr>
        <sz val="12"/>
        <color theme="1"/>
        <rFont val="Calibri"/>
        <family val="2"/>
        <scheme val="minor"/>
      </rPr>
      <t xml:space="preserve"> means the project is ahead of schedule.</t>
    </r>
  </si>
  <si>
    <t>Include summary information of Main issues or contraints affecting project implementation</t>
  </si>
  <si>
    <t>Include summary information of Main HIGH-LEVEL Risks and the responses to those risks</t>
  </si>
  <si>
    <t>Tab 2 - Result Matrix</t>
  </si>
  <si>
    <t>The descriptions of Components and Outputs and WBS codes are entered here and then referenced to in the other tabs.</t>
  </si>
  <si>
    <r>
      <t xml:space="preserve">Insert outputs in accordance with the </t>
    </r>
    <r>
      <rPr>
        <b/>
        <u/>
        <sz val="11"/>
        <color theme="1"/>
        <rFont val="Calibri"/>
        <family val="2"/>
        <scheme val="minor"/>
      </rPr>
      <t>approved</t>
    </r>
    <r>
      <rPr>
        <sz val="12"/>
        <color theme="1"/>
        <rFont val="Calibri"/>
        <family val="2"/>
        <scheme val="minor"/>
      </rPr>
      <t xml:space="preserve"> Results Matrix uploaded to the system at start of project</t>
    </r>
  </si>
  <si>
    <r>
      <rPr>
        <b/>
        <sz val="11"/>
        <color theme="1"/>
        <rFont val="Calibri"/>
        <family val="2"/>
        <scheme val="minor"/>
      </rPr>
      <t>P - Planned Targets</t>
    </r>
    <r>
      <rPr>
        <sz val="12"/>
        <color theme="1"/>
        <rFont val="Calibri"/>
        <family val="2"/>
        <scheme val="minor"/>
      </rPr>
      <t>.  These targets are set at the start of the project and SHOULD NOT be changed.</t>
    </r>
  </si>
  <si>
    <r>
      <rPr>
        <b/>
        <sz val="11"/>
        <color theme="1"/>
        <rFont val="Calibri"/>
        <family val="2"/>
        <scheme val="minor"/>
      </rPr>
      <t>SP(a) - Suggested Planned Adjusted Targets</t>
    </r>
    <r>
      <rPr>
        <sz val="12"/>
        <color theme="1"/>
        <rFont val="Calibri"/>
        <family val="2"/>
        <scheme val="minor"/>
      </rPr>
      <t>. These suggested targets are to be discussed with the IDB team leader, adjusted after each annual reporting cycle and are amended in accordance with is already achieved and what is left to be achieved.</t>
    </r>
  </si>
  <si>
    <r>
      <t xml:space="preserve">In Column T, explain any variance between the </t>
    </r>
    <r>
      <rPr>
        <b/>
        <u/>
        <sz val="11"/>
        <color theme="1"/>
        <rFont val="Calibri"/>
        <family val="2"/>
        <scheme val="minor"/>
      </rPr>
      <t>planned</t>
    </r>
    <r>
      <rPr>
        <sz val="12"/>
        <color theme="1"/>
        <rFont val="Calibri"/>
        <family val="2"/>
        <scheme val="minor"/>
      </rPr>
      <t xml:space="preserve"> targets for the current year [P] and the Suggested Planned Targets [SP(a)].  </t>
    </r>
    <r>
      <rPr>
        <i/>
        <sz val="11"/>
        <color theme="1"/>
        <rFont val="Calibri"/>
        <family val="2"/>
        <scheme val="minor"/>
      </rPr>
      <t>Do not exceed 50 words</t>
    </r>
  </si>
  <si>
    <t>Tab 3 - Implementation Plan</t>
  </si>
  <si>
    <t>Make sure to reference (link) the Output description (Column A) from the Results Matrix TAB</t>
  </si>
  <si>
    <t>WBS code (Column B) and Deliverables (Column C) should be referenced from the Procurement Plan TAB</t>
  </si>
  <si>
    <t>Type or Copy Work Packages in Column E, start with the WBS for the workpackage and then the workpackage description</t>
  </si>
  <si>
    <t>Estimate durations of work packages in calendar days and put in Column F</t>
  </si>
  <si>
    <t>Calculate Estimated End Date (Column H) by adding Duration (Column F) to Estimated Start date (Column G)</t>
  </si>
  <si>
    <t>Add names of responsible people in Columns I to L</t>
  </si>
  <si>
    <t>Describe the milestones in the months from analysing the workpackages</t>
  </si>
  <si>
    <t>Tab 4 - Procurement Plan</t>
  </si>
  <si>
    <t>Outline the procurement items for the next 18 months</t>
  </si>
  <si>
    <t>Align with SEPA</t>
  </si>
  <si>
    <t>Ensure to include WBS to indicate each Deliverable (= Contract name / Procurement Item) under the Output</t>
  </si>
  <si>
    <t>Reference the Output (gray row) from the Results Matrix TAB</t>
  </si>
  <si>
    <t>Include amounts in the correct month based on the dates in the Implementation Plan TAB</t>
  </si>
  <si>
    <t>Reference the Output and Budget amounts from the Results Matrix TAB</t>
  </si>
  <si>
    <t>Reference estimated budgetary requirements (Column O) form the Financial Plan Tab</t>
  </si>
  <si>
    <t>Project Name :</t>
  </si>
  <si>
    <t>Project Number :</t>
  </si>
  <si>
    <t>Section 1: GENERAL CONTRACTUAL INFORMATION</t>
  </si>
  <si>
    <t>Date of Approval:</t>
  </si>
  <si>
    <t>Loan Amount:</t>
  </si>
  <si>
    <t>Signature Date:</t>
  </si>
  <si>
    <t>Amount Disbursed:</t>
  </si>
  <si>
    <t>Date of Eligibility:</t>
  </si>
  <si>
    <t>Amount Committed:</t>
  </si>
  <si>
    <t>Original Disbursement Expiration Date:</t>
  </si>
  <si>
    <t>Current Disbursement Period:</t>
  </si>
  <si>
    <t>Last Disbursement Expiration Date:</t>
  </si>
  <si>
    <t>Reporting Period</t>
  </si>
  <si>
    <r>
      <t xml:space="preserve">Previous Period </t>
    </r>
    <r>
      <rPr>
        <b/>
        <u/>
        <sz val="11"/>
        <color theme="1"/>
        <rFont val="Calibri"/>
        <family val="2"/>
      </rPr>
      <t>CPI</t>
    </r>
    <r>
      <rPr>
        <b/>
        <sz val="11"/>
        <color theme="1"/>
        <rFont val="Calibri"/>
        <family val="2"/>
      </rPr>
      <t xml:space="preserve">*: </t>
    </r>
  </si>
  <si>
    <r>
      <t xml:space="preserve">Previous Period </t>
    </r>
    <r>
      <rPr>
        <b/>
        <u/>
        <sz val="11"/>
        <color theme="1"/>
        <rFont val="Calibri"/>
        <family val="2"/>
      </rPr>
      <t>SPI</t>
    </r>
    <r>
      <rPr>
        <b/>
        <sz val="11"/>
        <color theme="1"/>
        <rFont val="Calibri"/>
        <family val="2"/>
      </rPr>
      <t>**:</t>
    </r>
  </si>
  <si>
    <t xml:space="preserve">Executing Agency </t>
  </si>
  <si>
    <t>Project Objective</t>
  </si>
  <si>
    <t xml:space="preserve">Programme/project components </t>
  </si>
  <si>
    <t>Summary Issues/constraints identified</t>
  </si>
  <si>
    <t>Summary Strategies for addressing issues/constraints identified</t>
  </si>
  <si>
    <t>Summary of High level Risks</t>
  </si>
  <si>
    <t>WBS Code</t>
  </si>
  <si>
    <t>Output Definition</t>
  </si>
  <si>
    <t>Unit Of Measure</t>
  </si>
  <si>
    <t>EOP 2023</t>
  </si>
  <si>
    <r>
      <t>Comments to team leader on any changed targets between Planned (P) and Suggested Planned Adjusted (a)  [</t>
    </r>
    <r>
      <rPr>
        <b/>
        <i/>
        <sz val="11"/>
        <rFont val="Calibri"/>
        <family val="2"/>
        <scheme val="minor"/>
      </rPr>
      <t>Do not exceed 50 words</t>
    </r>
    <r>
      <rPr>
        <sz val="11"/>
        <rFont val="Calibri"/>
        <family val="2"/>
        <scheme val="minor"/>
      </rPr>
      <t>]</t>
    </r>
  </si>
  <si>
    <t>Physical</t>
  </si>
  <si>
    <t>Financial</t>
  </si>
  <si>
    <t>Planned (P)</t>
  </si>
  <si>
    <t>Suggested Planned Adjusted P(a)</t>
  </si>
  <si>
    <t>P</t>
  </si>
  <si>
    <t>SP(a)</t>
  </si>
  <si>
    <t>IMPLEMENTATION PLAN</t>
  </si>
  <si>
    <t>TIMING</t>
  </si>
  <si>
    <t>RESPONSIBILITIES</t>
  </si>
  <si>
    <t>OUTPUT</t>
  </si>
  <si>
    <t>TARGET</t>
  </si>
  <si>
    <r>
      <t xml:space="preserve">DELIVERABLE 
</t>
    </r>
    <r>
      <rPr>
        <b/>
        <sz val="8"/>
        <color rgb="FF000000"/>
        <rFont val="Calibri"/>
        <family val="2"/>
      </rPr>
      <t>(= Contract name f. Proc Plan)</t>
    </r>
  </si>
  <si>
    <t>WORK PACKAGE</t>
  </si>
  <si>
    <r>
      <t xml:space="preserve">DURATION
</t>
    </r>
    <r>
      <rPr>
        <b/>
        <sz val="8"/>
        <color rgb="FF000000"/>
        <rFont val="Calibri"/>
        <family val="2"/>
      </rPr>
      <t>(# of cal days)</t>
    </r>
  </si>
  <si>
    <t>ESTIMATED
START DATE</t>
  </si>
  <si>
    <t>ESTIMATED
END DATE</t>
  </si>
  <si>
    <t>RESPONSIBLE PERSON</t>
  </si>
  <si>
    <t>Jan</t>
  </si>
  <si>
    <t>Feb</t>
  </si>
  <si>
    <t>Mar</t>
  </si>
  <si>
    <t>Apr</t>
  </si>
  <si>
    <t>May</t>
  </si>
  <si>
    <t>Jun</t>
  </si>
  <si>
    <t>Jul</t>
  </si>
  <si>
    <t>Aug</t>
  </si>
  <si>
    <t>Sep</t>
  </si>
  <si>
    <t>Oct</t>
  </si>
  <si>
    <t>Nov</t>
  </si>
  <si>
    <t>Dec</t>
  </si>
  <si>
    <t>WORKS</t>
  </si>
  <si>
    <t>Executing Agency:</t>
  </si>
  <si>
    <t>Component (if applies)</t>
  </si>
  <si>
    <t xml:space="preserve">Country's political Division (Region / Department / Jurisdiction, Province) </t>
  </si>
  <si>
    <t>Region</t>
  </si>
  <si>
    <t>Contract Name:</t>
  </si>
  <si>
    <t>Additional Information:</t>
  </si>
  <si>
    <r>
      <t xml:space="preserve">Procurement Method
</t>
    </r>
    <r>
      <rPr>
        <i/>
        <sz val="10"/>
        <color indexed="9"/>
        <rFont val="Calibri"/>
        <family val="2"/>
      </rPr>
      <t>(Select one of the options)</t>
    </r>
    <r>
      <rPr>
        <sz val="10"/>
        <color indexed="9"/>
        <rFont val="Calibri"/>
        <family val="2"/>
      </rPr>
      <t>:</t>
    </r>
  </si>
  <si>
    <t>Lots Quantity:</t>
  </si>
  <si>
    <t>Process Number:</t>
  </si>
  <si>
    <r>
      <t xml:space="preserve">Baseline Document 
</t>
    </r>
    <r>
      <rPr>
        <i/>
        <sz val="10"/>
        <color indexed="9"/>
        <rFont val="Calibri"/>
        <family val="2"/>
      </rPr>
      <t>(Select one of the options)</t>
    </r>
    <r>
      <rPr>
        <sz val="10"/>
        <color indexed="9"/>
        <rFont val="Calibri"/>
        <family val="2"/>
      </rPr>
      <t>:</t>
    </r>
  </si>
  <si>
    <r>
      <t xml:space="preserve">Contract Type
</t>
    </r>
    <r>
      <rPr>
        <i/>
        <sz val="10"/>
        <color indexed="9"/>
        <rFont val="Calibri"/>
        <family val="2"/>
      </rPr>
      <t>(Select one of the options)</t>
    </r>
    <r>
      <rPr>
        <sz val="10"/>
        <color indexed="9"/>
        <rFont val="Calibri"/>
        <family val="2"/>
      </rPr>
      <t>:</t>
    </r>
  </si>
  <si>
    <t>Estimated Amount,
 in u$s :</t>
  </si>
  <si>
    <t>Associated Component:</t>
  </si>
  <si>
    <r>
      <t xml:space="preserve">Expost Review </t>
    </r>
    <r>
      <rPr>
        <i/>
        <sz val="10"/>
        <color indexed="9"/>
        <rFont val="Calibri"/>
        <family val="2"/>
      </rPr>
      <t>(Select one of the options)</t>
    </r>
    <r>
      <rPr>
        <sz val="10"/>
        <color indexed="9"/>
        <rFont val="Calibri"/>
        <family val="2"/>
      </rPr>
      <t>:</t>
    </r>
  </si>
  <si>
    <r>
      <t xml:space="preserve">Process Status </t>
    </r>
    <r>
      <rPr>
        <i/>
        <sz val="10"/>
        <color indexed="9"/>
        <rFont val="Calibri"/>
        <family val="2"/>
      </rPr>
      <t>(Select one of the options)</t>
    </r>
    <r>
      <rPr>
        <sz val="10"/>
        <color indexed="9"/>
        <rFont val="Calibri"/>
        <family val="2"/>
      </rPr>
      <t>:</t>
    </r>
  </si>
  <si>
    <t>Dates (If it does not apply, use N/A)</t>
  </si>
  <si>
    <t>Bidder</t>
  </si>
  <si>
    <t>Proposal Price 
(Currency ####)</t>
  </si>
  <si>
    <t>Comments</t>
  </si>
  <si>
    <t xml:space="preserve">With </t>
  </si>
  <si>
    <t>Bidding Document</t>
  </si>
  <si>
    <t>No objection to the Documents</t>
  </si>
  <si>
    <t>Publication</t>
  </si>
  <si>
    <t>Opening</t>
  </si>
  <si>
    <t>Evaluation</t>
  </si>
  <si>
    <t>No Objection to the Evaluation</t>
  </si>
  <si>
    <t xml:space="preserve">Contract Signing </t>
  </si>
  <si>
    <t>End of Contract</t>
  </si>
  <si>
    <t>Without</t>
  </si>
  <si>
    <t>Estimated</t>
  </si>
  <si>
    <t>Real</t>
  </si>
  <si>
    <t>Planned</t>
  </si>
  <si>
    <t>Re-Tendering</t>
  </si>
  <si>
    <t>Cancelled</t>
  </si>
  <si>
    <t>Rejection of all Bids</t>
  </si>
  <si>
    <t>Null and Void</t>
  </si>
  <si>
    <t>Contract in Execution</t>
  </si>
  <si>
    <t>GOODS</t>
  </si>
  <si>
    <t>Contract Terminated</t>
  </si>
  <si>
    <t>Shopping</t>
  </si>
  <si>
    <t>National Competitive Bidding</t>
  </si>
  <si>
    <t>Direct Contracting</t>
  </si>
  <si>
    <t>Limited International Bidding</t>
  </si>
  <si>
    <t>International Competitive Bidding</t>
  </si>
  <si>
    <t>International Competitive Bidding with Prequalification</t>
  </si>
  <si>
    <t>Two-Stage Bidding</t>
  </si>
  <si>
    <t>NON CONSULTING SERVICES</t>
  </si>
  <si>
    <t>International Competitive Bidding with Lots</t>
  </si>
  <si>
    <t>Least-Cost Selection</t>
  </si>
  <si>
    <t>Quality Based Selection</t>
  </si>
  <si>
    <t>Quality and Cost Based Selection</t>
  </si>
  <si>
    <t>CONSULTING FIRMS</t>
  </si>
  <si>
    <t>Selection Based on the Consultants' Qualifications</t>
  </si>
  <si>
    <t>Short List Members</t>
  </si>
  <si>
    <t>Technical Score Assigned</t>
  </si>
  <si>
    <t>Evaluated Price Proposal (Currency ####)</t>
  </si>
  <si>
    <t>Combined Score</t>
  </si>
  <si>
    <t>Expression of Interest Notice</t>
  </si>
  <si>
    <t>RFP and Short List</t>
  </si>
  <si>
    <t>No Objection to RFP and Short List</t>
  </si>
  <si>
    <t>RFP Submission</t>
  </si>
  <si>
    <t>Technical Evaluation</t>
  </si>
  <si>
    <t>No Objection to the Technical Evaluation</t>
  </si>
  <si>
    <t>Final Evaluation and Negotiation</t>
  </si>
  <si>
    <t>No Objection to the Contract</t>
  </si>
  <si>
    <t>Request for Proposals and Terms of Reference</t>
  </si>
  <si>
    <t>Lump-Sum</t>
  </si>
  <si>
    <t>Goods</t>
  </si>
  <si>
    <t>INDIVIDUAL CONSULTANTS</t>
  </si>
  <si>
    <t>Non-Consulting Services</t>
  </si>
  <si>
    <t>Estimated Number of Consultants:</t>
  </si>
  <si>
    <t>Consultant's Name</t>
  </si>
  <si>
    <t>Period</t>
  </si>
  <si>
    <t>Title</t>
  </si>
  <si>
    <t>No Objection to the TORs</t>
  </si>
  <si>
    <t>Hiring Deadline</t>
  </si>
  <si>
    <t>End of Activity</t>
  </si>
  <si>
    <t>From</t>
  </si>
  <si>
    <t>Until</t>
  </si>
  <si>
    <t>Consulting Firms</t>
  </si>
  <si>
    <t>3CV</t>
  </si>
  <si>
    <t>Lump-Sum + Reimbursable Expenses</t>
  </si>
  <si>
    <t>Time-Based</t>
  </si>
  <si>
    <t>Individual Consultants</t>
  </si>
  <si>
    <t>Procurement of Goods</t>
  </si>
  <si>
    <t>Procurement of Health Sector Goods</t>
  </si>
  <si>
    <t>Price Comparison for Goods</t>
  </si>
  <si>
    <t>Technical Specifications</t>
  </si>
  <si>
    <t>Procurement of plant Design , Supply and Installation</t>
  </si>
  <si>
    <t>Procurement of IT Products and/or Services</t>
  </si>
  <si>
    <t>Price Comparison for Works</t>
  </si>
  <si>
    <t>Procurement of Non-Consulting Services</t>
  </si>
  <si>
    <t>Terms of Reference</t>
  </si>
  <si>
    <t>Investment Category</t>
  </si>
  <si>
    <t>Quarter 1</t>
  </si>
  <si>
    <t>Quarter 2</t>
  </si>
  <si>
    <t>Quarter 3</t>
  </si>
  <si>
    <t>Quarter 4</t>
  </si>
  <si>
    <t>January</t>
  </si>
  <si>
    <t>February</t>
  </si>
  <si>
    <t>March</t>
  </si>
  <si>
    <t>Total</t>
  </si>
  <si>
    <t>April</t>
  </si>
  <si>
    <t>June</t>
  </si>
  <si>
    <t xml:space="preserve">July </t>
  </si>
  <si>
    <t>August</t>
  </si>
  <si>
    <t>September</t>
  </si>
  <si>
    <t>October</t>
  </si>
  <si>
    <t>November</t>
  </si>
  <si>
    <t>December</t>
  </si>
  <si>
    <t>Annual Total</t>
  </si>
  <si>
    <t>COMPONENT 1: TOTAL</t>
  </si>
  <si>
    <t>COMPONENT 2: TOTAL</t>
  </si>
  <si>
    <t>PROJECT: TOTAL</t>
  </si>
  <si>
    <t>DISBURSEMENT PROJECTION</t>
  </si>
  <si>
    <t>Approved By</t>
  </si>
  <si>
    <t>&lt;name&gt;</t>
  </si>
  <si>
    <t>Sponsor / Owner</t>
  </si>
  <si>
    <t>Project Manager</t>
  </si>
  <si>
    <t>Original Budget in force US$'000</t>
  </si>
  <si>
    <t>Available Balance</t>
  </si>
  <si>
    <t>Estimated Budgetary Requirements (January - December 2019) US$ '000</t>
  </si>
  <si>
    <t>Balance to Commit to the End of the Program US$ '000</t>
  </si>
  <si>
    <t>IDB</t>
  </si>
  <si>
    <t>GOJ</t>
  </si>
  <si>
    <t>Contingencies</t>
  </si>
  <si>
    <t>Grand Total</t>
  </si>
  <si>
    <t>High</t>
  </si>
  <si>
    <t>Medium</t>
  </si>
  <si>
    <t>SECTION 6</t>
  </si>
  <si>
    <t>ANNUAL OPERATING PLAN CHECKLIST</t>
  </si>
  <si>
    <t>ITEMS</t>
  </si>
  <si>
    <t>ANNUAL OPERATING PLAN (AOP)</t>
  </si>
  <si>
    <t>The AOP includes:</t>
  </si>
  <si>
    <t>Background and Introduction, including challenges and how they will be addressed</t>
  </si>
  <si>
    <t>Implementation plan</t>
  </si>
  <si>
    <t>Procurement Plan</t>
  </si>
  <si>
    <t>Financial Plan</t>
  </si>
  <si>
    <t>AOP coverage is for at least 18 months</t>
  </si>
  <si>
    <t>Alignment:</t>
  </si>
  <si>
    <t>Procurement plan is aligned with the implementation plan</t>
  </si>
  <si>
    <t>Financial plan is aligned with the implementation plan</t>
  </si>
  <si>
    <t>Financial plan is aligned with the procurement plan</t>
  </si>
  <si>
    <t>Implementation plan broken down according to:</t>
  </si>
  <si>
    <t>Components</t>
  </si>
  <si>
    <t>Outputs</t>
  </si>
  <si>
    <t>Procurement/ Approval steps</t>
  </si>
  <si>
    <t>Workpackages include WBS code</t>
  </si>
  <si>
    <t>FINANCIAL PLAN</t>
  </si>
  <si>
    <t>Financial plan broken down according to:</t>
  </si>
  <si>
    <t>Months</t>
  </si>
  <si>
    <t>Source of Funding</t>
  </si>
  <si>
    <t>Activities</t>
  </si>
  <si>
    <t>PROCUREMENT PLAN</t>
  </si>
  <si>
    <t>Procurement Plan:</t>
  </si>
  <si>
    <t>Plan is approved in SEPA</t>
  </si>
  <si>
    <t>Plan includes current procurement items</t>
  </si>
  <si>
    <t>OTHER IMPORTANT CONSIDERATIONS</t>
  </si>
  <si>
    <t>Content:</t>
  </si>
  <si>
    <t>Activity level &amp; financial plan consistent with project age</t>
  </si>
  <si>
    <t>Budget</t>
  </si>
  <si>
    <t>Financial plan in line with GOJ budget allocation</t>
  </si>
  <si>
    <t>PEU Financial plan within 20% variance of Bank's disb. projections</t>
  </si>
  <si>
    <t>AOP preparation process is done in a coordinated manner by PEU project team</t>
  </si>
  <si>
    <t>Project Coordinator</t>
  </si>
  <si>
    <t>Project Accountant</t>
  </si>
  <si>
    <t>Procurement Specialist</t>
  </si>
  <si>
    <t>Monitoring &amp; Evaluation Specialist</t>
  </si>
  <si>
    <t>Other: (Specify) _______________</t>
  </si>
  <si>
    <t>Personnel assigned to update AOPs</t>
  </si>
  <si>
    <t>ANNUAL OPERATING PLAN</t>
  </si>
  <si>
    <t>TABLE OF CONTENTS</t>
  </si>
  <si>
    <t>SECTION 1</t>
  </si>
  <si>
    <t>Project Overview</t>
  </si>
  <si>
    <t>SECTION 2</t>
  </si>
  <si>
    <t>Results Matrix</t>
  </si>
  <si>
    <t>SECTION 3</t>
  </si>
  <si>
    <t>SECTION 4</t>
  </si>
  <si>
    <t>Implementation Plan</t>
  </si>
  <si>
    <t>SECTION 5</t>
  </si>
  <si>
    <t>Detailed Financial Plan</t>
  </si>
  <si>
    <t>SECTION 7</t>
  </si>
  <si>
    <t>Consolidated Financial Plan</t>
  </si>
  <si>
    <t>SECTION 8</t>
  </si>
  <si>
    <t xml:space="preserve">AOP Checklist </t>
  </si>
  <si>
    <t>Risk Plan</t>
  </si>
  <si>
    <t>Total Q1</t>
  </si>
  <si>
    <t>Total Q2</t>
  </si>
  <si>
    <t>Total Q3</t>
  </si>
  <si>
    <t>Total Q4</t>
  </si>
  <si>
    <t>Tab 5 - Financial Plan</t>
  </si>
  <si>
    <t>Reference the WBS code and Deliverable from the Implementation Plan TAB</t>
  </si>
  <si>
    <t>Determine disbursement projection (row 53) for the next 6 months starting from the first month amounts are going to be made. Remember to update the formulas in Row 53 (Disbursement Projection)</t>
  </si>
  <si>
    <t>Tab 6 - Consolidated Financial Plan</t>
  </si>
  <si>
    <t>Lots Quantity</t>
  </si>
  <si>
    <t>Section 7: RISK MANAGEMENT</t>
  </si>
  <si>
    <t>Tab 7 - Risk Plan</t>
  </si>
  <si>
    <t>Outline any threats/risks that may affect project work, time, cost or quality</t>
  </si>
  <si>
    <t>The type of risk may be related to project management, project governance, macroeconomic, environmental, social, development, human resources, communication, fiscal, etc.</t>
  </si>
  <si>
    <t>The risk should be described in a manner to outline the proposed effect of it happening.</t>
  </si>
  <si>
    <t>Use the scale for Impact to describe the Imapct [I] of the risk happening and use the scale for Probability to define the Probability [P] of the risk occuring.</t>
  </si>
  <si>
    <t>Risk Rating is caluculated by multiplying the Impact and the Probalbiity [IxP]</t>
  </si>
  <si>
    <t>Use the Risk Rating Key to classify the Risk by indicating the value and level.</t>
  </si>
  <si>
    <t>Indicate the Risk Owner</t>
  </si>
  <si>
    <t>Include WBS code to which this risk relates. If it relates to the whole project, enter 0 (Project), if it relates to component 1, enter 1. If it relates to output 2.3, enter 2.3. If it relates to deliverable 1.3.4, enter 1.3.4</t>
  </si>
  <si>
    <t xml:space="preserve">Outline the Risk Response Strategy and action plan to address the risk </t>
  </si>
  <si>
    <t>Reputational</t>
  </si>
  <si>
    <t>CITIZEN SECURITY AND JUSTICE PROGRAMME 111</t>
  </si>
  <si>
    <t>Ministry of National Security</t>
  </si>
  <si>
    <t>3191/OC-JA</t>
  </si>
  <si>
    <t xml:space="preserve">9 Semester </t>
  </si>
  <si>
    <t>Operation Number:   3191/OC-JA</t>
  </si>
  <si>
    <t>Component 2 - Labor Market Attachment and Employability</t>
  </si>
  <si>
    <t>Component 3 - Community Justice Services</t>
  </si>
  <si>
    <t>Community Justice Services</t>
  </si>
  <si>
    <t>The general objective is to enhance citizen security and justice in Jamaica in target communities.  The specific objecties are to:  (i)  improve behaviors for non-violent conflict resolution;  (ii)  increase labor market attachment among youth; and (iii)  increase access to effective community alternative justices services.</t>
  </si>
  <si>
    <t>Transition Plan</t>
  </si>
  <si>
    <t>Programme Management</t>
  </si>
  <si>
    <t xml:space="preserve">CPTs Stipend </t>
  </si>
  <si>
    <t>PFOs Stipend</t>
  </si>
  <si>
    <t>Consultant Monthly Workshops</t>
  </si>
  <si>
    <t>Monthly Workshop for parents and CPTs/PFOs Venues</t>
  </si>
  <si>
    <t>CPT Travelling Stipend for Workshops/meetings</t>
  </si>
  <si>
    <t>Sub-component 1111: Training courses provided to community members on parenting and healthy gender norms in fami-lies.</t>
  </si>
  <si>
    <t>Counselling/Psycho-Social Support provided to victims/witnesses of violence (including domestic violence)</t>
  </si>
  <si>
    <t>Violence Interruption Services Provided (e.g. Gang Interruption &amp; Reintegration activities)</t>
  </si>
  <si>
    <t>Violence Prevention and Conflict Resolution Education and Training in Schools</t>
  </si>
  <si>
    <t>Social Marketing for awareness and attitude change to promote 'culture of lawfulness'</t>
  </si>
  <si>
    <t>Community Events to improve citizen-police relations</t>
  </si>
  <si>
    <t>Crisis intervention activities conducted</t>
  </si>
  <si>
    <t>Training and technical assistance provided to community leaders and residents</t>
  </si>
  <si>
    <t>Community Infrastructure</t>
  </si>
  <si>
    <t>Community Safety Plans Developed with safety audits for vulnerable groups</t>
  </si>
  <si>
    <t>Peace Building through cultural and sporting activities</t>
  </si>
  <si>
    <t>Coordination at local level among MDAs &amp; CBOs</t>
  </si>
  <si>
    <t>Frontline Service Staff (includes regional Coordinators, CAOs, other frontline staff)</t>
  </si>
  <si>
    <t>Vocational Training provided to targeted beneficiaries</t>
  </si>
  <si>
    <t>Support to education provided to male/female beneficiaries</t>
  </si>
  <si>
    <t>Remedial education provided in or outside comunities with integrated and life-skills training</t>
  </si>
  <si>
    <t>Job-seeking, placement, and training services provided to target beneficiaries</t>
  </si>
  <si>
    <t>On-the-Job or work orientation apprenticeship/internships provided for male/female youth</t>
  </si>
  <si>
    <t>Business Development services provided for community residents in entrepreneurship</t>
  </si>
  <si>
    <t>Victim Services expanded and serving new clients in target communities</t>
  </si>
  <si>
    <t>Technical assistance and resource provided to Legal Aid Council</t>
  </si>
  <si>
    <t>Technical assistance and resource provided to Justice of the Peace Service Entities</t>
  </si>
  <si>
    <t>Technical assistance and resources provided to RJ Programme</t>
  </si>
  <si>
    <t>Technical assistance and resources provided to Child Diversion</t>
  </si>
  <si>
    <t>Social Justice Consortium</t>
  </si>
  <si>
    <t>Procure Transportation for Graduation</t>
  </si>
  <si>
    <t>Procure Equipment and Decorations for Graduation</t>
  </si>
  <si>
    <t>MOU with NPSC for training  Workshops for Parenting Established</t>
  </si>
  <si>
    <t>Stipend Paid</t>
  </si>
  <si>
    <t>Parent Manual completed</t>
  </si>
  <si>
    <t>DFID</t>
  </si>
  <si>
    <t>GAC</t>
  </si>
  <si>
    <t>Social Workers &amp; Psychologists Consultants</t>
  </si>
  <si>
    <t>Social Marketing Staff Consultants</t>
  </si>
  <si>
    <t>Training courses provided to community members on parenting and healthy gender norms in fami-lies.</t>
  </si>
  <si>
    <t>Frontline Service Staff Consultants</t>
  </si>
  <si>
    <t>Frontline Service delivery staff Consultants including Regional Coordinators</t>
  </si>
  <si>
    <t>Pay stipend to MWAM Members for Outreach Activities</t>
  </si>
  <si>
    <t>Payment made for: Venue, Refreshment and Honorarium for Facilitator/s</t>
  </si>
  <si>
    <t>Patrice, Joudine, Simeon, Mary</t>
  </si>
  <si>
    <t>PSU Consultants Paid</t>
  </si>
  <si>
    <t>PMU Staff Consultants</t>
  </si>
  <si>
    <t>Simeon, Mary</t>
  </si>
  <si>
    <t>Monitoring &amp; Evaluations</t>
  </si>
  <si>
    <t>Risk Assement Tools</t>
  </si>
  <si>
    <t>PEU Client management database Software purchased; staff trained; system implemented</t>
  </si>
  <si>
    <t>PEU hardware purchases, software upgrades</t>
  </si>
  <si>
    <t>JCO software, hardware, tech support</t>
  </si>
  <si>
    <t>JCO Equipment &amp; Furniture</t>
  </si>
  <si>
    <t>4 new staff to aid with secondary data collection by the Jamaica Crime Observatory (JCO)</t>
  </si>
  <si>
    <t>Technical Assistance for Improving Monitoring Systems &amp; Reporting</t>
  </si>
  <si>
    <t xml:space="preserve">Design and conduct CSJP Community Survey data collection, analysis, and report publication. </t>
  </si>
  <si>
    <t>Women’s health survey (to assess prevalence of violence against women)</t>
  </si>
  <si>
    <t xml:space="preserve">Mid-term evaluation report </t>
  </si>
  <si>
    <t>Impact Evaluation on Parenting Program</t>
  </si>
  <si>
    <t>Impact Evaluation on Vocational Program</t>
  </si>
  <si>
    <t xml:space="preserve">Final evaluation </t>
  </si>
  <si>
    <t>Dissemination of knowledge and lessons (Social Norm Survey)</t>
  </si>
  <si>
    <t>Personnel</t>
  </si>
  <si>
    <t>Satisfaction Surveys</t>
  </si>
  <si>
    <t xml:space="preserve">Training and technical assistance to establish or improve community governannce structure </t>
  </si>
  <si>
    <t>Audit</t>
  </si>
  <si>
    <t>Advocacy campaign developed and implemented for community advocay plans survey</t>
  </si>
  <si>
    <t xml:space="preserve">Programme Management </t>
  </si>
  <si>
    <t>Technical Advisory Team</t>
  </si>
  <si>
    <t>COMPONENT 3: TOTAL</t>
  </si>
  <si>
    <t>MONITORING &amp; EVALUATIONS TOTAL</t>
  </si>
  <si>
    <t>Stationery and General Administrative Expenses, Furniture &amp; Equipment</t>
  </si>
  <si>
    <t>Administrative Fees</t>
  </si>
  <si>
    <t>PROGRAMME MANAGEMENT TOTAL</t>
  </si>
  <si>
    <t>Review referral forms</t>
  </si>
  <si>
    <t>Conduct assessment of Client</t>
  </si>
  <si>
    <t>Refer Clients to Pre-Approved Consultants for Treatment</t>
  </si>
  <si>
    <t>Consultant Paid</t>
  </si>
  <si>
    <t>PSU Team, Regional Coordinators, CCMOs</t>
  </si>
  <si>
    <t xml:space="preserve">PSU Team </t>
  </si>
  <si>
    <t>Provide refreshment</t>
  </si>
  <si>
    <t>Report reviewed, approved and payments made - Final report</t>
  </si>
  <si>
    <t>Progress report reviewed, approved and payment made</t>
  </si>
  <si>
    <t>Final report reviewed, approved and payment made</t>
  </si>
  <si>
    <t>Negotiate and approve new contract for FY 2019/20</t>
  </si>
  <si>
    <t>Inception report reviewed, approved and payment made</t>
  </si>
  <si>
    <t>Draft final report reviewed, approved and payment made</t>
  </si>
  <si>
    <t>Inception Report submitted, reviewed, approved and payment made</t>
  </si>
  <si>
    <t>Progress Report reviewed, approved and payment made</t>
  </si>
  <si>
    <t>Draft final Report reviewed, approved and payment made</t>
  </si>
  <si>
    <t>Final Report reviewed, approved and payment made</t>
  </si>
  <si>
    <t>Violence interruption services continued - Western FY 2019/20</t>
  </si>
  <si>
    <t>PMI, Robinson, simmonds</t>
  </si>
  <si>
    <t>PMI, Stephenson, Simmonds, Robinson, Bruce</t>
  </si>
  <si>
    <t>Payment of  Staff Consultants</t>
  </si>
  <si>
    <t>PSU, Jomie,  Robinson, Bruce</t>
  </si>
  <si>
    <t>Procure Firm to Design and Implement Anti-Gang Campaign</t>
  </si>
  <si>
    <t xml:space="preserve">1 3-month Multi-media Anti-Gang Campaign implemented </t>
  </si>
  <si>
    <t>Procure Firm to Design and Implement Gender Focused Campaign</t>
  </si>
  <si>
    <t xml:space="preserve">1 3-month Multi-media Gender Focused Women Stand Against Crime and Violence Campaign implemented </t>
  </si>
  <si>
    <t>Consulting Firm Paid</t>
  </si>
  <si>
    <t>Payment for services</t>
  </si>
  <si>
    <t>Receive request from Partners</t>
  </si>
  <si>
    <t>Liaise with Partners re Planning and implementation of event</t>
  </si>
  <si>
    <t>Implementation of event and payment of services</t>
  </si>
  <si>
    <t>Leroy, Patrice &amp; Partners</t>
  </si>
  <si>
    <t>TV Show conducted and payment made</t>
  </si>
  <si>
    <t>Publicity Campaign to include: CSJP in 5; Advertorials, Think Tanks, Photography, Website Mgmt, Social Media Mgmt; Calendars</t>
  </si>
  <si>
    <t>CSJP Peace Mobile Payment for services to include: Refreshments, Entertainment, Live OB, Tents, Chairs, Flyers</t>
  </si>
  <si>
    <t>Procure company to design and install wall branding at Community Facilities</t>
  </si>
  <si>
    <t>Opening Ceremony: Refreshment, Entertainment, Décor, Live OB</t>
  </si>
  <si>
    <t>Closing Ceremony: Refreshment, Entertainment, Décor, Live OB</t>
  </si>
  <si>
    <t>Implement Football component of Goals 4 Life/Peace</t>
  </si>
  <si>
    <t>120 Life Skills session held; 450 at-risk youth engaged (150 per region) conducted</t>
  </si>
  <si>
    <t>Events implemented (under an MOU between CSJP/CSSB)</t>
  </si>
  <si>
    <t>Support to CSSB Summer Camp Programme</t>
  </si>
  <si>
    <t xml:space="preserve"> Patrice, Joudine, Simeon, Mary</t>
  </si>
  <si>
    <t xml:space="preserve"> Patrice, Joudine, Simeon, Leighton</t>
  </si>
  <si>
    <t>Crisis intervention activities condicted (including but not limited to violence and gang interruption)</t>
  </si>
  <si>
    <t>MOU Established with CACs to Develop Advocacy Campaigns, Peace Building Through Sports, Centre Management Support &amp;MDA Consultations, Home work Programme &amp; Summer Camps</t>
  </si>
  <si>
    <t xml:space="preserve">Superstructure works,  complete blockwork , formwork to ground floor slab. Steelwork to GF slab . </t>
  </si>
  <si>
    <t>Superstructure works,  electrical &amp; plumbing first fix,  cast ground floor roof slab.</t>
  </si>
  <si>
    <t>Commence finishes, commence external works, drainage etc.</t>
  </si>
  <si>
    <t>Remove form from slab, complete rendering, electrical &amp; plumbing second fix, continue external works. Install windows &amp; doors.</t>
  </si>
  <si>
    <t>Complete all works and issue practical completion.</t>
  </si>
  <si>
    <t>Procure furnishing &amp; Distribute to Gayle CMC</t>
  </si>
  <si>
    <t>Defects liability period. Correct defects issue final completion cert, release retention &amp; close project</t>
  </si>
  <si>
    <t>Commence project erect container &amp; modify</t>
  </si>
  <si>
    <t>Install partitioning, roof, ceiling, electrical &amp; plumbing works</t>
  </si>
  <si>
    <t>One centre Renovated &amp; Expanded (Gayle Multi-purpose Centre)</t>
  </si>
  <si>
    <t>Shawn, Contractor,  Mary Joudine, Simeon</t>
  </si>
  <si>
    <t>Gayle Multi-purpose Centre Furnished</t>
  </si>
  <si>
    <t>13 Safety Plans
9 Community Profiles completed</t>
  </si>
  <si>
    <t>Joudine, Danielle, Simeon, Mary</t>
  </si>
  <si>
    <t>Staff Consultants Paid</t>
  </si>
  <si>
    <t>Evaluation and selection of beneficiaries</t>
  </si>
  <si>
    <t>Payment of stipend</t>
  </si>
  <si>
    <t>Tuition support provided(26 Risk Assessed students)</t>
  </si>
  <si>
    <t>Denise, RCMCs, CCMOS, Social Worker, Simeon, Mary</t>
  </si>
  <si>
    <t xml:space="preserve">Denise, RCMCs, CCMOS, Social Worker, </t>
  </si>
  <si>
    <t>Payment of Fees &amp;  Stipend</t>
  </si>
  <si>
    <t>Tuition support provided for 300 Students</t>
  </si>
  <si>
    <t>Identification and Selection of Beneficiaries</t>
  </si>
  <si>
    <t>Procure Stationery</t>
  </si>
  <si>
    <t>Procure Venue &amp; Refreshment</t>
  </si>
  <si>
    <t>Stipend-EIP</t>
  </si>
  <si>
    <t>On-the -Job Training-VST - stipend</t>
  </si>
  <si>
    <t>Stipend-Summer Employment Paid</t>
  </si>
  <si>
    <t>Refreshment for Summer employment Orientation Sessions</t>
  </si>
  <si>
    <t>Stationery for Orientation Sessions</t>
  </si>
  <si>
    <t>Disbursement made</t>
  </si>
  <si>
    <t>70 interns placed</t>
  </si>
  <si>
    <t>200 particaipants placed</t>
  </si>
  <si>
    <t>10 Summer Camps supported</t>
  </si>
  <si>
    <t>1.1.1.1</t>
  </si>
  <si>
    <t>Training courses provided to community members on parenting.</t>
  </si>
  <si>
    <t># parenting workshops</t>
  </si>
  <si>
    <t># of Beneficiaries</t>
  </si>
  <si>
    <t>1.1.1.1b</t>
  </si>
  <si>
    <t>Training courses provided to community members on healthy gender norms.</t>
  </si>
  <si>
    <t># of outreach Activities</t>
  </si>
  <si>
    <t>1.1.1.2</t>
  </si>
  <si>
    <t>Counselling / psycho-social support provided to victims/witnesses of violence (including domestic violence).</t>
  </si>
  <si>
    <t xml:space="preserve"># of sessions </t>
  </si>
  <si>
    <t>1.1.1.3</t>
  </si>
  <si>
    <t>Violence interruption services provided (e.g. gang interruption).</t>
  </si>
  <si>
    <t># of communities in which violence interruption is offered for at least 6 months</t>
  </si>
  <si>
    <t>1.1.1.4</t>
  </si>
  <si>
    <t>Violence prevention and conflict resolution education and training provided in schools</t>
  </si>
  <si>
    <t>#of workshops(1314,a)</t>
  </si>
  <si>
    <t># of Beneficiaries (1314,a)</t>
  </si>
  <si>
    <t># of schools (1314, a)</t>
  </si>
  <si>
    <t># Mediation Cases (1314e)</t>
  </si>
  <si>
    <t>1.1.1.5</t>
  </si>
  <si>
    <t>Social marketing for awareness and attitude change to promote ‘culture of lawfulness’ (e.g. to address violent gender norms, anti-snitch culture).</t>
  </si>
  <si>
    <t>#of campaigns</t>
  </si>
  <si>
    <t>1.1.1.6</t>
  </si>
  <si>
    <t>Community events to improve citizen-police relations conducted.</t>
  </si>
  <si>
    <t># of events</t>
  </si>
  <si>
    <t>1.1.1.7</t>
  </si>
  <si>
    <t xml:space="preserve"> Crisis intervention activities conducted (including but not limited to violence and gang interruption).</t>
  </si>
  <si>
    <t># of interventions</t>
  </si>
  <si>
    <t>1.1.2.1</t>
  </si>
  <si>
    <t>Training and technical assistance provided to female and male community leaders and residents to improve community governance capacity on needs assessment and strategic planning.</t>
  </si>
  <si>
    <t># of #  Registration training provided</t>
  </si>
  <si>
    <t xml:space="preserve">1121) Training and technical assistance provided to female and male community leaders and residents to improve community governance capacity on operations.
</t>
  </si>
  <si>
    <t># of CDCs receiving operaions training</t>
  </si>
  <si>
    <t>1.1.2.2</t>
  </si>
  <si>
    <t>Community infrastructure (situational crime prevention project and multi-purpose centres) built or renovated</t>
  </si>
  <si>
    <t># of small infratructure projects and multi-purpose centres</t>
  </si>
  <si>
    <t>1.1.2.3</t>
  </si>
  <si>
    <t>Community gender-responsive safety plans developed with safety audits for vulnerable groups.</t>
  </si>
  <si>
    <t># of community safety plans developed that include women's and children's safetyt audits</t>
  </si>
  <si>
    <t xml:space="preserve">Advocacy campaigns developed and implemented for gender-responsive community safety plans. </t>
  </si>
  <si>
    <t># of advocacy campaigns by CDCs on community safety plan implementation</t>
  </si>
  <si>
    <t>1.1.2.4</t>
  </si>
  <si>
    <t>Peace-building through cultural and sporting activities.</t>
  </si>
  <si>
    <t># of culture/ sporting events with peace messages held</t>
  </si>
  <si>
    <t>1.1.2.5</t>
  </si>
  <si>
    <t xml:space="preserve">Coordination at the local level among MDAs and with CDCs/CBOs. </t>
  </si>
  <si>
    <t># of events held to facilitate coordination</t>
  </si>
  <si>
    <t>1.2.1.1</t>
  </si>
  <si>
    <t>Technical assistance delivered on case management system for job training/placement</t>
  </si>
  <si>
    <t># of workshops</t>
  </si>
  <si>
    <t>1.2.1.2</t>
  </si>
  <si>
    <t>Vocational training provided to targeted male and Female beneficiaries.</t>
  </si>
  <si>
    <t># of participants</t>
  </si>
  <si>
    <t>1.2.1.3a</t>
  </si>
  <si>
    <t>Support for access to tertiary education provided to male &amp; female beneficiaries.</t>
  </si>
  <si>
    <t># of students attending tertiary school due to scholarships</t>
  </si>
  <si>
    <t>1.2.1.3b</t>
  </si>
  <si>
    <t xml:space="preserve"> Support for access to secondary education provided to male&amp; female beneficiaries. </t>
  </si>
  <si>
    <t># of students attending secondary school due to scholarships</t>
  </si>
  <si>
    <t>1.2.1.4</t>
  </si>
  <si>
    <t xml:space="preserve">Remedial education provided in or outside communities, with integrated and life-skills training for male &amp; Female participants. </t>
  </si>
  <si>
    <t>1.2.2.1</t>
  </si>
  <si>
    <t>Job-seeking, placement, and training services provided to female and male target beneficiaries.</t>
  </si>
  <si>
    <t># of participants who received job-seeking/placement services</t>
  </si>
  <si>
    <t>1.2.2.2</t>
  </si>
  <si>
    <t>On-the-job or work orientation apprenticeship/internships provided for male youth, with emphasis on life skills and high-demand occupations.</t>
  </si>
  <si>
    <t># of participants placed in positions</t>
  </si>
  <si>
    <t>1.2.2.3</t>
  </si>
  <si>
    <t>Business development services (BDS) provided for female and male community residents in entrepreneurship; emphasis on high-demand sectors.</t>
  </si>
  <si>
    <t># of small business grants disbursed to community members</t>
  </si>
  <si>
    <t>1.3.1.1a,c,d</t>
  </si>
  <si>
    <t xml:space="preserve">Victim Services expanded and serving new female and male clients in target communities. </t>
  </si>
  <si>
    <t># of New clients in victim services</t>
  </si>
  <si>
    <t>1.3.1.1g</t>
  </si>
  <si>
    <t>Technical assistance and resources provided to Victim Services Division (female/male).</t>
  </si>
  <si>
    <t># of new TA sessions</t>
  </si>
  <si>
    <t>1.3.1.2c</t>
  </si>
  <si>
    <t>Technical assistance and resources provided to Legal Aid Council (female/male) members/ same as Training of Police Officers &amp; JPs on Legal Aid issues.</t>
  </si>
  <si>
    <t># of participants trained on Legal Aid Issues</t>
  </si>
  <si>
    <t>1.3.1.3b,c</t>
  </si>
  <si>
    <t>Technical assistance and resources provided to (female and male) Justices of the Peace service entities.</t>
  </si>
  <si>
    <t># of new JPs trained</t>
  </si>
  <si>
    <t>1.3.1.4b</t>
  </si>
  <si>
    <t>Technical assistance and resources provided to DRF for training police &amp; justice (female and male) officials</t>
  </si>
  <si>
    <t># of  police &amp; court officials trained</t>
  </si>
  <si>
    <t>1.3.1.5d</t>
  </si>
  <si>
    <t>Restorative Justice services designed and operational in target communities.</t>
  </si>
  <si>
    <t># of new Restorative Justice cases in target communities</t>
  </si>
  <si>
    <t>1.3.1.5a</t>
  </si>
  <si>
    <t>Technical assistance and resources provided to Restorative Justice Programme.</t>
  </si>
  <si>
    <t xml:space="preserve"># of RJ
officers &amp; staff operating
</t>
  </si>
  <si>
    <t>1.3.1.6c</t>
  </si>
  <si>
    <t xml:space="preserve">Child Diversion pilot designed and operational in target communities </t>
  </si>
  <si>
    <t xml:space="preserve"> # of new  participants in Child Diversion</t>
  </si>
  <si>
    <t>1.3.1.6a</t>
  </si>
  <si>
    <t>Technical assistance and resources provided to Child Diversion Programme.</t>
  </si>
  <si>
    <t>1311f, 1315b, 1.3.1.6b</t>
  </si>
  <si>
    <t>Training provided to volunteers (female/male) &amp; facilitators (female/male), and leaders (female/male) in community justice services.</t>
  </si>
  <si>
    <t># of volunteers trained</t>
  </si>
  <si>
    <t>1.3.1.7a</t>
  </si>
  <si>
    <t>Technical assistance provided to the Social Justice Consortium (within MoJ) to support delivery of services and human rights compliance.</t>
  </si>
  <si>
    <t># ofworkshops given to government officials</t>
  </si>
  <si>
    <t>1.3.2.1 {1311e, 1312d, 1315c, 1316e}</t>
  </si>
  <si>
    <t>Sensitization training and material provided to target community residents (female/male) and justice system officials (female/male) on community justice services.</t>
  </si>
  <si>
    <t xml:space="preserve"># of events </t>
  </si>
  <si>
    <t>1.3.2.2 {1311, 1312f, 1314c, 1315, 1316d}</t>
  </si>
  <si>
    <t>1322{1311, 1312f, 1314c, 1315, 1316d}) Service points expanded/renovated; mobile service units provided in target communities.</t>
  </si>
  <si>
    <t># of service points expanded / made mobile</t>
  </si>
  <si>
    <t>1323 {1318}</t>
  </si>
  <si>
    <t xml:space="preserve">Outreach conducted (rights-based culture and awareness of services) in target communities. </t>
  </si>
  <si>
    <t xml:space="preserve"> # of campaigns </t>
  </si>
  <si>
    <t>Component 5 - Monitoring and Evaluation</t>
  </si>
  <si>
    <t>1.5.1.1</t>
  </si>
  <si>
    <t>Information system constructed and implemented to disaggregate the statistical data for Comp 1 by age, sex, community, risk profile, and other factors</t>
  </si>
  <si>
    <t># of systems</t>
  </si>
  <si>
    <t>1.5.1.4</t>
  </si>
  <si>
    <t xml:space="preserve"> Feasibility study designed &amp; implemented by M&amp;E consultant to determine add’l indicators to be collected &amp; programs to be evaluated </t>
  </si>
  <si>
    <t># of studies</t>
  </si>
  <si>
    <t>1.5.2.2</t>
  </si>
  <si>
    <t xml:space="preserve">Women’s Health Survey (incl
a module on violence against women) designed and implemented.
</t>
  </si>
  <si>
    <t># of surveys</t>
  </si>
  <si>
    <t>1.5.2.4</t>
  </si>
  <si>
    <t>Satisfaction surveys conducted and monitored for each type of training or intervention.</t>
  </si>
  <si>
    <t># of interventions with satisfaction survey systems active</t>
  </si>
  <si>
    <t>Procure and pay rent and utilities</t>
  </si>
  <si>
    <t>Procure office furniture and equipment, including IT equipment</t>
  </si>
  <si>
    <t>Provide emergency grants (for victims of crime)</t>
  </si>
  <si>
    <t>Payment of stipend to volunteers</t>
  </si>
  <si>
    <t>Procure venue and refreshments</t>
  </si>
  <si>
    <t>Procure therapeutic tools</t>
  </si>
  <si>
    <t>Procure transportation</t>
  </si>
  <si>
    <t>Procure stationery</t>
  </si>
  <si>
    <t>Procure T/ Polo Shirts</t>
  </si>
  <si>
    <t>Procure medical personnel</t>
  </si>
  <si>
    <t>Procure facilitators</t>
  </si>
  <si>
    <t>procure stationery</t>
  </si>
  <si>
    <t>procure facilitators</t>
  </si>
  <si>
    <t>Payment of rent and utilities for St. Catherine (Spanish Town)VSD Office</t>
  </si>
  <si>
    <t>Procure office furniture and equipment, including IT equipment.</t>
  </si>
  <si>
    <t>Support 120 volunteers.</t>
  </si>
  <si>
    <t>Procure refreshments</t>
  </si>
  <si>
    <t>Procure venue</t>
  </si>
  <si>
    <t>Procurement of Venue for Consultations</t>
  </si>
  <si>
    <t>Toll Fees</t>
  </si>
  <si>
    <t>Registration and fitness</t>
  </si>
  <si>
    <t xml:space="preserve">Salary for driver </t>
  </si>
  <si>
    <t>Maintenance of mobile unit</t>
  </si>
  <si>
    <t>Gasoline/diesel for mobile unit</t>
  </si>
  <si>
    <t>Procure tables, chairs, tents, and portable toilets, etc.,</t>
  </si>
  <si>
    <t>Procure resource materials</t>
  </si>
  <si>
    <t>Procure PA system</t>
  </si>
  <si>
    <t>Procure Generator</t>
  </si>
  <si>
    <t>Media Broadcast</t>
  </si>
  <si>
    <t>Town Crier</t>
  </si>
  <si>
    <t>Security (overnight)</t>
  </si>
  <si>
    <t>One (1) Legal Research Consultant hired</t>
  </si>
  <si>
    <t>Procure consultant to review exisitng JP manual and develop trainer's guide.</t>
  </si>
  <si>
    <t>Printing of JP Manuals.</t>
  </si>
  <si>
    <t>Conduct training workshop in the use of the JP Manual (training of the Trainers).</t>
  </si>
  <si>
    <t>Procure stationery and course material</t>
  </si>
  <si>
    <t>Accomodation for facilitators</t>
  </si>
  <si>
    <t>Conduct parish consultations/sensitizations</t>
  </si>
  <si>
    <t>Conduct Mediation Pilot Project</t>
  </si>
  <si>
    <t xml:space="preserve"> Service Points Expanded/Renovated/Mobile Service Units Provided in Target Communities. </t>
  </si>
  <si>
    <t xml:space="preserve"> Service Points Expanded/Renovated/Mobile Service Units Provided in Target Communities .</t>
  </si>
  <si>
    <t>Maintenance of Furniture and Equipment.</t>
  </si>
  <si>
    <t xml:space="preserve">Payment of Utility Bills. </t>
  </si>
  <si>
    <t>Maintainance of office equipment and furniture</t>
  </si>
  <si>
    <t xml:space="preserve">Payment of utility bills. </t>
  </si>
  <si>
    <t>Stationery and resource materials</t>
  </si>
  <si>
    <t>stipend to facilitators</t>
  </si>
  <si>
    <t>procure refreshment</t>
  </si>
  <si>
    <t>Payment of Rent</t>
  </si>
  <si>
    <t>Whyte, MOJ, Jomie, Robinson, Bruce</t>
  </si>
  <si>
    <t>Procure stationery, office supplies, and RJ paraphenelia</t>
  </si>
  <si>
    <t>Pay consultancy fees for existing staff of the RJ Centres.</t>
  </si>
  <si>
    <t xml:space="preserve"> Procurement of Stationery, Office Supplies, and Paraphenelia.</t>
  </si>
  <si>
    <t xml:space="preserve">Payment of Consultancy fees for staff of RJ Unit  </t>
  </si>
  <si>
    <t>Payment of Rent, Utilities, and Maintenance</t>
  </si>
  <si>
    <t>Payment of consultantancy fees</t>
  </si>
  <si>
    <t>Pay consultantancy fees</t>
  </si>
  <si>
    <t>Provide Internet Service for User Devices (Tablets)</t>
  </si>
  <si>
    <t>Case Mgmt Training</t>
  </si>
  <si>
    <t>Stakeholders Case Management Referral Workshops</t>
  </si>
  <si>
    <t>Case Management Stationery</t>
  </si>
  <si>
    <t>Case Management System Implemented &amp; maintained</t>
  </si>
  <si>
    <t xml:space="preserve">Payment  4 JCO Staff </t>
  </si>
  <si>
    <t>Technical Assistance &amp; Resources provided to Jamaica Crime Observatory</t>
  </si>
  <si>
    <t>Mary, Simeon, JCO Staff</t>
  </si>
  <si>
    <t>Joudine, M&amp;E unit, Simeon, Mary</t>
  </si>
  <si>
    <t>Implementation of programme evaluations[Impact, Process, Mid-term, Final &amp; Expost Economic Analysis]</t>
  </si>
  <si>
    <t>Payment to Survey Firm</t>
  </si>
  <si>
    <t>Payment to IE Field Coordinator</t>
  </si>
  <si>
    <t>M&amp;E, Joudine, Simeon, Mary</t>
  </si>
  <si>
    <t>Inception Report submitted</t>
  </si>
  <si>
    <t>Consultants Paid</t>
  </si>
  <si>
    <t>Staff Consultants</t>
  </si>
  <si>
    <t>Utilities</t>
  </si>
  <si>
    <t>Payment</t>
  </si>
  <si>
    <t>Procure furniture and equipment</t>
  </si>
  <si>
    <t>Equipment maintenance</t>
  </si>
  <si>
    <t>Procure service provider</t>
  </si>
  <si>
    <t>Other administrative costs</t>
  </si>
  <si>
    <t>Procure consultant</t>
  </si>
  <si>
    <t>24 Consultants</t>
  </si>
  <si>
    <t>Mary, Simeon, Kerrian</t>
  </si>
  <si>
    <t>Mary, Simeon</t>
  </si>
  <si>
    <t>Technical Advisory Team (Consultant)</t>
  </si>
  <si>
    <t>Data Analyst</t>
  </si>
  <si>
    <t>Submission, review, approval and payment of progress report</t>
  </si>
  <si>
    <t>NOTES</t>
  </si>
  <si>
    <t xml:space="preserve">Component 1: Will provide knowledge, skills, and opportunities that allow residents to challenge and change attitudes which promote or tolerate violence (including interpersonal relations &amp; gender equality).  Activities include: parenting education; counseling and psychological services; violence interruption services; capacity strengthening of local governance structures; situational crime prevention; construction and equipping of community multi-purpose centres.  
Component 2: Will extend services to youth operating at 3 different job-readiness levels: Group 1 (highest job-readiness): short-term vocational and on the-job training; job-seeking, placement, etc.  Group 2 (intermediate job readiness): on-the-job training and work orientation, e.g. construction apprenticeships with the JDF, summer employment internships, etc.; Group 3 (lowest job-readiness): literacy and numeracy skills to equip them to participate in more advanced training at vocational/secondary school levels.
Component 3: Seeks to increase access to (and usage of) justice services outside of the formal court system.  Activities include: expansion of the Restorative Justice programme to bring eligible cases to resolution; Child Diversion programmes for steering juveniles in conflict with the law away from criminal charges, prosecution, and/or incarceration; mobile-unit delivery of some services will be expanded to target communities, e.g. Legal Aid, Mediation, Justices of the Peace who can address local disputes before they escalate, Victim Services and, strengthening MOJ to manage and monitor community justice services.
</t>
  </si>
  <si>
    <t>1a. Political Egagement- Partnering with Members of Parliament in delivery of interventions may give the impression that the CSJP is aligned to a particular political party and/or that that the acttivity is the MP's contribution to the community.
1b. Community level violence may impede implementation of activities in some communities.
1c.Governmental or ministerial change may shift policy emphasis.</t>
  </si>
  <si>
    <t xml:space="preserve">2. Under Phase 111, the Case-Management approach is being used to track participants benefitting from individual-level interventions.  Continuing delays in commissioning into use a suitable Client Management System (CMS), to manage individual participants may render the effectiveness of the approach sub-optimal    
</t>
  </si>
  <si>
    <t>3. The number of PEU case managers available, may impact the number and quality of cases under managementand therefore the overall impact on Programme objectives; this will become particularly critical now that all interevntions willbe active and an enhanced need for greater attention to familyand community level interventions. A large number of cases will need to be risk assessed and case managed in a timely manner, giving rise to caseload and workload issues.</t>
  </si>
  <si>
    <t>4. There is a challenge to find adequate training intitutions to host the numbers of persons to be trained.</t>
  </si>
  <si>
    <t>5.  Sustained high levels of violence in communities may adversely affect delivery of Programme activities across all components.Western region and parts of KMA and Central regions are of particular concern.</t>
  </si>
  <si>
    <t>6. Fiscal Space: Programme implementation is expected to be in full flight durin g the upcoming year, with all components in play. Current available space may be well below the level needed to support implementation of the multitude of interventions expected during the year. Slow implementation of some activities in previous years was due to the need for extended preparations such as collection of base line data, deveopment and norming of risk assessment instruments, capacity build out of case management etc.; completion of which have now paved the way for robust implementation. Spike in violence across regions is also creating greater demand for CSJP to allocate additional resources to crisis intervention, again in light of ZOSOs</t>
  </si>
  <si>
    <t>1a. Careful branding of Programme activities will be increased. Caution will also be taken to ensure that the perons spearheading implementation are viewed by communities as non-partisan or  bi-partisan.  
1b. CSJP will work witht he Police, the Peace Management Initiative and other stakeholders, during these occurences, with a view to minimize negative impacts on the work program.1c. If the Programme continues to perform as it has in the past: meeting its targets and producing evidence-based impact; there will be little justification for policy shift contrary to the Loan and Grant documents. However, it is recognized that changes in Government policy may occur from time to time and need to be accommodated.</t>
  </si>
  <si>
    <t>2. Whilst the CMS to beused has been settled, some challenges have been experienced in completing customization and population of the system. Work is proceeding apace to complete the process early in the new year as well as to have all relevant staff trained in the new system.An internal committee has been established to provide greater energy to the process so as to avoid further slippage. 
The inhouse electronic Case Management System which includes standardised forms for capturng data is already in place, and will continue in use pending full transitioning to the main electronic Case Management System. Hand held computer tablets have been acquired to improve efficiency and effectiveness of the system. Notwithstanding, another CMS, being deployed by another Government Agency, is being reviewed for suitability, as plan B</t>
  </si>
  <si>
    <t>3. Training and cross training of PEU staff in Case Management, commenced in 2015, will continue. Additional trained staff have beendeployed based upon case load assessment and considerations; case load data will be rigorously monitored in the process. Pertinent staff in PMI have been trained and are engaged in the process, however, gaps still remain in the number of trained case managers and recommendations are on the way to address this issue</t>
  </si>
  <si>
    <t>4. The PEU continues to scope the training environment with a view of identifying suitable trainining institutions. Partnership arrangements via Memoranda of Understanding and contracts will be established with suitable institutions.</t>
  </si>
  <si>
    <t>5. Heavy reliance will be placed on the ability of the security forces to contain the violence thereby increasing the safety of Programme delivery actors to access said communities. Additionally, both PMIs will be expected to play a crucial role, via the Violence Interruption Programmes, so too other agences including faith based and community level stakeholders</t>
  </si>
  <si>
    <r>
      <t xml:space="preserve">6. The strategy to be adopted is to rapidly advance implementation activities and related expenditures, early in the Fiscal period, with a view to demonstrating the need for increased </t>
    </r>
    <r>
      <rPr>
        <b/>
        <sz val="12"/>
        <color theme="1"/>
        <rFont val="Times New Roman"/>
        <family val="1"/>
      </rPr>
      <t>supplementary</t>
    </r>
    <r>
      <rPr>
        <sz val="12"/>
        <color theme="1"/>
        <rFont val="Times New Roman"/>
        <family val="1"/>
      </rPr>
      <t xml:space="preserve"> fiscal space, and to continue networking with MNS, MOJ, PIOJ and MoFP towards this end. </t>
    </r>
  </si>
  <si>
    <t xml:space="preserve">1. (Med)  Insufficient coordination among MDAs and donors delivering programs and services in CSJP communities could result in duplication of services or conflicting approaches. </t>
  </si>
  <si>
    <t xml:space="preserve">2.  (Med)  Mandates and priorities of CSJP and MNS not aligned with those of participating MDAs. </t>
  </si>
  <si>
    <t xml:space="preserve">3.  (Med) Inadequate institutional and financial sustainability as programs are transferred to MDAs </t>
  </si>
  <si>
    <t>4.  (Med) Fiscal limitations and fiscal space to complete the objectives of the Programme</t>
  </si>
  <si>
    <t>5. (High) Macro-economic conditions and fiscal pressures that may result in a negative impact on the security situation and employment prospects</t>
  </si>
  <si>
    <t xml:space="preserve">6. (High) Lack of data generation for effective monitoring and evaluation </t>
  </si>
  <si>
    <t xml:space="preserve">Summary of risk response for high level risks </t>
  </si>
  <si>
    <t>July 2018 to December 2018</t>
  </si>
  <si>
    <t xml:space="preserve">INDICATIVE </t>
  </si>
  <si>
    <t xml:space="preserve">MNS </t>
  </si>
  <si>
    <t>Component 1</t>
  </si>
  <si>
    <t xml:space="preserve">n/a </t>
  </si>
  <si>
    <t xml:space="preserve">Marvely CMC Renovation </t>
  </si>
  <si>
    <t>19-1122b</t>
  </si>
  <si>
    <t xml:space="preserve">Component 1 </t>
  </si>
  <si>
    <t>19-1122c</t>
  </si>
  <si>
    <t>n/a</t>
  </si>
  <si>
    <t xml:space="preserve">Retrofitting of containers - Whitehall  </t>
  </si>
  <si>
    <t>19-1311h</t>
  </si>
  <si>
    <t xml:space="preserve">Component 3 </t>
  </si>
  <si>
    <t xml:space="preserve">RJ Offices- Renovations </t>
  </si>
  <si>
    <t>19-1315i</t>
  </si>
  <si>
    <t>Construction of fish farm</t>
  </si>
  <si>
    <t>19-1223b</t>
  </si>
  <si>
    <t xml:space="preserve">Component 2 </t>
  </si>
  <si>
    <t xml:space="preserve">Procurement conducted on an ongoing basis </t>
  </si>
  <si>
    <t>MNS</t>
  </si>
  <si>
    <t xml:space="preserve">MWAM - Promotional Items </t>
  </si>
  <si>
    <t xml:space="preserve">19-1111c </t>
  </si>
  <si>
    <t xml:space="preserve">MWAM Oxford Shirt </t>
  </si>
  <si>
    <t>19-1111c(i)</t>
  </si>
  <si>
    <t xml:space="preserve">FEP - Oxford and Polo Shirt </t>
  </si>
  <si>
    <t>19-1111c(iv)</t>
  </si>
  <si>
    <t xml:space="preserve">FEP - Brochures </t>
  </si>
  <si>
    <t>19-1111c(v)</t>
  </si>
  <si>
    <t xml:space="preserve">CSJP-Good News Campaign Brochures </t>
  </si>
  <si>
    <t>19-1115b</t>
  </si>
  <si>
    <t xml:space="preserve">CSJP Good News -Wall branding at CSJP Communities </t>
  </si>
  <si>
    <t>19-1115b(i)</t>
  </si>
  <si>
    <t xml:space="preserve">Youth Ambassadors Oxford Shirts </t>
  </si>
  <si>
    <t>19-1115b(ii)</t>
  </si>
  <si>
    <t>Youth Ambassadors IDs</t>
  </si>
  <si>
    <t>19-1115b(iii)</t>
  </si>
  <si>
    <t>19-1115b(iv)</t>
  </si>
  <si>
    <t xml:space="preserve">Life Skills- Gears and equipment </t>
  </si>
  <si>
    <t>19-1115b(v)</t>
  </si>
  <si>
    <t xml:space="preserve">Life skills - Trophies and medals </t>
  </si>
  <si>
    <t>19-1115b(vi)</t>
  </si>
  <si>
    <t>19-1115b(vii)</t>
  </si>
  <si>
    <t>19-1115b(viii)</t>
  </si>
  <si>
    <t xml:space="preserve">Summer employment - Stationery </t>
  </si>
  <si>
    <t>19-1222b</t>
  </si>
  <si>
    <t xml:space="preserve">component 2 </t>
  </si>
  <si>
    <t xml:space="preserve">Business Development - Equipment </t>
  </si>
  <si>
    <t>19-1223c</t>
  </si>
  <si>
    <t>VSD- Office furntiure and Equipment</t>
  </si>
  <si>
    <t>19-1311a</t>
  </si>
  <si>
    <t>19-1311a(i)</t>
  </si>
  <si>
    <t xml:space="preserve">VSD - Resocialisation - stationery </t>
  </si>
  <si>
    <t>19-1311a(ii)</t>
  </si>
  <si>
    <t xml:space="preserve">VSD - Resocialisation - Polo shirt </t>
  </si>
  <si>
    <t>19-1311a(iii)</t>
  </si>
  <si>
    <t xml:space="preserve">VSD-stakeholder consultation- stationery </t>
  </si>
  <si>
    <t>19-1311a(iv)</t>
  </si>
  <si>
    <t xml:space="preserve">Legal Aid- JPS and Police Officers Training - stationery </t>
  </si>
  <si>
    <t>19-1312a</t>
  </si>
  <si>
    <t xml:space="preserve">Legal Aid Fair - Resource Material </t>
  </si>
  <si>
    <t>19-1312a(i)</t>
  </si>
  <si>
    <t xml:space="preserve">JTI - Printing of JP Manual </t>
  </si>
  <si>
    <t>19-1313b</t>
  </si>
  <si>
    <t xml:space="preserve">JTI-Qualifying Training stationery and resource material </t>
  </si>
  <si>
    <t>19-1313b(i)</t>
  </si>
  <si>
    <t xml:space="preserve">JTI-Advance Training stationery and resource material </t>
  </si>
  <si>
    <t>19-1313b(ii)</t>
  </si>
  <si>
    <t>19-1315c</t>
  </si>
  <si>
    <t>19-1315c(i)</t>
  </si>
  <si>
    <t xml:space="preserve">RJ Week - Banner and Oxford Shirt </t>
  </si>
  <si>
    <t>19-1315c(ii)</t>
  </si>
  <si>
    <t xml:space="preserve">RJ Week - Conference Material </t>
  </si>
  <si>
    <t>19-1315c(iii)</t>
  </si>
  <si>
    <t xml:space="preserve">RJ-Stationery and Supplies </t>
  </si>
  <si>
    <t>19-1315c(iv)</t>
  </si>
  <si>
    <t>19-1315c(vi)</t>
  </si>
  <si>
    <t>19-1316b</t>
  </si>
  <si>
    <t xml:space="preserve">Child Diversion - Training material </t>
  </si>
  <si>
    <t>19-1316b(i)</t>
  </si>
  <si>
    <t xml:space="preserve">Case Mgmt Stationery </t>
  </si>
  <si>
    <t>19-1511c</t>
  </si>
  <si>
    <t xml:space="preserve">Component 5 </t>
  </si>
  <si>
    <t xml:space="preserve">M and E Stationery </t>
  </si>
  <si>
    <t>19-1513a</t>
  </si>
  <si>
    <t>19-1524b</t>
  </si>
  <si>
    <t>19-1611b</t>
  </si>
  <si>
    <t xml:space="preserve">Programme Mgmt -Furniture and Equipment </t>
  </si>
  <si>
    <t>19-1611b(i)</t>
  </si>
  <si>
    <t xml:space="preserve">Parenting Programme - Refreshment and venue </t>
  </si>
  <si>
    <t xml:space="preserve">Parenting Programme - Transportation </t>
  </si>
  <si>
    <t xml:space="preserve">Parenting Graduation - Refreshment and venue </t>
  </si>
  <si>
    <t>19-1111a(iv)</t>
  </si>
  <si>
    <t xml:space="preserve">Parenting Graduation - Transportation </t>
  </si>
  <si>
    <t>19-1111a(v)</t>
  </si>
  <si>
    <t>19-1111a(vi)</t>
  </si>
  <si>
    <t xml:space="preserve">MWAM - Venue and Refreshment </t>
  </si>
  <si>
    <t>19-1111c(ii)</t>
  </si>
  <si>
    <t>N/A</t>
  </si>
  <si>
    <t xml:space="preserve">FEP Personal Development - Venue  and Refreshment </t>
  </si>
  <si>
    <t>19-1111c(iii)</t>
  </si>
  <si>
    <t xml:space="preserve">FEP - International Women's Day Celebration - Live Outside Broadcast </t>
  </si>
  <si>
    <t>19-1111c(vi)</t>
  </si>
  <si>
    <t>19-1115a(ii)</t>
  </si>
  <si>
    <t>19-1115a(iii)</t>
  </si>
  <si>
    <t>19 -1115a(iv)</t>
  </si>
  <si>
    <t>19-1115a(v)</t>
  </si>
  <si>
    <t>19-1115a(vi)</t>
  </si>
  <si>
    <t xml:space="preserve">Youth Ambassador Program- Media Launch </t>
  </si>
  <si>
    <t>19-1115a(vii)</t>
  </si>
  <si>
    <t xml:space="preserve">with </t>
  </si>
  <si>
    <t>Life Skills - Refreshment and Venue</t>
  </si>
  <si>
    <t>19-1115a(viii)</t>
  </si>
  <si>
    <t xml:space="preserve">Life Skills Opening  &amp; Closing ceremony - Entertainment </t>
  </si>
  <si>
    <t>19-1115a(viiii)</t>
  </si>
  <si>
    <t xml:space="preserve">Life Skills - Opening &amp; closing ceremony Live Oustide Broadcast </t>
  </si>
  <si>
    <t>19-1115a(x)</t>
  </si>
  <si>
    <t xml:space="preserve">Life Skills- opening and closing ceremony  -Décor </t>
  </si>
  <si>
    <t>19-1115a(xi)</t>
  </si>
  <si>
    <t xml:space="preserve">Life Skills - Refereess and First Aid </t>
  </si>
  <si>
    <t>19-1115a(xii)</t>
  </si>
  <si>
    <t xml:space="preserve">Life Skills- opening and closing ceremony  -venue and refreshment </t>
  </si>
  <si>
    <t>19-1115a(xiii)</t>
  </si>
  <si>
    <t xml:space="preserve">Life Skills - field Prep and rental </t>
  </si>
  <si>
    <t>19-1115a(xiv)</t>
  </si>
  <si>
    <t>19-1221a</t>
  </si>
  <si>
    <t>Component 2</t>
  </si>
  <si>
    <t xml:space="preserve">Job Expo - Venue and Refreshment </t>
  </si>
  <si>
    <t>19-1222a(i)</t>
  </si>
  <si>
    <t xml:space="preserve">Summer Employment - Refreshment </t>
  </si>
  <si>
    <t>19-1222a(ii)</t>
  </si>
  <si>
    <t xml:space="preserve">VSD - Resocialisation - Venue and Refreshment </t>
  </si>
  <si>
    <t>19-1311b</t>
  </si>
  <si>
    <t>Component 3</t>
  </si>
  <si>
    <t>VSD- Resocialisation - Transportation</t>
  </si>
  <si>
    <t>19-1311b(i)</t>
  </si>
  <si>
    <t>VSD- Resocialisation - Medical services</t>
  </si>
  <si>
    <t>19-1311b(ii)</t>
  </si>
  <si>
    <t xml:space="preserve">VSD- stakeholder consultation -Venue and refreshment </t>
  </si>
  <si>
    <t>19-1311b(iii)</t>
  </si>
  <si>
    <t xml:space="preserve">Legal Aid- JPs and Police Officers Training Refreshment and venue </t>
  </si>
  <si>
    <t>19-1312b</t>
  </si>
  <si>
    <t xml:space="preserve">Legal Aid -Service Points - venue </t>
  </si>
  <si>
    <t>19-1312b(i)</t>
  </si>
  <si>
    <t xml:space="preserve">Legal Aid Fair - Rental Chairs, Tent, tables </t>
  </si>
  <si>
    <t>19-1312b(ii)</t>
  </si>
  <si>
    <t xml:space="preserve">Legal Fair- Refreshment </t>
  </si>
  <si>
    <t>19-1312b(iii)</t>
  </si>
  <si>
    <t xml:space="preserve">Legal Aid Fair - Rental PA System and Generator </t>
  </si>
  <si>
    <t>19-1312b(iv)</t>
  </si>
  <si>
    <t xml:space="preserve">Legal Aid Fair - Outside Broadcasting </t>
  </si>
  <si>
    <t>19-1312b(v)</t>
  </si>
  <si>
    <t xml:space="preserve">Legal Aid Fair - Town Crier </t>
  </si>
  <si>
    <t>19-1312b(vi)</t>
  </si>
  <si>
    <t xml:space="preserve">Legal Aid Fair - Rental of Venue </t>
  </si>
  <si>
    <t>19-1312b(vii)</t>
  </si>
  <si>
    <t xml:space="preserve">Legal Aid Fair - Security Services </t>
  </si>
  <si>
    <t>19-1312b(viii)</t>
  </si>
  <si>
    <t xml:space="preserve">JTI- JP Manual Training refreshment and venue </t>
  </si>
  <si>
    <t>19-1313c</t>
  </si>
  <si>
    <t xml:space="preserve">JTI - Qualifying Training - Refreshment and venue </t>
  </si>
  <si>
    <t>19-1313c(i)</t>
  </si>
  <si>
    <t xml:space="preserve">JTI -Qualifying Training - Accomodations </t>
  </si>
  <si>
    <t>19-1313c(ii)</t>
  </si>
  <si>
    <t>JTI-Advance Training Venue and Refreshment</t>
  </si>
  <si>
    <t>19-1313c(iii)</t>
  </si>
  <si>
    <t xml:space="preserve">JTI-Advance Training Accomodation </t>
  </si>
  <si>
    <t>19-1313c(iv)</t>
  </si>
  <si>
    <t xml:space="preserve">JTI-Advance Training Transportation  </t>
  </si>
  <si>
    <t>19-1313c(v)</t>
  </si>
  <si>
    <t xml:space="preserve">JTI-JP consultation and sensitization- refreshment and venue </t>
  </si>
  <si>
    <t>19-1313c(vi)</t>
  </si>
  <si>
    <t xml:space="preserve">RJ-Maintenance of Equipment </t>
  </si>
  <si>
    <t>19-1315b</t>
  </si>
  <si>
    <t>19-1315b(i)</t>
  </si>
  <si>
    <t>19-1315b(ii)</t>
  </si>
  <si>
    <t xml:space="preserve">RJ Case Conference - refreshment </t>
  </si>
  <si>
    <t>19-1315b(vii)</t>
  </si>
  <si>
    <t xml:space="preserve">RJ Facilitators - Transportation </t>
  </si>
  <si>
    <t>19-1315b(viii)</t>
  </si>
  <si>
    <t xml:space="preserve">RJ Week-Refreshment </t>
  </si>
  <si>
    <t>19-1315b(viiii)</t>
  </si>
  <si>
    <t xml:space="preserve">RJ Week- Décor </t>
  </si>
  <si>
    <t>19-1315b(x)</t>
  </si>
  <si>
    <t xml:space="preserve">RJ Week - Live Broadcasting </t>
  </si>
  <si>
    <t>19-1315b(xi)</t>
  </si>
  <si>
    <t xml:space="preserve">RJ Week -Transportation </t>
  </si>
  <si>
    <t>19-1315b(xii)</t>
  </si>
  <si>
    <t xml:space="preserve">RJ Week - Rental of Tents </t>
  </si>
  <si>
    <t>19-1315b(xiii)</t>
  </si>
  <si>
    <t xml:space="preserve">RJ Week - Rental of PA system </t>
  </si>
  <si>
    <t>19-1315b(xiiii)</t>
  </si>
  <si>
    <t xml:space="preserve">RJ Week - Rental Generator, chairs, tables etc  </t>
  </si>
  <si>
    <t>19-1315b(xv)</t>
  </si>
  <si>
    <t>19-1315b(xvi)</t>
  </si>
  <si>
    <t xml:space="preserve"> Child Diversion -Refreshment </t>
  </si>
  <si>
    <t>19-1316a</t>
  </si>
  <si>
    <t>19-1316a(i)</t>
  </si>
  <si>
    <t>19-1316a(ii)</t>
  </si>
  <si>
    <t>19-1316a(iii)</t>
  </si>
  <si>
    <t xml:space="preserve">N/A </t>
  </si>
  <si>
    <t xml:space="preserve">Child Diversion - sensitization - venue and refreshment </t>
  </si>
  <si>
    <t xml:space="preserve">Case Mgmt Training - Venue and refreshment </t>
  </si>
  <si>
    <t xml:space="preserve">19-1511b </t>
  </si>
  <si>
    <t>19-1511b(i)</t>
  </si>
  <si>
    <t xml:space="preserve">M and E Training Refreshment </t>
  </si>
  <si>
    <t>19-1513b</t>
  </si>
  <si>
    <t xml:space="preserve">Survey -refreshment </t>
  </si>
  <si>
    <t>19-1524a</t>
  </si>
  <si>
    <t xml:space="preserve">Programme Mgmt - Equipment Maintenance </t>
  </si>
  <si>
    <t>19-1611c</t>
  </si>
  <si>
    <t>19-1611c(i)</t>
  </si>
  <si>
    <t>19-1611c(ii)</t>
  </si>
  <si>
    <t xml:space="preserve">MOU - National Council on Drug Abuse </t>
  </si>
  <si>
    <t>19-1112a</t>
  </si>
  <si>
    <t>Firm to Design and implement Gender Focused Campaign</t>
  </si>
  <si>
    <t>Firm to Design and implement Anti gang  Campaign</t>
  </si>
  <si>
    <t xml:space="preserve">CSJP 5 - JIS </t>
  </si>
  <si>
    <t>19-1115a(i)</t>
  </si>
  <si>
    <t xml:space="preserve">MOU-Support to CACS </t>
  </si>
  <si>
    <t>19-1121a</t>
  </si>
  <si>
    <t>RJ- Multi Media Campaign (JIS)</t>
  </si>
  <si>
    <t>19-1315e</t>
  </si>
  <si>
    <t xml:space="preserve">Child Diversion -Public Awareness Campaign </t>
  </si>
  <si>
    <t>19-1316c</t>
  </si>
  <si>
    <t xml:space="preserve">component 5 </t>
  </si>
  <si>
    <t>19-1523a</t>
  </si>
  <si>
    <t xml:space="preserve">Parenting Field Officers  </t>
  </si>
  <si>
    <t>Aug 31 2019</t>
  </si>
  <si>
    <t>Youth Ambassdor Progam -Facilitator</t>
  </si>
  <si>
    <t>19-1115c</t>
  </si>
  <si>
    <t xml:space="preserve">Life Skills - Facilitators </t>
  </si>
  <si>
    <t>19-1115d</t>
  </si>
  <si>
    <t>Consultants to be engaged on an ongoing basis across KMA, Central and Western regions.</t>
  </si>
  <si>
    <t xml:space="preserve">Business Development - Consultant - ornamental fish farm </t>
  </si>
  <si>
    <t>19-1223a</t>
  </si>
  <si>
    <t>Jan 31,2019</t>
  </si>
  <si>
    <t xml:space="preserve">Business Development -consultant - to desgin fish farm </t>
  </si>
  <si>
    <t>19-1223a(i)</t>
  </si>
  <si>
    <t xml:space="preserve">VSD - Resocialization - Facilitators </t>
  </si>
  <si>
    <t>19-1311c</t>
  </si>
  <si>
    <t>VSD-Stakeholder Facilitators</t>
  </si>
  <si>
    <t xml:space="preserve">Legal Aid- Facilitators </t>
  </si>
  <si>
    <t xml:space="preserve">19-1312c </t>
  </si>
  <si>
    <t xml:space="preserve">JTI-Consultant to review training manual </t>
  </si>
  <si>
    <t>19-1313a</t>
  </si>
  <si>
    <t xml:space="preserve">JTI - Advance Training Facilitators </t>
  </si>
  <si>
    <t>19-1313a(i)</t>
  </si>
  <si>
    <t xml:space="preserve">JTI - Qualifying Training Facilitators </t>
  </si>
  <si>
    <t>19-1313a(ii)</t>
  </si>
  <si>
    <t xml:space="preserve">JTI - Consultant - Mediation Pilot Project </t>
  </si>
  <si>
    <t>19-1313a(iii)</t>
  </si>
  <si>
    <t xml:space="preserve">RJ Week - Note Takers </t>
  </si>
  <si>
    <t xml:space="preserve">19-1315d </t>
  </si>
  <si>
    <t xml:space="preserve">RJ Week - Rapporteurs </t>
  </si>
  <si>
    <t>19-1315d(i)</t>
  </si>
  <si>
    <t>19-1315d(ii)</t>
  </si>
  <si>
    <t>Mary, Simeon, Joudine, Karlene. MNS</t>
  </si>
  <si>
    <t>Mary, Simeon,</t>
  </si>
  <si>
    <t>Staff Consultants (Regional Coordinators &amp; CCMOs)</t>
  </si>
  <si>
    <t>Simeon, Mary, Consultants</t>
  </si>
  <si>
    <t>Job Placement consultant</t>
  </si>
  <si>
    <t>PROJECT NUMBER:</t>
  </si>
  <si>
    <t>SECTION 2:  Results Matrix</t>
  </si>
  <si>
    <t>SECTION 3:  Implementation Plan</t>
  </si>
  <si>
    <t>PROJECT NUMBER:  3191/OC-JA</t>
  </si>
  <si>
    <t>SECTION 5:  Detailed Financial Plan</t>
  </si>
  <si>
    <t>SECTION 4:  Procurement Plan</t>
  </si>
  <si>
    <t>SECTION 6:  Consolidated Financial Plan</t>
  </si>
  <si>
    <t>8.  Delays from MNS in responding to PEU requests for approval of key activities may hamper implementation timelines, Jeopardizing output/outcome expectations.</t>
  </si>
  <si>
    <t>9.  Weaknesses in Programme Governance arrangement could jeopardise transition expectations/results</t>
  </si>
  <si>
    <t>8.  Early notifications to MNS of planned activities and regular folow up of requests for approvals</t>
  </si>
  <si>
    <t>9.  Strong oversight and leadership by MNSexecutive team, supported by the PEU and IDPs.</t>
  </si>
  <si>
    <t xml:space="preserve"> </t>
  </si>
  <si>
    <t xml:space="preserve">Macro-economic conditions and fiscal pressures could negatively impact employment prospects and enhanced delivery of government services thereby contributing to adverse security situations at the community level </t>
  </si>
  <si>
    <t xml:space="preserve">Risk # 5: The economic outlook for the country hasshownimproving throughout 2018 and is expected to continue throughout the life of the programme for example PIOJ has reported growth of approx 1.6% in the quarter ended September 2018. </t>
  </si>
  <si>
    <t xml:space="preserve">Risk #6: Technical assistance and human resources are being provided to support the PEU’s information system needs (e.g. database design and management, survey design, data entry, database security, data analysis and dissemination).  A Technical Advisory Team and various Consultants have been engaged by the Programme and Bank to offer support and training to the PEU and MNS/REU.  
The Jamaica Crime Observatory and the M&amp;E Unit within the Ministry of National Security are being resourced. Additionally, a proposal is included in the 2019 AOP to engage the VPA to establish an injury surveillance system at the Cornwall Regional Hospital and to create geospatial mapping of related incidences for improved data/crime analysis and management                                                                                                                                                                                                                                                         A Data Analyst was hired additionally traing was provided to the MNS Research Unit and the PEU M &amp; E Unit
</t>
  </si>
  <si>
    <t>7:  As the Programme draws closer to its scheduled end uncertainity among staff consultants is expected to heighten.  This may lead to depatures of critical and high performing members of the PEU and lower production/productivity of those who remain.</t>
  </si>
  <si>
    <t>7. Provide quick replacements for critical staff who exit the programme, working closely with the Bank and provide motovational Programme Leadership to remaining staff to maintain focus and productivity</t>
  </si>
  <si>
    <t>Programme Management  Total</t>
  </si>
  <si>
    <t>Total provided to Community members on healthy Gender Norms</t>
  </si>
  <si>
    <t>Subtotal  MWAM</t>
  </si>
  <si>
    <t>Sub Total Training courses provided to Community members on Parenting</t>
  </si>
  <si>
    <t>TOTAL Counselling/psycho-social support provided to victims/witnesses of violence (including domestic violence)</t>
  </si>
  <si>
    <t>Total Violence Interruption Services provided (e.g gang interruption)</t>
  </si>
  <si>
    <t>Sub-total Anti-Gang Campaign</t>
  </si>
  <si>
    <t>Sub-total Gender Focused Campaign</t>
  </si>
  <si>
    <t>Sub-total Good News and Visibility Campaigns</t>
  </si>
  <si>
    <t>Sub-total Enhancing CSJP's Social Marketing Mechanism</t>
  </si>
  <si>
    <t>Sub-total Social Marketing for awarness and attitude change</t>
  </si>
  <si>
    <t>Sub-total Inter-regional Goals 4 Life</t>
  </si>
  <si>
    <t>Sub Total Multi purpose Centre</t>
  </si>
  <si>
    <t>Total Renovation &amp; expansion of Centres</t>
  </si>
  <si>
    <t>Community Safety Plans developed, with implementation/advocacy Campaign</t>
  </si>
  <si>
    <t>TOTAL COMPONENT 1</t>
  </si>
  <si>
    <t>Total Tertiary Support</t>
  </si>
  <si>
    <t>Total Secondary Education Support</t>
  </si>
  <si>
    <t>Total Remedial Education provided, with integrated and life-skills training</t>
  </si>
  <si>
    <t xml:space="preserve"> Total Job seeking placement, and training services provided to target beneficaries</t>
  </si>
  <si>
    <t>Total on-the-job training</t>
  </si>
  <si>
    <t>Total Business Development</t>
  </si>
  <si>
    <t xml:space="preserve">TOTAL COMPONENT 2 </t>
  </si>
  <si>
    <t>Total Victim Services expanded snd serving new female and male clinents in target communities</t>
  </si>
  <si>
    <t>Inception Report reviewed, approved and payment made</t>
  </si>
  <si>
    <t>1 Progress Report reviewed, approved and payment made</t>
  </si>
  <si>
    <t>Draft/Final Reports reviewed, approved and payment made</t>
  </si>
  <si>
    <t>TOTAL PER FUND SOURCE</t>
  </si>
  <si>
    <r>
      <t>Total Expenditure to Date US$'000-(</t>
    </r>
    <r>
      <rPr>
        <b/>
        <sz val="10"/>
        <color theme="5"/>
        <rFont val="Times New Roman"/>
        <family val="1"/>
      </rPr>
      <t>As December 2018</t>
    </r>
    <r>
      <rPr>
        <b/>
        <sz val="10"/>
        <rFont val="Times New Roman"/>
        <family val="1"/>
      </rPr>
      <t>)</t>
    </r>
  </si>
  <si>
    <t>Draft Final Report reviewed, approved and payment made</t>
  </si>
  <si>
    <t>Technical Assistant</t>
  </si>
  <si>
    <t>Final payment for Review of Parenting Manual</t>
  </si>
  <si>
    <t>Printing of manuals</t>
  </si>
  <si>
    <t>144 MWAM outreach engagements conducted</t>
  </si>
  <si>
    <t xml:space="preserve"> 1st. Progress Report reviewed, approved and payment made</t>
  </si>
  <si>
    <t>2nd. Progress Report reviewed, approved and payment made</t>
  </si>
  <si>
    <t xml:space="preserve">Venue &amp; Refreshment </t>
  </si>
  <si>
    <t xml:space="preserve">Materials and Equipment for Training </t>
  </si>
  <si>
    <t>Stationery and Therapeutic Materials</t>
  </si>
  <si>
    <t>Approximate 20 Beneficiaries referred for counselling to specialists for 100 sessions</t>
  </si>
  <si>
    <t>Negotiate and approve new contract for FY 19/20</t>
  </si>
  <si>
    <t>26 communities in St. James (10), Westmoreland (10) and Hanover (6) provided with violence interruption services</t>
  </si>
  <si>
    <t>22 communities in St. Catherine (10), Clarendon (5) and KMA (7) provided with violence interruption services</t>
  </si>
  <si>
    <t>Mediation Training</t>
  </si>
  <si>
    <t>Place Advertisment for Consulting Firm</t>
  </si>
  <si>
    <t xml:space="preserve">Final Payments o  existing Contract with DRF for School Suspension Programme Activities </t>
  </si>
  <si>
    <t>DRF contract for school intervention programme 1200 student receive intervention for maladaptive behaviour, 1500 rap sessions in schools, 300 beneficiaries for summer programme, and sensitization sessions for 900 parents; Mediation Training for 200 Beneficiaries</t>
  </si>
  <si>
    <t>1 TV Show - Let's Make Peace; 1 Susan Show Feature</t>
  </si>
  <si>
    <t>Venue, Refreshment &amp; Décor</t>
  </si>
  <si>
    <t>Final Payments on existing contract</t>
  </si>
  <si>
    <t>Total Violence Prevention and Conflict Resolution Training in Schools</t>
  </si>
  <si>
    <t>Final Payment on Norms Survey</t>
  </si>
  <si>
    <t>Social Norm Survey completed</t>
  </si>
  <si>
    <t xml:space="preserve">Renewal of Software for Laptop </t>
  </si>
  <si>
    <t xml:space="preserve"> Life Skills and Intra Community Competition: Refreshments, Venue, Facilitators, mini football competitions</t>
  </si>
  <si>
    <t>Football Component to include: Gears, Trophies, Medals, Referee, First Aid, Spot Prize, Field Preparation</t>
  </si>
  <si>
    <t xml:space="preserve">Total Community Events to improve Citizen-Police relations </t>
  </si>
  <si>
    <t xml:space="preserve"> Inception Report reviewed, approved, payment made</t>
  </si>
  <si>
    <t>First Progress  Report reviewed, approved, payment made</t>
  </si>
  <si>
    <t>Second Progress  Report reviewed, approved, payment made</t>
  </si>
  <si>
    <t>Draft Final/Final  Report reviewed, approved, payment made</t>
  </si>
  <si>
    <t>PSU Joudine  Robinson, Bruce</t>
  </si>
  <si>
    <t>Total Crisis Intervention Activities</t>
  </si>
  <si>
    <t>Procure Transportation</t>
  </si>
  <si>
    <t>Substructure works,  commence excavation to foundation, cast foundation, fabricate structural steel &amp; install.</t>
  </si>
  <si>
    <t xml:space="preserve">Superstructure works,   blockwork , formwork to ground floor slab. Steelwork to GF slab . </t>
  </si>
  <si>
    <t>Total: Training and Technical Assistance to establish or improve Community Governance Structure</t>
  </si>
  <si>
    <t>Award contract and commence project</t>
  </si>
  <si>
    <t>Internal retrofitting works to container &amp; strengthen concrete building</t>
  </si>
  <si>
    <t>Complete works to concrete building &amp; container building</t>
  </si>
  <si>
    <t>White Hall Containerized Multipurpose Centre Erection</t>
  </si>
  <si>
    <t>Tender project, evaluate bids, procurement committee meeting &amp; award cntract</t>
  </si>
  <si>
    <t xml:space="preserve">Procure consultant </t>
  </si>
  <si>
    <t>Inception   Report  from VPA &amp; SDC</t>
  </si>
  <si>
    <t>Sub-total Child Diversion</t>
  </si>
  <si>
    <t>Sub-total Restorative Justice Unit</t>
  </si>
  <si>
    <t>Total Technical Advisory Team</t>
  </si>
  <si>
    <t>150 participants</t>
  </si>
  <si>
    <t>1 job expo conducted</t>
  </si>
  <si>
    <t>12 job readiness workshops</t>
  </si>
  <si>
    <t xml:space="preserve">Karlene/CCMOs, </t>
  </si>
  <si>
    <t>26 participants</t>
  </si>
  <si>
    <t>300 participants</t>
  </si>
  <si>
    <t>Total Scholarship support</t>
  </si>
  <si>
    <t>Total Vocational training provided to targeted benificaries</t>
  </si>
  <si>
    <t>Total Legal Aid Council</t>
  </si>
  <si>
    <t>Total Jamaica Training Institute</t>
  </si>
  <si>
    <t>4 case management workshops conducted</t>
  </si>
  <si>
    <t>2 stakeholder engagements conducted</t>
  </si>
  <si>
    <t>Total Case Management System</t>
  </si>
  <si>
    <t>Furniture &amp; Equipment Procured and payment made</t>
  </si>
  <si>
    <t>Total Training technical assistance for improving monitoring systems &amp; reporting</t>
  </si>
  <si>
    <t>Total Implementation of programme evaluations[Impact, Process, Mid-term, Final &amp; Expost Economic Analysis]</t>
  </si>
  <si>
    <t>Total Monitoring and Evaluation</t>
  </si>
  <si>
    <t>Total Other Surveys</t>
  </si>
  <si>
    <t>Payment to Consultant</t>
  </si>
  <si>
    <t>Victimization Survey (JNCVS)</t>
  </si>
  <si>
    <t>Total Programme Management</t>
  </si>
  <si>
    <t>Retrofitting of PEU Office Space</t>
  </si>
  <si>
    <t>VI Evaluation Final Payment</t>
  </si>
  <si>
    <t>Final Payment to Consultant</t>
  </si>
  <si>
    <t xml:space="preserve">Mary, Simeon, Joudine, </t>
  </si>
  <si>
    <t>Draft Final Case Management Standard Operations Manual Submitted &amp; Presentation</t>
  </si>
  <si>
    <t>Final Case Management Standard Operations Manual</t>
  </si>
  <si>
    <t>Case Mananagement Manual Submitted</t>
  </si>
  <si>
    <t>Total Case Management Manual</t>
  </si>
  <si>
    <t>Total Technical Assistant</t>
  </si>
  <si>
    <t>M &amp; E, Simeon, Mary</t>
  </si>
  <si>
    <t>GRAND TOTAL</t>
  </si>
  <si>
    <t>Develop drawing &amp; Bill of quantities. Prepare Procurement requisition &amp; seek approval.</t>
  </si>
  <si>
    <t>Commence project, Install partitioning etc.</t>
  </si>
  <si>
    <t>Electrical &amp; plumbing works, finishes</t>
  </si>
  <si>
    <t>Complete all works, issue practical completion certificate</t>
  </si>
  <si>
    <t>Bailey, Bruce,Jomie, Robinson</t>
  </si>
  <si>
    <t>Tender project, evaluate bids, procurement committee meeting &amp; award Contract</t>
  </si>
  <si>
    <t>Finishes to walls &amp; floor, complete all works, issue practical completion certificate</t>
  </si>
  <si>
    <t>418 Parents and CPTs Certified</t>
  </si>
  <si>
    <t>Team work with schools</t>
  </si>
  <si>
    <t xml:space="preserve">PSU Team, </t>
  </si>
  <si>
    <t>Overcomers -in-Action Programme</t>
  </si>
  <si>
    <t>Payment of transportation stipend</t>
  </si>
  <si>
    <t>Procure resource material and stationery</t>
  </si>
  <si>
    <t>procure therapeutic tools</t>
  </si>
  <si>
    <t>Certificates and tokens</t>
  </si>
  <si>
    <t>Procure venue and refreshments Graduation</t>
  </si>
  <si>
    <t>Authenticating and norming VSD's Missing Children Risk Assessment Tool (MCRAT).</t>
  </si>
  <si>
    <t>Submission, review, approval of Mid-term Report</t>
  </si>
  <si>
    <t>Submission, review of draft final and Final Assessment Tool</t>
  </si>
  <si>
    <t>Special Intervention Programmes for Schools</t>
  </si>
  <si>
    <t>Provide graduation certificates</t>
  </si>
  <si>
    <t>Reinforcement facilitators</t>
  </si>
  <si>
    <t>Overcomers -in-Action Programme (West Kingston)</t>
  </si>
  <si>
    <t>30 sexually abused female children (teenagers) benefitting from grief therapy ( 4 x 6-day sessions conducted).</t>
  </si>
  <si>
    <t>Public awareness materials purchased ( banners, brochures and other paraphernelia).</t>
  </si>
  <si>
    <t xml:space="preserve">Procure brochures, paraphernelia, etc. </t>
  </si>
  <si>
    <t>Technical Assistance and Resources Provided to Victim Services Division [Tarining of Male and Female Court Officials, Police Officers, and Other First Responders].</t>
  </si>
  <si>
    <t xml:space="preserve">Procure venue &amp; refreshments </t>
  </si>
  <si>
    <t>West Kingston: Special Intervention Programmes for Schools</t>
  </si>
  <si>
    <t xml:space="preserve"> Public Awareness Programme [West Kingston: Public Awareness Campaign - Production of Animation films for healing of Tivoli incursion victims].</t>
  </si>
  <si>
    <t>production of animation film</t>
  </si>
  <si>
    <t>Proof-reading, formating, and layout of manuals, and Trainer's Guide.</t>
  </si>
  <si>
    <t>Advanced Training of Male and Female JPs: Lay Magistrates' Court].</t>
  </si>
  <si>
    <t>Advanced Training of Male and Female JPs: Children's Court, Drug Court].</t>
  </si>
  <si>
    <t>Advanced Training of Male and Female JPs: Mediation].</t>
  </si>
  <si>
    <t>Advanced Training of Male and Female JPs: Spirit Licence].</t>
  </si>
  <si>
    <t>Procure facilittaors</t>
  </si>
  <si>
    <t>procure transportation</t>
  </si>
  <si>
    <t>Conduct 2x2 day workshops (80 JPs trained; 40 per cohort).</t>
  </si>
  <si>
    <t>Commence project, Install electrical points, finishes to walls floors, plumbing works etc and complete project.</t>
  </si>
  <si>
    <t>Obtain GEI approval, Submit application to  JPS, await connection to building &amp; issue practical completion certificate upon JPS connection.</t>
  </si>
  <si>
    <t>Print Graduation Certificates and Awards</t>
  </si>
  <si>
    <t>Sensitization Training and Materials Provided to Justice Officials and Male and Female Residents on Community Justice Services (Conduct 300
sensitizations sessions
( 4800 beneficiaries)</t>
  </si>
  <si>
    <t>Restorative Justice services designed and operational in target communities  (Conduct 1500 RJ Case Conferences.)</t>
  </si>
  <si>
    <t>Restorative Justice Week</t>
  </si>
  <si>
    <t>Whyte/MoJ/Jomie/Bruce/Robinson</t>
  </si>
  <si>
    <t>Procure venue &amp; Refreshment</t>
  </si>
  <si>
    <t>GRAND TOTAL COMPONENT 3</t>
  </si>
  <si>
    <t>Grand Total Community Infrastructure built and renovated</t>
  </si>
  <si>
    <t>VSD -Office  Renovations</t>
  </si>
  <si>
    <t xml:space="preserve">Repairs to Granville Center </t>
  </si>
  <si>
    <t>19-1315i(i)</t>
  </si>
  <si>
    <t xml:space="preserve">Retrofitting of PEU Office Space </t>
  </si>
  <si>
    <t>19-1611</t>
  </si>
  <si>
    <t>Programme Mgmt</t>
  </si>
  <si>
    <t xml:space="preserve">Parenting Programme- Printing of Manual , Plagues and Certificates </t>
  </si>
  <si>
    <t xml:space="preserve">Procurement conducted on an ongoing basis and as the need arises </t>
  </si>
  <si>
    <t xml:space="preserve">PSU- Workshop Material </t>
  </si>
  <si>
    <t xml:space="preserve">PSU- Therapeutic Materials and Stationery </t>
  </si>
  <si>
    <t>19-1112a(i)</t>
  </si>
  <si>
    <t xml:space="preserve">Good News Partnerships with MDA etc. - Flyers </t>
  </si>
  <si>
    <t xml:space="preserve">19-1115b(ii) </t>
  </si>
  <si>
    <t xml:space="preserve">Good News Partnerships with MDA etc. - Brochures </t>
  </si>
  <si>
    <t xml:space="preserve">Social Marketing - Software and Equipment </t>
  </si>
  <si>
    <t xml:space="preserve">Furniture and office equipment - Gayle </t>
  </si>
  <si>
    <t xml:space="preserve">Procurement conducted on an ongoing basis and as the need arise </t>
  </si>
  <si>
    <t xml:space="preserve">VSD- ResocialisationTheaurapetic Tools </t>
  </si>
  <si>
    <t xml:space="preserve">VSD SIP - Therapeutic tools </t>
  </si>
  <si>
    <t xml:space="preserve">VSD SIP - stationery and material </t>
  </si>
  <si>
    <t>19-1311a(v)</t>
  </si>
  <si>
    <t xml:space="preserve">VSD SIP - Graduation Certificates </t>
  </si>
  <si>
    <t>19-1311a(vi)</t>
  </si>
  <si>
    <t xml:space="preserve">VSD Overcomers in Action - stationery and material </t>
  </si>
  <si>
    <t>19-1311a(vii)</t>
  </si>
  <si>
    <t xml:space="preserve">VSD Overcomers in Action - Therapeutic tools </t>
  </si>
  <si>
    <t>19-1311a(viii)</t>
  </si>
  <si>
    <t xml:space="preserve">VSD Overcomers in Action -Graduation- Certificates and tokens </t>
  </si>
  <si>
    <t>19-1311a(viiii)</t>
  </si>
  <si>
    <t xml:space="preserve">VSD - Awareness - brochures and Paraphenelia </t>
  </si>
  <si>
    <t>19-1311(xi)</t>
  </si>
  <si>
    <t xml:space="preserve">VSD - Training of  First Responder - Stationery </t>
  </si>
  <si>
    <t>19-1311(xii)</t>
  </si>
  <si>
    <t>19-1311a(xiii)</t>
  </si>
  <si>
    <t xml:space="preserve">RJ- Staff Development and Workshops Stationery  </t>
  </si>
  <si>
    <t>19-1315</t>
  </si>
  <si>
    <t xml:space="preserve">RJ-Sensitization- Stationery </t>
  </si>
  <si>
    <t>Procurement conducted on an ongoing basis and as the need arise</t>
  </si>
  <si>
    <t xml:space="preserve">RJ - Graduation - Certificates and awards </t>
  </si>
  <si>
    <t>19-1315c(vii)</t>
  </si>
  <si>
    <t>Component 5</t>
  </si>
  <si>
    <t xml:space="preserve">M and E Furniture and Equipment </t>
  </si>
  <si>
    <t xml:space="preserve">19-1513a(i) </t>
  </si>
  <si>
    <t xml:space="preserve">Survey - Stationery </t>
  </si>
  <si>
    <t xml:space="preserve">Programme Mgmt - Stationery and office supplies </t>
  </si>
  <si>
    <t xml:space="preserve">Programme Mgmt </t>
  </si>
  <si>
    <t>19-1111b(i)</t>
  </si>
  <si>
    <t>19-1111b(ii)</t>
  </si>
  <si>
    <t xml:space="preserve">Parenting  Graduation Décor and rental </t>
  </si>
  <si>
    <t xml:space="preserve">PSU - Refreshing  </t>
  </si>
  <si>
    <t>19-1112b</t>
  </si>
  <si>
    <t xml:space="preserve">Advertisement - Anti- Gang Campaign </t>
  </si>
  <si>
    <t xml:space="preserve">Good News Partnerships with MDA etc. - Refreshment and venues </t>
  </si>
  <si>
    <t xml:space="preserve">Good News Partnerships with MDA etc. - Live OB </t>
  </si>
  <si>
    <t>19-1115(xv)</t>
  </si>
  <si>
    <t xml:space="preserve">Good News Patnerships with MDA etc. - Tents, tables and chairs </t>
  </si>
  <si>
    <t>19-1115(xvi)</t>
  </si>
  <si>
    <t xml:space="preserve">Good News and Visibility Press Conference and Launch  - Venue and Refreshment </t>
  </si>
  <si>
    <t>19-1115(xvii)</t>
  </si>
  <si>
    <t xml:space="preserve">Good News and Visibility Press Conference and Launch  - Décor and Lighting </t>
  </si>
  <si>
    <t>19-1115(xviii)</t>
  </si>
  <si>
    <t xml:space="preserve">CACs Workshop training - Refreshment and Venue </t>
  </si>
  <si>
    <t>19-1121b</t>
  </si>
  <si>
    <t xml:space="preserve">CACs Workshop training - Transportation </t>
  </si>
  <si>
    <t xml:space="preserve">19-1121b(i) </t>
  </si>
  <si>
    <t>Job Readiness -Venue and refreshment</t>
  </si>
  <si>
    <t xml:space="preserve">Cure Violence Event - Air Travel Etc. </t>
  </si>
  <si>
    <t xml:space="preserve">VSD SIP - Refreshment </t>
  </si>
  <si>
    <t xml:space="preserve">VSD - Overcomers in Action - Venue and refreshment </t>
  </si>
  <si>
    <t>19-1311b(iv)</t>
  </si>
  <si>
    <t xml:space="preserve">VSD Overcomers in Action Graduation   - Venue and refreshment </t>
  </si>
  <si>
    <t>19-1311b(v)</t>
  </si>
  <si>
    <t xml:space="preserve">VSD- Training of First responders - Venue and refreshment </t>
  </si>
  <si>
    <t>19-1311b(vi)</t>
  </si>
  <si>
    <t>19-1311b(vii)</t>
  </si>
  <si>
    <t xml:space="preserve">RJ Restorative Practices Workshops - Refreshment and Venue </t>
  </si>
  <si>
    <t xml:space="preserve">RJ Restorative Practices Workshops - Accommodations  </t>
  </si>
  <si>
    <t xml:space="preserve">Child Diversion- Maintenance of Equipment </t>
  </si>
  <si>
    <t xml:space="preserve">Child Diversion Justice Training and Workshops- refreshment and venue </t>
  </si>
  <si>
    <t xml:space="preserve">Case Mgmt Workshop - Venue, Refereshment and accommodation </t>
  </si>
  <si>
    <t xml:space="preserve">MOU- NPSC for parenting </t>
  </si>
  <si>
    <t>19-1111c</t>
  </si>
  <si>
    <t xml:space="preserve">Violence Interruption Services - PMI - East </t>
  </si>
  <si>
    <t>19-1113a (i)</t>
  </si>
  <si>
    <t xml:space="preserve">Violence Interruption Services - PMI - West </t>
  </si>
  <si>
    <t>19-1113a(ii)</t>
  </si>
  <si>
    <t>19-1115c(i)</t>
  </si>
  <si>
    <t>19-1115c(ii)</t>
  </si>
  <si>
    <t xml:space="preserve">Good News Campaign - Let's Make Peace - TVJ </t>
  </si>
  <si>
    <t>19-1115c(iii)</t>
  </si>
  <si>
    <t xml:space="preserve">MOU - Community events/  support Partnership with CSSB </t>
  </si>
  <si>
    <t>19-1115c(iv)</t>
  </si>
  <si>
    <t xml:space="preserve">Community and Safety plans Profiles </t>
  </si>
  <si>
    <t>19-1123a</t>
  </si>
  <si>
    <t xml:space="preserve">19-1111d </t>
  </si>
  <si>
    <t xml:space="preserve">Parenting Consultant - Monthly Workshops </t>
  </si>
  <si>
    <t>19-1111d(i)</t>
  </si>
  <si>
    <t xml:space="preserve">Direct Contracting/Single Source  is most appropriate as Mrs. Linda Craigie Brown is being recommended base on the continuation of downstream work services </t>
  </si>
  <si>
    <t>19-1115d(i)</t>
  </si>
  <si>
    <t xml:space="preserve">VSD SIP Facilitators </t>
  </si>
  <si>
    <t>19-1311c(i)</t>
  </si>
  <si>
    <t xml:space="preserve">VSD Overcomer in Action - Failitator </t>
  </si>
  <si>
    <t>19-1311c(ii)</t>
  </si>
  <si>
    <t xml:space="preserve">VSD - Training First Responder Facilitator </t>
  </si>
  <si>
    <t>19-1311c(iii)</t>
  </si>
  <si>
    <t>The Bank approved a list of service providers vide CCB/CJA/1353/2016. Each service provider will be selected based on location of client and  availability of service provider. Activity will be conducted on an ongoing basis.</t>
  </si>
  <si>
    <t>The Bank approved a list of service providers vide CCB/CJA/682/2016 and CCB/CJA/1291/2016. Each service provider will be selected based on location of client and  availability of service provider. Activity will be conducted on an ongoing basis.</t>
  </si>
  <si>
    <t>Individuals certified by the Dispute Resolution Foundation to conduct mediations  sessions.  These individuals are the only qualified persons in Jamaica to carry out scope of services. Each service provider will be selected based on location of client and  availability of service provider. Activity will be conducted on an ongoing basis. The estimated cost is approximately US $50 per mediator per session.</t>
  </si>
  <si>
    <t xml:space="preserve">RJ Conference - International Presenter </t>
  </si>
  <si>
    <t xml:space="preserve">Community Laision Officer - MOJ </t>
  </si>
  <si>
    <t>19-1315d(iii)</t>
  </si>
  <si>
    <t xml:space="preserve">TAT - Change Mgmt. Specialist </t>
  </si>
  <si>
    <t xml:space="preserve">TAT </t>
  </si>
  <si>
    <t>without</t>
  </si>
  <si>
    <t xml:space="preserve">Case Mgmt Manual Consultant </t>
  </si>
  <si>
    <t>19-1523a(i)</t>
  </si>
  <si>
    <t xml:space="preserve">Bank Reconcilation Officer </t>
  </si>
  <si>
    <t xml:space="preserve">19-1611b </t>
  </si>
  <si>
    <t>IDB code: 6.3</t>
  </si>
  <si>
    <t>IDB code: 6.2</t>
  </si>
  <si>
    <t>IDB code: 6.1</t>
  </si>
  <si>
    <t>IDB code: 5.13</t>
  </si>
  <si>
    <t>IDB code: 5.12</t>
  </si>
  <si>
    <t>IDB code: 5.11</t>
  </si>
  <si>
    <t>IDB code: 5.10</t>
  </si>
  <si>
    <t>IDB code: 5.9</t>
  </si>
  <si>
    <t>IDB code: 5.8</t>
  </si>
  <si>
    <t>IDB code: 5.7</t>
  </si>
  <si>
    <t>IDB code: 5.6</t>
  </si>
  <si>
    <t>IDB code: 5.5</t>
  </si>
  <si>
    <t>IDB code: 5.4</t>
  </si>
  <si>
    <t>IDB code: 5.3</t>
  </si>
  <si>
    <t># of new mediation cases in target commuities</t>
  </si>
  <si>
    <t>Dispute Resolution Foundation services expanded and conducting new mediation cases in target communities</t>
  </si>
  <si>
    <t>IDB code: 5.2</t>
  </si>
  <si>
    <t># of new Clients</t>
  </si>
  <si>
    <t>Dispute Resolution Foundation services expanded and serving new female and male clients in target communities</t>
  </si>
  <si>
    <t>IDB code: 5.1</t>
  </si>
  <si>
    <t>IDB code: 4.4</t>
  </si>
  <si>
    <t>IDB code: 4.2-4.3</t>
  </si>
  <si>
    <t>IDB code:4.1</t>
  </si>
  <si>
    <t>IDB code: 3.8-3.9</t>
  </si>
  <si>
    <t>IDB code: 3.6-3.7</t>
  </si>
  <si>
    <t>IDB code: 3.4-3.5</t>
  </si>
  <si>
    <t>IDB code: 3.2-3.3</t>
  </si>
  <si>
    <t>IDB code: 3.1</t>
  </si>
  <si>
    <t>IDB code: 2.7</t>
  </si>
  <si>
    <t>IDB code: 2.6</t>
  </si>
  <si>
    <t>IDB code: 2.5</t>
  </si>
  <si>
    <t>IDB code: 2.4</t>
  </si>
  <si>
    <t>IDB code: 2.3</t>
  </si>
  <si>
    <t>IDB code: 2.2</t>
  </si>
  <si>
    <t>IDB code: 2.1</t>
  </si>
  <si>
    <t>IDB code: 1.11</t>
  </si>
  <si>
    <t>IDB code: 1.10</t>
  </si>
  <si>
    <t>IDB code: 1.9</t>
  </si>
  <si>
    <t>IDB code: 1.8</t>
  </si>
  <si>
    <t>IDB code: 1.7</t>
  </si>
  <si>
    <t>IDB code: 1.6</t>
  </si>
  <si>
    <t>IDB code: 1.5</t>
  </si>
  <si>
    <t>IDB code: 1.4</t>
  </si>
  <si>
    <t>IDB code: 1.3</t>
  </si>
  <si>
    <t>IDB code: 1.2</t>
  </si>
  <si>
    <t>IDB code: 1.1</t>
  </si>
  <si>
    <t>Risk ID</t>
  </si>
  <si>
    <r>
      <t xml:space="preserve">WBS Code </t>
    </r>
    <r>
      <rPr>
        <b/>
        <sz val="10"/>
        <color rgb="FF000000"/>
        <rFont val="Calibri"/>
        <family val="2"/>
      </rPr>
      <t>(Project, Component, Output or Deliverable)</t>
    </r>
  </si>
  <si>
    <t xml:space="preserve">Type of Risk </t>
  </si>
  <si>
    <r>
      <t xml:space="preserve">Risk 
</t>
    </r>
    <r>
      <rPr>
        <b/>
        <sz val="10"/>
        <color rgb="FF000000"/>
        <rFont val="Calibri"/>
        <family val="2"/>
      </rPr>
      <t>(Describe potential future opportunities (positive or negative) as well as any threats that caused changes to project work, time, cost and quality.)</t>
    </r>
  </si>
  <si>
    <t>Impact (I)</t>
  </si>
  <si>
    <t>Probability (P)</t>
  </si>
  <si>
    <t>Risk Rating (IxP)</t>
  </si>
  <si>
    <t>Risk Classification (use Key below)</t>
  </si>
  <si>
    <t>Risk Response Strategy</t>
  </si>
  <si>
    <t>Risk Action Plan</t>
  </si>
  <si>
    <t>Risk Owner</t>
  </si>
  <si>
    <t>Value</t>
  </si>
  <si>
    <t>Level</t>
  </si>
  <si>
    <t>Macro-economic and Fiscal Sustainability</t>
  </si>
  <si>
    <t xml:space="preserve">The gradual Increase in the number of projects being added to the Capital B Accounts may limit the Fiscal Space available to the Programme.  
</t>
  </si>
  <si>
    <t>Accept</t>
  </si>
  <si>
    <t xml:space="preserve">i. Reallocate budget to more critical activities.  
 ii. Collaborate with internal units and external agencies such as MDAs to implement activities which the Programme is unable to undertake on its own due to fiscal constraints.  
</t>
  </si>
  <si>
    <t xml:space="preserve">Line ministries will be unable to disburse funds on a timely basis due to capacity constraints once responsibilities and budget line items are transferred to them from the Programme Executing Unit. 
</t>
  </si>
  <si>
    <t>Mitigate</t>
  </si>
  <si>
    <t xml:space="preserve">i. Determine component estimates as accurately as possible at the start and review regularly, using key partner staff at the appropriate levels to prioritize and cost activities. 
ii. Provide technical assistance to strengthen partners’ capacity to plan and budget for Programme activities. 
iii. Review procurement capacity and requirements of each line ministry ahead of transfer of services and address any discrepancies or gaps. 
</t>
  </si>
  <si>
    <t>Accounts and Procurement Units</t>
  </si>
  <si>
    <t>Labour Market Staff</t>
  </si>
  <si>
    <t>Component 1-1115</t>
  </si>
  <si>
    <t xml:space="preserve">Some community residents do not see security and justice as priority issues but rather poverty and unemployment while some policy makers and MDAs do 
not see social interventions like CSJP as a core andate of the MNS 
</t>
  </si>
  <si>
    <t xml:space="preserve">i. Implement Social Marketing campaigns showing how weak security leads to unemployment and poverty 
ii. Include target communities &amp; MDAs in the planning and implementation process. iii. Ensure proactive engagement with highlevel government officials through the Public Order Committee and keep Minister of MNS informed so he continues his role as a Programme champion.
iv.Conduct public awareness campaigns to encourage broader community participation. 
v.Do more proactive communication of the positive results of CSJP activities and their effects on community safety, including community member testimonials. 
</t>
  </si>
  <si>
    <t>Social Marketing Unit and MNS</t>
  </si>
  <si>
    <t>Component 1 &amp;2</t>
  </si>
  <si>
    <t xml:space="preserve">The Programme is not able to provide a variety of services to a range of persons in target communities as they are accustomed to due to its strategic shifts as well as limited resources </t>
  </si>
  <si>
    <t>Share</t>
  </si>
  <si>
    <t xml:space="preserve">i.Continues to establish partnerships with, CBOs, MDAs and other private and public sector organizations such as HEART, MLSS to deliver 
quality services that it is unable to offer to these individuals. 
 ii.Provide referral kits to individuals who have been risk assessed and deemed low risk and hence not eligible for CSJP services 
 iii.Empower communities through capacity building training to take on management of activities and to seek partnership with public and private 
entities to continue programmes and management of the centres. 
</t>
  </si>
  <si>
    <t xml:space="preserve">Case Management , Labour Market and Community Governance Staff and Community groups. </t>
  </si>
  <si>
    <t>Key</t>
  </si>
  <si>
    <t>Risk Response</t>
  </si>
  <si>
    <t>Risk Rating</t>
  </si>
  <si>
    <t>Risk Classification</t>
  </si>
  <si>
    <t>Rating</t>
  </si>
  <si>
    <t>Interpretation</t>
  </si>
  <si>
    <t>Escalate</t>
  </si>
  <si>
    <t>when managing the threat is outside the scope of the PEU’s authority</t>
  </si>
  <si>
    <t>Avoid</t>
  </si>
  <si>
    <t>eliminating the threat or protecting the project from its impacts</t>
  </si>
  <si>
    <t>Transfer</t>
  </si>
  <si>
    <t>shifting ownership and management to a 3rd party to bear the impact of the risk</t>
  </si>
  <si>
    <t>reducing the probability or impact of the risk by making it a lesser risk</t>
  </si>
  <si>
    <t>doing nothing (usually for low level threats or when it is not cost-effective to alleviate.  For positive risks, acknowledging the opportunity but not taking proactive measures.</t>
  </si>
  <si>
    <t>Low</t>
  </si>
  <si>
    <t>Expoit</t>
  </si>
  <si>
    <t>(for positive risks) ensuring that the opportunity becomes a reality</t>
  </si>
  <si>
    <t>Enhance</t>
  </si>
  <si>
    <t>(for positive risks) increasing the probability and positive impact</t>
  </si>
  <si>
    <t>(for positive risks) sharing the opportunity with a 3rd party</t>
  </si>
  <si>
    <t>Scale for Probability</t>
  </si>
  <si>
    <t>19-1111d</t>
  </si>
  <si>
    <t xml:space="preserve">PSU- Transportation </t>
  </si>
  <si>
    <t>19-1112B(I)</t>
  </si>
  <si>
    <t>19-1315b(xvii)</t>
  </si>
  <si>
    <t>RJ- Graduation - Venue and Refreshment</t>
  </si>
  <si>
    <t xml:space="preserve">RJ-Sensitization-Refreshment and venue  </t>
  </si>
  <si>
    <t>Child Diversion - Accommodation</t>
  </si>
  <si>
    <t>19-1316a(iv)</t>
  </si>
  <si>
    <t xml:space="preserve">Final Evaluation Firm </t>
  </si>
  <si>
    <t xml:space="preserve">Victimization Survey </t>
  </si>
  <si>
    <t>19-1523ai</t>
  </si>
  <si>
    <t>JANUARY 2019 TO DECEMBER 2019</t>
  </si>
  <si>
    <t xml:space="preserve"> One (1) Legal Consultant </t>
  </si>
  <si>
    <t xml:space="preserve">Legal Aid -Equipment </t>
  </si>
  <si>
    <t>19-1312a(ii)</t>
  </si>
  <si>
    <t xml:space="preserve">Legal Aid - Drivers </t>
  </si>
  <si>
    <t>19-1312c(i)</t>
  </si>
  <si>
    <t xml:space="preserve">Legal Aid -Legal Officers </t>
  </si>
  <si>
    <t>19-1312c(ii)</t>
  </si>
  <si>
    <t>Engage participants from referral received from VI</t>
  </si>
  <si>
    <t>-</t>
  </si>
  <si>
    <t>ENTER GOJ ALLOCATION FOR 2019/2020 IN THE BUDGET SECTIO0N</t>
  </si>
  <si>
    <t>Victimization Survey</t>
  </si>
  <si>
    <t>536 Parents engaged; 18 monthly workshops conducted; 63 Community Parent Trainers engaged; 9 Parent Field Officers engaged</t>
  </si>
  <si>
    <t>Monthly Meetings for CPTs/PFOs Venue &amp; Refreshment</t>
  </si>
  <si>
    <t>Procure Stationery &amp; Materials (monthly meetings)</t>
  </si>
  <si>
    <t>Transportation - Monthly Workshop</t>
  </si>
  <si>
    <t>Printing of 2000 Manuals &amp; Work Books</t>
  </si>
  <si>
    <t>Printing of Plaques &amp; Certificates</t>
  </si>
  <si>
    <t>Plaques &amp; Certificates printed</t>
  </si>
  <si>
    <t>Sensitization Venue &amp; Refreshment</t>
  </si>
  <si>
    <t>Sensitization  Transportation</t>
  </si>
  <si>
    <t>Control Parenting Group Activities   (250 Parents 1 child + 20 staff)</t>
  </si>
  <si>
    <t xml:space="preserve">Transportation &amp; Entrance Fee </t>
  </si>
  <si>
    <t xml:space="preserve">Procure Venue &amp; Refreshment </t>
  </si>
  <si>
    <t xml:space="preserve">Procure Materials, Equipment, Prizes </t>
  </si>
  <si>
    <t>One Sentization session held</t>
  </si>
  <si>
    <t>1 MWAM Personal Development Workshops &amp; Certified Training courses conducted</t>
  </si>
  <si>
    <t>International Mens Day</t>
  </si>
  <si>
    <t>Payment Venue</t>
  </si>
  <si>
    <t>Live Outside Broadcast</t>
  </si>
  <si>
    <t>Orville, Mary</t>
  </si>
  <si>
    <t>Patrice, Leroy, Orville, Mary, Joudene</t>
  </si>
  <si>
    <t>Joudine, Melva, Orville, Mary</t>
  </si>
  <si>
    <t>Joudine, Melva,Orville Mary</t>
  </si>
  <si>
    <t>170 beneficaries;  1,260 counselling sessions;  315 Drug Tests;  45 group sessions;  9 empowerment sessions</t>
  </si>
  <si>
    <t>150 beneficaries; 750 counselling sessions; 450 drug tests; 210 group sessions; 6 workshops</t>
  </si>
  <si>
    <t>Procure materials for workshops</t>
  </si>
  <si>
    <t>Procure Refreshment &amp; Venue</t>
  </si>
  <si>
    <t>Lifeskills Training- 10 two days workshop</t>
  </si>
  <si>
    <t xml:space="preserve">200 beneficaries;  1000 counselling sessions; 500 risk assessed beneficaries for sentization and psycho ed workshops; </t>
  </si>
  <si>
    <t>PSU Team, Joudine, Orville, Mary</t>
  </si>
  <si>
    <t xml:space="preserve">PSU Team, Joudine, Orville, Mary, </t>
  </si>
  <si>
    <t xml:space="preserve">Capacity Building in Schools  - 10 schools and approximate 1000 students and school personels </t>
  </si>
  <si>
    <t>Extension - final Report reviewed, approved and payment made</t>
  </si>
  <si>
    <t>simmonds' Mary, Robinson</t>
  </si>
  <si>
    <t>Simmonds, Chaday, Bruce</t>
  </si>
  <si>
    <t>PMI, Stephenson, Simmonds,  Bruce</t>
  </si>
  <si>
    <t>Training of Violence Interupters</t>
  </si>
  <si>
    <t>Leroy, Patrice,  Joudine, Mary, Orville</t>
  </si>
  <si>
    <t>7 CSJP Peace Mobile Community Exit Fairs</t>
  </si>
  <si>
    <t>Patrice,  Joudine, Mary, Orville</t>
  </si>
  <si>
    <t>2000 Booklets</t>
  </si>
  <si>
    <t>Procure Booklets</t>
  </si>
  <si>
    <t>31 Facilities Branded</t>
  </si>
  <si>
    <t>Good News and Visibility Campaign - Press Conference on Transition</t>
  </si>
  <si>
    <t>2 Closing ceremonies implemented for Goals 4 Life/Peace</t>
  </si>
  <si>
    <t>1 Opening ceremony implemented for Goals 4 Life/Peace</t>
  </si>
  <si>
    <t>Patrice, Adenike, Joudene, Simeon, Mary, Orville</t>
  </si>
  <si>
    <t>Patrice, Adenike, Joudene, Orville, Mary</t>
  </si>
  <si>
    <t>Support to 1 Summer Camp Programmes</t>
  </si>
  <si>
    <t>2 Interventions (50 Victims and families receive psychosocial intervention; Data mapping and Geospatial Analysis of major crimes and VRIs in 5 high risk communities)</t>
  </si>
  <si>
    <t>CSSB, SM Unit,Orville, Mary</t>
  </si>
  <si>
    <t>Orville, Mary, Consultants</t>
  </si>
  <si>
    <t>PSU, Joudine, Orville, Bruce</t>
  </si>
  <si>
    <t>Shawn, Contractor,  Mary Joudine, Orville</t>
  </si>
  <si>
    <t>Site infrastructure works completed</t>
  </si>
  <si>
    <t>Mary, Simeon, consultants, Orville</t>
  </si>
  <si>
    <t>Consultants ( Community Case Management Officers)</t>
  </si>
  <si>
    <t>788 Beneficaries received training</t>
  </si>
  <si>
    <t>Denise, Simeon, Mary, Orville</t>
  </si>
  <si>
    <t>Denise, RCMCs, CCMOS, Social Worker, Simeon, Mary, Orville</t>
  </si>
  <si>
    <t>400 Beneficiaries trained (100 New &amp; 300 Old)</t>
  </si>
  <si>
    <t>Karlene, Simeon, Mary, Orville</t>
  </si>
  <si>
    <t>Denise, Simeon, MaryOrville</t>
  </si>
  <si>
    <t>Denise,  Mary, Joudine, Orville</t>
  </si>
  <si>
    <t>Denise, , Mary, Orville</t>
  </si>
  <si>
    <t>Stipend for fish farmers for Business Development Training</t>
  </si>
  <si>
    <t>Business Development Training for fish farmers</t>
  </si>
  <si>
    <t>Procurement of material and equipment</t>
  </si>
  <si>
    <t>Stipend - Fish Growout</t>
  </si>
  <si>
    <t>Inception Report from MICAF</t>
  </si>
  <si>
    <t>First Pogress Report from MICAF</t>
  </si>
  <si>
    <t>One Grant grated two beneficaries</t>
  </si>
  <si>
    <t>Orville, Joudene, Kevin, Chaday, Mary</t>
  </si>
  <si>
    <t>Bailey, Bruce,Jomie, Orville</t>
  </si>
  <si>
    <t>Electrical &amp; plumbing, doors, complete  finishes</t>
  </si>
  <si>
    <t>Finishing to walls floors etc. Electrical fixtures. Finish all works &amp; issue practical completion</t>
  </si>
  <si>
    <t>Shawn,  Bailey, Contractor,  Mary Joudine, Orville</t>
  </si>
  <si>
    <t>Bailey, Brooks, Jomie, Orville</t>
  </si>
  <si>
    <t>Bailey, Brooks, Jomie, Orville, Procurment Committee</t>
  </si>
  <si>
    <t>Bailey, Brooks, Jomie, Orville, Mary</t>
  </si>
  <si>
    <t>Shawn,  Bailey, Contractor,  Joudine, Orville</t>
  </si>
  <si>
    <t xml:space="preserve"> Install security system  </t>
  </si>
  <si>
    <t>VSD Spanish Town Road Office Renovated</t>
  </si>
  <si>
    <t>Overton Plaza St. James office Retrofitted  &amp; renovated</t>
  </si>
  <si>
    <t xml:space="preserve"> VSD office in Westmoreland renovated</t>
  </si>
  <si>
    <t>Formulate project,Tender project, evaluate bids, procurement committee meeting, IDB No objection &amp; award cntract</t>
  </si>
  <si>
    <t>Commence project, install partitions</t>
  </si>
  <si>
    <t>Install electrical, plumbing, doors etc</t>
  </si>
  <si>
    <t>Finishing to walls floors etc. Electrical fixtures. Issue Practical completion</t>
  </si>
  <si>
    <t xml:space="preserve">Bailey, Brooks, Jomie, Orville, </t>
  </si>
  <si>
    <t>VSD St Mary Office Renovated</t>
  </si>
  <si>
    <t xml:space="preserve">Provide 96 emergency grants for victims of crimes. </t>
  </si>
  <si>
    <t>Speial Intervention Projects - Cutural Resocialisation</t>
  </si>
  <si>
    <t>Conduct 4 x1-day grief and trauma session conducted (150 beneficiaries).</t>
  </si>
  <si>
    <t xml:space="preserve">Conduct school-based intervention workshop for 100 beneficiaries : 50 children, 50 parents,  </t>
  </si>
  <si>
    <t>Overcomers-in-Action Graduation held</t>
  </si>
  <si>
    <t>Conduct 1 x 2 Day workshop ( 50 beneficiares)</t>
  </si>
  <si>
    <t>Conduct school-based intervention workshops for 100 beneficiaries : 50 children, 50 parents,  covering 6 sessions.</t>
  </si>
  <si>
    <t>15 sexually abused female children (teenagers) benefitting from grief therapy ( 1 x 6-day sessions conducted).</t>
  </si>
  <si>
    <t>Graduation Ceremony for Overcomers-in-Action Programme conducted.</t>
  </si>
  <si>
    <t xml:space="preserve">Conduct 2  quarterly stakeholder consultations </t>
  </si>
  <si>
    <t>Faulkner, MoJ, Jomie, Bruce, Simmonds</t>
  </si>
  <si>
    <t>4 x1 day workshops conducted for  Police Officers &amp; JPs
(300 beneficiaries)</t>
  </si>
  <si>
    <t>Mobile Unit 50 visits to Communities</t>
  </si>
  <si>
    <t xml:space="preserve"> 1 new Legal Consultants hired</t>
  </si>
  <si>
    <t>4 fairs conducted  (  100 beneficiaries)</t>
  </si>
  <si>
    <t xml:space="preserve"> MOJ, Jomie, Simmonds, Bruce</t>
  </si>
  <si>
    <t>Conduct 2 one day workshops; 25 beneficaries</t>
  </si>
  <si>
    <t>Conduct 5x3 days Qualifying Basic Training 
workshops 
280 JPs trained; 40 per cohort).</t>
  </si>
  <si>
    <t>Conduct 2x6 day Advance Training workshops conducted ( 150 JPs trained; 50 per cohort).</t>
  </si>
  <si>
    <t>Conduct 2x3 day Advanced Training workshops
 (80 JPs trained; 
40 per cohort).</t>
  </si>
  <si>
    <t>Conduct 8x5 day 
workshops 
(200 JPs; 25 per workshop).</t>
  </si>
  <si>
    <t>Conduct 5 parish 
consultations/sensitizations
 (1,250 participants)</t>
  </si>
  <si>
    <t xml:space="preserve"> Mediation Pilot
 Project conducted</t>
  </si>
  <si>
    <t>Whyte, MOJ, Jomie, Simmonds, Bruce</t>
  </si>
  <si>
    <t>Conduct 30  two-day workshops  (1,500 beneficiaries)</t>
  </si>
  <si>
    <t>1315b: Training  (Restorative Practices workshops for School Administrators, Nurses, JPs, Police, Probation Officers , and Community Leaders) )</t>
  </si>
  <si>
    <t>Procure Equipment</t>
  </si>
  <si>
    <t>1315c: Sensitization for Online Training Candidates  Provided to Male and Female Volunteers, Facilitators, and Leaders in Community Justice Services (Training Workshops for RJ Volunteers).</t>
  </si>
  <si>
    <t>Conduct  1 one-day workshops (100 beneficiaries).</t>
  </si>
  <si>
    <t>Training  provided to male and female volunteers, facilitators, and leaders in community justice services (Graduation Ceremony for RJ volunteers).</t>
  </si>
  <si>
    <t>Conduct Graduation Ceremony for  RJ volunteers (50 beneficiaries and Award ceremony for existing RJ facilitators</t>
  </si>
  <si>
    <t>Training  provided to male and female volunteers, facilitators, and leaders in community justice services(1 Staff Development &amp; Educational Workshop conducted 35 beneficaries).</t>
  </si>
  <si>
    <t>Equipment purchased</t>
  </si>
  <si>
    <t>HR, Orville, Mary</t>
  </si>
  <si>
    <t>Joudene, Orville. Brian,  Mary</t>
  </si>
  <si>
    <t>Traing PEU Staff</t>
  </si>
  <si>
    <t xml:space="preserve">Training technical assistance for improving monitoring systems &amp; reporting </t>
  </si>
  <si>
    <t>Joudine, M&amp;E unit, Orville, Mary</t>
  </si>
  <si>
    <t>Final Evaluation</t>
  </si>
  <si>
    <t>EOI Advertized &amp; Consultant Procured</t>
  </si>
  <si>
    <t>Interim Report submitted</t>
  </si>
  <si>
    <t>Draft Final Report Submitted</t>
  </si>
  <si>
    <t>Mary, orville, Joudine, Karlene. MNS</t>
  </si>
  <si>
    <t>1316: Conduct National
Oversight Commitee 
meetings</t>
  </si>
  <si>
    <t>Procure Venue and refreshments for participants</t>
  </si>
  <si>
    <t>1316: Monthly Meetings of Child Diversion Committee Members</t>
  </si>
  <si>
    <t>1316: Conduct Child 
Diversion Coordination Meetings</t>
  </si>
  <si>
    <t>1316: Operationalise Child Diversion office space  for 14 offices</t>
  </si>
  <si>
    <t>Procure Ink and toners, papers, etc</t>
  </si>
  <si>
    <t xml:space="preserve">Procure refridgerators,  garbage bins, kettles office equipment etc </t>
  </si>
  <si>
    <t xml:space="preserve">Procure LCD Projectors, screen, microphones and speakers </t>
  </si>
  <si>
    <t>Procure PBX Phones
(14 offices equipped)</t>
  </si>
  <si>
    <t xml:space="preserve">1316: Procure  Child Diversion officers. </t>
  </si>
  <si>
    <t xml:space="preserve">Procure nine Child Diversion officers for the parishes of, St. Andrew Trelawny, Portland Clarendon, St. Catherine, Hanover and St. James, Westmoreland, St. Mary,   </t>
  </si>
  <si>
    <t>1316: Procure Psychologist</t>
  </si>
  <si>
    <t>One  Psychologist contracted.</t>
  </si>
  <si>
    <t>1316: Procure Secretary/
Administrative Assistant
 - Child Diversion Office
 (AM3)</t>
  </si>
  <si>
    <t>1 Secretary contracted</t>
  </si>
  <si>
    <t>1316: Procure Child
 Diversion Coordinator and Staff</t>
  </si>
  <si>
    <t>Procure 1 Child 
Diversion Coordinator payment of Consultancy Fees</t>
  </si>
  <si>
    <t xml:space="preserve">1316: Public Awareness Programme </t>
  </si>
  <si>
    <t>Procure Billboards, Brochures, fliers and Public Service Announcements and other paraphernalia</t>
  </si>
  <si>
    <t>Whyte/MoJ/Jomie/Bruce/Simmonds</t>
  </si>
  <si>
    <t>Transition</t>
  </si>
  <si>
    <t xml:space="preserve">Support to MDAs </t>
  </si>
  <si>
    <t>Capacity building of  4 MDAs</t>
  </si>
  <si>
    <t>JIS Conract to support Transition and Exit Communication Strategey (to inlude Documentary)</t>
  </si>
  <si>
    <t>New JIS contract Negotiated ($7.124M)</t>
  </si>
  <si>
    <t>CSJP Good News Campaign - Transition Paraphernalia -Referall [Outwards] Booklets</t>
  </si>
  <si>
    <t>Delivery and Payment of brochure</t>
  </si>
  <si>
    <t>GRAND TOTAL TRANSITION</t>
  </si>
  <si>
    <t>MNS/PEU</t>
  </si>
  <si>
    <t>4 MDAs supported</t>
  </si>
  <si>
    <t>SM, Orville, procurment, Mary</t>
  </si>
  <si>
    <t>Publicity Campaign to include: CSJP in 5; Advertorials, Think Tanks, Photography, Website Mgmt, Social Media Mgmt;  Documentry</t>
  </si>
  <si>
    <t>7500 Booklets</t>
  </si>
  <si>
    <t xml:space="preserve">MIS Officer </t>
  </si>
  <si>
    <t>19-1611b(iv)</t>
  </si>
  <si>
    <t xml:space="preserve">Programme Manager </t>
  </si>
  <si>
    <t>19-1611b(iii)</t>
  </si>
  <si>
    <t xml:space="preserve">Senior Regional Case Mgmt Coordinator </t>
  </si>
  <si>
    <t>19-1611b(ii)</t>
  </si>
  <si>
    <t xml:space="preserve">Office Attendant - Temporary </t>
  </si>
  <si>
    <t xml:space="preserve">Accounts Clerk - Payable </t>
  </si>
  <si>
    <t>19-1523a(ii)</t>
  </si>
  <si>
    <t xml:space="preserve">Monitoring and Evaluation Manager </t>
  </si>
  <si>
    <t>19-1316c(iii)</t>
  </si>
  <si>
    <t xml:space="preserve">Child Diversion - Administrative Assistant </t>
  </si>
  <si>
    <t>19-1316c(ii)</t>
  </si>
  <si>
    <t xml:space="preserve">Child Diversion Pyschologist </t>
  </si>
  <si>
    <t>Child Diversion Coordinator</t>
  </si>
  <si>
    <t>Aug 201 9</t>
  </si>
  <si>
    <t>16.390.59</t>
  </si>
  <si>
    <t>19-1315d(iv)</t>
  </si>
  <si>
    <t xml:space="preserve">MOJ- Justice Services Coordinator </t>
  </si>
  <si>
    <t xml:space="preserve">CSJP PeaceMobile  Exit Fairs- Town Crier </t>
  </si>
  <si>
    <t xml:space="preserve">CSJP- Peace Mobile Exit Fairs - Rental Supplies </t>
  </si>
  <si>
    <t xml:space="preserve">CSJP Peace Mobile Exit Fairs - Live Outside Boradcast </t>
  </si>
  <si>
    <t xml:space="preserve">CSJP Peace Mobile Exit Fairs -Entertainment </t>
  </si>
  <si>
    <t xml:space="preserve">CSJP Peace Mobile Exit Fairs - Venue and Refreshment </t>
  </si>
  <si>
    <t>19-1113b</t>
  </si>
  <si>
    <t>Training - Violence Interrupters - Refreshment and Venue</t>
  </si>
  <si>
    <t>19-1112b(ii)</t>
  </si>
  <si>
    <t xml:space="preserve">Capacity Building - Refreshment and Venue </t>
  </si>
  <si>
    <t>65.549.13</t>
  </si>
  <si>
    <t xml:space="preserve">Child Diversion - Stationery and office equipment </t>
  </si>
  <si>
    <t xml:space="preserve">Peacemobile Exit Fair - Flyers </t>
  </si>
  <si>
    <t>19-1112a(ii)</t>
  </si>
  <si>
    <t>Capacity Building in School - Musicial Equipments and Sporting Gears</t>
  </si>
  <si>
    <r>
      <t>Explanation of variance between Planned (P) and Suggested Planned Adjusted (a)  [</t>
    </r>
    <r>
      <rPr>
        <b/>
        <i/>
        <sz val="11"/>
        <rFont val="Calibri"/>
        <family val="2"/>
        <scheme val="minor"/>
      </rPr>
      <t>Do not exceed 50 words</t>
    </r>
    <r>
      <rPr>
        <sz val="11"/>
        <rFont val="Calibri"/>
        <family val="2"/>
        <scheme val="minor"/>
      </rPr>
      <t>]</t>
    </r>
  </si>
  <si>
    <t>1.3.1.4</t>
  </si>
  <si>
    <t># of  court professionals trained</t>
  </si>
  <si>
    <t xml:space="preserve">i. Identify training and work opportunities in nontraditional and high-demand sectors based on recent labour market information and GOJ economic priorities. 
ii. Implement income-generating activities and business development services, including start-up funding. 
iii. Integrate entrepreneurial skills into training programmes to increase 
options for self- employment. 
iv. Engage the private sector early in Programme development to facilitate their collaboration. 
</t>
  </si>
  <si>
    <t xml:space="preserve">i. GOJ will seek additional source of funding to shore up the financial resources of the Programme.
ii. PEU will Implement various cost cutting measures to reduce overall expenditure </t>
  </si>
  <si>
    <t>HIGH</t>
  </si>
  <si>
    <t>Fluctuation in exchange rate of international funding sources may impact the Programme’s financial resources</t>
  </si>
  <si>
    <t xml:space="preserve">i. Develop capacity of and strengthen collaboration among key local partners through related training and participation in Programme Steering Committee. 
ii. Ensure that there is representation from community residents, Community-Based Organizations, and NGOs/civil society on the Programme Steering Committee. 
iii. Ensure that part of the Technical Advisory Team is dedicated to supporting the design and implementation of oversight mechanisms. 
</t>
  </si>
  <si>
    <t xml:space="preserve">Programme progress could be hampered due to a lack of functioning programme oversight bodies (Public Order Committee, Technical Working Group and Programme Steering committee) that would hold CSJP accountable for achieving results at the community level. 
</t>
  </si>
  <si>
    <t>Monitoring and Accountability</t>
  </si>
  <si>
    <t>Senior Governance Officer</t>
  </si>
  <si>
    <t xml:space="preserve">(i) Conduct regular stakeholder outreach with community members, the private sector, community service providers and MDAs to provide constant sensitization on CSJP III activities. 
(ii) Require the CDCs supported by CSJP in each community to demonstrate how they are coordinating with other entities working on similar issues. 
(iii) Inform and empower members of the Project Steering Committee to take on a communications role. 
(iv) Identify incentives to encourage more consistent attention from high-level officials (networking opportunities, useful information exchange, and capacity building 
</t>
  </si>
  <si>
    <t xml:space="preserve">Insufficient coordination among MDAs and donors delivering programmes and services in CSJP ommunities could result in duplication of services or conflicting approaches. 
</t>
  </si>
  <si>
    <t>Public Management and Governance</t>
  </si>
  <si>
    <t>Component 1  -1125</t>
  </si>
  <si>
    <t>HR and Programme Management</t>
  </si>
  <si>
    <t xml:space="preserve">(i) Seek internally for suitable staff to fill vacant positions. 
(ii) Utilize selective 
procurement methodology to hire suitable consultants in a timely manner to fill vacant positions critical to its service delivery. 
</t>
  </si>
  <si>
    <t xml:space="preserve">The Programme is facing the risk of not meeting its targets due to high turnover of critical staff and as the Programme comes to an end it is unable to recruit suitable staff in a timely manner.  </t>
  </si>
  <si>
    <t>Case Officers and Regional Case Management Coordinators</t>
  </si>
  <si>
    <t xml:space="preserve">i.Case officers are fully aware of the safety risks they face and employ a variety of mitigatory measures from avoiding certain areas of the communities at certain times to seeking to engage identified persons in 
conflict with clients  
 ii.The main concern expressed by case officers is that there is no 
Programme support should they be harmed and suggests that their compensation includes a risk premium 
</t>
  </si>
  <si>
    <t xml:space="preserve">Case officers are facing increased risk to their safety due to the nature of the communities and clients they engage. </t>
  </si>
  <si>
    <t>Case Management Coordinators and Programme Manager</t>
  </si>
  <si>
    <t>i. Increase staff complement.
ii. Implement stricter measures to reviewing of cases for termination inkeeping with established protocals.
iii. Reduce active mobilization and focus more on receiving referrals from external sources such as DCS is an attempt to better manage the number of clients engaged by  the Programme.</t>
  </si>
  <si>
    <t xml:space="preserve">The behavior change the Programme seeks to achieve may not materialize due to the high Case loads of Case Managers. The ratio remains prohibitive, and the programme therefore run the risk of not adequately treating each client. 
</t>
  </si>
  <si>
    <t xml:space="preserve">i. Transfer CSJP staff with the relevant experience and expertise to the government department to maintain/build capacity. 
ii. Facilitate work exchanges between CSJP and MDAs’ staff to familiarize MDAs with required functions and processes. 
iii.  The Programme will support the implementation of a transition plan with milestones, timelines, to ensure measured transfer of resources, capacity and knowledge. 
iv. Establish a repository of Programmerelated documents and will share relevant software to support the transition of services to the line ministries. 
v. Standard reporting formats and training will be provided to all Programme partners to ensure that MDAs can track progress based on GOJ requirements. 
vi. Organize workshops on planning, training, reporting and networking among partners to share best practices. 
</t>
  </si>
  <si>
    <t xml:space="preserve">High </t>
  </si>
  <si>
    <t xml:space="preserve">Service delivery by MDAs during/after the transition of services will be hampered due to limited capacity and/or resources within the government to assume CSJP responsibilities and coordination. 
</t>
  </si>
  <si>
    <t xml:space="preserve">Amounts in Credit for the Fund sources are account for via budget transer.   </t>
  </si>
  <si>
    <t>Maverley Centre Renovated</t>
  </si>
  <si>
    <t>Component 1 -Culture change for Peaceful Co-existence and Community Governance</t>
  </si>
  <si>
    <t>Orville Simmonds</t>
  </si>
  <si>
    <t>Patrice, Leroy, Simeon, Mary, Joudene</t>
  </si>
  <si>
    <t>Joudine, Melva, Simeon, Mary</t>
  </si>
  <si>
    <t>Substance Misuse Treatment</t>
  </si>
  <si>
    <r>
      <rPr>
        <i/>
        <sz val="10"/>
        <rFont val="Calibri"/>
        <family val="2"/>
        <scheme val="minor"/>
      </rPr>
      <t xml:space="preserve">NEW MOU </t>
    </r>
    <r>
      <rPr>
        <sz val="10"/>
        <rFont val="Calibri"/>
        <family val="2"/>
        <scheme val="minor"/>
      </rPr>
      <t>nception Report with NCDA reviewed, approved and payment made</t>
    </r>
  </si>
  <si>
    <t>12 Groups/approximately 96 beneficiaries in 120 group sessions</t>
  </si>
  <si>
    <t xml:space="preserve">Melva, Joudine, Orville Mary </t>
  </si>
  <si>
    <t>48 Communities provided with violence interruption services in the KMA, Central Region &amp; Western</t>
  </si>
  <si>
    <t>6  Community-based initiative put on by CBO/NGO/Benevolent Societies/MDA/Private Sector</t>
  </si>
  <si>
    <t>Contract with VPA negotiated and sign</t>
  </si>
  <si>
    <t>Planned interventions under MOU for 39 CDCs :
34-Administrative Support
6-Advocacy Campaigns
30-Peace Building Through Sports, 
20-Centre Management Support 
34- MDA Consultations
27-Home work Programme &amp; Summer Camps</t>
  </si>
  <si>
    <t>Karlene, Joudine, Orville, Mary</t>
  </si>
  <si>
    <t>Karlene/CCMOs, Joudine, Simeon, Mary, Orville</t>
  </si>
  <si>
    <t xml:space="preserve">Parenting Consultant - Manual </t>
  </si>
  <si>
    <t>19-1111d(iI)</t>
  </si>
  <si>
    <t>Life Skills -Paraphernelias (Branded items i.e. cups,mugs, banner,draw string bags)</t>
  </si>
  <si>
    <t xml:space="preserve">Contract executed </t>
  </si>
  <si>
    <t xml:space="preserve">Contract Executed </t>
  </si>
  <si>
    <t>RJ Week - Paraphernelia (pen, arm bands, pencils, water bottle, mug, draw string bag)</t>
  </si>
  <si>
    <t>RJ - Market Campaign -Oxford shirts, paraphernelia(mugs, pen, pencils, draw string bags, bottles)</t>
  </si>
  <si>
    <t xml:space="preserve">contract executed </t>
  </si>
  <si>
    <t xml:space="preserve">Conract executed </t>
  </si>
  <si>
    <t>Programme Mgmt - Other Administrative services( Pest control, motor vehicle maintenance, plubing services, locksmith services, assets/ removal disposals etc. )</t>
  </si>
  <si>
    <t>Newly included</t>
  </si>
  <si>
    <t>Without  ( the option is not  given in the appropriate column )</t>
  </si>
  <si>
    <t>Without  ( the option is not given in the appropriate column )</t>
  </si>
  <si>
    <t>Without  ( the option is not being in the appropriate column )</t>
  </si>
  <si>
    <t>19-1611b(v)</t>
  </si>
  <si>
    <t xml:space="preserve">Child Diversion - Paraphenilia(mugs, pen, pencils, draw string bags, bottles </t>
  </si>
  <si>
    <t xml:space="preserve">Child Diversion - Officers </t>
  </si>
  <si>
    <t>19-1316c(iv)</t>
  </si>
  <si>
    <t>19-1315d(vi)</t>
  </si>
  <si>
    <t xml:space="preserve">MOJ - Restorative Justice Coordinator </t>
  </si>
  <si>
    <t xml:space="preserve">Direct Contracting </t>
  </si>
  <si>
    <t xml:space="preserve">Consultant Editing and Proof Reading Services </t>
  </si>
  <si>
    <t>19-1111d(iii)</t>
  </si>
  <si>
    <t xml:space="preserve">VST Graduation - Venue and Refreshment </t>
  </si>
  <si>
    <t>19-1212 a</t>
  </si>
  <si>
    <t xml:space="preserve">VST Graduation - Decoration </t>
  </si>
  <si>
    <t>19-1212a(ii)</t>
  </si>
  <si>
    <t>VST - Programs, trophies,plaques and Certificate</t>
  </si>
  <si>
    <t>19-1212b</t>
  </si>
  <si>
    <t>19-1212a(i)</t>
  </si>
  <si>
    <t xml:space="preserve">VST Graduation - Rental of Audio visual and gowns </t>
  </si>
  <si>
    <t xml:space="preserve">VST - Venue and refreshment </t>
  </si>
  <si>
    <t xml:space="preserve">VST- Graduation -Décor </t>
  </si>
  <si>
    <t>VST-Rental of Audio Visual and gowns</t>
  </si>
  <si>
    <t xml:space="preserve">VST- Programs,trophies,plaques and certificate </t>
  </si>
  <si>
    <t>19-1212a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</si>
</sst>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_-&quot;€&quot;* #,##0.00_-;\-&quot;€&quot;* #,##0.00_-;_-&quot;€&quot;* &quot;-&quot;??_-;_-@_-"/>
    <numFmt numFmtId="165" formatCode="[$-409]mmmm\ d\,\ yyyy;@"/>
    <numFmt numFmtId="166" formatCode="[$USD]\ #,##0"/>
    <numFmt numFmtId="167" formatCode="[$-10409]#,##0;\-#,##0"/>
    <numFmt numFmtId="168" formatCode="[$-409]d\-mmm\-yy;@"/>
    <numFmt numFmtId="169" formatCode="_([$$-409]* #,##0_);_([$$-409]* \(#,##0\);_([$$-409]* &quot;-&quot;??_);_(@_)"/>
    <numFmt numFmtId="170" formatCode="[$-409]mmm\-yy;@"/>
    <numFmt numFmtId="171" formatCode="[$-409]mmmm\-yy;@"/>
    <numFmt numFmtId="172" formatCode="_(* #,##0_);_(* \(#,##0\);_(* &quot;-&quot;??_);_(@_)"/>
    <numFmt numFmtId="173" formatCode="_([$$-409]* #,##0.00_);_([$$-409]* \(#,##0.00\);_([$$-409]* &quot;-&quot;??_);_(@_)"/>
    <numFmt numFmtId="174" formatCode="#,##0.000000000"/>
    <numFmt numFmtId="175" formatCode="_(&quot;$&quot;* #,##0_);_(&quot;$&quot;* \(#,##0\);_(&quot;$&quot;* &quot;-&quot;??_);_(@_)"/>
    <numFmt numFmtId="176" formatCode="_([$$-409]* #,##0.0_);_([$$-409]* \(#,##0.0\);_([$$-409]* &quot;-&quot;??_);_(@_)"/>
  </numFmts>
  <fonts count="93">
    <font>
      <sz val="12"/>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b/>
      <sz val="11"/>
      <color rgb="FF000000"/>
      <name val="Calibri"/>
      <family val="2"/>
    </font>
    <font>
      <b/>
      <u/>
      <sz val="11"/>
      <color theme="1"/>
      <name val="Calibri"/>
      <family val="2"/>
      <scheme val="minor"/>
    </font>
    <font>
      <i/>
      <sz val="11"/>
      <color theme="1"/>
      <name val="Calibri"/>
      <family val="2"/>
      <scheme val="minor"/>
    </font>
    <font>
      <b/>
      <sz val="12"/>
      <color theme="1"/>
      <name val="Calibri"/>
      <family val="2"/>
      <scheme val="minor"/>
    </font>
    <font>
      <b/>
      <sz val="11"/>
      <name val="Calibri"/>
      <family val="2"/>
    </font>
    <font>
      <b/>
      <sz val="11"/>
      <color theme="1"/>
      <name val="Calibri"/>
      <family val="2"/>
    </font>
    <font>
      <sz val="11"/>
      <color theme="1"/>
      <name val="Calibri"/>
      <family val="2"/>
    </font>
    <font>
      <sz val="11"/>
      <color rgb="FFFF0000"/>
      <name val="Calibri"/>
      <family val="2"/>
    </font>
    <font>
      <sz val="8"/>
      <color theme="1"/>
      <name val="Calibri"/>
      <family val="2"/>
      <scheme val="minor"/>
    </font>
    <font>
      <b/>
      <u/>
      <sz val="11"/>
      <color theme="1"/>
      <name val="Calibri"/>
      <family val="2"/>
    </font>
    <font>
      <sz val="11"/>
      <color rgb="FF000000"/>
      <name val="Calibri"/>
      <family val="2"/>
    </font>
    <font>
      <sz val="10"/>
      <name val="Arial"/>
      <family val="2"/>
    </font>
    <font>
      <b/>
      <sz val="11.95"/>
      <color indexed="8"/>
      <name val="Calibri"/>
      <family val="2"/>
      <scheme val="minor"/>
    </font>
    <font>
      <sz val="10"/>
      <name val="Calibri"/>
      <family val="2"/>
      <scheme val="minor"/>
    </font>
    <font>
      <b/>
      <sz val="8"/>
      <color indexed="8"/>
      <name val="Calibri"/>
      <family val="2"/>
      <scheme val="minor"/>
    </font>
    <font>
      <b/>
      <sz val="11"/>
      <color indexed="8"/>
      <name val="Calibri"/>
      <family val="2"/>
      <scheme val="minor"/>
    </font>
    <font>
      <sz val="10"/>
      <color indexed="8"/>
      <name val="Calibri"/>
      <family val="2"/>
      <scheme val="minor"/>
    </font>
    <font>
      <b/>
      <sz val="10"/>
      <color indexed="8"/>
      <name val="Calibri"/>
      <family val="2"/>
      <scheme val="minor"/>
    </font>
    <font>
      <b/>
      <i/>
      <sz val="11"/>
      <name val="Calibri"/>
      <family val="2"/>
      <scheme val="minor"/>
    </font>
    <font>
      <sz val="11"/>
      <name val="Calibri"/>
      <family val="2"/>
      <scheme val="minor"/>
    </font>
    <font>
      <sz val="10"/>
      <color theme="1"/>
      <name val="Calibri"/>
      <family val="2"/>
      <scheme val="minor"/>
    </font>
    <font>
      <sz val="12"/>
      <color theme="1"/>
      <name val="Calibri"/>
      <family val="2"/>
      <scheme val="minor"/>
    </font>
    <font>
      <b/>
      <sz val="16"/>
      <color theme="1"/>
      <name val="Calibri"/>
      <family val="2"/>
      <scheme val="minor"/>
    </font>
    <font>
      <b/>
      <sz val="14"/>
      <color rgb="FF000000"/>
      <name val="Calibri"/>
      <family val="2"/>
    </font>
    <font>
      <b/>
      <sz val="8"/>
      <color rgb="FF000000"/>
      <name val="Calibri"/>
      <family val="2"/>
    </font>
    <font>
      <b/>
      <sz val="10"/>
      <color theme="1"/>
      <name val="Calibri"/>
      <family val="2"/>
      <scheme val="minor"/>
    </font>
    <font>
      <b/>
      <sz val="11"/>
      <color theme="3" tint="-0.249977111117893"/>
      <name val="Calibri"/>
      <family val="2"/>
      <scheme val="minor"/>
    </font>
    <font>
      <b/>
      <sz val="10"/>
      <name val="Calibri"/>
      <family val="2"/>
      <scheme val="minor"/>
    </font>
    <font>
      <b/>
      <sz val="12"/>
      <name val="Calibri"/>
      <family val="2"/>
      <scheme val="minor"/>
    </font>
    <font>
      <b/>
      <sz val="12"/>
      <color indexed="9"/>
      <name val="Calibri"/>
      <family val="2"/>
      <scheme val="minor"/>
    </font>
    <font>
      <sz val="10"/>
      <color indexed="9"/>
      <name val="Calibri"/>
      <family val="2"/>
      <scheme val="minor"/>
    </font>
    <font>
      <i/>
      <sz val="10"/>
      <color indexed="9"/>
      <name val="Calibri"/>
      <family val="2"/>
    </font>
    <font>
      <sz val="10"/>
      <color indexed="9"/>
      <name val="Calibri"/>
      <family val="2"/>
    </font>
    <font>
      <b/>
      <sz val="12"/>
      <color theme="1"/>
      <name val="Times New Roman"/>
      <family val="1"/>
    </font>
    <font>
      <sz val="10"/>
      <color theme="1"/>
      <name val="Times New Roman"/>
      <family val="1"/>
    </font>
    <font>
      <b/>
      <sz val="10"/>
      <color theme="1"/>
      <name val="Times New Roman"/>
      <family val="1"/>
    </font>
    <font>
      <sz val="12"/>
      <color theme="1"/>
      <name val="Times New Roman"/>
      <family val="1"/>
    </font>
    <font>
      <b/>
      <sz val="14"/>
      <color theme="1"/>
      <name val="Times New Roman"/>
      <family val="1"/>
    </font>
    <font>
      <sz val="14"/>
      <color theme="1"/>
      <name val="Calibri"/>
      <family val="2"/>
      <scheme val="minor"/>
    </font>
    <font>
      <b/>
      <sz val="14"/>
      <color theme="1"/>
      <name val="Calibri"/>
      <family val="2"/>
      <scheme val="minor"/>
    </font>
    <font>
      <b/>
      <sz val="10"/>
      <name val="Times New Roman"/>
      <family val="1"/>
    </font>
    <font>
      <b/>
      <sz val="10"/>
      <color theme="5"/>
      <name val="Times New Roman"/>
      <family val="1"/>
    </font>
    <font>
      <b/>
      <sz val="10"/>
      <color rgb="FF000000"/>
      <name val="Calibri"/>
      <family val="2"/>
      <scheme val="minor"/>
    </font>
    <font>
      <sz val="10"/>
      <name val="Times New Roman"/>
      <family val="1"/>
    </font>
    <font>
      <sz val="24"/>
      <color theme="1"/>
      <name val="Calibri"/>
      <family val="2"/>
      <scheme val="minor"/>
    </font>
    <font>
      <b/>
      <sz val="24"/>
      <color theme="1"/>
      <name val="Calibri"/>
      <family val="2"/>
      <scheme val="minor"/>
    </font>
    <font>
      <sz val="16"/>
      <color theme="1"/>
      <name val="Calibri"/>
      <family val="2"/>
      <scheme val="minor"/>
    </font>
    <font>
      <b/>
      <sz val="12"/>
      <color indexed="8"/>
      <name val="Calibri"/>
      <family val="2"/>
      <scheme val="minor"/>
    </font>
    <font>
      <sz val="11"/>
      <color theme="1"/>
      <name val="Times New Roman"/>
      <family val="1"/>
    </font>
    <font>
      <sz val="12"/>
      <name val="Calibri"/>
      <family val="2"/>
      <scheme val="minor"/>
    </font>
    <font>
      <sz val="10"/>
      <color indexed="8"/>
      <name val="Calibri"/>
      <family val="2"/>
    </font>
    <font>
      <sz val="9"/>
      <color theme="1"/>
      <name val="Times New Roman"/>
      <family val="1"/>
    </font>
    <font>
      <sz val="10"/>
      <color theme="5" tint="0.39997558519241921"/>
      <name val="Calibri"/>
      <family val="2"/>
      <scheme val="minor"/>
    </font>
    <font>
      <sz val="10"/>
      <color rgb="FFFF0000"/>
      <name val="Times New Roman"/>
      <family val="1"/>
    </font>
    <font>
      <sz val="13"/>
      <color theme="1"/>
      <name val="Calibri"/>
      <family val="2"/>
      <scheme val="minor"/>
    </font>
    <font>
      <b/>
      <sz val="13"/>
      <color theme="1"/>
      <name val="Calibri"/>
      <family val="2"/>
      <scheme val="minor"/>
    </font>
    <font>
      <sz val="11"/>
      <name val="Calibri"/>
      <family val="2"/>
    </font>
    <font>
      <sz val="12"/>
      <name val="Times New Roman"/>
      <family val="1"/>
    </font>
    <font>
      <b/>
      <sz val="14"/>
      <name val="Times New Roman"/>
      <family val="1"/>
    </font>
    <font>
      <sz val="10"/>
      <name val="Calibri"/>
      <family val="2"/>
    </font>
    <font>
      <sz val="9"/>
      <name val="Times New Roman"/>
      <family val="1"/>
    </font>
    <font>
      <b/>
      <sz val="16"/>
      <color theme="1"/>
      <name val="Times New Roman"/>
      <family val="1"/>
    </font>
    <font>
      <sz val="12"/>
      <color rgb="FFFF0000"/>
      <name val="Times New Roman"/>
      <family val="1"/>
    </font>
    <font>
      <i/>
      <sz val="10"/>
      <name val="Calibri"/>
      <family val="2"/>
      <scheme val="minor"/>
    </font>
    <font>
      <sz val="10"/>
      <color rgb="FFFF0000"/>
      <name val="Calibri"/>
      <family val="2"/>
      <scheme val="minor"/>
    </font>
    <font>
      <b/>
      <sz val="10"/>
      <color rgb="FF000000"/>
      <name val="Calibri"/>
      <family val="2"/>
    </font>
    <font>
      <sz val="10"/>
      <color theme="1"/>
      <name val="Calibri"/>
      <family val="2"/>
    </font>
    <font>
      <b/>
      <vertAlign val="superscript"/>
      <sz val="12"/>
      <color theme="1"/>
      <name val="Calibri"/>
      <family val="2"/>
      <scheme val="minor"/>
    </font>
    <font>
      <b/>
      <vertAlign val="superscript"/>
      <sz val="10"/>
      <color theme="1"/>
      <name val="Calibri"/>
      <family val="2"/>
      <scheme val="minor"/>
    </font>
    <font>
      <b/>
      <sz val="10"/>
      <color theme="3" tint="-0.249977111117893"/>
      <name val="Calibri"/>
      <family val="2"/>
      <scheme val="minor"/>
    </font>
    <font>
      <b/>
      <i/>
      <sz val="10"/>
      <color theme="1"/>
      <name val="Calibri"/>
      <family val="2"/>
      <scheme val="minor"/>
    </font>
    <font>
      <b/>
      <sz val="22"/>
      <color rgb="FFFF0000"/>
      <name val="Times New Roman"/>
      <family val="1"/>
    </font>
    <font>
      <sz val="9"/>
      <name val="Calibri"/>
      <family val="2"/>
      <scheme val="minor"/>
    </font>
    <font>
      <b/>
      <sz val="10"/>
      <color rgb="FFFF0000"/>
      <name val="Calibri"/>
      <family val="2"/>
      <scheme val="minor"/>
    </font>
    <font>
      <sz val="10"/>
      <name val="Book Antiqua"/>
      <family val="1"/>
    </font>
    <font>
      <sz val="11"/>
      <color theme="1"/>
      <name val="Book Antiqua"/>
      <family val="1"/>
    </font>
    <font>
      <sz val="10"/>
      <color theme="1"/>
      <name val="Book Antiqua"/>
      <family val="1"/>
    </font>
    <font>
      <sz val="11"/>
      <name val="Book Antiqua"/>
      <family val="1"/>
    </font>
    <font>
      <sz val="9"/>
      <color theme="1"/>
      <name val="Calibri"/>
      <family val="2"/>
      <scheme val="minor"/>
    </font>
    <font>
      <b/>
      <sz val="10"/>
      <name val="Calibri"/>
      <family val="2"/>
    </font>
    <font>
      <sz val="9"/>
      <name val="Calibri (Body)_x0000_"/>
    </font>
    <font>
      <b/>
      <sz val="12"/>
      <color rgb="FFFF0000"/>
      <name val="Calibri"/>
      <family val="2"/>
      <scheme val="minor"/>
    </font>
    <font>
      <sz val="10"/>
      <color rgb="FF0070C0"/>
      <name val="Calibri"/>
      <family val="2"/>
      <scheme val="minor"/>
    </font>
    <font>
      <sz val="10"/>
      <color rgb="FF00B0F0"/>
      <name val="Calibri"/>
      <family val="2"/>
      <scheme val="minor"/>
    </font>
    <font>
      <b/>
      <vertAlign val="superscript"/>
      <sz val="16"/>
      <color theme="1"/>
      <name val="Calibri"/>
      <family val="2"/>
      <scheme val="minor"/>
    </font>
    <font>
      <b/>
      <sz val="12"/>
      <name val="Times New Roman"/>
      <family val="1"/>
    </font>
    <font>
      <b/>
      <sz val="13"/>
      <name val="Calibri"/>
      <family val="2"/>
      <scheme val="minor"/>
    </font>
    <font>
      <sz val="14"/>
      <name val="Calibri"/>
      <family val="2"/>
      <scheme val="minor"/>
    </font>
  </fonts>
  <fills count="28">
    <fill>
      <patternFill patternType="none"/>
    </fill>
    <fill>
      <patternFill patternType="gray125"/>
    </fill>
    <fill>
      <patternFill patternType="solid">
        <fgColor rgb="FFFFFF00"/>
        <bgColor indexed="64"/>
      </patternFill>
    </fill>
    <fill>
      <patternFill patternType="solid">
        <fgColor rgb="FF92CDDC"/>
        <bgColor indexed="64"/>
      </patternFill>
    </fill>
    <fill>
      <patternFill patternType="solid">
        <fgColor rgb="FF4BACC6"/>
        <bgColor indexed="64"/>
      </patternFill>
    </fill>
    <fill>
      <patternFill patternType="solid">
        <fgColor rgb="FFDAEEF3"/>
        <bgColor indexed="64"/>
      </patternFill>
    </fill>
    <fill>
      <patternFill patternType="solid">
        <fgColor theme="8" tint="0.59999389629810485"/>
        <bgColor indexed="0"/>
      </patternFill>
    </fill>
    <fill>
      <patternFill patternType="solid">
        <fgColor theme="0" tint="-0.14996795556505021"/>
        <bgColor indexed="64"/>
      </patternFill>
    </fill>
    <fill>
      <patternFill patternType="solid">
        <fgColor theme="8" tint="0.79998168889431442"/>
        <bgColor indexed="64"/>
      </patternFill>
    </fill>
    <fill>
      <patternFill patternType="solid">
        <fgColor indexed="48"/>
        <bgColor indexed="64"/>
      </patternFill>
    </fill>
    <fill>
      <patternFill patternType="solid">
        <fgColor theme="0"/>
        <bgColor indexed="64"/>
      </patternFill>
    </fill>
    <fill>
      <patternFill patternType="solid">
        <fgColor theme="6"/>
        <bgColor indexed="64"/>
      </patternFill>
    </fill>
    <fill>
      <patternFill patternType="solid">
        <fgColor theme="8"/>
        <bgColor indexed="64"/>
      </patternFill>
    </fill>
    <fill>
      <patternFill patternType="solid">
        <fgColor theme="7" tint="0.39997558519241921"/>
        <bgColor indexed="64"/>
      </patternFill>
    </fill>
    <fill>
      <patternFill patternType="solid">
        <fgColor theme="2"/>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theme="8" tint="0.39997558519241921"/>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2" tint="-0.249977111117893"/>
        <bgColor indexed="64"/>
      </patternFill>
    </fill>
    <fill>
      <patternFill patternType="solid">
        <fgColor rgb="FFFF0000"/>
        <bgColor indexed="64"/>
      </patternFill>
    </fill>
    <fill>
      <patternFill patternType="solid">
        <fgColor rgb="FFFFC000"/>
        <bgColor indexed="64"/>
      </patternFill>
    </fill>
    <fill>
      <patternFill patternType="solid">
        <fgColor rgb="FF0066FF"/>
        <bgColor indexed="64"/>
      </patternFill>
    </fill>
    <fill>
      <patternFill patternType="solid">
        <fgColor rgb="FFFFFFFF"/>
        <bgColor indexed="64"/>
      </patternFill>
    </fill>
    <fill>
      <patternFill patternType="solid">
        <fgColor rgb="FFC0C0C0"/>
        <bgColor indexed="64"/>
      </patternFill>
    </fill>
    <fill>
      <patternFill patternType="solid">
        <fgColor rgb="FF00FF00"/>
        <bgColor indexed="64"/>
      </patternFill>
    </fill>
  </fills>
  <borders count="75">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auto="1"/>
      </right>
      <top style="thin">
        <color auto="1"/>
      </top>
      <bottom style="medium">
        <color auto="1"/>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right style="medium">
        <color rgb="FF000000"/>
      </right>
      <top/>
      <bottom style="medium">
        <color indexed="64"/>
      </bottom>
      <diagonal/>
    </border>
  </borders>
  <cellStyleXfs count="8">
    <xf numFmtId="0" fontId="0" fillId="0" borderId="0"/>
    <xf numFmtId="0" fontId="16" fillId="0" borderId="0"/>
    <xf numFmtId="0" fontId="16" fillId="0" borderId="0"/>
    <xf numFmtId="164" fontId="26" fillId="0" borderId="0" applyFont="0" applyFill="0" applyBorder="0" applyAlignment="0" applyProtection="0"/>
    <xf numFmtId="43" fontId="26" fillId="0" borderId="0" applyFont="0" applyFill="0" applyBorder="0" applyAlignment="0" applyProtection="0"/>
    <xf numFmtId="0" fontId="2" fillId="0" borderId="0"/>
    <xf numFmtId="0" fontId="16" fillId="0" borderId="0"/>
    <xf numFmtId="0" fontId="1" fillId="0" borderId="0"/>
  </cellStyleXfs>
  <cellXfs count="1355">
    <xf numFmtId="0" fontId="0" fillId="0" borderId="0" xfId="0"/>
    <xf numFmtId="0" fontId="3" fillId="0" borderId="0" xfId="0" applyFont="1" applyAlignment="1">
      <alignment horizontal="center"/>
    </xf>
    <xf numFmtId="0" fontId="4" fillId="2" borderId="0" xfId="0" applyFont="1" applyFill="1"/>
    <xf numFmtId="0" fontId="4" fillId="0" borderId="0" xfId="0" applyFont="1"/>
    <xf numFmtId="0" fontId="5" fillId="3" borderId="1" xfId="0" applyFont="1" applyFill="1" applyBorder="1" applyAlignment="1">
      <alignment vertical="center" wrapText="1"/>
    </xf>
    <xf numFmtId="0" fontId="0" fillId="0" borderId="0" xfId="0" applyAlignment="1">
      <alignment wrapText="1"/>
    </xf>
    <xf numFmtId="0" fontId="0" fillId="0" borderId="0" xfId="0" applyFill="1" applyBorder="1"/>
    <xf numFmtId="0" fontId="8" fillId="0" borderId="0" xfId="0" applyFont="1" applyBorder="1" applyAlignment="1">
      <alignment horizontal="left"/>
    </xf>
    <xf numFmtId="0" fontId="3" fillId="0" borderId="0" xfId="0" applyFont="1"/>
    <xf numFmtId="0" fontId="10" fillId="5" borderId="5" xfId="0" applyFont="1" applyFill="1" applyBorder="1" applyAlignment="1">
      <alignment vertical="center" wrapText="1"/>
    </xf>
    <xf numFmtId="165" fontId="11" fillId="0" borderId="6" xfId="0" applyNumberFormat="1" applyFont="1" applyBorder="1" applyAlignment="1">
      <alignment vertical="center" wrapText="1"/>
    </xf>
    <xf numFmtId="0" fontId="10" fillId="5" borderId="1" xfId="0" applyFont="1" applyFill="1" applyBorder="1" applyAlignment="1">
      <alignment vertical="center" wrapText="1"/>
    </xf>
    <xf numFmtId="8" fontId="12" fillId="0" borderId="7" xfId="0" applyNumberFormat="1" applyFont="1" applyBorder="1" applyAlignment="1">
      <alignment vertical="center" wrapText="1"/>
    </xf>
    <xf numFmtId="0" fontId="10" fillId="5" borderId="8" xfId="0" applyFont="1" applyFill="1" applyBorder="1" applyAlignment="1">
      <alignment vertical="center" wrapText="1"/>
    </xf>
    <xf numFmtId="0" fontId="10" fillId="5" borderId="9" xfId="0" applyFont="1" applyFill="1" applyBorder="1" applyAlignment="1">
      <alignment vertical="center" wrapText="1"/>
    </xf>
    <xf numFmtId="0" fontId="13" fillId="0" borderId="0" xfId="0" applyFont="1" applyAlignment="1">
      <alignment wrapText="1"/>
    </xf>
    <xf numFmtId="0" fontId="11" fillId="0" borderId="7" xfId="0" applyFont="1" applyBorder="1" applyAlignment="1">
      <alignment vertical="center" wrapText="1"/>
    </xf>
    <xf numFmtId="2" fontId="11" fillId="0" borderId="6" xfId="0" applyNumberFormat="1" applyFont="1" applyBorder="1" applyAlignment="1">
      <alignment vertical="center" wrapText="1"/>
    </xf>
    <xf numFmtId="0" fontId="5" fillId="3" borderId="9" xfId="0" applyFont="1" applyFill="1" applyBorder="1" applyAlignment="1">
      <alignment vertical="center" wrapText="1"/>
    </xf>
    <xf numFmtId="0" fontId="16" fillId="0" borderId="0" xfId="1"/>
    <xf numFmtId="0" fontId="17" fillId="0" borderId="0" xfId="1" applyFont="1" applyAlignment="1" applyProtection="1">
      <alignment vertical="top" readingOrder="1"/>
      <protection locked="0"/>
    </xf>
    <xf numFmtId="0" fontId="18" fillId="0" borderId="0" xfId="1" applyFont="1"/>
    <xf numFmtId="0" fontId="19" fillId="0" borderId="0" xfId="1" applyFont="1" applyAlignment="1" applyProtection="1">
      <alignment vertical="center" wrapText="1" readingOrder="1"/>
      <protection locked="0"/>
    </xf>
    <xf numFmtId="0" fontId="5" fillId="3" borderId="10" xfId="0" applyFont="1" applyFill="1" applyBorder="1" applyAlignment="1">
      <alignment horizontal="center" vertical="center" wrapText="1"/>
    </xf>
    <xf numFmtId="0" fontId="16" fillId="0" borderId="0" xfId="1" applyAlignment="1">
      <alignment vertical="center"/>
    </xf>
    <xf numFmtId="0" fontId="27" fillId="0" borderId="0" xfId="0" applyFont="1"/>
    <xf numFmtId="0" fontId="5" fillId="3" borderId="10" xfId="0" applyFont="1" applyFill="1" applyBorder="1" applyAlignment="1">
      <alignment horizontal="left" vertical="center" wrapText="1"/>
    </xf>
    <xf numFmtId="0" fontId="5" fillId="3" borderId="1" xfId="0" applyFont="1" applyFill="1" applyBorder="1" applyAlignment="1">
      <alignment horizontal="center" vertical="center" wrapText="1"/>
    </xf>
    <xf numFmtId="9" fontId="31" fillId="8" borderId="34" xfId="0" applyNumberFormat="1" applyFont="1" applyFill="1" applyBorder="1" applyAlignment="1">
      <alignment horizontal="center" vertical="center" wrapText="1" readingOrder="1"/>
    </xf>
    <xf numFmtId="0" fontId="18" fillId="8" borderId="34" xfId="1" applyFont="1" applyFill="1" applyBorder="1" applyAlignment="1" applyProtection="1">
      <alignment vertical="center" wrapText="1" readingOrder="1"/>
      <protection locked="0"/>
    </xf>
    <xf numFmtId="0" fontId="18" fillId="8" borderId="34" xfId="1" applyFont="1" applyFill="1" applyBorder="1" applyAlignment="1" applyProtection="1">
      <alignment horizontal="left" vertical="center" wrapText="1" readingOrder="1"/>
    </xf>
    <xf numFmtId="0" fontId="18" fillId="8" borderId="34" xfId="1" applyFont="1" applyFill="1" applyBorder="1" applyAlignment="1" applyProtection="1">
      <alignment horizontal="center" vertical="center" wrapText="1" readingOrder="1"/>
      <protection locked="0"/>
    </xf>
    <xf numFmtId="0" fontId="18" fillId="8" borderId="34" xfId="1" applyFont="1" applyFill="1" applyBorder="1" applyAlignment="1">
      <alignment vertical="center" wrapText="1"/>
    </xf>
    <xf numFmtId="9" fontId="31" fillId="8" borderId="37" xfId="0" applyNumberFormat="1" applyFont="1" applyFill="1" applyBorder="1" applyAlignment="1">
      <alignment horizontal="center" vertical="center" wrapText="1" readingOrder="1"/>
    </xf>
    <xf numFmtId="0" fontId="25" fillId="0" borderId="24" xfId="0" applyFont="1" applyBorder="1" applyAlignment="1">
      <alignment horizontal="left" vertical="center" wrapText="1" readingOrder="1"/>
    </xf>
    <xf numFmtId="0" fontId="32" fillId="0" borderId="24" xfId="1" applyFont="1" applyBorder="1" applyAlignment="1" applyProtection="1">
      <alignment vertical="center" wrapText="1" readingOrder="1"/>
      <protection locked="0"/>
    </xf>
    <xf numFmtId="0" fontId="32" fillId="0" borderId="24" xfId="1" applyFont="1" applyBorder="1" applyAlignment="1" applyProtection="1">
      <alignment horizontal="left" vertical="center" wrapText="1" readingOrder="1"/>
    </xf>
    <xf numFmtId="0" fontId="18" fillId="0" borderId="24" xfId="1" applyFont="1" applyBorder="1" applyAlignment="1" applyProtection="1">
      <alignment horizontal="left" vertical="center" wrapText="1" readingOrder="1"/>
    </xf>
    <xf numFmtId="0" fontId="18" fillId="0" borderId="24" xfId="1" applyFont="1" applyBorder="1" applyAlignment="1">
      <alignment vertical="center" wrapText="1"/>
    </xf>
    <xf numFmtId="0" fontId="18" fillId="0" borderId="39" xfId="1" applyFont="1" applyBorder="1" applyAlignment="1">
      <alignment vertical="center" wrapText="1"/>
    </xf>
    <xf numFmtId="0" fontId="18" fillId="0" borderId="24" xfId="1" applyFont="1" applyBorder="1" applyAlignment="1" applyProtection="1">
      <alignment vertical="center" wrapText="1" readingOrder="1"/>
      <protection locked="0"/>
    </xf>
    <xf numFmtId="0" fontId="25" fillId="0" borderId="40" xfId="0" applyFont="1" applyBorder="1" applyAlignment="1">
      <alignment horizontal="left" vertical="center" wrapText="1" readingOrder="1"/>
    </xf>
    <xf numFmtId="0" fontId="18" fillId="0" borderId="40" xfId="1" applyFont="1" applyBorder="1" applyAlignment="1" applyProtection="1">
      <alignment vertical="center" wrapText="1" readingOrder="1"/>
      <protection locked="0"/>
    </xf>
    <xf numFmtId="0" fontId="18" fillId="0" borderId="23" xfId="1" applyFont="1" applyBorder="1" applyAlignment="1" applyProtection="1">
      <alignment horizontal="left" vertical="center" wrapText="1" readingOrder="1"/>
    </xf>
    <xf numFmtId="0" fontId="18" fillId="0" borderId="23" xfId="1" applyFont="1" applyBorder="1" applyAlignment="1" applyProtection="1">
      <alignment horizontal="center" vertical="center" wrapText="1" readingOrder="1"/>
      <protection locked="0"/>
    </xf>
    <xf numFmtId="0" fontId="18" fillId="0" borderId="32" xfId="1" applyFont="1" applyBorder="1" applyAlignment="1" applyProtection="1">
      <alignment horizontal="center" vertical="center" wrapText="1" readingOrder="1"/>
      <protection locked="0"/>
    </xf>
    <xf numFmtId="0" fontId="18" fillId="0" borderId="32" xfId="1" applyFont="1" applyBorder="1" applyAlignment="1">
      <alignment vertical="center" wrapText="1"/>
    </xf>
    <xf numFmtId="0" fontId="18" fillId="8" borderId="27" xfId="1" applyFont="1" applyFill="1" applyBorder="1" applyAlignment="1" applyProtection="1">
      <alignment vertical="center" wrapText="1" readingOrder="1"/>
      <protection locked="0"/>
    </xf>
    <xf numFmtId="0" fontId="18" fillId="8" borderId="27" xfId="1" applyFont="1" applyFill="1" applyBorder="1" applyAlignment="1" applyProtection="1">
      <alignment horizontal="left" vertical="center" wrapText="1" readingOrder="1"/>
    </xf>
    <xf numFmtId="0" fontId="18" fillId="8" borderId="27" xfId="1" applyFont="1" applyFill="1" applyBorder="1" applyAlignment="1" applyProtection="1">
      <alignment horizontal="center" vertical="center" wrapText="1" readingOrder="1"/>
      <protection locked="0"/>
    </xf>
    <xf numFmtId="0" fontId="18" fillId="8" borderId="37" xfId="1" applyFont="1" applyFill="1" applyBorder="1" applyAlignment="1">
      <alignment vertical="center" wrapText="1"/>
    </xf>
    <xf numFmtId="0" fontId="0" fillId="0" borderId="0" xfId="0" applyAlignment="1">
      <alignment vertical="center"/>
    </xf>
    <xf numFmtId="0" fontId="30" fillId="0" borderId="24" xfId="0" applyFont="1" applyBorder="1" applyAlignment="1">
      <alignment horizontal="left" vertical="center" wrapText="1" readingOrder="1"/>
    </xf>
    <xf numFmtId="0" fontId="30" fillId="0" borderId="36" xfId="0" applyFont="1" applyBorder="1" applyAlignment="1">
      <alignment horizontal="left" vertical="center" wrapText="1" readingOrder="1"/>
    </xf>
    <xf numFmtId="0" fontId="30" fillId="0" borderId="45" xfId="0" applyFont="1" applyBorder="1" applyAlignment="1">
      <alignment horizontal="left" vertical="center" wrapText="1" readingOrder="1"/>
    </xf>
    <xf numFmtId="0" fontId="18" fillId="0" borderId="34" xfId="1" applyFont="1" applyBorder="1" applyAlignment="1" applyProtection="1">
      <alignment vertical="center" wrapText="1" readingOrder="1"/>
      <protection locked="0"/>
    </xf>
    <xf numFmtId="0" fontId="25" fillId="0" borderId="46" xfId="0" applyFont="1" applyBorder="1" applyAlignment="1">
      <alignment horizontal="left" vertical="center" wrapText="1" readingOrder="1"/>
    </xf>
    <xf numFmtId="0" fontId="30" fillId="0" borderId="34" xfId="0" applyFont="1" applyBorder="1" applyAlignment="1">
      <alignment horizontal="left" vertical="center" wrapText="1" readingOrder="1"/>
    </xf>
    <xf numFmtId="0" fontId="18" fillId="0" borderId="34" xfId="1" applyFont="1" applyBorder="1" applyAlignment="1" applyProtection="1">
      <alignment horizontal="center" vertical="center" wrapText="1" readingOrder="1"/>
      <protection locked="0"/>
    </xf>
    <xf numFmtId="0" fontId="18" fillId="0" borderId="34" xfId="1" applyFont="1" applyBorder="1" applyAlignment="1">
      <alignment vertical="center" wrapText="1"/>
    </xf>
    <xf numFmtId="0" fontId="25" fillId="0" borderId="36" xfId="0" applyFont="1" applyBorder="1" applyAlignment="1">
      <alignment horizontal="left" vertical="center" wrapText="1" readingOrder="1"/>
    </xf>
    <xf numFmtId="0" fontId="18" fillId="0" borderId="0" xfId="0" applyFont="1" applyFill="1" applyAlignment="1">
      <alignment vertical="center" wrapText="1"/>
    </xf>
    <xf numFmtId="0" fontId="18" fillId="0" borderId="28" xfId="0" applyFont="1" applyFill="1" applyBorder="1" applyAlignment="1">
      <alignment vertical="center" wrapText="1"/>
    </xf>
    <xf numFmtId="0" fontId="18" fillId="10" borderId="38" xfId="0" applyFont="1" applyFill="1" applyBorder="1" applyAlignment="1">
      <alignment vertical="center" wrapText="1"/>
    </xf>
    <xf numFmtId="0" fontId="18" fillId="10" borderId="46" xfId="0" applyFont="1" applyFill="1" applyBorder="1" applyAlignment="1">
      <alignment vertical="center" wrapText="1"/>
    </xf>
    <xf numFmtId="0" fontId="18" fillId="10" borderId="24" xfId="0" applyFont="1" applyFill="1" applyBorder="1" applyAlignment="1">
      <alignment vertical="center" wrapText="1"/>
    </xf>
    <xf numFmtId="0" fontId="18" fillId="10" borderId="39" xfId="0" applyFont="1" applyFill="1" applyBorder="1" applyAlignment="1">
      <alignment vertical="center" wrapText="1"/>
    </xf>
    <xf numFmtId="0" fontId="18" fillId="10" borderId="0" xfId="0" applyFont="1" applyFill="1" applyAlignment="1">
      <alignment vertical="center" wrapText="1"/>
    </xf>
    <xf numFmtId="0" fontId="18" fillId="0" borderId="38" xfId="0" applyFont="1" applyFill="1" applyBorder="1" applyAlignment="1">
      <alignment vertical="center" wrapText="1"/>
    </xf>
    <xf numFmtId="0" fontId="18" fillId="0" borderId="46" xfId="0" applyFont="1" applyFill="1" applyBorder="1" applyAlignment="1">
      <alignment vertical="center" wrapText="1"/>
    </xf>
    <xf numFmtId="0" fontId="18" fillId="0" borderId="24" xfId="0" applyFont="1" applyFill="1" applyBorder="1" applyAlignment="1">
      <alignment vertical="center" wrapText="1"/>
    </xf>
    <xf numFmtId="0" fontId="18" fillId="0" borderId="39" xfId="0" applyFont="1" applyFill="1" applyBorder="1" applyAlignment="1">
      <alignment vertical="center" wrapText="1"/>
    </xf>
    <xf numFmtId="0" fontId="18" fillId="0" borderId="41" xfId="0" applyFont="1" applyFill="1" applyBorder="1" applyAlignment="1">
      <alignment vertical="center" wrapText="1"/>
    </xf>
    <xf numFmtId="0" fontId="18" fillId="0" borderId="42" xfId="0" applyFont="1" applyFill="1" applyBorder="1" applyAlignment="1">
      <alignment vertical="center" wrapText="1"/>
    </xf>
    <xf numFmtId="0" fontId="18" fillId="0" borderId="32" xfId="0" applyFont="1" applyFill="1" applyBorder="1" applyAlignment="1">
      <alignment vertical="center" wrapText="1"/>
    </xf>
    <xf numFmtId="0" fontId="18" fillId="10" borderId="32" xfId="0" applyFont="1" applyFill="1" applyBorder="1" applyAlignment="1">
      <alignment vertical="center" wrapText="1"/>
    </xf>
    <xf numFmtId="0" fontId="18" fillId="0" borderId="43" xfId="0" applyFont="1" applyFill="1" applyBorder="1" applyAlignment="1">
      <alignment vertical="center" wrapText="1"/>
    </xf>
    <xf numFmtId="15" fontId="18" fillId="0" borderId="24" xfId="0" applyNumberFormat="1" applyFont="1" applyFill="1" applyBorder="1" applyAlignment="1">
      <alignment vertical="center" wrapText="1"/>
    </xf>
    <xf numFmtId="0" fontId="18" fillId="0" borderId="50" xfId="0" applyFont="1" applyFill="1" applyBorder="1" applyAlignment="1">
      <alignment vertical="center" wrapText="1"/>
    </xf>
    <xf numFmtId="0" fontId="25" fillId="0" borderId="46" xfId="0" applyFont="1" applyFill="1" applyBorder="1" applyAlignment="1">
      <alignment horizontal="center" vertical="center" wrapText="1"/>
    </xf>
    <xf numFmtId="0" fontId="35" fillId="0" borderId="45" xfId="2" applyFont="1" applyFill="1" applyBorder="1" applyAlignment="1">
      <alignment horizontal="center" vertical="center" wrapText="1"/>
    </xf>
    <xf numFmtId="0" fontId="35" fillId="0" borderId="24" xfId="0" applyFont="1" applyFill="1" applyBorder="1" applyAlignment="1">
      <alignment horizontal="center" vertical="center" wrapText="1"/>
    </xf>
    <xf numFmtId="0" fontId="25" fillId="0" borderId="24" xfId="0" applyFont="1" applyFill="1" applyBorder="1" applyAlignment="1">
      <alignment horizontal="left" vertical="center" wrapText="1"/>
    </xf>
    <xf numFmtId="0" fontId="18" fillId="0" borderId="24" xfId="0" applyFont="1" applyFill="1" applyBorder="1" applyAlignment="1">
      <alignment horizontal="left" vertical="center" wrapText="1"/>
    </xf>
    <xf numFmtId="0" fontId="18" fillId="10" borderId="24" xfId="0" applyFont="1" applyFill="1" applyBorder="1" applyAlignment="1">
      <alignment horizontal="left" wrapText="1"/>
    </xf>
    <xf numFmtId="0" fontId="25" fillId="10" borderId="24" xfId="0" applyFont="1" applyFill="1" applyBorder="1" applyAlignment="1">
      <alignment horizontal="left" vertical="center" wrapText="1"/>
    </xf>
    <xf numFmtId="14" fontId="18" fillId="10" borderId="24" xfId="0" applyNumberFormat="1" applyFont="1" applyFill="1" applyBorder="1" applyAlignment="1">
      <alignment vertical="center" wrapText="1"/>
    </xf>
    <xf numFmtId="0" fontId="25" fillId="0" borderId="24" xfId="0" applyFont="1" applyFill="1" applyBorder="1" applyAlignment="1">
      <alignment vertical="center" wrapText="1"/>
    </xf>
    <xf numFmtId="0" fontId="18" fillId="0" borderId="40" xfId="0" applyFont="1" applyFill="1" applyBorder="1" applyAlignment="1">
      <alignment vertical="center" wrapText="1"/>
    </xf>
    <xf numFmtId="0" fontId="18" fillId="0" borderId="23" xfId="0" applyFont="1" applyFill="1" applyBorder="1" applyAlignment="1">
      <alignment vertical="center" wrapText="1"/>
    </xf>
    <xf numFmtId="15" fontId="18" fillId="0" borderId="23" xfId="0" applyNumberFormat="1" applyFont="1" applyFill="1" applyBorder="1" applyAlignment="1">
      <alignment vertical="center" wrapText="1"/>
    </xf>
    <xf numFmtId="0" fontId="18" fillId="0" borderId="51" xfId="0" applyFont="1" applyFill="1" applyBorder="1" applyAlignment="1">
      <alignment vertical="center" wrapText="1"/>
    </xf>
    <xf numFmtId="0" fontId="18" fillId="0" borderId="0" xfId="0" applyFont="1" applyFill="1" applyBorder="1" applyAlignment="1">
      <alignment horizontal="left" vertical="center" wrapText="1"/>
    </xf>
    <xf numFmtId="0" fontId="18" fillId="0" borderId="34" xfId="0" applyFont="1" applyFill="1" applyBorder="1" applyAlignment="1">
      <alignment vertical="center" wrapText="1"/>
    </xf>
    <xf numFmtId="0" fontId="38" fillId="0" borderId="0" xfId="0" applyFont="1" applyAlignment="1" applyProtection="1"/>
    <xf numFmtId="0" fontId="39" fillId="0" borderId="0" xfId="0" applyFont="1" applyProtection="1"/>
    <xf numFmtId="0" fontId="40" fillId="11" borderId="23" xfId="0" applyFont="1" applyFill="1" applyBorder="1" applyProtection="1"/>
    <xf numFmtId="0" fontId="40" fillId="12" borderId="23" xfId="0" applyFont="1" applyFill="1" applyBorder="1" applyAlignment="1" applyProtection="1">
      <alignment horizontal="center"/>
    </xf>
    <xf numFmtId="0" fontId="40" fillId="11" borderId="24" xfId="0" applyFont="1" applyFill="1" applyBorder="1" applyProtection="1"/>
    <xf numFmtId="0" fontId="40" fillId="12" borderId="24" xfId="0" applyFont="1" applyFill="1" applyBorder="1" applyProtection="1"/>
    <xf numFmtId="0" fontId="40" fillId="13" borderId="0" xfId="0" applyFont="1" applyFill="1" applyAlignment="1" applyProtection="1">
      <alignment horizontal="center"/>
    </xf>
    <xf numFmtId="3" fontId="40" fillId="12" borderId="24" xfId="0" applyNumberFormat="1" applyFont="1" applyFill="1" applyBorder="1" applyAlignment="1" applyProtection="1">
      <alignment horizontal="center" vertical="center"/>
    </xf>
    <xf numFmtId="0" fontId="39" fillId="13" borderId="0" xfId="0" applyFont="1" applyFill="1" applyProtection="1"/>
    <xf numFmtId="3" fontId="40" fillId="8" borderId="24" xfId="0" applyNumberFormat="1" applyFont="1" applyFill="1" applyBorder="1" applyAlignment="1" applyProtection="1">
      <alignment horizontal="center" vertical="center"/>
    </xf>
    <xf numFmtId="0" fontId="25" fillId="0" borderId="24" xfId="0" applyFont="1" applyFill="1" applyBorder="1" applyAlignment="1" applyProtection="1">
      <alignment horizontal="right" vertical="center" wrapText="1"/>
    </xf>
    <xf numFmtId="169" fontId="25" fillId="0" borderId="24" xfId="3" applyNumberFormat="1" applyFont="1" applyBorder="1" applyAlignment="1" applyProtection="1">
      <alignment vertical="center"/>
      <protection locked="0"/>
    </xf>
    <xf numFmtId="169" fontId="30" fillId="12" borderId="24" xfId="3" applyNumberFormat="1" applyFont="1" applyFill="1" applyBorder="1" applyAlignment="1" applyProtection="1">
      <alignment vertical="center"/>
    </xf>
    <xf numFmtId="169" fontId="18" fillId="13" borderId="0" xfId="3" applyNumberFormat="1" applyFont="1" applyFill="1" applyAlignment="1" applyProtection="1">
      <alignment vertical="center"/>
    </xf>
    <xf numFmtId="0" fontId="39" fillId="0" borderId="0" xfId="0" applyFont="1" applyAlignment="1" applyProtection="1">
      <alignment vertical="center"/>
    </xf>
    <xf numFmtId="0" fontId="25" fillId="0" borderId="24" xfId="0" applyFont="1" applyFill="1" applyBorder="1" applyAlignment="1" applyProtection="1">
      <alignment horizontal="right" wrapText="1"/>
      <protection locked="0"/>
    </xf>
    <xf numFmtId="169" fontId="25" fillId="0" borderId="24" xfId="3" applyNumberFormat="1" applyFont="1" applyBorder="1" applyAlignment="1" applyProtection="1">
      <protection locked="0"/>
    </xf>
    <xf numFmtId="169" fontId="30" fillId="12" borderId="24" xfId="3" applyNumberFormat="1" applyFont="1" applyFill="1" applyBorder="1" applyAlignment="1" applyProtection="1"/>
    <xf numFmtId="169" fontId="25" fillId="0" borderId="24" xfId="3" applyNumberFormat="1" applyFont="1" applyBorder="1" applyAlignment="1" applyProtection="1">
      <alignment horizontal="right" vertical="center"/>
      <protection locked="0"/>
    </xf>
    <xf numFmtId="169" fontId="30" fillId="12" borderId="24" xfId="3" applyNumberFormat="1" applyFont="1" applyFill="1" applyBorder="1" applyAlignment="1" applyProtection="1">
      <alignment horizontal="right" vertical="center"/>
    </xf>
    <xf numFmtId="0" fontId="39" fillId="0" borderId="0" xfId="0" applyFont="1" applyAlignment="1" applyProtection="1">
      <alignment horizontal="right" vertical="center"/>
    </xf>
    <xf numFmtId="169" fontId="26" fillId="10" borderId="24" xfId="3" applyNumberFormat="1" applyFont="1" applyFill="1" applyBorder="1" applyAlignment="1" applyProtection="1">
      <alignment horizontal="center" vertical="center"/>
    </xf>
    <xf numFmtId="169" fontId="8" fillId="12" borderId="24" xfId="3" applyNumberFormat="1" applyFont="1" applyFill="1" applyBorder="1" applyAlignment="1" applyProtection="1">
      <alignment vertical="center"/>
    </xf>
    <xf numFmtId="169" fontId="26" fillId="13" borderId="0" xfId="3" applyNumberFormat="1" applyFont="1" applyFill="1" applyAlignment="1" applyProtection="1">
      <alignment vertical="center"/>
    </xf>
    <xf numFmtId="0" fontId="41" fillId="0" borderId="0" xfId="0" applyFont="1" applyAlignment="1" applyProtection="1">
      <alignment vertical="center"/>
    </xf>
    <xf numFmtId="169" fontId="43" fillId="2" borderId="24" xfId="3" applyNumberFormat="1" applyFont="1" applyFill="1" applyBorder="1" applyAlignment="1" applyProtection="1">
      <alignment horizontal="center" vertical="center"/>
    </xf>
    <xf numFmtId="0" fontId="42" fillId="0" borderId="0" xfId="0" applyFont="1" applyBorder="1" applyAlignment="1" applyProtection="1">
      <alignment horizontal="center" vertical="center" wrapText="1"/>
    </xf>
    <xf numFmtId="169" fontId="43" fillId="10" borderId="24" xfId="3" applyNumberFormat="1" applyFont="1" applyFill="1" applyBorder="1" applyAlignment="1" applyProtection="1">
      <alignment horizontal="center"/>
    </xf>
    <xf numFmtId="169" fontId="30" fillId="12" borderId="0" xfId="3" applyNumberFormat="1" applyFont="1" applyFill="1" applyBorder="1" applyAlignment="1" applyProtection="1"/>
    <xf numFmtId="169" fontId="39" fillId="0" borderId="0" xfId="3" applyNumberFormat="1" applyFont="1" applyFill="1" applyBorder="1" applyProtection="1"/>
    <xf numFmtId="169" fontId="39" fillId="0" borderId="0" xfId="3" applyNumberFormat="1" applyFont="1" applyBorder="1" applyAlignment="1" applyProtection="1">
      <alignment horizontal="center"/>
    </xf>
    <xf numFmtId="169" fontId="39" fillId="0" borderId="0" xfId="3" applyNumberFormat="1" applyFont="1" applyBorder="1" applyAlignment="1" applyProtection="1">
      <alignment horizontal="right"/>
    </xf>
    <xf numFmtId="169" fontId="25" fillId="13" borderId="0" xfId="3" applyNumberFormat="1" applyFont="1" applyFill="1" applyAlignment="1" applyProtection="1"/>
    <xf numFmtId="0" fontId="39" fillId="0" borderId="0" xfId="0" applyFont="1" applyFill="1" applyProtection="1"/>
    <xf numFmtId="0" fontId="38" fillId="0" borderId="0" xfId="0" applyFont="1" applyFill="1" applyProtection="1"/>
    <xf numFmtId="0" fontId="41" fillId="0" borderId="0" xfId="0" applyFont="1" applyFill="1" applyProtection="1"/>
    <xf numFmtId="0" fontId="40" fillId="0" borderId="0" xfId="0" applyFont="1" applyFill="1" applyProtection="1"/>
    <xf numFmtId="169" fontId="39" fillId="0" borderId="0" xfId="0" applyNumberFormat="1" applyFont="1" applyProtection="1"/>
    <xf numFmtId="0" fontId="40" fillId="12" borderId="0" xfId="0" applyFont="1" applyFill="1" applyProtection="1"/>
    <xf numFmtId="3" fontId="40" fillId="0" borderId="24" xfId="0" applyNumberFormat="1" applyFont="1" applyFill="1" applyBorder="1" applyAlignment="1" applyProtection="1">
      <alignment horizontal="center" vertical="center"/>
    </xf>
    <xf numFmtId="0" fontId="39" fillId="0" borderId="24" xfId="0" applyFont="1" applyFill="1" applyBorder="1" applyAlignment="1" applyProtection="1">
      <alignment horizontal="center" vertical="center"/>
    </xf>
    <xf numFmtId="0" fontId="39" fillId="0" borderId="0" xfId="0" applyFont="1"/>
    <xf numFmtId="3" fontId="39" fillId="0" borderId="0" xfId="0" applyNumberFormat="1" applyFont="1"/>
    <xf numFmtId="169" fontId="32" fillId="0" borderId="24" xfId="0" applyNumberFormat="1" applyFont="1" applyFill="1" applyBorder="1" applyAlignment="1">
      <alignment horizontal="center" vertical="center"/>
    </xf>
    <xf numFmtId="169" fontId="18" fillId="0" borderId="24" xfId="0" applyNumberFormat="1" applyFont="1" applyBorder="1" applyAlignment="1">
      <alignment horizontal="center" vertical="center"/>
    </xf>
    <xf numFmtId="169" fontId="18" fillId="0" borderId="24" xfId="0" applyNumberFormat="1" applyFont="1" applyFill="1" applyBorder="1" applyAlignment="1">
      <alignment horizontal="center" vertical="center"/>
    </xf>
    <xf numFmtId="0" fontId="45" fillId="10" borderId="24" xfId="0" applyFont="1" applyFill="1" applyBorder="1" applyAlignment="1">
      <alignment horizontal="left" vertical="center" wrapText="1"/>
    </xf>
    <xf numFmtId="3" fontId="48" fillId="0" borderId="24" xfId="0" applyNumberFormat="1" applyFont="1" applyFill="1" applyBorder="1" applyAlignment="1">
      <alignment horizontal="center" vertical="center"/>
    </xf>
    <xf numFmtId="169" fontId="18" fillId="0" borderId="24" xfId="0" applyNumberFormat="1" applyFont="1" applyFill="1" applyBorder="1" applyAlignment="1">
      <alignment horizontal="right" vertical="center"/>
    </xf>
    <xf numFmtId="0" fontId="18" fillId="14" borderId="24" xfId="0" applyFont="1" applyFill="1" applyBorder="1" applyAlignment="1">
      <alignment wrapText="1"/>
    </xf>
    <xf numFmtId="0" fontId="39" fillId="14" borderId="46" xfId="0" applyFont="1" applyFill="1" applyBorder="1" applyAlignment="1">
      <alignment horizontal="center" vertical="center" wrapText="1"/>
    </xf>
    <xf numFmtId="0" fontId="45" fillId="14" borderId="24" xfId="0" applyFont="1" applyFill="1" applyBorder="1" applyAlignment="1">
      <alignment wrapText="1"/>
    </xf>
    <xf numFmtId="3" fontId="45" fillId="14" borderId="24" xfId="0" applyNumberFormat="1" applyFont="1" applyFill="1" applyBorder="1" applyAlignment="1">
      <alignment horizontal="center" vertical="center"/>
    </xf>
    <xf numFmtId="169" fontId="18" fillId="14" borderId="24" xfId="0" applyNumberFormat="1" applyFont="1" applyFill="1" applyBorder="1" applyAlignment="1">
      <alignment horizontal="center" vertical="center"/>
    </xf>
    <xf numFmtId="0" fontId="45" fillId="0" borderId="24" xfId="0" applyFont="1" applyFill="1" applyBorder="1" applyAlignment="1">
      <alignment horizontal="left" vertical="center" wrapText="1" indent="2"/>
    </xf>
    <xf numFmtId="169" fontId="32" fillId="0" borderId="39" xfId="0" applyNumberFormat="1" applyFont="1" applyFill="1" applyBorder="1" applyAlignment="1">
      <alignment horizontal="center" vertical="center"/>
    </xf>
    <xf numFmtId="0" fontId="45" fillId="16" borderId="32" xfId="0" applyFont="1" applyFill="1" applyBorder="1" applyAlignment="1">
      <alignment wrapText="1"/>
    </xf>
    <xf numFmtId="0" fontId="39" fillId="0" borderId="0" xfId="0" applyFont="1" applyFill="1"/>
    <xf numFmtId="0" fontId="47" fillId="0" borderId="24" xfId="0" applyFont="1" applyFill="1" applyBorder="1" applyAlignment="1">
      <alignment vertical="center" wrapText="1"/>
    </xf>
    <xf numFmtId="169" fontId="32" fillId="0" borderId="24" xfId="0" applyNumberFormat="1" applyFont="1" applyFill="1" applyBorder="1" applyAlignment="1">
      <alignment vertical="top" wrapText="1"/>
    </xf>
    <xf numFmtId="0" fontId="25" fillId="0" borderId="24" xfId="0" applyFont="1" applyFill="1" applyBorder="1" applyAlignment="1">
      <alignment horizontal="right" vertical="center" wrapText="1"/>
    </xf>
    <xf numFmtId="1" fontId="18" fillId="0" borderId="46" xfId="0" applyNumberFormat="1" applyFont="1" applyFill="1" applyBorder="1" applyAlignment="1">
      <alignment horizontal="right"/>
    </xf>
    <xf numFmtId="169" fontId="32" fillId="0" borderId="24" xfId="0" applyNumberFormat="1" applyFont="1" applyFill="1" applyBorder="1" applyAlignment="1">
      <alignment horizontal="right" vertical="center"/>
    </xf>
    <xf numFmtId="0" fontId="0" fillId="0" borderId="0" xfId="0" applyFont="1"/>
    <xf numFmtId="0" fontId="0" fillId="0" borderId="0" xfId="0" applyFont="1" applyAlignment="1"/>
    <xf numFmtId="0" fontId="43" fillId="0" borderId="0" xfId="0" applyFont="1"/>
    <xf numFmtId="0" fontId="0" fillId="18" borderId="24" xfId="0" applyFill="1" applyBorder="1" applyAlignment="1"/>
    <xf numFmtId="0" fontId="3" fillId="18" borderId="24" xfId="0" applyFont="1" applyFill="1" applyBorder="1" applyAlignment="1"/>
    <xf numFmtId="0" fontId="3" fillId="0" borderId="24" xfId="0" applyFont="1" applyBorder="1"/>
    <xf numFmtId="0" fontId="0" fillId="0" borderId="24" xfId="0" applyBorder="1"/>
    <xf numFmtId="0" fontId="0" fillId="0" borderId="24" xfId="0" applyBorder="1" applyAlignment="1">
      <alignment horizontal="left" vertical="top" wrapText="1"/>
    </xf>
    <xf numFmtId="0" fontId="0" fillId="0" borderId="24" xfId="0" applyBorder="1" applyAlignment="1">
      <alignment horizontal="left" vertical="top"/>
    </xf>
    <xf numFmtId="0" fontId="0" fillId="0" borderId="24" xfId="0" applyBorder="1" applyAlignment="1">
      <alignment vertical="top"/>
    </xf>
    <xf numFmtId="0" fontId="3" fillId="0" borderId="24" xfId="0" applyFont="1" applyBorder="1" applyAlignment="1">
      <alignment horizontal="left" vertical="top"/>
    </xf>
    <xf numFmtId="0" fontId="3" fillId="0" borderId="24" xfId="0" applyFont="1" applyBorder="1" applyAlignment="1">
      <alignment vertical="top"/>
    </xf>
    <xf numFmtId="0" fontId="0" fillId="0" borderId="23" xfId="0" applyBorder="1"/>
    <xf numFmtId="0" fontId="0" fillId="0" borderId="23" xfId="0" applyBorder="1" applyAlignment="1">
      <alignment horizontal="left" vertical="top"/>
    </xf>
    <xf numFmtId="0" fontId="0" fillId="18" borderId="54" xfId="0" applyFill="1" applyBorder="1" applyAlignment="1"/>
    <xf numFmtId="0" fontId="3" fillId="18" borderId="54" xfId="0" applyFont="1" applyFill="1" applyBorder="1" applyAlignment="1"/>
    <xf numFmtId="0" fontId="3" fillId="0" borderId="24" xfId="0" applyFont="1" applyBorder="1" applyAlignment="1">
      <alignment vertical="top" wrapText="1"/>
    </xf>
    <xf numFmtId="0" fontId="50" fillId="0" borderId="53" xfId="0" applyFont="1" applyBorder="1" applyAlignment="1">
      <alignment horizontal="center"/>
    </xf>
    <xf numFmtId="0" fontId="51" fillId="0" borderId="24" xfId="0" applyFont="1" applyBorder="1"/>
    <xf numFmtId="169" fontId="30" fillId="2" borderId="0" xfId="3" applyNumberFormat="1" applyFont="1" applyFill="1" applyBorder="1" applyAlignment="1" applyProtection="1">
      <alignment vertical="center"/>
    </xf>
    <xf numFmtId="0" fontId="34" fillId="9" borderId="55" xfId="0" applyFont="1" applyFill="1" applyBorder="1" applyAlignment="1">
      <alignment vertical="center"/>
    </xf>
    <xf numFmtId="0" fontId="34" fillId="9" borderId="50" xfId="0" applyFont="1" applyFill="1" applyBorder="1" applyAlignment="1">
      <alignment vertical="center"/>
    </xf>
    <xf numFmtId="0" fontId="8" fillId="0" borderId="0" xfId="0" applyFont="1"/>
    <xf numFmtId="165" fontId="0" fillId="0" borderId="0" xfId="0" applyNumberFormat="1" applyFont="1" applyAlignment="1">
      <alignment horizontal="left" vertical="center" indent="3"/>
    </xf>
    <xf numFmtId="0" fontId="0" fillId="0" borderId="0" xfId="0" applyAlignment="1">
      <alignment horizontal="left" vertical="center" indent="3"/>
    </xf>
    <xf numFmtId="0" fontId="52" fillId="0" borderId="0" xfId="1" applyFont="1" applyAlignment="1" applyProtection="1">
      <alignment horizontal="left" readingOrder="1"/>
      <protection locked="0"/>
    </xf>
    <xf numFmtId="0" fontId="30" fillId="0" borderId="46" xfId="0" applyFont="1" applyFill="1" applyBorder="1" applyAlignment="1">
      <alignment horizontal="center" vertical="center" wrapText="1"/>
    </xf>
    <xf numFmtId="0" fontId="30" fillId="0" borderId="46" xfId="0" applyFont="1" applyFill="1" applyBorder="1" applyAlignment="1">
      <alignment horizontal="center" vertical="center"/>
    </xf>
    <xf numFmtId="170" fontId="18" fillId="0" borderId="24" xfId="0" applyNumberFormat="1" applyFont="1" applyFill="1" applyBorder="1" applyAlignment="1" applyProtection="1">
      <alignment vertical="center"/>
    </xf>
    <xf numFmtId="0" fontId="18" fillId="0" borderId="23" xfId="0" applyFont="1" applyFill="1" applyBorder="1" applyAlignment="1">
      <alignment horizontal="left" vertical="center" wrapText="1"/>
    </xf>
    <xf numFmtId="0" fontId="5" fillId="3" borderId="10" xfId="0" applyFont="1" applyFill="1" applyBorder="1" applyAlignment="1">
      <alignment horizontal="center" vertical="center" wrapText="1"/>
    </xf>
    <xf numFmtId="0" fontId="38" fillId="0" borderId="28" xfId="0" applyFont="1" applyBorder="1" applyAlignment="1" applyProtection="1">
      <alignment horizontal="center" vertical="center" wrapText="1"/>
    </xf>
    <xf numFmtId="0" fontId="38" fillId="0" borderId="46" xfId="0" applyFont="1" applyBorder="1" applyAlignment="1" applyProtection="1">
      <alignment horizontal="center" vertical="center" wrapText="1"/>
    </xf>
    <xf numFmtId="0" fontId="25" fillId="0" borderId="24" xfId="0" applyFont="1" applyFill="1" applyBorder="1" applyAlignment="1" applyProtection="1">
      <alignment wrapText="1"/>
    </xf>
    <xf numFmtId="0" fontId="25" fillId="0" borderId="24" xfId="0" applyFont="1" applyFill="1" applyBorder="1" applyAlignment="1" applyProtection="1">
      <alignment vertical="center" wrapText="1"/>
    </xf>
    <xf numFmtId="0" fontId="25" fillId="0" borderId="24" xfId="0" applyFont="1" applyFill="1" applyBorder="1" applyAlignment="1" applyProtection="1">
      <alignment vertical="center" wrapText="1" shrinkToFit="1"/>
    </xf>
    <xf numFmtId="0" fontId="18" fillId="0" borderId="24" xfId="0" applyFont="1" applyFill="1" applyBorder="1" applyAlignment="1">
      <alignment vertical="top" wrapText="1"/>
    </xf>
    <xf numFmtId="0" fontId="55" fillId="0" borderId="24" xfId="0" applyFont="1" applyFill="1" applyBorder="1" applyAlignment="1" applyProtection="1">
      <alignment vertical="top" wrapText="1"/>
    </xf>
    <xf numFmtId="0" fontId="32" fillId="0" borderId="24" xfId="0" applyFont="1" applyFill="1" applyBorder="1" applyAlignment="1">
      <alignment vertical="top" wrapText="1"/>
    </xf>
    <xf numFmtId="0" fontId="38" fillId="0" borderId="24" xfId="0" applyFont="1" applyFill="1" applyBorder="1" applyAlignment="1" applyProtection="1">
      <alignment vertical="center" wrapText="1"/>
    </xf>
    <xf numFmtId="170" fontId="18" fillId="0" borderId="24" xfId="0" applyNumberFormat="1" applyFont="1" applyFill="1" applyBorder="1" applyAlignment="1" applyProtection="1">
      <alignment vertical="center" wrapText="1"/>
    </xf>
    <xf numFmtId="0" fontId="18" fillId="0" borderId="24" xfId="1" applyFont="1" applyFill="1" applyBorder="1" applyAlignment="1">
      <alignment vertical="center" wrapText="1"/>
    </xf>
    <xf numFmtId="0" fontId="18" fillId="19" borderId="24" xfId="1" applyFont="1" applyFill="1" applyBorder="1" applyAlignment="1" applyProtection="1">
      <alignment horizontal="center" vertical="center" wrapText="1" readingOrder="1"/>
      <protection locked="0"/>
    </xf>
    <xf numFmtId="0" fontId="18" fillId="19" borderId="24" xfId="1" applyFont="1" applyFill="1" applyBorder="1" applyAlignment="1">
      <alignment vertical="center" wrapText="1"/>
    </xf>
    <xf numFmtId="0" fontId="18" fillId="0" borderId="23" xfId="1" applyFont="1" applyFill="1" applyBorder="1" applyAlignment="1">
      <alignment vertical="center" wrapText="1"/>
    </xf>
    <xf numFmtId="0" fontId="18" fillId="0" borderId="32" xfId="1" applyFont="1" applyFill="1" applyBorder="1" applyAlignment="1">
      <alignment vertical="center" wrapText="1"/>
    </xf>
    <xf numFmtId="0" fontId="18" fillId="0" borderId="27" xfId="1" applyFont="1" applyFill="1" applyBorder="1" applyAlignment="1">
      <alignment vertical="center" wrapText="1"/>
    </xf>
    <xf numFmtId="0" fontId="32" fillId="0" borderId="27" xfId="1" applyFont="1" applyFill="1" applyBorder="1" applyAlignment="1">
      <alignment horizontal="center" vertical="center" wrapText="1"/>
    </xf>
    <xf numFmtId="0" fontId="18" fillId="0" borderId="34" xfId="1" applyFont="1" applyFill="1" applyBorder="1" applyAlignment="1">
      <alignment vertical="center" wrapText="1"/>
    </xf>
    <xf numFmtId="0" fontId="57" fillId="19" borderId="23" xfId="1" applyFont="1" applyFill="1" applyBorder="1" applyAlignment="1" applyProtection="1">
      <alignment horizontal="center" vertical="center" wrapText="1" readingOrder="1"/>
      <protection locked="0"/>
    </xf>
    <xf numFmtId="0" fontId="57" fillId="19" borderId="23" xfId="1" applyFont="1" applyFill="1" applyBorder="1" applyAlignment="1">
      <alignment vertical="center" wrapText="1"/>
    </xf>
    <xf numFmtId="0" fontId="18" fillId="19" borderId="23" xfId="1" applyFont="1" applyFill="1" applyBorder="1" applyAlignment="1">
      <alignment vertical="center" wrapText="1"/>
    </xf>
    <xf numFmtId="0" fontId="18" fillId="19" borderId="23" xfId="1" applyFont="1" applyFill="1" applyBorder="1" applyAlignment="1" applyProtection="1">
      <alignment horizontal="center" vertical="center" wrapText="1" readingOrder="1"/>
      <protection locked="0"/>
    </xf>
    <xf numFmtId="0" fontId="55" fillId="0" borderId="28" xfId="0" applyFont="1" applyFill="1" applyBorder="1" applyAlignment="1" applyProtection="1">
      <alignment vertical="top" wrapText="1"/>
    </xf>
    <xf numFmtId="169" fontId="8" fillId="10" borderId="24" xfId="3" applyNumberFormat="1" applyFont="1" applyFill="1" applyBorder="1" applyAlignment="1" applyProtection="1">
      <alignment horizontal="center" vertical="center"/>
    </xf>
    <xf numFmtId="0" fontId="38" fillId="0" borderId="46" xfId="0" applyFont="1" applyBorder="1" applyAlignment="1" applyProtection="1">
      <alignment horizontal="left" vertical="center" wrapText="1"/>
    </xf>
    <xf numFmtId="1" fontId="32" fillId="0" borderId="46" xfId="0" applyNumberFormat="1" applyFont="1" applyFill="1" applyBorder="1" applyAlignment="1">
      <alignment horizontal="right"/>
    </xf>
    <xf numFmtId="3" fontId="58" fillId="0" borderId="0" xfId="0" applyNumberFormat="1" applyFont="1"/>
    <xf numFmtId="0" fontId="58" fillId="0" borderId="0" xfId="0" applyFont="1"/>
    <xf numFmtId="43" fontId="56" fillId="0" borderId="0" xfId="4" applyFont="1"/>
    <xf numFmtId="169" fontId="32" fillId="0" borderId="24" xfId="0" applyNumberFormat="1" applyFont="1" applyBorder="1" applyAlignment="1">
      <alignment horizontal="center" vertical="center"/>
    </xf>
    <xf numFmtId="169" fontId="39" fillId="0" borderId="0" xfId="0" applyNumberFormat="1" applyFont="1"/>
    <xf numFmtId="0" fontId="18" fillId="0" borderId="24" xfId="0" applyFont="1" applyFill="1" applyBorder="1" applyAlignment="1" applyProtection="1">
      <alignment vertical="center" wrapText="1"/>
    </xf>
    <xf numFmtId="0" fontId="25" fillId="0" borderId="23" xfId="0" applyFont="1" applyFill="1" applyBorder="1" applyAlignment="1" applyProtection="1">
      <alignment horizontal="left" vertical="center" wrapText="1"/>
    </xf>
    <xf numFmtId="0" fontId="18" fillId="0" borderId="24" xfId="0" applyFont="1" applyFill="1" applyBorder="1" applyAlignment="1">
      <alignment wrapText="1"/>
    </xf>
    <xf numFmtId="0" fontId="30" fillId="0" borderId="60" xfId="0" applyFont="1" applyBorder="1" applyAlignment="1">
      <alignment horizontal="left" vertical="center" wrapText="1" readingOrder="1"/>
    </xf>
    <xf numFmtId="0" fontId="18" fillId="8" borderId="24" xfId="1" applyFont="1" applyFill="1" applyBorder="1" applyAlignment="1" applyProtection="1">
      <alignment vertical="center" wrapText="1" readingOrder="1"/>
      <protection locked="0"/>
    </xf>
    <xf numFmtId="0" fontId="18" fillId="8" borderId="24" xfId="1" applyFont="1" applyFill="1" applyBorder="1" applyAlignment="1" applyProtection="1">
      <alignment horizontal="left" vertical="center" wrapText="1" readingOrder="1"/>
    </xf>
    <xf numFmtId="171" fontId="18" fillId="0" borderId="24" xfId="0" applyNumberFormat="1" applyFont="1" applyFill="1" applyBorder="1" applyAlignment="1" applyProtection="1">
      <alignment vertical="center" wrapText="1"/>
    </xf>
    <xf numFmtId="169" fontId="60" fillId="12" borderId="24" xfId="3" applyNumberFormat="1" applyFont="1" applyFill="1" applyBorder="1" applyAlignment="1" applyProtection="1">
      <alignment vertical="center"/>
    </xf>
    <xf numFmtId="169" fontId="59" fillId="13" borderId="0" xfId="3" applyNumberFormat="1" applyFont="1" applyFill="1" applyAlignment="1" applyProtection="1">
      <alignment vertical="center"/>
    </xf>
    <xf numFmtId="43" fontId="39" fillId="0" borderId="0" xfId="4" applyFont="1" applyProtection="1"/>
    <xf numFmtId="0" fontId="18" fillId="0" borderId="24" xfId="0" applyFont="1" applyFill="1" applyBorder="1" applyAlignment="1">
      <alignment horizontal="left" wrapText="1"/>
    </xf>
    <xf numFmtId="0" fontId="32" fillId="0" borderId="24" xfId="0" applyFont="1" applyFill="1" applyBorder="1" applyAlignment="1" applyProtection="1">
      <alignment vertical="center" wrapText="1"/>
    </xf>
    <xf numFmtId="0" fontId="18" fillId="0" borderId="24" xfId="0" applyFont="1" applyFill="1" applyBorder="1" applyAlignment="1">
      <alignment horizontal="center" vertical="center" wrapText="1"/>
    </xf>
    <xf numFmtId="170" fontId="18" fillId="0" borderId="24" xfId="0" applyNumberFormat="1" applyFont="1" applyFill="1" applyBorder="1" applyAlignment="1" applyProtection="1">
      <alignment vertical="top"/>
    </xf>
    <xf numFmtId="0" fontId="18" fillId="0" borderId="34" xfId="1" applyFont="1" applyFill="1" applyBorder="1" applyAlignment="1" applyProtection="1">
      <alignment vertical="center" wrapText="1" readingOrder="1"/>
      <protection locked="0"/>
    </xf>
    <xf numFmtId="0" fontId="18" fillId="0" borderId="34" xfId="1" applyFont="1" applyFill="1" applyBorder="1" applyAlignment="1" applyProtection="1">
      <alignment horizontal="center" vertical="center" wrapText="1" readingOrder="1"/>
      <protection locked="0"/>
    </xf>
    <xf numFmtId="0" fontId="18" fillId="0" borderId="37" xfId="1" applyFont="1" applyFill="1" applyBorder="1" applyAlignment="1">
      <alignment vertical="center" wrapText="1"/>
    </xf>
    <xf numFmtId="0" fontId="18" fillId="10" borderId="24" xfId="0" applyFont="1" applyFill="1" applyBorder="1" applyAlignment="1" applyProtection="1">
      <alignment vertical="center" wrapText="1"/>
    </xf>
    <xf numFmtId="170" fontId="18" fillId="10" borderId="24" xfId="0" applyNumberFormat="1" applyFont="1" applyFill="1" applyBorder="1" applyAlignment="1" applyProtection="1">
      <alignment vertical="center"/>
    </xf>
    <xf numFmtId="171" fontId="18" fillId="10" borderId="24" xfId="0" applyNumberFormat="1" applyFont="1" applyFill="1" applyBorder="1" applyAlignment="1" applyProtection="1">
      <alignment vertical="center" wrapText="1"/>
    </xf>
    <xf numFmtId="0" fontId="18" fillId="19" borderId="34" xfId="1" applyFont="1" applyFill="1" applyBorder="1" applyAlignment="1" applyProtection="1">
      <alignment horizontal="center" vertical="center" wrapText="1" readingOrder="1"/>
      <protection locked="0"/>
    </xf>
    <xf numFmtId="0" fontId="18" fillId="19" borderId="34" xfId="1" applyFont="1" applyFill="1" applyBorder="1" applyAlignment="1">
      <alignment vertical="center" wrapText="1"/>
    </xf>
    <xf numFmtId="170" fontId="18" fillId="0" borderId="23" xfId="0" applyNumberFormat="1" applyFont="1" applyFill="1" applyBorder="1" applyAlignment="1" applyProtection="1">
      <alignment vertical="center"/>
    </xf>
    <xf numFmtId="0" fontId="30" fillId="8" borderId="24" xfId="0" applyFont="1" applyFill="1" applyBorder="1" applyAlignment="1">
      <alignment horizontal="left" vertical="center" wrapText="1" readingOrder="1"/>
    </xf>
    <xf numFmtId="170" fontId="18" fillId="8" borderId="24" xfId="0" applyNumberFormat="1" applyFont="1" applyFill="1" applyBorder="1" applyAlignment="1" applyProtection="1">
      <alignment vertical="center"/>
    </xf>
    <xf numFmtId="171" fontId="18" fillId="8" borderId="24" xfId="0" applyNumberFormat="1" applyFont="1" applyFill="1" applyBorder="1" applyAlignment="1" applyProtection="1">
      <alignment vertical="center" wrapText="1"/>
    </xf>
    <xf numFmtId="169" fontId="40" fillId="0" borderId="0" xfId="0" applyNumberFormat="1" applyFont="1" applyFill="1" applyProtection="1"/>
    <xf numFmtId="0" fontId="18" fillId="0" borderId="34" xfId="1" applyFont="1" applyBorder="1" applyAlignment="1" applyProtection="1">
      <alignment horizontal="left" vertical="center" wrapText="1" readingOrder="1"/>
      <protection locked="0"/>
    </xf>
    <xf numFmtId="0" fontId="18" fillId="0" borderId="34" xfId="1" applyFont="1" applyBorder="1" applyAlignment="1" applyProtection="1">
      <alignment horizontal="left" vertical="center" wrapText="1" readingOrder="1"/>
    </xf>
    <xf numFmtId="170" fontId="18" fillId="0" borderId="24" xfId="0" applyNumberFormat="1" applyFont="1" applyFill="1" applyBorder="1" applyAlignment="1" applyProtection="1"/>
    <xf numFmtId="170" fontId="18" fillId="0" borderId="24" xfId="0" applyNumberFormat="1" applyFont="1" applyFill="1" applyBorder="1" applyAlignment="1" applyProtection="1">
      <alignment horizontal="right"/>
    </xf>
    <xf numFmtId="170" fontId="18" fillId="0" borderId="24" xfId="0" applyNumberFormat="1" applyFont="1" applyFill="1" applyBorder="1" applyAlignment="1" applyProtection="1">
      <alignment wrapText="1"/>
    </xf>
    <xf numFmtId="0" fontId="18" fillId="8" borderId="34" xfId="1" applyFont="1" applyFill="1" applyBorder="1" applyAlignment="1" applyProtection="1">
      <alignment horizontal="right" vertical="center" wrapText="1" readingOrder="1"/>
      <protection locked="0"/>
    </xf>
    <xf numFmtId="0" fontId="18" fillId="0" borderId="34" xfId="1" applyFont="1" applyBorder="1" applyAlignment="1" applyProtection="1">
      <alignment horizontal="right" vertical="center" wrapText="1" readingOrder="1"/>
      <protection locked="0"/>
    </xf>
    <xf numFmtId="0" fontId="18" fillId="0" borderId="24" xfId="1" applyFont="1" applyBorder="1" applyAlignment="1" applyProtection="1">
      <alignment horizontal="right" vertical="center" wrapText="1" readingOrder="1"/>
      <protection locked="0"/>
    </xf>
    <xf numFmtId="0" fontId="25" fillId="0" borderId="24" xfId="0" applyFont="1" applyBorder="1" applyAlignment="1">
      <alignment vertical="center"/>
    </xf>
    <xf numFmtId="17" fontId="25" fillId="0" borderId="34" xfId="0" applyNumberFormat="1" applyFont="1" applyBorder="1" applyAlignment="1">
      <alignment vertical="center"/>
    </xf>
    <xf numFmtId="0" fontId="18" fillId="0" borderId="23" xfId="0" applyFont="1" applyFill="1" applyBorder="1" applyAlignment="1" applyProtection="1">
      <alignment vertical="center" wrapText="1"/>
    </xf>
    <xf numFmtId="0" fontId="30" fillId="8" borderId="45" xfId="0" applyFont="1" applyFill="1" applyBorder="1" applyAlignment="1">
      <alignment horizontal="left" vertical="center" wrapText="1" readingOrder="1"/>
    </xf>
    <xf numFmtId="0" fontId="18" fillId="0" borderId="24" xfId="0" applyFont="1" applyFill="1" applyBorder="1" applyAlignment="1" applyProtection="1">
      <alignment horizontal="left" vertical="top" wrapText="1"/>
    </xf>
    <xf numFmtId="0" fontId="18" fillId="0" borderId="24" xfId="0" applyFont="1" applyFill="1" applyBorder="1" applyAlignment="1" applyProtection="1">
      <alignment horizontal="center" vertical="center" wrapText="1"/>
    </xf>
    <xf numFmtId="169" fontId="41" fillId="0" borderId="0" xfId="0" applyNumberFormat="1" applyFont="1" applyFill="1" applyProtection="1"/>
    <xf numFmtId="43" fontId="39" fillId="0" borderId="24" xfId="4" applyFont="1" applyBorder="1" applyProtection="1"/>
    <xf numFmtId="0" fontId="18" fillId="0" borderId="29" xfId="1" applyFont="1" applyFill="1" applyBorder="1" applyAlignment="1">
      <alignment vertical="center" wrapText="1"/>
    </xf>
    <xf numFmtId="170" fontId="18" fillId="0" borderId="24" xfId="0" applyNumberFormat="1" applyFont="1" applyFill="1" applyBorder="1" applyAlignment="1" applyProtection="1">
      <alignment horizontal="center" vertical="center"/>
    </xf>
    <xf numFmtId="0" fontId="18" fillId="0" borderId="34" xfId="0" applyFont="1" applyFill="1" applyBorder="1" applyAlignment="1" applyProtection="1">
      <alignment vertical="center" wrapText="1"/>
    </xf>
    <xf numFmtId="0" fontId="18" fillId="0" borderId="24" xfId="0" applyFont="1" applyFill="1" applyBorder="1" applyAlignment="1">
      <alignment vertical="center"/>
    </xf>
    <xf numFmtId="0" fontId="18" fillId="0" borderId="24" xfId="0" applyFont="1" applyFill="1" applyBorder="1"/>
    <xf numFmtId="0" fontId="18" fillId="0" borderId="24" xfId="0" applyFont="1" applyFill="1" applyBorder="1" applyAlignment="1" applyProtection="1">
      <alignment wrapText="1"/>
    </xf>
    <xf numFmtId="0" fontId="25" fillId="0" borderId="45" xfId="0" applyFont="1" applyBorder="1" applyAlignment="1">
      <alignment horizontal="left" vertical="center" wrapText="1" readingOrder="1"/>
    </xf>
    <xf numFmtId="169" fontId="8" fillId="13" borderId="28" xfId="3" applyNumberFormat="1" applyFont="1" applyFill="1" applyBorder="1" applyAlignment="1" applyProtection="1">
      <alignment horizontal="center" vertical="center"/>
    </xf>
    <xf numFmtId="43" fontId="39" fillId="0" borderId="0" xfId="4" applyFont="1" applyFill="1"/>
    <xf numFmtId="0" fontId="40" fillId="0" borderId="0" xfId="0" applyFont="1" applyAlignment="1">
      <alignment wrapText="1"/>
    </xf>
    <xf numFmtId="0" fontId="54" fillId="0" borderId="0" xfId="0" applyFont="1" applyFill="1"/>
    <xf numFmtId="0" fontId="63" fillId="0" borderId="13" xfId="0" applyFont="1" applyBorder="1" applyAlignment="1">
      <alignment wrapText="1"/>
    </xf>
    <xf numFmtId="0" fontId="63" fillId="0" borderId="14" xfId="0" applyFont="1" applyBorder="1" applyAlignment="1">
      <alignment wrapText="1"/>
    </xf>
    <xf numFmtId="0" fontId="63" fillId="0" borderId="15" xfId="0" applyFont="1" applyBorder="1" applyAlignment="1">
      <alignment wrapText="1"/>
    </xf>
    <xf numFmtId="0" fontId="18" fillId="0" borderId="24" xfId="0" applyFont="1" applyFill="1" applyBorder="1" applyAlignment="1">
      <alignment vertical="center" wrapText="1"/>
    </xf>
    <xf numFmtId="8" fontId="61" fillId="0" borderId="7" xfId="0" applyNumberFormat="1" applyFont="1" applyBorder="1" applyAlignment="1">
      <alignment vertical="center" wrapText="1"/>
    </xf>
    <xf numFmtId="43" fontId="25" fillId="0" borderId="0" xfId="4" applyFont="1"/>
    <xf numFmtId="0" fontId="18" fillId="0" borderId="24" xfId="0" applyFont="1" applyBorder="1" applyAlignment="1">
      <alignment horizontal="right" vertical="center" wrapText="1"/>
    </xf>
    <xf numFmtId="169" fontId="18" fillId="0" borderId="39" xfId="0" applyNumberFormat="1" applyFont="1" applyBorder="1" applyAlignment="1">
      <alignment horizontal="center" vertical="center"/>
    </xf>
    <xf numFmtId="0" fontId="18" fillId="0" borderId="24" xfId="0" applyFont="1" applyFill="1" applyBorder="1" applyAlignment="1">
      <alignment horizontal="right" vertical="center" wrapText="1"/>
    </xf>
    <xf numFmtId="169" fontId="18" fillId="0" borderId="39" xfId="0" applyNumberFormat="1" applyFont="1" applyFill="1" applyBorder="1" applyAlignment="1">
      <alignment horizontal="center" vertical="center"/>
    </xf>
    <xf numFmtId="0" fontId="18" fillId="0" borderId="46" xfId="0" applyFont="1" applyFill="1" applyBorder="1" applyAlignment="1">
      <alignment horizontal="center" vertical="center" wrapText="1"/>
    </xf>
    <xf numFmtId="0" fontId="32" fillId="0" borderId="24" xfId="0" applyFont="1" applyBorder="1" applyAlignment="1">
      <alignment horizontal="right" vertical="center" wrapText="1"/>
    </xf>
    <xf numFmtId="0" fontId="18" fillId="0" borderId="46" xfId="0" applyFont="1" applyBorder="1" applyAlignment="1">
      <alignment horizontal="right" vertical="center" wrapText="1"/>
    </xf>
    <xf numFmtId="0" fontId="64" fillId="0" borderId="24" xfId="0" applyFont="1" applyFill="1" applyBorder="1" applyAlignment="1" applyProtection="1">
      <alignment vertical="top" wrapText="1"/>
    </xf>
    <xf numFmtId="0" fontId="32" fillId="0" borderId="46" xfId="0" applyFont="1" applyFill="1" applyBorder="1" applyAlignment="1">
      <alignment horizontal="center" vertical="center" wrapText="1"/>
    </xf>
    <xf numFmtId="0" fontId="48" fillId="0" borderId="46" xfId="0" applyFont="1" applyFill="1" applyBorder="1" applyAlignment="1">
      <alignment horizontal="center" vertical="center" wrapText="1"/>
    </xf>
    <xf numFmtId="3" fontId="48" fillId="0" borderId="39" xfId="0" applyNumberFormat="1" applyFont="1" applyFill="1" applyBorder="1" applyAlignment="1">
      <alignment horizontal="center" vertical="center"/>
    </xf>
    <xf numFmtId="0" fontId="64" fillId="0" borderId="28" xfId="0" applyFont="1" applyFill="1" applyBorder="1" applyAlignment="1" applyProtection="1">
      <alignment vertical="top" wrapText="1"/>
    </xf>
    <xf numFmtId="169" fontId="32" fillId="0" borderId="39" xfId="0" applyNumberFormat="1" applyFont="1" applyFill="1" applyBorder="1" applyAlignment="1">
      <alignment horizontal="right" vertical="center"/>
    </xf>
    <xf numFmtId="0" fontId="48" fillId="14" borderId="46" xfId="0" applyFont="1" applyFill="1" applyBorder="1" applyAlignment="1">
      <alignment horizontal="center" vertical="center" wrapText="1"/>
    </xf>
    <xf numFmtId="0" fontId="48" fillId="0" borderId="0" xfId="0" applyFont="1"/>
    <xf numFmtId="0" fontId="18" fillId="14" borderId="46" xfId="0" applyFont="1" applyFill="1" applyBorder="1" applyAlignment="1">
      <alignment horizontal="right" vertical="center" wrapText="1"/>
    </xf>
    <xf numFmtId="169" fontId="18" fillId="14" borderId="24" xfId="0" applyNumberFormat="1" applyFont="1" applyFill="1" applyBorder="1" applyAlignment="1">
      <alignment horizontal="right" vertical="center"/>
    </xf>
    <xf numFmtId="169" fontId="18" fillId="14" borderId="39" xfId="0" applyNumberFormat="1" applyFont="1" applyFill="1" applyBorder="1" applyAlignment="1">
      <alignment horizontal="right" vertical="center"/>
    </xf>
    <xf numFmtId="0" fontId="45" fillId="16" borderId="42" xfId="0" applyFont="1" applyFill="1" applyBorder="1"/>
    <xf numFmtId="169" fontId="32" fillId="16" borderId="32" xfId="0" applyNumberFormat="1" applyFont="1" applyFill="1" applyBorder="1" applyAlignment="1">
      <alignment horizontal="center" vertical="center"/>
    </xf>
    <xf numFmtId="169" fontId="48" fillId="0" borderId="0" xfId="0" applyNumberFormat="1" applyFont="1"/>
    <xf numFmtId="43" fontId="48" fillId="0" borderId="0" xfId="4" applyFont="1" applyFill="1"/>
    <xf numFmtId="0" fontId="48" fillId="0" borderId="0" xfId="0" applyFont="1" applyFill="1"/>
    <xf numFmtId="43" fontId="65" fillId="0" borderId="0" xfId="4" applyFont="1"/>
    <xf numFmtId="43" fontId="39" fillId="0" borderId="0" xfId="0" applyNumberFormat="1" applyFont="1" applyFill="1"/>
    <xf numFmtId="3" fontId="18" fillId="10" borderId="24" xfId="0" applyNumberFormat="1" applyFont="1" applyFill="1" applyBorder="1" applyAlignment="1">
      <alignment vertical="center" wrapText="1"/>
    </xf>
    <xf numFmtId="17" fontId="18" fillId="10" borderId="24" xfId="0" applyNumberFormat="1" applyFont="1" applyFill="1" applyBorder="1" applyAlignment="1">
      <alignment vertical="center" wrapText="1"/>
    </xf>
    <xf numFmtId="3" fontId="18" fillId="0" borderId="24" xfId="0" applyNumberFormat="1" applyFont="1" applyFill="1" applyBorder="1" applyAlignment="1">
      <alignment vertical="center" wrapText="1"/>
    </xf>
    <xf numFmtId="17" fontId="18" fillId="0" borderId="24" xfId="0" applyNumberFormat="1" applyFont="1" applyFill="1" applyBorder="1" applyAlignment="1">
      <alignment vertical="center" wrapText="1"/>
    </xf>
    <xf numFmtId="0" fontId="18" fillId="0" borderId="61" xfId="0" applyFont="1" applyFill="1" applyBorder="1" applyAlignment="1">
      <alignment vertical="center" wrapText="1"/>
    </xf>
    <xf numFmtId="3" fontId="18" fillId="0" borderId="23" xfId="0" applyNumberFormat="1" applyFont="1" applyFill="1" applyBorder="1" applyAlignment="1">
      <alignment vertical="center" wrapText="1"/>
    </xf>
    <xf numFmtId="17" fontId="18" fillId="0" borderId="23" xfId="0" applyNumberFormat="1" applyFont="1" applyFill="1" applyBorder="1" applyAlignment="1">
      <alignment vertical="center" wrapText="1"/>
    </xf>
    <xf numFmtId="0" fontId="18" fillId="10" borderId="23" xfId="0" applyFont="1" applyFill="1" applyBorder="1" applyAlignment="1">
      <alignment vertical="center" wrapText="1"/>
    </xf>
    <xf numFmtId="0" fontId="18" fillId="0" borderId="53" xfId="0" applyFont="1" applyFill="1" applyBorder="1" applyAlignment="1">
      <alignment vertical="center" wrapText="1"/>
    </xf>
    <xf numFmtId="0" fontId="18" fillId="10" borderId="27" xfId="0" applyFont="1" applyFill="1" applyBorder="1" applyAlignment="1">
      <alignment vertical="center" wrapText="1"/>
    </xf>
    <xf numFmtId="3" fontId="18" fillId="0" borderId="32" xfId="0" applyNumberFormat="1" applyFont="1" applyFill="1" applyBorder="1" applyAlignment="1">
      <alignment vertical="center" wrapText="1"/>
    </xf>
    <xf numFmtId="17" fontId="18" fillId="0" borderId="32" xfId="0" applyNumberFormat="1" applyFont="1" applyFill="1" applyBorder="1" applyAlignment="1">
      <alignment vertical="center" wrapText="1"/>
    </xf>
    <xf numFmtId="0" fontId="18" fillId="10" borderId="61" xfId="0" applyFont="1" applyFill="1" applyBorder="1" applyAlignment="1">
      <alignment vertical="center" wrapText="1"/>
    </xf>
    <xf numFmtId="0" fontId="18" fillId="10" borderId="40" xfId="0" applyFont="1" applyFill="1" applyBorder="1" applyAlignment="1">
      <alignment vertical="center" wrapText="1"/>
    </xf>
    <xf numFmtId="3" fontId="18" fillId="10" borderId="23" xfId="0" applyNumberFormat="1" applyFont="1" applyFill="1" applyBorder="1" applyAlignment="1">
      <alignment vertical="center" wrapText="1"/>
    </xf>
    <xf numFmtId="17" fontId="18" fillId="10" borderId="23" xfId="0" applyNumberFormat="1" applyFont="1" applyFill="1" applyBorder="1" applyAlignment="1">
      <alignment vertical="center" wrapText="1"/>
    </xf>
    <xf numFmtId="0" fontId="18" fillId="10" borderId="51" xfId="0" applyFont="1" applyFill="1" applyBorder="1" applyAlignment="1">
      <alignment vertical="center" wrapText="1"/>
    </xf>
    <xf numFmtId="3" fontId="25" fillId="0" borderId="24" xfId="0" applyNumberFormat="1" applyFont="1" applyFill="1" applyBorder="1" applyAlignment="1">
      <alignment vertical="center" wrapText="1"/>
    </xf>
    <xf numFmtId="0" fontId="48" fillId="0" borderId="24" xfId="0" applyFont="1" applyFill="1" applyBorder="1" applyAlignment="1">
      <alignment vertical="center" wrapText="1"/>
    </xf>
    <xf numFmtId="0" fontId="18" fillId="0" borderId="26" xfId="0" applyFont="1" applyFill="1" applyBorder="1" applyAlignment="1">
      <alignment vertical="center" wrapText="1"/>
    </xf>
    <xf numFmtId="44" fontId="18" fillId="0" borderId="24" xfId="4" applyNumberFormat="1" applyFont="1" applyFill="1" applyBorder="1" applyAlignment="1" applyProtection="1">
      <alignment vertical="center" wrapText="1"/>
    </xf>
    <xf numFmtId="15" fontId="18" fillId="10" borderId="24" xfId="0" applyNumberFormat="1" applyFont="1" applyFill="1" applyBorder="1" applyAlignment="1">
      <alignment vertical="center" wrapText="1"/>
    </xf>
    <xf numFmtId="3" fontId="18" fillId="0" borderId="34" xfId="1" applyNumberFormat="1" applyFont="1" applyBorder="1" applyAlignment="1" applyProtection="1">
      <alignment vertical="center" wrapText="1" readingOrder="1"/>
      <protection locked="0"/>
    </xf>
    <xf numFmtId="173" fontId="18" fillId="0" borderId="34" xfId="3" applyNumberFormat="1" applyFont="1" applyFill="1" applyBorder="1" applyAlignment="1" applyProtection="1">
      <alignment vertical="center" wrapText="1"/>
    </xf>
    <xf numFmtId="173" fontId="18" fillId="0" borderId="34" xfId="3" applyNumberFormat="1" applyFont="1" applyFill="1" applyBorder="1" applyAlignment="1" applyProtection="1">
      <alignment horizontal="left" vertical="center" wrapText="1"/>
    </xf>
    <xf numFmtId="173" fontId="18" fillId="0" borderId="34" xfId="3" applyNumberFormat="1" applyFont="1" applyFill="1" applyBorder="1" applyAlignment="1">
      <alignment vertical="center"/>
    </xf>
    <xf numFmtId="173" fontId="18" fillId="0" borderId="34" xfId="3" applyNumberFormat="1" applyFont="1" applyFill="1" applyBorder="1"/>
    <xf numFmtId="173" fontId="18" fillId="0" borderId="34" xfId="3" applyNumberFormat="1" applyFont="1" applyFill="1" applyBorder="1" applyAlignment="1">
      <alignment vertical="center" wrapText="1"/>
    </xf>
    <xf numFmtId="173" fontId="32" fillId="8" borderId="34" xfId="1" applyNumberFormat="1" applyFont="1" applyFill="1" applyBorder="1" applyAlignment="1" applyProtection="1">
      <alignment horizontal="left" vertical="center" wrapText="1" readingOrder="1"/>
    </xf>
    <xf numFmtId="173" fontId="13" fillId="0" borderId="0" xfId="0" applyNumberFormat="1" applyFont="1"/>
    <xf numFmtId="0" fontId="13" fillId="0" borderId="0" xfId="0" applyFont="1"/>
    <xf numFmtId="0" fontId="25" fillId="0" borderId="24" xfId="0" applyFont="1" applyBorder="1" applyAlignment="1">
      <alignment vertical="center" wrapText="1"/>
    </xf>
    <xf numFmtId="0" fontId="18" fillId="8" borderId="35" xfId="1" applyFont="1" applyFill="1" applyBorder="1" applyAlignment="1" applyProtection="1">
      <alignment vertical="center" wrapText="1" readingOrder="1"/>
      <protection locked="0"/>
    </xf>
    <xf numFmtId="0" fontId="18" fillId="8" borderId="35" xfId="1" applyFont="1" applyFill="1" applyBorder="1" applyAlignment="1" applyProtection="1">
      <alignment horizontal="left" vertical="center" wrapText="1" readingOrder="1"/>
    </xf>
    <xf numFmtId="0" fontId="18" fillId="8" borderId="35" xfId="1" applyFont="1" applyFill="1" applyBorder="1" applyAlignment="1" applyProtection="1">
      <alignment horizontal="center" vertical="center" wrapText="1" readingOrder="1"/>
      <protection locked="0"/>
    </xf>
    <xf numFmtId="0" fontId="18" fillId="8" borderId="35" xfId="1" applyFont="1" applyFill="1" applyBorder="1" applyAlignment="1">
      <alignment vertical="center" wrapText="1"/>
    </xf>
    <xf numFmtId="0" fontId="18" fillId="8" borderId="49" xfId="1" applyFont="1" applyFill="1" applyBorder="1" applyAlignment="1">
      <alignment vertical="center" wrapText="1"/>
    </xf>
    <xf numFmtId="170" fontId="18" fillId="0" borderId="34" xfId="0" applyNumberFormat="1" applyFont="1" applyFill="1" applyBorder="1" applyAlignment="1" applyProtection="1">
      <alignment vertical="center"/>
    </xf>
    <xf numFmtId="0" fontId="27" fillId="0" borderId="24" xfId="0" applyFont="1" applyBorder="1"/>
    <xf numFmtId="0" fontId="33" fillId="0" borderId="47" xfId="0" applyFont="1" applyFill="1" applyBorder="1" applyAlignment="1">
      <alignment vertical="center" wrapText="1"/>
    </xf>
    <xf numFmtId="0" fontId="33" fillId="0" borderId="40" xfId="0" applyFont="1" applyFill="1" applyBorder="1" applyAlignment="1">
      <alignment vertical="center" wrapText="1"/>
    </xf>
    <xf numFmtId="0" fontId="66" fillId="0" borderId="0" xfId="0" applyFont="1" applyAlignment="1" applyProtection="1"/>
    <xf numFmtId="0" fontId="18" fillId="0" borderId="24" xfId="0" applyFont="1" applyFill="1" applyBorder="1" applyAlignment="1" applyProtection="1">
      <alignment vertical="center" wrapText="1" shrinkToFit="1"/>
    </xf>
    <xf numFmtId="43" fontId="39" fillId="0" borderId="0" xfId="0" applyNumberFormat="1" applyFont="1"/>
    <xf numFmtId="43" fontId="39" fillId="0" borderId="0" xfId="4" applyFont="1"/>
    <xf numFmtId="0" fontId="32" fillId="0" borderId="24" xfId="0" applyFont="1" applyFill="1" applyBorder="1" applyAlignment="1">
      <alignment horizontal="left" vertical="center" wrapText="1"/>
    </xf>
    <xf numFmtId="3" fontId="32" fillId="0" borderId="24" xfId="0" applyNumberFormat="1" applyFont="1" applyFill="1" applyBorder="1" applyAlignment="1">
      <alignment horizontal="right" vertical="center"/>
    </xf>
    <xf numFmtId="0" fontId="18" fillId="0" borderId="46" xfId="0" applyFont="1" applyFill="1" applyBorder="1" applyAlignment="1">
      <alignment horizontal="right" vertical="center" wrapText="1"/>
    </xf>
    <xf numFmtId="0" fontId="30" fillId="8" borderId="36" xfId="0" applyFont="1" applyFill="1" applyBorder="1" applyAlignment="1">
      <alignment horizontal="left" vertical="center" wrapText="1" readingOrder="1"/>
    </xf>
    <xf numFmtId="170" fontId="18" fillId="0" borderId="34" xfId="0" applyNumberFormat="1" applyFont="1" applyFill="1" applyBorder="1" applyAlignment="1" applyProtection="1">
      <alignment wrapText="1"/>
    </xf>
    <xf numFmtId="0" fontId="32" fillId="2" borderId="24" xfId="0" applyFont="1" applyFill="1" applyBorder="1" applyAlignment="1" applyProtection="1">
      <alignment vertical="center"/>
    </xf>
    <xf numFmtId="0" fontId="30" fillId="2" borderId="0" xfId="0" applyFont="1" applyFill="1" applyBorder="1" applyAlignment="1">
      <alignment horizontal="left" vertical="center" wrapText="1" readingOrder="1"/>
    </xf>
    <xf numFmtId="0" fontId="18" fillId="2" borderId="0" xfId="1" applyFont="1" applyFill="1" applyBorder="1" applyAlignment="1" applyProtection="1">
      <alignment vertical="center" wrapText="1" readingOrder="1"/>
      <protection locked="0"/>
    </xf>
    <xf numFmtId="0" fontId="25" fillId="2" borderId="0" xfId="0" applyFont="1" applyFill="1" applyBorder="1" applyAlignment="1">
      <alignment vertical="center"/>
    </xf>
    <xf numFmtId="0" fontId="25" fillId="2" borderId="0" xfId="0" applyFont="1" applyFill="1" applyBorder="1" applyAlignment="1">
      <alignment vertical="center" wrapText="1"/>
    </xf>
    <xf numFmtId="17" fontId="25" fillId="2" borderId="0" xfId="0" applyNumberFormat="1" applyFont="1" applyFill="1" applyBorder="1" applyAlignment="1">
      <alignment vertical="center"/>
    </xf>
    <xf numFmtId="0" fontId="39" fillId="21" borderId="0" xfId="0" applyFont="1" applyFill="1" applyProtection="1"/>
    <xf numFmtId="0" fontId="40" fillId="21" borderId="24" xfId="0" applyFont="1" applyFill="1" applyBorder="1" applyAlignment="1" applyProtection="1">
      <alignment horizontal="center"/>
    </xf>
    <xf numFmtId="0" fontId="45" fillId="11" borderId="24" xfId="0" applyFont="1" applyFill="1" applyBorder="1" applyAlignment="1">
      <alignment horizontal="center"/>
    </xf>
    <xf numFmtId="0" fontId="45" fillId="11" borderId="39" xfId="0" applyFont="1" applyFill="1" applyBorder="1" applyAlignment="1">
      <alignment horizontal="center"/>
    </xf>
    <xf numFmtId="0" fontId="40" fillId="0" borderId="0" xfId="0" applyFont="1" applyAlignment="1">
      <alignment horizontal="center"/>
    </xf>
    <xf numFmtId="170" fontId="18" fillId="23" borderId="24" xfId="0" applyNumberFormat="1" applyFont="1" applyFill="1" applyBorder="1" applyAlignment="1" applyProtection="1">
      <alignment vertical="center"/>
    </xf>
    <xf numFmtId="170" fontId="18" fillId="23" borderId="24" xfId="0" applyNumberFormat="1" applyFont="1" applyFill="1" applyBorder="1" applyAlignment="1" applyProtection="1">
      <alignment vertical="center" wrapText="1"/>
    </xf>
    <xf numFmtId="0" fontId="18" fillId="0" borderId="23" xfId="1" applyFont="1" applyFill="1" applyBorder="1" applyAlignment="1" applyProtection="1">
      <alignment horizontal="center" vertical="center" wrapText="1" readingOrder="1"/>
      <protection locked="0"/>
    </xf>
    <xf numFmtId="0" fontId="18" fillId="0" borderId="39" xfId="1" applyFont="1" applyFill="1" applyBorder="1" applyAlignment="1">
      <alignment vertical="center" wrapText="1"/>
    </xf>
    <xf numFmtId="0" fontId="25" fillId="23" borderId="40" xfId="0" applyFont="1" applyFill="1" applyBorder="1" applyAlignment="1">
      <alignment horizontal="left" vertical="center" wrapText="1" readingOrder="1"/>
    </xf>
    <xf numFmtId="0" fontId="18" fillId="23" borderId="40" xfId="1" applyFont="1" applyFill="1" applyBorder="1" applyAlignment="1" applyProtection="1">
      <alignment vertical="center" wrapText="1" readingOrder="1"/>
      <protection locked="0"/>
    </xf>
    <xf numFmtId="0" fontId="18" fillId="19" borderId="39" xfId="1" applyFont="1" applyFill="1" applyBorder="1" applyAlignment="1">
      <alignment vertical="center" wrapText="1"/>
    </xf>
    <xf numFmtId="0" fontId="18" fillId="0" borderId="40" xfId="0" applyFont="1" applyFill="1" applyBorder="1" applyAlignment="1" applyProtection="1">
      <alignment vertical="center" wrapText="1"/>
    </xf>
    <xf numFmtId="0" fontId="18" fillId="0" borderId="34" xfId="1" applyFont="1" applyFill="1" applyBorder="1" applyAlignment="1" applyProtection="1">
      <alignment horizontal="left" vertical="center" wrapText="1" readingOrder="1"/>
    </xf>
    <xf numFmtId="0" fontId="30" fillId="0" borderId="28" xfId="0" applyFont="1" applyBorder="1" applyAlignment="1">
      <alignment horizontal="left" vertical="center" wrapText="1" readingOrder="1"/>
    </xf>
    <xf numFmtId="43" fontId="39" fillId="0" borderId="0" xfId="0" applyNumberFormat="1" applyFont="1" applyProtection="1"/>
    <xf numFmtId="0" fontId="18" fillId="0" borderId="24" xfId="1" applyFont="1" applyFill="1" applyBorder="1" applyAlignment="1" applyProtection="1">
      <alignment horizontal="center" vertical="center" wrapText="1" readingOrder="1"/>
      <protection locked="0"/>
    </xf>
    <xf numFmtId="171" fontId="18" fillId="0" borderId="24" xfId="0" applyNumberFormat="1" applyFont="1" applyFill="1" applyBorder="1" applyAlignment="1" applyProtection="1">
      <alignment horizontal="center" vertical="center" wrapText="1"/>
    </xf>
    <xf numFmtId="0" fontId="18" fillId="8" borderId="34" xfId="1" applyFont="1" applyFill="1" applyBorder="1" applyAlignment="1" applyProtection="1">
      <alignment horizontal="left" vertical="center" wrapText="1" readingOrder="1"/>
      <protection locked="0"/>
    </xf>
    <xf numFmtId="0" fontId="32" fillId="0" borderId="24" xfId="1" applyFont="1" applyBorder="1" applyAlignment="1" applyProtection="1">
      <alignment horizontal="left" vertical="center" wrapText="1" readingOrder="1"/>
      <protection locked="0"/>
    </xf>
    <xf numFmtId="0" fontId="18" fillId="0" borderId="24" xfId="0" applyFont="1" applyBorder="1" applyAlignment="1">
      <alignment wrapText="1"/>
    </xf>
    <xf numFmtId="171" fontId="18" fillId="23" borderId="24" xfId="0" applyNumberFormat="1" applyFont="1" applyFill="1" applyBorder="1" applyAlignment="1" applyProtection="1">
      <alignment vertical="center" wrapText="1"/>
    </xf>
    <xf numFmtId="170" fontId="32" fillId="2" borderId="34" xfId="0" applyNumberFormat="1" applyFont="1" applyFill="1" applyBorder="1" applyAlignment="1" applyProtection="1">
      <alignment vertical="center"/>
    </xf>
    <xf numFmtId="0" fontId="25" fillId="0" borderId="34" xfId="0" applyFont="1" applyBorder="1" applyAlignment="1">
      <alignment vertical="center" wrapText="1"/>
    </xf>
    <xf numFmtId="0" fontId="18" fillId="23" borderId="34" xfId="1" applyFont="1" applyFill="1" applyBorder="1" applyAlignment="1" applyProtection="1">
      <alignment horizontal="left" vertical="center" wrapText="1" readingOrder="1"/>
    </xf>
    <xf numFmtId="0" fontId="18" fillId="23" borderId="34" xfId="1" applyFont="1" applyFill="1" applyBorder="1" applyAlignment="1" applyProtection="1">
      <alignment horizontal="center" vertical="center" wrapText="1" readingOrder="1"/>
      <protection locked="0"/>
    </xf>
    <xf numFmtId="3" fontId="18" fillId="0" borderId="24" xfId="0" applyNumberFormat="1" applyFont="1" applyBorder="1" applyAlignment="1">
      <alignment vertical="top" wrapText="1"/>
    </xf>
    <xf numFmtId="0" fontId="30" fillId="23" borderId="36" xfId="0" applyFont="1" applyFill="1" applyBorder="1" applyAlignment="1">
      <alignment horizontal="left" vertical="center" wrapText="1" readingOrder="1"/>
    </xf>
    <xf numFmtId="0" fontId="18" fillId="23" borderId="34" xfId="1" applyFont="1" applyFill="1" applyBorder="1" applyAlignment="1" applyProtection="1">
      <alignment vertical="center" wrapText="1" readingOrder="1"/>
      <protection locked="0"/>
    </xf>
    <xf numFmtId="17" fontId="18" fillId="0" borderId="24" xfId="0" applyNumberFormat="1" applyFont="1" applyFill="1" applyBorder="1" applyAlignment="1" applyProtection="1">
      <alignment horizontal="right" vertical="center"/>
    </xf>
    <xf numFmtId="170" fontId="18" fillId="0" borderId="24" xfId="0" applyNumberFormat="1" applyFont="1" applyFill="1" applyBorder="1" applyAlignment="1" applyProtection="1">
      <alignment horizontal="right" vertical="center" wrapText="1"/>
    </xf>
    <xf numFmtId="170" fontId="18" fillId="0" borderId="24" xfId="0" applyNumberFormat="1" applyFont="1" applyFill="1" applyBorder="1" applyAlignment="1" applyProtection="1">
      <alignment horizontal="right" vertical="center"/>
    </xf>
    <xf numFmtId="0" fontId="25" fillId="23" borderId="44" xfId="0" applyFont="1" applyFill="1" applyBorder="1" applyAlignment="1">
      <alignment horizontal="left" vertical="center" wrapText="1" readingOrder="1"/>
    </xf>
    <xf numFmtId="170" fontId="18" fillId="23" borderId="34" xfId="0" applyNumberFormat="1" applyFont="1" applyFill="1" applyBorder="1" applyAlignment="1" applyProtection="1">
      <alignment vertical="center"/>
    </xf>
    <xf numFmtId="17" fontId="25" fillId="23" borderId="34" xfId="0" applyNumberFormat="1" applyFont="1" applyFill="1" applyBorder="1" applyAlignment="1">
      <alignment vertical="center"/>
    </xf>
    <xf numFmtId="170" fontId="18" fillId="23" borderId="34" xfId="0" applyNumberFormat="1" applyFont="1" applyFill="1" applyBorder="1" applyAlignment="1" applyProtection="1">
      <alignment wrapText="1"/>
    </xf>
    <xf numFmtId="0" fontId="30" fillId="23" borderId="34" xfId="0" applyFont="1" applyFill="1" applyBorder="1" applyAlignment="1">
      <alignment vertical="center"/>
    </xf>
    <xf numFmtId="170" fontId="32" fillId="23" borderId="34" xfId="0" applyNumberFormat="1" applyFont="1" applyFill="1" applyBorder="1" applyAlignment="1" applyProtection="1">
      <alignment vertical="center" wrapText="1"/>
    </xf>
    <xf numFmtId="170" fontId="32" fillId="23" borderId="34" xfId="0" applyNumberFormat="1" applyFont="1" applyFill="1" applyBorder="1" applyAlignment="1" applyProtection="1">
      <alignment vertical="center"/>
    </xf>
    <xf numFmtId="171" fontId="32" fillId="23" borderId="34" xfId="0" applyNumberFormat="1" applyFont="1" applyFill="1" applyBorder="1" applyAlignment="1" applyProtection="1">
      <alignment vertical="center" wrapText="1"/>
    </xf>
    <xf numFmtId="0" fontId="30" fillId="23" borderId="24" xfId="0" applyFont="1" applyFill="1" applyBorder="1" applyAlignment="1">
      <alignment vertical="center"/>
    </xf>
    <xf numFmtId="17" fontId="30" fillId="23" borderId="24" xfId="0" applyNumberFormat="1" applyFont="1" applyFill="1" applyBorder="1" applyAlignment="1">
      <alignment vertical="center"/>
    </xf>
    <xf numFmtId="0" fontId="32" fillId="23" borderId="24" xfId="0" applyFont="1" applyFill="1" applyBorder="1" applyAlignment="1" applyProtection="1">
      <alignment horizontal="left" vertical="center" wrapText="1"/>
    </xf>
    <xf numFmtId="0" fontId="18" fillId="23" borderId="32" xfId="1" applyFont="1" applyFill="1" applyBorder="1" applyAlignment="1" applyProtection="1">
      <alignment horizontal="center" vertical="center" wrapText="1" readingOrder="1"/>
    </xf>
    <xf numFmtId="0" fontId="30" fillId="23" borderId="50" xfId="0" applyFont="1" applyFill="1" applyBorder="1" applyAlignment="1">
      <alignment vertical="center" wrapText="1" readingOrder="1"/>
    </xf>
    <xf numFmtId="0" fontId="30" fillId="23" borderId="46" xfId="0" applyFont="1" applyFill="1" applyBorder="1" applyAlignment="1">
      <alignment vertical="center" wrapText="1" readingOrder="1"/>
    </xf>
    <xf numFmtId="170" fontId="18" fillId="23" borderId="24" xfId="0" applyNumberFormat="1" applyFont="1" applyFill="1" applyBorder="1" applyAlignment="1" applyProtection="1">
      <alignment horizontal="center" vertical="center"/>
    </xf>
    <xf numFmtId="0" fontId="18" fillId="23" borderId="24" xfId="0" applyFont="1" applyFill="1" applyBorder="1" applyAlignment="1" applyProtection="1">
      <alignment vertical="center" wrapText="1"/>
    </xf>
    <xf numFmtId="0" fontId="18" fillId="23" borderId="34" xfId="0" applyFont="1" applyFill="1" applyBorder="1" applyAlignment="1" applyProtection="1">
      <alignment horizontal="center" vertical="center" wrapText="1"/>
    </xf>
    <xf numFmtId="173" fontId="32" fillId="23" borderId="34" xfId="3" applyNumberFormat="1" applyFont="1" applyFill="1" applyBorder="1" applyAlignment="1" applyProtection="1">
      <alignment vertical="center" wrapText="1"/>
    </xf>
    <xf numFmtId="173" fontId="32" fillId="23" borderId="34" xfId="3" applyNumberFormat="1" applyFont="1" applyFill="1" applyBorder="1" applyAlignment="1" applyProtection="1">
      <alignment horizontal="left" vertical="center" wrapText="1"/>
    </xf>
    <xf numFmtId="170" fontId="32" fillId="23" borderId="24" xfId="0" applyNumberFormat="1" applyFont="1" applyFill="1" applyBorder="1" applyAlignment="1" applyProtection="1">
      <alignment vertical="center"/>
    </xf>
    <xf numFmtId="170" fontId="18" fillId="2" borderId="34" xfId="0" applyNumberFormat="1" applyFont="1" applyFill="1" applyBorder="1" applyAlignment="1" applyProtection="1">
      <alignment vertical="center"/>
    </xf>
    <xf numFmtId="173" fontId="32" fillId="2" borderId="34" xfId="3" applyNumberFormat="1" applyFont="1" applyFill="1" applyBorder="1" applyAlignment="1" applyProtection="1">
      <alignment vertical="center" wrapText="1"/>
    </xf>
    <xf numFmtId="0" fontId="32" fillId="2" borderId="34" xfId="0" applyFont="1" applyFill="1" applyBorder="1" applyAlignment="1" applyProtection="1">
      <alignment vertical="center" wrapText="1"/>
    </xf>
    <xf numFmtId="173" fontId="32" fillId="2" borderId="34" xfId="3" applyNumberFormat="1" applyFont="1" applyFill="1" applyBorder="1"/>
    <xf numFmtId="0" fontId="18" fillId="2" borderId="34" xfId="0" applyFont="1" applyFill="1" applyBorder="1" applyAlignment="1">
      <alignment wrapText="1"/>
    </xf>
    <xf numFmtId="170" fontId="18" fillId="0" borderId="24" xfId="0" applyNumberFormat="1" applyFont="1" applyFill="1" applyBorder="1" applyAlignment="1">
      <alignment vertical="center"/>
    </xf>
    <xf numFmtId="0" fontId="18" fillId="23" borderId="24" xfId="0" applyFont="1" applyFill="1" applyBorder="1" applyAlignment="1">
      <alignment vertical="center" wrapText="1"/>
    </xf>
    <xf numFmtId="0" fontId="18" fillId="23" borderId="24" xfId="0" applyFont="1" applyFill="1" applyBorder="1" applyAlignment="1">
      <alignment wrapText="1"/>
    </xf>
    <xf numFmtId="170" fontId="18" fillId="0" borderId="24" xfId="0" applyNumberFormat="1" applyFont="1" applyFill="1" applyBorder="1" applyAlignment="1">
      <alignment vertical="center" wrapText="1"/>
    </xf>
    <xf numFmtId="173" fontId="32" fillId="23" borderId="34" xfId="3" applyNumberFormat="1" applyFont="1" applyFill="1" applyBorder="1" applyAlignment="1">
      <alignment vertical="center" wrapText="1"/>
    </xf>
    <xf numFmtId="0" fontId="0" fillId="0" borderId="0" xfId="0" applyFill="1" applyAlignment="1">
      <alignment vertical="center"/>
    </xf>
    <xf numFmtId="0" fontId="25" fillId="23" borderId="36" xfId="0" applyFont="1" applyFill="1" applyBorder="1" applyAlignment="1">
      <alignment horizontal="left" vertical="center" wrapText="1" readingOrder="1"/>
    </xf>
    <xf numFmtId="0" fontId="32" fillId="23" borderId="34" xfId="1" applyFont="1" applyFill="1" applyBorder="1" applyAlignment="1" applyProtection="1">
      <alignment vertical="center" wrapText="1" readingOrder="1"/>
      <protection locked="0"/>
    </xf>
    <xf numFmtId="0" fontId="32" fillId="23" borderId="34" xfId="1" applyFont="1" applyFill="1" applyBorder="1" applyAlignment="1" applyProtection="1">
      <alignment horizontal="left" vertical="center" wrapText="1" readingOrder="1"/>
    </xf>
    <xf numFmtId="0" fontId="30" fillId="2" borderId="36" xfId="0" applyFont="1" applyFill="1" applyBorder="1" applyAlignment="1">
      <alignment horizontal="left" vertical="center" wrapText="1" readingOrder="1"/>
    </xf>
    <xf numFmtId="0" fontId="18" fillId="2" borderId="34" xfId="1" applyFont="1" applyFill="1" applyBorder="1" applyAlignment="1" applyProtection="1">
      <alignment horizontal="left" vertical="center" wrapText="1" readingOrder="1"/>
    </xf>
    <xf numFmtId="0" fontId="0" fillId="0" borderId="0" xfId="0" applyFill="1"/>
    <xf numFmtId="169" fontId="18" fillId="0" borderId="34" xfId="3" applyNumberFormat="1" applyFont="1" applyFill="1" applyBorder="1" applyAlignment="1">
      <alignment vertical="center" wrapText="1"/>
    </xf>
    <xf numFmtId="169" fontId="18" fillId="0" borderId="24" xfId="3" applyNumberFormat="1" applyFont="1" applyFill="1" applyBorder="1" applyAlignment="1">
      <alignment vertical="center" wrapText="1"/>
    </xf>
    <xf numFmtId="169" fontId="32" fillId="23" borderId="24" xfId="3" applyNumberFormat="1" applyFont="1" applyFill="1" applyBorder="1" applyAlignment="1">
      <alignment vertical="center" wrapText="1"/>
    </xf>
    <xf numFmtId="169" fontId="18" fillId="0" borderId="24" xfId="3" applyNumberFormat="1" applyFont="1" applyFill="1" applyBorder="1" applyAlignment="1">
      <alignment vertical="center"/>
    </xf>
    <xf numFmtId="0" fontId="30" fillId="23" borderId="45" xfId="0" applyFont="1" applyFill="1" applyBorder="1" applyAlignment="1">
      <alignment horizontal="left" vertical="center" wrapText="1" readingOrder="1"/>
    </xf>
    <xf numFmtId="173" fontId="18" fillId="23" borderId="34" xfId="3" applyNumberFormat="1" applyFont="1" applyFill="1" applyBorder="1" applyAlignment="1" applyProtection="1">
      <alignment vertical="center" wrapText="1"/>
    </xf>
    <xf numFmtId="170" fontId="18" fillId="23" borderId="34" xfId="0" applyNumberFormat="1" applyFont="1" applyFill="1" applyBorder="1" applyAlignment="1" applyProtection="1">
      <alignment vertical="top"/>
    </xf>
    <xf numFmtId="14" fontId="18" fillId="10" borderId="23" xfId="0" applyNumberFormat="1" applyFont="1" applyFill="1" applyBorder="1" applyAlignment="1">
      <alignment vertical="center" wrapText="1"/>
    </xf>
    <xf numFmtId="0" fontId="25" fillId="10" borderId="23" xfId="0" applyFont="1" applyFill="1" applyBorder="1" applyAlignment="1">
      <alignment vertical="center" wrapText="1"/>
    </xf>
    <xf numFmtId="0" fontId="18" fillId="10" borderId="44" xfId="0" applyFont="1" applyFill="1" applyBorder="1" applyAlignment="1">
      <alignment vertical="center" wrapText="1"/>
    </xf>
    <xf numFmtId="0" fontId="18" fillId="10" borderId="60" xfId="0" applyFont="1" applyFill="1" applyBorder="1" applyAlignment="1">
      <alignment vertical="center" wrapText="1"/>
    </xf>
    <xf numFmtId="3" fontId="18" fillId="10" borderId="27" xfId="0" applyNumberFormat="1" applyFont="1" applyFill="1" applyBorder="1" applyAlignment="1">
      <alignment vertical="center" wrapText="1"/>
    </xf>
    <xf numFmtId="17" fontId="18" fillId="10" borderId="27" xfId="0" applyNumberFormat="1" applyFont="1" applyFill="1" applyBorder="1" applyAlignment="1">
      <alignment vertical="center" wrapText="1"/>
    </xf>
    <xf numFmtId="0" fontId="18" fillId="10" borderId="37" xfId="0" applyFont="1" applyFill="1" applyBorder="1" applyAlignment="1">
      <alignment vertical="center" wrapText="1"/>
    </xf>
    <xf numFmtId="0" fontId="18" fillId="24" borderId="0" xfId="0" applyFont="1" applyFill="1" applyAlignment="1">
      <alignment vertical="center" wrapText="1"/>
    </xf>
    <xf numFmtId="0" fontId="25" fillId="10" borderId="24" xfId="0" applyFont="1" applyFill="1" applyBorder="1" applyAlignment="1">
      <alignment vertical="center" wrapText="1"/>
    </xf>
    <xf numFmtId="0" fontId="25" fillId="10" borderId="44" xfId="0" applyFont="1" applyFill="1" applyBorder="1" applyAlignment="1">
      <alignment vertical="center" wrapText="1"/>
    </xf>
    <xf numFmtId="0" fontId="25" fillId="10" borderId="60" xfId="0" applyFont="1" applyFill="1" applyBorder="1" applyAlignment="1">
      <alignment vertical="center" wrapText="1"/>
    </xf>
    <xf numFmtId="0" fontId="25" fillId="10" borderId="27" xfId="0" applyFont="1" applyFill="1" applyBorder="1" applyAlignment="1">
      <alignment vertical="center" wrapText="1"/>
    </xf>
    <xf numFmtId="0" fontId="25" fillId="10" borderId="61" xfId="0" applyFont="1" applyFill="1" applyBorder="1" applyAlignment="1">
      <alignment vertical="center" wrapText="1"/>
    </xf>
    <xf numFmtId="0" fontId="25" fillId="10" borderId="40" xfId="0" applyFont="1" applyFill="1" applyBorder="1" applyAlignment="1">
      <alignment vertical="center" wrapText="1"/>
    </xf>
    <xf numFmtId="0" fontId="25" fillId="15" borderId="46" xfId="0" applyFont="1" applyFill="1" applyBorder="1" applyAlignment="1">
      <alignment horizontal="left" vertical="center" wrapText="1"/>
    </xf>
    <xf numFmtId="0" fontId="25" fillId="15" borderId="45" xfId="0" applyFont="1" applyFill="1" applyBorder="1" applyAlignment="1">
      <alignment horizontal="left" vertical="center" wrapText="1"/>
    </xf>
    <xf numFmtId="0" fontId="25" fillId="15" borderId="45" xfId="2" applyFont="1" applyFill="1" applyBorder="1" applyAlignment="1">
      <alignment horizontal="left" vertical="center" wrapText="1"/>
    </xf>
    <xf numFmtId="0" fontId="25" fillId="15" borderId="24" xfId="0" applyFont="1" applyFill="1" applyBorder="1" applyAlignment="1">
      <alignment horizontal="left" vertical="center" wrapText="1"/>
    </xf>
    <xf numFmtId="0" fontId="25" fillId="15" borderId="34" xfId="0" applyFont="1" applyFill="1" applyBorder="1" applyAlignment="1">
      <alignment horizontal="left" vertical="center" wrapText="1"/>
    </xf>
    <xf numFmtId="3" fontId="25" fillId="15" borderId="34" xfId="0" applyNumberFormat="1" applyFont="1" applyFill="1" applyBorder="1" applyAlignment="1">
      <alignment horizontal="left" vertical="center" wrapText="1"/>
    </xf>
    <xf numFmtId="17" fontId="25" fillId="15" borderId="24" xfId="0" applyNumberFormat="1" applyFont="1" applyFill="1" applyBorder="1" applyAlignment="1">
      <alignment horizontal="left" vertical="center" wrapText="1"/>
    </xf>
    <xf numFmtId="0" fontId="18" fillId="1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25" fillId="10" borderId="46" xfId="0" applyFont="1" applyFill="1" applyBorder="1" applyAlignment="1">
      <alignment horizontal="center" vertical="center" wrapText="1"/>
    </xf>
    <xf numFmtId="15" fontId="18" fillId="10" borderId="23" xfId="0" applyNumberFormat="1" applyFont="1" applyFill="1" applyBorder="1" applyAlignment="1">
      <alignment vertical="center" wrapText="1"/>
    </xf>
    <xf numFmtId="0" fontId="48" fillId="10" borderId="24" xfId="0" applyFont="1" applyFill="1" applyBorder="1" applyAlignment="1">
      <alignment vertical="center" wrapText="1"/>
    </xf>
    <xf numFmtId="0" fontId="18" fillId="10" borderId="26" xfId="0" applyFont="1" applyFill="1" applyBorder="1" applyAlignment="1">
      <alignment vertical="center" wrapText="1"/>
    </xf>
    <xf numFmtId="0" fontId="18" fillId="10" borderId="34" xfId="0" applyFont="1" applyFill="1" applyBorder="1" applyAlignment="1">
      <alignment vertical="center" wrapText="1"/>
    </xf>
    <xf numFmtId="0" fontId="18" fillId="0" borderId="0" xfId="0" applyFont="1" applyFill="1" applyBorder="1" applyAlignment="1">
      <alignment vertical="center" wrapText="1"/>
    </xf>
    <xf numFmtId="0" fontId="53" fillId="0" borderId="59" xfId="0" applyFont="1" applyBorder="1" applyAlignment="1">
      <alignment vertical="center" wrapText="1"/>
    </xf>
    <xf numFmtId="43" fontId="39" fillId="0" borderId="0" xfId="0" applyNumberFormat="1" applyFont="1" applyAlignment="1" applyProtection="1">
      <alignment vertical="center"/>
    </xf>
    <xf numFmtId="0" fontId="58" fillId="0" borderId="0" xfId="0" applyFont="1" applyAlignment="1" applyProtection="1">
      <alignment wrapText="1"/>
    </xf>
    <xf numFmtId="0" fontId="58" fillId="0" borderId="0" xfId="0" applyFont="1" applyProtection="1"/>
    <xf numFmtId="0" fontId="58" fillId="0" borderId="0" xfId="0" applyFont="1" applyAlignment="1" applyProtection="1">
      <alignment vertical="center"/>
    </xf>
    <xf numFmtId="0" fontId="58" fillId="0" borderId="0" xfId="0" applyFont="1" applyAlignment="1" applyProtection="1">
      <alignment horizontal="right" vertical="center"/>
    </xf>
    <xf numFmtId="169" fontId="58" fillId="0" borderId="0" xfId="0" applyNumberFormat="1" applyFont="1" applyProtection="1"/>
    <xf numFmtId="0" fontId="67" fillId="0" borderId="0" xfId="0" applyFont="1" applyAlignment="1" applyProtection="1">
      <alignment vertical="center"/>
    </xf>
    <xf numFmtId="43" fontId="58" fillId="0" borderId="0" xfId="0" applyNumberFormat="1" applyFont="1" applyProtection="1"/>
    <xf numFmtId="43" fontId="58" fillId="0" borderId="0" xfId="0" applyNumberFormat="1" applyFont="1" applyAlignment="1" applyProtection="1">
      <alignment vertical="center"/>
    </xf>
    <xf numFmtId="0" fontId="58" fillId="0" borderId="0" xfId="0" applyFont="1" applyAlignment="1" applyProtection="1">
      <alignment horizontal="left" vertical="center" wrapText="1"/>
    </xf>
    <xf numFmtId="0" fontId="67" fillId="0" borderId="0" xfId="0" applyFont="1" applyAlignment="1" applyProtection="1">
      <alignment vertical="center" wrapText="1"/>
    </xf>
    <xf numFmtId="0" fontId="32" fillId="0" borderId="0" xfId="0" applyFont="1" applyFill="1" applyBorder="1" applyAlignment="1" applyProtection="1">
      <alignment vertical="center" wrapText="1"/>
    </xf>
    <xf numFmtId="43" fontId="48" fillId="0" borderId="24" xfId="4" applyFont="1" applyBorder="1" applyAlignment="1" applyProtection="1">
      <alignment horizontal="right" vertical="center"/>
    </xf>
    <xf numFmtId="3" fontId="45" fillId="0" borderId="24" xfId="0" applyNumberFormat="1" applyFont="1" applyFill="1" applyBorder="1" applyAlignment="1">
      <alignment horizontal="center" vertical="center"/>
    </xf>
    <xf numFmtId="172" fontId="48" fillId="0" borderId="0" xfId="4" applyNumberFormat="1" applyFont="1" applyFill="1"/>
    <xf numFmtId="0" fontId="18" fillId="0" borderId="24" xfId="0" applyFont="1" applyFill="1" applyBorder="1" applyAlignment="1">
      <alignment vertical="center" wrapText="1"/>
    </xf>
    <xf numFmtId="0" fontId="38" fillId="0" borderId="28" xfId="0" applyFont="1" applyBorder="1" applyAlignment="1" applyProtection="1">
      <alignment horizontal="center" vertical="center" wrapText="1"/>
    </xf>
    <xf numFmtId="0" fontId="38" fillId="0" borderId="46" xfId="0" applyFont="1" applyBorder="1" applyAlignment="1" applyProtection="1">
      <alignment horizontal="center" vertical="center" wrapText="1"/>
    </xf>
    <xf numFmtId="169" fontId="40" fillId="0" borderId="0" xfId="0" applyNumberFormat="1" applyFont="1" applyAlignment="1">
      <alignment wrapText="1"/>
    </xf>
    <xf numFmtId="0" fontId="18" fillId="0" borderId="34" xfId="0" applyFont="1" applyFill="1" applyBorder="1" applyAlignment="1" applyProtection="1">
      <alignment horizontal="center" vertical="center" wrapText="1"/>
    </xf>
    <xf numFmtId="0" fontId="18" fillId="0" borderId="34" xfId="0" applyFont="1" applyFill="1" applyBorder="1" applyAlignment="1" applyProtection="1">
      <alignment horizontal="left" vertical="center" wrapText="1"/>
    </xf>
    <xf numFmtId="0" fontId="18" fillId="0" borderId="23" xfId="0" applyFont="1" applyFill="1" applyBorder="1" applyAlignment="1">
      <alignment horizontal="center" vertical="center" wrapText="1"/>
    </xf>
    <xf numFmtId="0" fontId="18" fillId="0" borderId="24" xfId="0" applyFont="1" applyFill="1" applyBorder="1" applyAlignment="1">
      <alignment vertical="center" wrapText="1"/>
    </xf>
    <xf numFmtId="0" fontId="18" fillId="0" borderId="24" xfId="0" applyFont="1" applyFill="1" applyBorder="1" applyAlignment="1" applyProtection="1">
      <alignment horizontal="left" vertical="center" wrapText="1"/>
    </xf>
    <xf numFmtId="0" fontId="18" fillId="0" borderId="34" xfId="1" applyFont="1" applyBorder="1" applyAlignment="1" applyProtection="1">
      <alignment horizontal="center" vertical="center" wrapText="1" readingOrder="1"/>
    </xf>
    <xf numFmtId="0" fontId="45" fillId="11" borderId="35" xfId="0" applyFont="1" applyFill="1" applyBorder="1" applyAlignment="1">
      <alignment horizontal="center" vertical="center" wrapText="1"/>
    </xf>
    <xf numFmtId="0" fontId="18" fillId="0" borderId="43" xfId="1" applyFont="1" applyBorder="1" applyAlignment="1">
      <alignment vertical="center" wrapText="1"/>
    </xf>
    <xf numFmtId="0" fontId="30" fillId="0" borderId="40" xfId="0" applyFont="1" applyBorder="1" applyAlignment="1">
      <alignment wrapText="1"/>
    </xf>
    <xf numFmtId="0" fontId="25" fillId="0" borderId="60" xfId="0" applyFont="1" applyBorder="1" applyAlignment="1">
      <alignment horizontal="left" wrapText="1"/>
    </xf>
    <xf numFmtId="0" fontId="18" fillId="0" borderId="37" xfId="1" applyFont="1" applyBorder="1" applyAlignment="1">
      <alignment vertical="center" wrapText="1"/>
    </xf>
    <xf numFmtId="170" fontId="18" fillId="0" borderId="24" xfId="0" applyNumberFormat="1" applyFont="1" applyFill="1" applyBorder="1"/>
    <xf numFmtId="170" fontId="18" fillId="2" borderId="0" xfId="0" applyNumberFormat="1" applyFont="1" applyFill="1" applyBorder="1"/>
    <xf numFmtId="0" fontId="18" fillId="0" borderId="24" xfId="0" applyFont="1" applyFill="1" applyBorder="1" applyAlignment="1">
      <alignment horizontal="left" vertical="top" wrapText="1"/>
    </xf>
    <xf numFmtId="170" fontId="18" fillId="0" borderId="24" xfId="0" applyNumberFormat="1" applyFont="1" applyFill="1" applyBorder="1" applyAlignment="1">
      <alignment wrapText="1"/>
    </xf>
    <xf numFmtId="170" fontId="25" fillId="0" borderId="24" xfId="0" applyNumberFormat="1" applyFont="1" applyFill="1" applyBorder="1"/>
    <xf numFmtId="0" fontId="32" fillId="0" borderId="24" xfId="0" applyFont="1" applyFill="1" applyBorder="1" applyAlignment="1">
      <alignment horizontal="left" vertical="top" wrapText="1"/>
    </xf>
    <xf numFmtId="170" fontId="18" fillId="0" borderId="24" xfId="0" applyNumberFormat="1" applyFont="1" applyFill="1" applyBorder="1" applyAlignment="1"/>
    <xf numFmtId="0" fontId="18" fillId="10" borderId="24" xfId="0" applyFont="1" applyFill="1" applyBorder="1" applyAlignment="1">
      <alignment horizontal="left" vertical="top" wrapText="1"/>
    </xf>
    <xf numFmtId="0" fontId="18" fillId="0" borderId="23" xfId="0" applyFont="1" applyFill="1" applyBorder="1" applyAlignment="1">
      <alignment wrapText="1"/>
    </xf>
    <xf numFmtId="0" fontId="18" fillId="0" borderId="34" xfId="0" applyFont="1" applyFill="1" applyBorder="1" applyAlignment="1">
      <alignment horizontal="left" vertical="top" wrapText="1"/>
    </xf>
    <xf numFmtId="0" fontId="18" fillId="0" borderId="27" xfId="0" applyFont="1" applyFill="1" applyBorder="1" applyAlignment="1">
      <alignment horizontal="left" vertical="center" wrapText="1"/>
    </xf>
    <xf numFmtId="0" fontId="18" fillId="0" borderId="24" xfId="0" applyFont="1" applyBorder="1" applyAlignment="1">
      <alignment horizontal="left" vertical="center" wrapText="1"/>
    </xf>
    <xf numFmtId="0" fontId="18" fillId="0" borderId="24" xfId="0" applyFont="1" applyBorder="1" applyAlignment="1">
      <alignment horizontal="left" wrapText="1"/>
    </xf>
    <xf numFmtId="0" fontId="32" fillId="23" borderId="27" xfId="0" applyFont="1" applyFill="1" applyBorder="1" applyAlignment="1">
      <alignment horizontal="left" vertical="center" wrapText="1"/>
    </xf>
    <xf numFmtId="0" fontId="32" fillId="23" borderId="34" xfId="0" applyFont="1" applyFill="1" applyBorder="1" applyAlignment="1">
      <alignment horizontal="left" wrapText="1"/>
    </xf>
    <xf numFmtId="0" fontId="32" fillId="23" borderId="23" xfId="0" applyFont="1" applyFill="1" applyBorder="1" applyAlignment="1">
      <alignment horizontal="left" vertical="center" wrapText="1"/>
    </xf>
    <xf numFmtId="0" fontId="32" fillId="23" borderId="34" xfId="0" applyFont="1" applyFill="1" applyBorder="1" applyAlignment="1" applyProtection="1">
      <alignment horizontal="left" vertical="center" wrapText="1"/>
    </xf>
    <xf numFmtId="0" fontId="18" fillId="8" borderId="23" xfId="0" applyFont="1" applyFill="1" applyBorder="1" applyAlignment="1">
      <alignment horizontal="left" vertical="center" wrapText="1"/>
    </xf>
    <xf numFmtId="9" fontId="74" fillId="8" borderId="34" xfId="0" applyNumberFormat="1" applyFont="1" applyFill="1" applyBorder="1" applyAlignment="1">
      <alignment horizontal="center" vertical="center" wrapText="1" readingOrder="1"/>
    </xf>
    <xf numFmtId="9" fontId="74" fillId="8" borderId="37" xfId="0" applyNumberFormat="1" applyFont="1" applyFill="1" applyBorder="1" applyAlignment="1">
      <alignment horizontal="center" vertical="center" wrapText="1" readingOrder="1"/>
    </xf>
    <xf numFmtId="0" fontId="25" fillId="0" borderId="34" xfId="0" applyFont="1" applyFill="1" applyBorder="1" applyAlignment="1" applyProtection="1">
      <alignment horizontal="center" vertical="center" wrapText="1"/>
    </xf>
    <xf numFmtId="0" fontId="25" fillId="19" borderId="24" xfId="0" applyFont="1" applyFill="1" applyBorder="1" applyAlignment="1">
      <alignment vertical="center" wrapText="1"/>
    </xf>
    <xf numFmtId="0" fontId="25" fillId="0" borderId="39" xfId="0" applyFont="1" applyFill="1" applyBorder="1" applyAlignment="1">
      <alignment vertical="center" wrapText="1"/>
    </xf>
    <xf numFmtId="0" fontId="25" fillId="23" borderId="24" xfId="0" applyFont="1" applyFill="1" applyBorder="1" applyAlignment="1" applyProtection="1">
      <alignment horizontal="center" vertical="center" wrapText="1"/>
    </xf>
    <xf numFmtId="0" fontId="25" fillId="0" borderId="24" xfId="0" applyFont="1" applyFill="1" applyBorder="1" applyAlignment="1" applyProtection="1">
      <alignment horizontal="center" vertical="center" wrapText="1"/>
    </xf>
    <xf numFmtId="0" fontId="57" fillId="19" borderId="24" xfId="0" applyFont="1" applyFill="1" applyBorder="1" applyAlignment="1">
      <alignment vertical="center" wrapText="1"/>
    </xf>
    <xf numFmtId="0" fontId="25" fillId="0" borderId="60" xfId="0" applyFont="1" applyBorder="1" applyAlignment="1">
      <alignment wrapText="1"/>
    </xf>
    <xf numFmtId="170" fontId="18" fillId="0" borderId="24" xfId="0" applyNumberFormat="1" applyFont="1" applyFill="1" applyBorder="1" applyAlignment="1" applyProtection="1">
      <alignment vertical="top" wrapText="1"/>
    </xf>
    <xf numFmtId="0" fontId="25" fillId="0" borderId="23" xfId="0" applyFont="1" applyFill="1" applyBorder="1" applyAlignment="1" applyProtection="1">
      <alignment horizontal="center" vertical="center" wrapText="1"/>
    </xf>
    <xf numFmtId="0" fontId="25" fillId="0" borderId="60" xfId="0" applyFont="1" applyBorder="1" applyAlignment="1">
      <alignment horizontal="center" wrapText="1"/>
    </xf>
    <xf numFmtId="170" fontId="18" fillId="0" borderId="23" xfId="0" applyNumberFormat="1" applyFont="1" applyFill="1" applyBorder="1" applyAlignment="1" applyProtection="1">
      <alignment vertical="center" wrapText="1"/>
    </xf>
    <xf numFmtId="9" fontId="74" fillId="8" borderId="27" xfId="0" applyNumberFormat="1" applyFont="1" applyFill="1" applyBorder="1" applyAlignment="1">
      <alignment horizontal="center" vertical="center" wrapText="1" readingOrder="1"/>
    </xf>
    <xf numFmtId="0" fontId="30" fillId="0" borderId="24" xfId="0" applyFont="1" applyBorder="1" applyAlignment="1">
      <alignment horizontal="left" vertical="center" wrapText="1"/>
    </xf>
    <xf numFmtId="0" fontId="75" fillId="0" borderId="24" xfId="0" applyFont="1" applyFill="1" applyBorder="1" applyAlignment="1" applyProtection="1">
      <alignment horizontal="left" vertical="center"/>
    </xf>
    <xf numFmtId="168" fontId="25" fillId="0" borderId="24" xfId="0" applyNumberFormat="1" applyFont="1" applyBorder="1" applyAlignment="1" applyProtection="1">
      <alignment horizontal="left" vertical="center" wrapText="1"/>
    </xf>
    <xf numFmtId="0" fontId="25" fillId="0" borderId="34" xfId="0" applyFont="1" applyFill="1" applyBorder="1" applyAlignment="1">
      <alignment vertical="center" wrapText="1"/>
    </xf>
    <xf numFmtId="0" fontId="25" fillId="0" borderId="37" xfId="0" applyFont="1" applyBorder="1" applyAlignment="1">
      <alignment vertical="center" wrapText="1"/>
    </xf>
    <xf numFmtId="0" fontId="25" fillId="19" borderId="34" xfId="0" applyFont="1" applyFill="1" applyBorder="1" applyAlignment="1">
      <alignment vertical="center" wrapText="1"/>
    </xf>
    <xf numFmtId="0" fontId="25" fillId="19" borderId="37" xfId="0" applyFont="1" applyFill="1" applyBorder="1" applyAlignment="1">
      <alignment vertical="center" wrapText="1"/>
    </xf>
    <xf numFmtId="0" fontId="25" fillId="0" borderId="37" xfId="0" applyFont="1" applyFill="1" applyBorder="1" applyAlignment="1">
      <alignment vertical="center" wrapText="1"/>
    </xf>
    <xf numFmtId="0" fontId="30" fillId="23" borderId="27" xfId="0" applyFont="1" applyFill="1" applyBorder="1" applyAlignment="1" applyProtection="1">
      <alignment horizontal="center" vertical="center" wrapText="1"/>
    </xf>
    <xf numFmtId="0" fontId="25" fillId="23" borderId="34" xfId="0" applyFont="1" applyFill="1" applyBorder="1" applyAlignment="1">
      <alignment vertical="center" wrapText="1"/>
    </xf>
    <xf numFmtId="0" fontId="25" fillId="0" borderId="29" xfId="0" applyFont="1" applyBorder="1" applyAlignment="1">
      <alignment vertical="center" wrapText="1"/>
    </xf>
    <xf numFmtId="9" fontId="74" fillId="8" borderId="24" xfId="0" applyNumberFormat="1" applyFont="1" applyFill="1" applyBorder="1" applyAlignment="1">
      <alignment horizontal="center" vertical="center" readingOrder="1"/>
    </xf>
    <xf numFmtId="43" fontId="30" fillId="0" borderId="24" xfId="4" applyFont="1" applyBorder="1" applyAlignment="1">
      <alignment vertical="center" wrapText="1"/>
    </xf>
    <xf numFmtId="0" fontId="25" fillId="0" borderId="27" xfId="0" applyFont="1" applyBorder="1" applyAlignment="1">
      <alignment vertical="center"/>
    </xf>
    <xf numFmtId="0" fontId="25" fillId="0" borderId="34" xfId="0" applyFont="1" applyBorder="1" applyAlignment="1">
      <alignment vertical="center"/>
    </xf>
    <xf numFmtId="0" fontId="25" fillId="23" borderId="24" xfId="0" applyFont="1" applyFill="1" applyBorder="1" applyAlignment="1">
      <alignment vertical="center"/>
    </xf>
    <xf numFmtId="0" fontId="25" fillId="23" borderId="32" xfId="0" applyFont="1" applyFill="1" applyBorder="1" applyAlignment="1">
      <alignment vertical="center"/>
    </xf>
    <xf numFmtId="0" fontId="25" fillId="0" borderId="32" xfId="0" applyFont="1" applyBorder="1" applyAlignment="1">
      <alignment vertical="center" wrapText="1"/>
    </xf>
    <xf numFmtId="0" fontId="25" fillId="0" borderId="32" xfId="0" applyFont="1" applyFill="1" applyBorder="1" applyAlignment="1">
      <alignment vertical="center" wrapText="1"/>
    </xf>
    <xf numFmtId="0" fontId="25" fillId="0" borderId="43" xfId="0" applyFont="1" applyBorder="1" applyAlignment="1">
      <alignment vertical="center" wrapText="1"/>
    </xf>
    <xf numFmtId="0" fontId="25" fillId="19" borderId="0" xfId="0" applyFont="1" applyFill="1" applyAlignment="1">
      <alignment vertical="center"/>
    </xf>
    <xf numFmtId="0" fontId="18" fillId="0" borderId="46" xfId="0" applyFont="1" applyFill="1" applyBorder="1" applyAlignment="1" applyProtection="1">
      <alignment vertical="center" wrapText="1"/>
    </xf>
    <xf numFmtId="0" fontId="25" fillId="0" borderId="39" xfId="0" applyFont="1" applyBorder="1" applyAlignment="1">
      <alignment vertical="center" wrapText="1"/>
    </xf>
    <xf numFmtId="0" fontId="25" fillId="23" borderId="27" xfId="0" applyFont="1" applyFill="1" applyBorder="1" applyAlignment="1">
      <alignment vertical="center"/>
    </xf>
    <xf numFmtId="170" fontId="18" fillId="23" borderId="34" xfId="0" applyNumberFormat="1" applyFont="1" applyFill="1" applyBorder="1" applyAlignment="1" applyProtection="1">
      <alignment vertical="center" wrapText="1"/>
    </xf>
    <xf numFmtId="0" fontId="18" fillId="23" borderId="27" xfId="0" applyFont="1" applyFill="1" applyBorder="1" applyAlignment="1" applyProtection="1">
      <alignment vertical="center" wrapText="1"/>
    </xf>
    <xf numFmtId="0" fontId="25" fillId="0" borderId="27" xfId="0" applyFont="1" applyBorder="1" applyAlignment="1">
      <alignment vertical="center" wrapText="1"/>
    </xf>
    <xf numFmtId="0" fontId="25" fillId="0" borderId="27" xfId="0" applyFont="1" applyFill="1" applyBorder="1" applyAlignment="1">
      <alignment vertical="center" wrapText="1"/>
    </xf>
    <xf numFmtId="0" fontId="25" fillId="0" borderId="30" xfId="0" applyFont="1" applyBorder="1" applyAlignment="1">
      <alignment vertical="center" wrapText="1"/>
    </xf>
    <xf numFmtId="0" fontId="25" fillId="0" borderId="60" xfId="0" applyFont="1" applyBorder="1" applyAlignment="1">
      <alignment vertical="center"/>
    </xf>
    <xf numFmtId="0" fontId="18" fillId="0" borderId="27" xfId="0" applyFont="1" applyFill="1" applyBorder="1" applyAlignment="1" applyProtection="1">
      <alignment vertical="center" wrapText="1"/>
    </xf>
    <xf numFmtId="0" fontId="25" fillId="0" borderId="52" xfId="0" applyFont="1" applyBorder="1" applyAlignment="1">
      <alignment vertical="center" wrapText="1"/>
    </xf>
    <xf numFmtId="9" fontId="74" fillId="8" borderId="35" xfId="0" applyNumberFormat="1" applyFont="1" applyFill="1" applyBorder="1" applyAlignment="1">
      <alignment horizontal="center" vertical="center" readingOrder="1"/>
    </xf>
    <xf numFmtId="0" fontId="32" fillId="0" borderId="35" xfId="0" applyFont="1" applyFill="1" applyBorder="1" applyAlignment="1" applyProtection="1">
      <alignment vertical="center" wrapText="1"/>
    </xf>
    <xf numFmtId="0" fontId="25" fillId="23" borderId="34" xfId="0" applyFont="1" applyFill="1" applyBorder="1" applyAlignment="1">
      <alignment vertical="center"/>
    </xf>
    <xf numFmtId="171" fontId="18" fillId="23" borderId="34" xfId="0" applyNumberFormat="1" applyFont="1" applyFill="1" applyBorder="1" applyAlignment="1" applyProtection="1">
      <alignment vertical="center" wrapText="1"/>
    </xf>
    <xf numFmtId="9" fontId="74" fillId="8" borderId="34" xfId="0" applyNumberFormat="1" applyFont="1" applyFill="1" applyBorder="1" applyAlignment="1">
      <alignment horizontal="center" vertical="center" readingOrder="1"/>
    </xf>
    <xf numFmtId="0" fontId="30" fillId="23" borderId="32" xfId="0" applyFont="1" applyFill="1" applyBorder="1" applyAlignment="1">
      <alignment vertical="center"/>
    </xf>
    <xf numFmtId="9" fontId="74" fillId="0" borderId="45" xfId="0" applyNumberFormat="1" applyFont="1" applyFill="1" applyBorder="1" applyAlignment="1">
      <alignment horizontal="center" vertical="center" readingOrder="1"/>
    </xf>
    <xf numFmtId="9" fontId="74" fillId="23" borderId="28" xfId="0" applyNumberFormat="1" applyFont="1" applyFill="1" applyBorder="1" applyAlignment="1">
      <alignment vertical="center" readingOrder="1"/>
    </xf>
    <xf numFmtId="0" fontId="25" fillId="23" borderId="50" xfId="0" applyFont="1" applyFill="1" applyBorder="1" applyAlignment="1">
      <alignment vertical="center"/>
    </xf>
    <xf numFmtId="0" fontId="25" fillId="23" borderId="46" xfId="0" applyFont="1" applyFill="1" applyBorder="1" applyAlignment="1">
      <alignment vertical="center"/>
    </xf>
    <xf numFmtId="0" fontId="25" fillId="8" borderId="24" xfId="0" applyFont="1" applyFill="1" applyBorder="1" applyAlignment="1">
      <alignment vertical="center"/>
    </xf>
    <xf numFmtId="0" fontId="25" fillId="2" borderId="32" xfId="0" applyFont="1" applyFill="1" applyBorder="1" applyAlignment="1">
      <alignment vertical="center"/>
    </xf>
    <xf numFmtId="0" fontId="25" fillId="2" borderId="32" xfId="0" applyFont="1" applyFill="1" applyBorder="1" applyAlignment="1">
      <alignment vertical="center" wrapText="1"/>
    </xf>
    <xf numFmtId="0" fontId="25" fillId="2" borderId="43" xfId="0" applyFont="1" applyFill="1" applyBorder="1" applyAlignment="1">
      <alignment vertical="center" wrapText="1"/>
    </xf>
    <xf numFmtId="0" fontId="25" fillId="0" borderId="32" xfId="0" applyFont="1" applyBorder="1" applyAlignment="1">
      <alignment vertical="center"/>
    </xf>
    <xf numFmtId="0" fontId="25" fillId="0" borderId="46" xfId="0" applyFont="1" applyBorder="1" applyAlignment="1">
      <alignment vertical="center"/>
    </xf>
    <xf numFmtId="0" fontId="25" fillId="8" borderId="34" xfId="0" applyFont="1" applyFill="1" applyBorder="1" applyAlignment="1">
      <alignment vertical="center"/>
    </xf>
    <xf numFmtId="0" fontId="25" fillId="8" borderId="34" xfId="0" applyFont="1" applyFill="1" applyBorder="1" applyAlignment="1">
      <alignment vertical="center" wrapText="1"/>
    </xf>
    <xf numFmtId="0" fontId="25" fillId="8" borderId="37" xfId="0" applyFont="1" applyFill="1" applyBorder="1" applyAlignment="1">
      <alignment vertical="center" wrapText="1"/>
    </xf>
    <xf numFmtId="9" fontId="74" fillId="0" borderId="34" xfId="0" applyNumberFormat="1" applyFont="1" applyFill="1" applyBorder="1" applyAlignment="1">
      <alignment horizontal="center" vertical="center" readingOrder="1"/>
    </xf>
    <xf numFmtId="0" fontId="25" fillId="23" borderId="45" xfId="0" applyFont="1" applyFill="1" applyBorder="1" applyAlignment="1">
      <alignment vertical="center" wrapText="1" readingOrder="1"/>
    </xf>
    <xf numFmtId="0" fontId="25" fillId="0" borderId="44" xfId="0" applyFont="1" applyBorder="1" applyAlignment="1">
      <alignment vertical="center"/>
    </xf>
    <xf numFmtId="170" fontId="18" fillId="0" borderId="24" xfId="0" applyNumberFormat="1" applyFont="1" applyFill="1" applyBorder="1" applyAlignment="1">
      <alignment vertical="top"/>
    </xf>
    <xf numFmtId="170" fontId="18" fillId="23" borderId="34" xfId="0" applyNumberFormat="1" applyFont="1" applyFill="1" applyBorder="1" applyAlignment="1">
      <alignment wrapText="1"/>
    </xf>
    <xf numFmtId="170" fontId="18" fillId="0" borderId="24" xfId="0" applyNumberFormat="1" applyFont="1" applyBorder="1" applyAlignment="1">
      <alignment wrapText="1"/>
    </xf>
    <xf numFmtId="0" fontId="32" fillId="0" borderId="24" xfId="0" applyFont="1" applyFill="1" applyBorder="1" applyAlignment="1">
      <alignment vertical="center" wrapText="1"/>
    </xf>
    <xf numFmtId="170" fontId="25" fillId="0" borderId="24" xfId="0" applyNumberFormat="1" applyFont="1" applyFill="1" applyBorder="1" applyAlignment="1">
      <alignment vertical="center"/>
    </xf>
    <xf numFmtId="170" fontId="18" fillId="0" borderId="23" xfId="0" applyNumberFormat="1" applyFont="1" applyFill="1" applyBorder="1" applyAlignment="1">
      <alignment wrapText="1"/>
    </xf>
    <xf numFmtId="170" fontId="18" fillId="0" borderId="23" xfId="0" applyNumberFormat="1" applyFont="1" applyFill="1" applyBorder="1" applyAlignment="1">
      <alignment horizontal="right"/>
    </xf>
    <xf numFmtId="170" fontId="18" fillId="0" borderId="23" xfId="0" applyNumberFormat="1" applyFont="1" applyFill="1" applyBorder="1" applyAlignment="1"/>
    <xf numFmtId="170" fontId="32" fillId="0" borderId="24" xfId="0" applyNumberFormat="1" applyFont="1" applyFill="1" applyBorder="1"/>
    <xf numFmtId="170" fontId="18" fillId="0" borderId="34" xfId="0" applyNumberFormat="1" applyFont="1" applyFill="1" applyBorder="1"/>
    <xf numFmtId="9" fontId="74" fillId="23" borderId="45" xfId="0" applyNumberFormat="1" applyFont="1" applyFill="1" applyBorder="1" applyAlignment="1">
      <alignment horizontal="center" vertical="center" readingOrder="1"/>
    </xf>
    <xf numFmtId="170" fontId="32" fillId="23" borderId="34" xfId="0" applyNumberFormat="1" applyFont="1" applyFill="1" applyBorder="1"/>
    <xf numFmtId="170" fontId="32" fillId="23" borderId="34" xfId="0" applyNumberFormat="1" applyFont="1" applyFill="1" applyBorder="1" applyAlignment="1">
      <alignment wrapText="1"/>
    </xf>
    <xf numFmtId="170" fontId="18" fillId="0" borderId="24" xfId="0" applyNumberFormat="1" applyFont="1" applyBorder="1"/>
    <xf numFmtId="0" fontId="25" fillId="20" borderId="34" xfId="0" applyFont="1" applyFill="1" applyBorder="1" applyAlignment="1">
      <alignment vertical="center" wrapText="1"/>
    </xf>
    <xf numFmtId="0" fontId="25" fillId="0" borderId="52" xfId="0" applyFont="1" applyFill="1" applyBorder="1" applyAlignment="1">
      <alignment vertical="center" wrapText="1"/>
    </xf>
    <xf numFmtId="0" fontId="30" fillId="23" borderId="44" xfId="0" applyFont="1" applyFill="1" applyBorder="1" applyAlignment="1">
      <alignment vertical="center"/>
    </xf>
    <xf numFmtId="0" fontId="30" fillId="23" borderId="60" xfId="0" applyFont="1" applyFill="1" applyBorder="1" applyAlignment="1">
      <alignment vertical="center"/>
    </xf>
    <xf numFmtId="0" fontId="30" fillId="23" borderId="27" xfId="0" applyFont="1" applyFill="1" applyBorder="1" applyAlignment="1">
      <alignment vertical="center"/>
    </xf>
    <xf numFmtId="170" fontId="32" fillId="23" borderId="24" xfId="0" applyNumberFormat="1" applyFont="1" applyFill="1" applyBorder="1"/>
    <xf numFmtId="170" fontId="32" fillId="23" borderId="24" xfId="0" applyNumberFormat="1" applyFont="1" applyFill="1" applyBorder="1" applyAlignment="1">
      <alignment wrapText="1"/>
    </xf>
    <xf numFmtId="0" fontId="18" fillId="23" borderId="24" xfId="0" applyFont="1" applyFill="1" applyBorder="1" applyAlignment="1">
      <alignment horizontal="center" vertical="center" wrapText="1"/>
    </xf>
    <xf numFmtId="0" fontId="18" fillId="23" borderId="24" xfId="0" applyFont="1" applyFill="1" applyBorder="1" applyAlignment="1">
      <alignment horizontal="left" wrapText="1"/>
    </xf>
    <xf numFmtId="170" fontId="18" fillId="23" borderId="24" xfId="0" applyNumberFormat="1" applyFont="1" applyFill="1" applyBorder="1" applyAlignment="1" applyProtection="1"/>
    <xf numFmtId="170" fontId="18" fillId="23" borderId="24" xfId="0" applyNumberFormat="1" applyFont="1" applyFill="1" applyBorder="1"/>
    <xf numFmtId="170" fontId="18" fillId="23" borderId="24" xfId="0" applyNumberFormat="1" applyFont="1" applyFill="1" applyBorder="1" applyAlignment="1">
      <alignment wrapText="1"/>
    </xf>
    <xf numFmtId="9" fontId="74" fillId="2" borderId="45" xfId="0" applyNumberFormat="1" applyFont="1" applyFill="1" applyBorder="1" applyAlignment="1">
      <alignment horizontal="center" vertical="center" readingOrder="1"/>
    </xf>
    <xf numFmtId="173" fontId="32" fillId="2" borderId="34" xfId="3" applyNumberFormat="1" applyFont="1" applyFill="1" applyBorder="1" applyAlignment="1">
      <alignment horizontal="left" wrapText="1"/>
    </xf>
    <xf numFmtId="170" fontId="18" fillId="2" borderId="34" xfId="0" applyNumberFormat="1" applyFont="1" applyFill="1" applyBorder="1" applyAlignment="1" applyProtection="1"/>
    <xf numFmtId="170" fontId="18" fillId="2" borderId="34" xfId="0" applyNumberFormat="1" applyFont="1" applyFill="1" applyBorder="1"/>
    <xf numFmtId="170" fontId="18" fillId="2" borderId="34" xfId="0" applyNumberFormat="1" applyFont="1" applyFill="1" applyBorder="1" applyAlignment="1">
      <alignment wrapText="1"/>
    </xf>
    <xf numFmtId="0" fontId="25" fillId="0" borderId="0" xfId="0" applyFont="1"/>
    <xf numFmtId="0" fontId="25" fillId="20" borderId="37" xfId="0" applyFont="1" applyFill="1" applyBorder="1" applyAlignment="1">
      <alignment vertical="center" wrapText="1"/>
    </xf>
    <xf numFmtId="0" fontId="18" fillId="0" borderId="24" xfId="0" applyFont="1" applyBorder="1" applyAlignment="1">
      <alignment horizontal="center" vertical="center" wrapText="1"/>
    </xf>
    <xf numFmtId="0" fontId="30" fillId="2" borderId="34" xfId="0" applyFont="1" applyFill="1" applyBorder="1" applyAlignment="1">
      <alignment vertical="center"/>
    </xf>
    <xf numFmtId="0" fontId="18" fillId="0" borderId="37" xfId="0" applyFont="1" applyFill="1" applyBorder="1" applyAlignment="1">
      <alignment vertical="center" wrapText="1"/>
    </xf>
    <xf numFmtId="0" fontId="25" fillId="2" borderId="34" xfId="0" applyFont="1" applyFill="1" applyBorder="1" applyAlignment="1">
      <alignment vertical="center"/>
    </xf>
    <xf numFmtId="169" fontId="30" fillId="2" borderId="24" xfId="0" applyNumberFormat="1" applyFont="1" applyFill="1" applyBorder="1"/>
    <xf numFmtId="0" fontId="25" fillId="2" borderId="24" xfId="0" applyFont="1" applyFill="1" applyBorder="1"/>
    <xf numFmtId="0" fontId="25" fillId="0" borderId="24" xfId="0" applyFont="1" applyBorder="1"/>
    <xf numFmtId="0" fontId="30" fillId="22" borderId="24" xfId="0" applyFont="1" applyFill="1" applyBorder="1"/>
    <xf numFmtId="169" fontId="30" fillId="22" borderId="24" xfId="0" applyNumberFormat="1" applyFont="1" applyFill="1" applyBorder="1"/>
    <xf numFmtId="43" fontId="25" fillId="0" borderId="24" xfId="0" applyNumberFormat="1" applyFont="1" applyBorder="1"/>
    <xf numFmtId="43" fontId="30" fillId="0" borderId="24" xfId="0" applyNumberFormat="1" applyFont="1" applyBorder="1"/>
    <xf numFmtId="173" fontId="25" fillId="0" borderId="24" xfId="0" applyNumberFormat="1" applyFont="1" applyBorder="1"/>
    <xf numFmtId="0" fontId="0" fillId="0" borderId="0" xfId="0" applyFont="1" applyBorder="1"/>
    <xf numFmtId="0" fontId="30" fillId="0" borderId="36" xfId="0" applyFont="1" applyBorder="1" applyAlignment="1">
      <alignment horizontal="center" vertical="center" wrapText="1" readingOrder="1"/>
    </xf>
    <xf numFmtId="0" fontId="18" fillId="0" borderId="24" xfId="0" applyFont="1" applyFill="1" applyBorder="1" applyAlignment="1">
      <alignment vertical="center" wrapText="1"/>
    </xf>
    <xf numFmtId="0" fontId="25" fillId="19" borderId="27" xfId="0" applyFont="1" applyFill="1" applyBorder="1" applyAlignment="1">
      <alignment vertical="center" wrapText="1"/>
    </xf>
    <xf numFmtId="0" fontId="25" fillId="19" borderId="52" xfId="0" applyFont="1" applyFill="1" applyBorder="1" applyAlignment="1">
      <alignment vertical="center" wrapText="1"/>
    </xf>
    <xf numFmtId="0" fontId="18" fillId="19" borderId="37" xfId="1" applyFont="1" applyFill="1" applyBorder="1" applyAlignment="1">
      <alignment vertical="center" wrapText="1"/>
    </xf>
    <xf numFmtId="0" fontId="30" fillId="0" borderId="53" xfId="0" applyFont="1" applyBorder="1" applyAlignment="1">
      <alignment horizontal="left" vertical="center" wrapText="1" readingOrder="1"/>
    </xf>
    <xf numFmtId="0" fontId="18" fillId="0" borderId="53" xfId="1" applyFont="1" applyBorder="1" applyAlignment="1" applyProtection="1">
      <alignment vertical="center" wrapText="1" readingOrder="1"/>
      <protection locked="0"/>
    </xf>
    <xf numFmtId="0" fontId="39" fillId="0" borderId="0" xfId="0" applyFont="1" applyAlignment="1" applyProtection="1">
      <alignment wrapText="1"/>
    </xf>
    <xf numFmtId="43" fontId="40" fillId="0" borderId="0" xfId="0" applyNumberFormat="1" applyFont="1" applyFill="1" applyProtection="1"/>
    <xf numFmtId="43" fontId="40" fillId="0" borderId="0" xfId="4" applyFont="1" applyFill="1" applyProtection="1"/>
    <xf numFmtId="43" fontId="32" fillId="0" borderId="0" xfId="4" applyFont="1" applyFill="1" applyBorder="1" applyAlignment="1" applyProtection="1">
      <alignment vertical="center" wrapText="1"/>
    </xf>
    <xf numFmtId="173" fontId="0" fillId="0" borderId="0" xfId="0" applyNumberFormat="1" applyAlignment="1">
      <alignment vertical="center"/>
    </xf>
    <xf numFmtId="3" fontId="0" fillId="0" borderId="0" xfId="0" applyNumberFormat="1" applyAlignment="1">
      <alignment vertical="center"/>
    </xf>
    <xf numFmtId="174" fontId="0" fillId="0" borderId="0" xfId="0" applyNumberFormat="1" applyAlignment="1">
      <alignment vertical="center"/>
    </xf>
    <xf numFmtId="43" fontId="0" fillId="0" borderId="0" xfId="0" applyNumberFormat="1"/>
    <xf numFmtId="0" fontId="61" fillId="0" borderId="19" xfId="0" applyFont="1" applyFill="1" applyBorder="1" applyAlignment="1">
      <alignment horizontal="justify" vertical="center" wrapText="1"/>
    </xf>
    <xf numFmtId="0" fontId="61" fillId="0" borderId="6" xfId="0" applyFont="1" applyFill="1" applyBorder="1" applyAlignment="1">
      <alignment horizontal="justify" vertical="center" wrapText="1"/>
    </xf>
    <xf numFmtId="0" fontId="61" fillId="0" borderId="74" xfId="0" applyFont="1" applyFill="1" applyBorder="1" applyAlignment="1">
      <alignment horizontal="justify" vertical="center" wrapText="1"/>
    </xf>
    <xf numFmtId="0" fontId="76" fillId="0" borderId="0" xfId="0" applyFont="1" applyAlignment="1" applyProtection="1"/>
    <xf numFmtId="169" fontId="69" fillId="0" borderId="24" xfId="0" applyNumberFormat="1" applyFont="1" applyFill="1" applyBorder="1" applyAlignment="1">
      <alignment horizontal="center" vertical="center"/>
    </xf>
    <xf numFmtId="0" fontId="40" fillId="0" borderId="0" xfId="0" applyFont="1"/>
    <xf numFmtId="0" fontId="39" fillId="0" borderId="24" xfId="0" applyFont="1" applyFill="1" applyBorder="1" applyAlignment="1" applyProtection="1">
      <alignment horizontal="left" vertical="center"/>
    </xf>
    <xf numFmtId="0" fontId="39" fillId="8" borderId="24" xfId="0" applyFont="1" applyFill="1" applyBorder="1" applyAlignment="1" applyProtection="1">
      <alignment horizontal="left" vertical="center" wrapText="1"/>
    </xf>
    <xf numFmtId="0" fontId="25" fillId="0" borderId="24" xfId="0" applyFont="1" applyFill="1" applyBorder="1" applyAlignment="1" applyProtection="1">
      <alignment horizontal="left" vertical="center" wrapText="1"/>
    </xf>
    <xf numFmtId="0" fontId="25" fillId="0" borderId="24" xfId="0" applyFont="1" applyFill="1" applyBorder="1" applyAlignment="1" applyProtection="1">
      <alignment horizontal="left" wrapText="1"/>
      <protection locked="0"/>
    </xf>
    <xf numFmtId="0" fontId="39" fillId="0" borderId="24" xfId="0" applyFont="1" applyFill="1" applyBorder="1" applyAlignment="1" applyProtection="1">
      <alignment horizontal="left" vertical="center" wrapText="1"/>
    </xf>
    <xf numFmtId="169" fontId="25" fillId="0" borderId="24" xfId="3" applyNumberFormat="1" applyFont="1" applyFill="1" applyBorder="1" applyAlignment="1" applyProtection="1">
      <protection locked="0"/>
    </xf>
    <xf numFmtId="3" fontId="39" fillId="0" borderId="24" xfId="0" applyNumberFormat="1" applyFont="1" applyFill="1" applyBorder="1" applyAlignment="1" applyProtection="1">
      <alignment horizontal="center" vertical="center"/>
    </xf>
    <xf numFmtId="169" fontId="25" fillId="0" borderId="24" xfId="3" applyNumberFormat="1" applyFont="1" applyBorder="1" applyAlignment="1" applyProtection="1">
      <alignment horizontal="left" vertical="center"/>
      <protection locked="0"/>
    </xf>
    <xf numFmtId="169" fontId="25" fillId="0" borderId="24" xfId="3" applyNumberFormat="1" applyFont="1" applyBorder="1" applyAlignment="1" applyProtection="1">
      <alignment horizontal="left"/>
      <protection locked="0"/>
    </xf>
    <xf numFmtId="42" fontId="39" fillId="0" borderId="24" xfId="0" applyNumberFormat="1" applyFont="1" applyFill="1" applyBorder="1" applyAlignment="1" applyProtection="1">
      <alignment horizontal="left" vertical="center"/>
    </xf>
    <xf numFmtId="3" fontId="39" fillId="8" borderId="24" xfId="0" applyNumberFormat="1" applyFont="1" applyFill="1" applyBorder="1" applyAlignment="1" applyProtection="1">
      <alignment horizontal="center" vertical="center"/>
    </xf>
    <xf numFmtId="42" fontId="39" fillId="8" borderId="24" xfId="0" applyNumberFormat="1" applyFont="1" applyFill="1" applyBorder="1" applyAlignment="1" applyProtection="1">
      <alignment horizontal="center" vertical="center"/>
    </xf>
    <xf numFmtId="42" fontId="39" fillId="0" borderId="24" xfId="0" applyNumberFormat="1" applyFont="1" applyFill="1" applyBorder="1" applyAlignment="1" applyProtection="1">
      <alignment horizontal="center" vertical="center"/>
    </xf>
    <xf numFmtId="169" fontId="25" fillId="0" borderId="24" xfId="3" applyNumberFormat="1" applyFont="1" applyFill="1" applyBorder="1" applyAlignment="1" applyProtection="1">
      <alignment vertical="center"/>
      <protection locked="0"/>
    </xf>
    <xf numFmtId="169" fontId="60" fillId="10" borderId="24" xfId="3" applyNumberFormat="1" applyFont="1" applyFill="1" applyBorder="1" applyAlignment="1" applyProtection="1">
      <alignment horizontal="center" vertical="center"/>
    </xf>
    <xf numFmtId="0" fontId="18" fillId="0" borderId="23" xfId="0" applyFont="1" applyFill="1" applyBorder="1" applyAlignment="1">
      <alignment horizontal="center" vertical="center" wrapText="1"/>
    </xf>
    <xf numFmtId="0" fontId="18" fillId="0" borderId="34" xfId="0" applyFont="1" applyFill="1" applyBorder="1" applyAlignment="1">
      <alignment horizontal="center" vertical="center" wrapText="1"/>
    </xf>
    <xf numFmtId="171" fontId="18" fillId="0" borderId="23" xfId="0" applyNumberFormat="1"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30" fillId="0" borderId="0" xfId="0" applyFont="1" applyBorder="1" applyAlignment="1">
      <alignment horizontal="center" vertical="center" wrapText="1"/>
    </xf>
    <xf numFmtId="0" fontId="18" fillId="0" borderId="24" xfId="0" applyFont="1" applyFill="1" applyBorder="1" applyAlignment="1">
      <alignment vertical="center" wrapText="1"/>
    </xf>
    <xf numFmtId="0" fontId="18" fillId="0" borderId="24" xfId="1" applyFont="1" applyBorder="1" applyAlignment="1" applyProtection="1">
      <alignment horizontal="center" vertical="center" wrapText="1" readingOrder="1"/>
      <protection locked="0"/>
    </xf>
    <xf numFmtId="0" fontId="18" fillId="0" borderId="24" xfId="0" applyFont="1" applyBorder="1" applyAlignment="1">
      <alignment horizontal="center" vertical="center" wrapText="1"/>
    </xf>
    <xf numFmtId="0" fontId="18" fillId="0" borderId="24" xfId="0" applyFont="1" applyFill="1" applyBorder="1" applyAlignment="1">
      <alignment horizontal="left" vertical="center" wrapText="1"/>
    </xf>
    <xf numFmtId="169" fontId="44" fillId="2" borderId="24" xfId="3" applyNumberFormat="1" applyFont="1" applyFill="1" applyBorder="1" applyAlignment="1" applyProtection="1">
      <alignment horizontal="center" vertical="center"/>
    </xf>
    <xf numFmtId="0" fontId="32" fillId="0" borderId="46" xfId="0" applyFont="1" applyFill="1" applyBorder="1" applyAlignment="1">
      <alignment horizontal="center" vertical="center" wrapText="1"/>
    </xf>
    <xf numFmtId="0" fontId="25" fillId="19" borderId="23" xfId="0" applyFont="1" applyFill="1" applyBorder="1" applyAlignment="1">
      <alignment vertical="center" wrapText="1"/>
    </xf>
    <xf numFmtId="0" fontId="25" fillId="0" borderId="23" xfId="0" applyFont="1" applyFill="1" applyBorder="1" applyAlignment="1">
      <alignment vertical="center" wrapText="1"/>
    </xf>
    <xf numFmtId="169" fontId="38" fillId="0" borderId="0" xfId="0" applyNumberFormat="1" applyFont="1" applyAlignment="1" applyProtection="1"/>
    <xf numFmtId="0" fontId="18" fillId="0" borderId="45" xfId="0" applyFont="1" applyFill="1" applyBorder="1" applyAlignment="1">
      <alignment horizontal="left" vertical="center" wrapText="1"/>
    </xf>
    <xf numFmtId="0" fontId="25" fillId="0" borderId="30" xfId="0" applyFont="1" applyFill="1" applyBorder="1" applyAlignment="1">
      <alignment vertical="center" wrapText="1"/>
    </xf>
    <xf numFmtId="0" fontId="25" fillId="0" borderId="0" xfId="0" applyFont="1" applyFill="1" applyAlignment="1">
      <alignment vertical="center"/>
    </xf>
    <xf numFmtId="170" fontId="18" fillId="0" borderId="23" xfId="0" applyNumberFormat="1" applyFont="1" applyFill="1" applyBorder="1" applyAlignment="1" applyProtection="1">
      <alignment horizontal="center" vertical="center"/>
    </xf>
    <xf numFmtId="0" fontId="77" fillId="10" borderId="46" xfId="0" applyFont="1" applyFill="1" applyBorder="1" applyAlignment="1">
      <alignment vertical="center" wrapText="1"/>
    </xf>
    <xf numFmtId="0" fontId="18" fillId="10" borderId="24" xfId="0" applyFont="1" applyFill="1" applyBorder="1" applyAlignment="1">
      <alignment vertical="top" wrapText="1"/>
    </xf>
    <xf numFmtId="0" fontId="18" fillId="0" borderId="29" xfId="1" applyFont="1" applyFill="1" applyBorder="1" applyAlignment="1" applyProtection="1">
      <alignment horizontal="center" vertical="center" wrapText="1" readingOrder="1"/>
      <protection locked="0"/>
    </xf>
    <xf numFmtId="0" fontId="18" fillId="19" borderId="29" xfId="1" applyFont="1" applyFill="1" applyBorder="1" applyAlignment="1">
      <alignment vertical="center" wrapText="1"/>
    </xf>
    <xf numFmtId="43" fontId="0" fillId="0" borderId="0" xfId="4" applyFont="1"/>
    <xf numFmtId="170" fontId="18" fillId="0" borderId="23" xfId="0" applyNumberFormat="1" applyFont="1" applyFill="1" applyBorder="1"/>
    <xf numFmtId="0" fontId="18" fillId="0" borderId="0" xfId="0" applyFont="1" applyFill="1" applyBorder="1" applyAlignment="1" applyProtection="1">
      <alignment horizontal="left" vertical="center" wrapText="1"/>
    </xf>
    <xf numFmtId="0" fontId="32" fillId="0" borderId="28" xfId="0" applyFont="1" applyFill="1" applyBorder="1" applyAlignment="1">
      <alignment vertical="center" wrapText="1"/>
    </xf>
    <xf numFmtId="0" fontId="32" fillId="0" borderId="46" xfId="0" applyFont="1" applyFill="1" applyBorder="1" applyAlignment="1">
      <alignment vertical="center" wrapText="1"/>
    </xf>
    <xf numFmtId="173" fontId="0" fillId="0" borderId="0" xfId="0" applyNumberFormat="1"/>
    <xf numFmtId="9" fontId="78" fillId="8" borderId="34" xfId="0" applyNumberFormat="1" applyFont="1" applyFill="1" applyBorder="1" applyAlignment="1">
      <alignment horizontal="center" vertical="center" readingOrder="1"/>
    </xf>
    <xf numFmtId="0" fontId="69" fillId="8" borderId="34" xfId="1" applyFont="1" applyFill="1" applyBorder="1" applyAlignment="1" applyProtection="1">
      <alignment vertical="center" wrapText="1" readingOrder="1"/>
      <protection locked="0"/>
    </xf>
    <xf numFmtId="0" fontId="69" fillId="8" borderId="34" xfId="1" applyFont="1" applyFill="1" applyBorder="1" applyAlignment="1" applyProtection="1">
      <alignment horizontal="left" vertical="center" wrapText="1" readingOrder="1"/>
    </xf>
    <xf numFmtId="0" fontId="69" fillId="0" borderId="34" xfId="1" applyFont="1" applyFill="1" applyBorder="1" applyAlignment="1" applyProtection="1">
      <alignment horizontal="center" vertical="center" wrapText="1" readingOrder="1"/>
      <protection locked="0"/>
    </xf>
    <xf numFmtId="0" fontId="69" fillId="0" borderId="34" xfId="1" applyFont="1" applyFill="1" applyBorder="1" applyAlignment="1">
      <alignment vertical="center" wrapText="1"/>
    </xf>
    <xf numFmtId="0" fontId="69" fillId="0" borderId="37" xfId="1" applyFont="1" applyFill="1" applyBorder="1" applyAlignment="1">
      <alignment vertical="center" wrapText="1"/>
    </xf>
    <xf numFmtId="9" fontId="78" fillId="0" borderId="45" xfId="0" applyNumberFormat="1" applyFont="1" applyFill="1" applyBorder="1" applyAlignment="1">
      <alignment horizontal="center" vertical="center" readingOrder="1"/>
    </xf>
    <xf numFmtId="0" fontId="69" fillId="0" borderId="34" xfId="1" quotePrefix="1" applyFont="1" applyFill="1" applyBorder="1" applyAlignment="1" applyProtection="1">
      <alignment vertical="center" wrapText="1" readingOrder="1"/>
      <protection locked="0"/>
    </xf>
    <xf numFmtId="0" fontId="69" fillId="0" borderId="34" xfId="1" applyFont="1" applyFill="1" applyBorder="1" applyAlignment="1" applyProtection="1">
      <alignment horizontal="left" vertical="center" wrapText="1" readingOrder="1"/>
    </xf>
    <xf numFmtId="0" fontId="69" fillId="0" borderId="34" xfId="1" applyFont="1" applyFill="1" applyBorder="1" applyAlignment="1" applyProtection="1">
      <alignment vertical="center" wrapText="1" readingOrder="1"/>
      <protection locked="0"/>
    </xf>
    <xf numFmtId="0" fontId="69" fillId="20" borderId="34" xfId="0" applyFont="1" applyFill="1" applyBorder="1" applyAlignment="1">
      <alignment vertical="center" wrapText="1"/>
    </xf>
    <xf numFmtId="0" fontId="69" fillId="0" borderId="34" xfId="0" applyFont="1" applyFill="1" applyBorder="1" applyAlignment="1">
      <alignment vertical="center" wrapText="1"/>
    </xf>
    <xf numFmtId="0" fontId="25" fillId="0" borderId="29" xfId="0" applyFont="1" applyFill="1" applyBorder="1" applyAlignment="1">
      <alignment vertical="center" wrapText="1"/>
    </xf>
    <xf numFmtId="0" fontId="79" fillId="10" borderId="23" xfId="0" applyFont="1" applyFill="1" applyBorder="1" applyAlignment="1">
      <alignment vertical="center" wrapText="1"/>
    </xf>
    <xf numFmtId="0" fontId="79" fillId="0" borderId="24" xfId="0" applyFont="1" applyBorder="1" applyAlignment="1">
      <alignment horizontal="left" wrapText="1"/>
    </xf>
    <xf numFmtId="0" fontId="79" fillId="10" borderId="14" xfId="0" applyFont="1" applyFill="1" applyBorder="1" applyAlignment="1">
      <alignment vertical="center" wrapText="1"/>
    </xf>
    <xf numFmtId="46" fontId="80" fillId="0" borderId="0" xfId="0" applyNumberFormat="1" applyFont="1" applyFill="1" applyAlignment="1">
      <alignment horizontal="left" vertical="top" wrapText="1"/>
    </xf>
    <xf numFmtId="0" fontId="80" fillId="0" borderId="24" xfId="0" applyFont="1" applyFill="1" applyBorder="1" applyAlignment="1">
      <alignment vertical="top" wrapText="1"/>
    </xf>
    <xf numFmtId="0" fontId="81" fillId="0" borderId="24" xfId="0" applyFont="1" applyBorder="1" applyAlignment="1">
      <alignment horizontal="left" vertical="center" wrapText="1"/>
    </xf>
    <xf numFmtId="22" fontId="80" fillId="0" borderId="0" xfId="0" applyNumberFormat="1" applyFont="1" applyAlignment="1">
      <alignment horizontal="left" vertical="top" wrapText="1"/>
    </xf>
    <xf numFmtId="0" fontId="80" fillId="0" borderId="0" xfId="0" applyFont="1" applyAlignment="1">
      <alignment vertical="top" wrapText="1"/>
    </xf>
    <xf numFmtId="0" fontId="0" fillId="0" borderId="0" xfId="0" applyAlignment="1">
      <alignment vertical="top" wrapText="1"/>
    </xf>
    <xf numFmtId="0" fontId="82" fillId="10" borderId="23" xfId="0" applyFont="1" applyFill="1" applyBorder="1" applyAlignment="1">
      <alignment vertical="top" wrapText="1"/>
    </xf>
    <xf numFmtId="0" fontId="82" fillId="0" borderId="24" xfId="0" applyFont="1" applyFill="1" applyBorder="1" applyAlignment="1">
      <alignment horizontal="left" vertical="top" wrapText="1"/>
    </xf>
    <xf numFmtId="173" fontId="83" fillId="0" borderId="0" xfId="0" applyNumberFormat="1" applyFont="1"/>
    <xf numFmtId="0" fontId="30" fillId="0" borderId="44" xfId="0" applyFont="1" applyFill="1" applyBorder="1" applyAlignment="1">
      <alignment horizontal="left" vertical="center" wrapText="1" readingOrder="1"/>
    </xf>
    <xf numFmtId="0" fontId="30" fillId="0" borderId="53" xfId="0" applyFont="1" applyFill="1" applyBorder="1" applyAlignment="1">
      <alignment horizontal="center" vertical="center" wrapText="1" readingOrder="1"/>
    </xf>
    <xf numFmtId="0" fontId="84" fillId="0" borderId="24" xfId="0" applyFont="1" applyFill="1" applyBorder="1"/>
    <xf numFmtId="0" fontId="24" fillId="0" borderId="0" xfId="0" applyFont="1"/>
    <xf numFmtId="0" fontId="24" fillId="0" borderId="0" xfId="0" applyFont="1" applyAlignment="1">
      <alignment wrapText="1"/>
    </xf>
    <xf numFmtId="0" fontId="85" fillId="0" borderId="24" xfId="0" applyFont="1" applyFill="1" applyBorder="1" applyAlignment="1" applyProtection="1">
      <alignment vertical="center" wrapText="1"/>
    </xf>
    <xf numFmtId="0" fontId="85" fillId="0" borderId="24" xfId="0" applyFont="1" applyFill="1" applyBorder="1" applyAlignment="1">
      <alignment horizontal="left" vertical="center" wrapText="1"/>
    </xf>
    <xf numFmtId="0" fontId="32" fillId="0" borderId="24" xfId="0" applyFont="1" applyFill="1" applyBorder="1" applyAlignment="1" applyProtection="1">
      <alignment vertical="center"/>
    </xf>
    <xf numFmtId="0" fontId="85" fillId="0" borderId="23" xfId="0" applyFont="1" applyFill="1" applyBorder="1" applyAlignment="1" applyProtection="1">
      <alignment horizontal="center" vertical="center" wrapText="1"/>
    </xf>
    <xf numFmtId="169" fontId="25" fillId="0" borderId="24" xfId="3" applyNumberFormat="1" applyFont="1" applyBorder="1" applyAlignment="1" applyProtection="1">
      <alignment horizontal="right"/>
      <protection locked="0"/>
    </xf>
    <xf numFmtId="169" fontId="25" fillId="0" borderId="24" xfId="3" applyNumberFormat="1" applyFont="1" applyFill="1" applyBorder="1" applyAlignment="1" applyProtection="1">
      <alignment horizontal="right"/>
      <protection locked="0"/>
    </xf>
    <xf numFmtId="3" fontId="39" fillId="0" borderId="24" xfId="0" applyNumberFormat="1" applyFont="1" applyFill="1" applyBorder="1" applyAlignment="1" applyProtection="1">
      <alignment horizontal="right"/>
    </xf>
    <xf numFmtId="42" fontId="45" fillId="0" borderId="24" xfId="0" applyNumberFormat="1" applyFont="1" applyFill="1" applyBorder="1" applyAlignment="1" applyProtection="1">
      <alignment horizontal="center" vertical="center"/>
    </xf>
    <xf numFmtId="42" fontId="48" fillId="0" borderId="24" xfId="0" applyNumberFormat="1" applyFont="1" applyFill="1" applyBorder="1" applyAlignment="1" applyProtection="1">
      <alignment horizontal="center" vertical="center"/>
    </xf>
    <xf numFmtId="169" fontId="32" fillId="13" borderId="0" xfId="3" applyNumberFormat="1" applyFont="1" applyFill="1" applyAlignment="1" applyProtection="1">
      <alignment vertical="center"/>
    </xf>
    <xf numFmtId="44" fontId="39" fillId="0" borderId="24" xfId="0" applyNumberFormat="1" applyFont="1" applyFill="1" applyBorder="1" applyAlignment="1" applyProtection="1">
      <alignment horizontal="right"/>
    </xf>
    <xf numFmtId="44" fontId="39" fillId="0" borderId="24" xfId="0" applyNumberFormat="1" applyFont="1" applyFill="1" applyBorder="1" applyAlignment="1" applyProtection="1">
      <alignment horizontal="center" vertical="center"/>
    </xf>
    <xf numFmtId="169" fontId="44" fillId="2" borderId="28" xfId="3" applyNumberFormat="1" applyFont="1" applyFill="1" applyBorder="1" applyAlignment="1" applyProtection="1">
      <alignment horizontal="center" vertical="center"/>
    </xf>
    <xf numFmtId="175" fontId="18" fillId="0" borderId="34" xfId="4" applyNumberFormat="1" applyFont="1" applyFill="1" applyBorder="1" applyAlignment="1">
      <alignment horizontal="left" vertical="center" wrapText="1"/>
    </xf>
    <xf numFmtId="175" fontId="18" fillId="0" borderId="27" xfId="4" applyNumberFormat="1" applyFont="1" applyFill="1" applyBorder="1" applyAlignment="1">
      <alignment horizontal="left" vertical="center" wrapText="1"/>
    </xf>
    <xf numFmtId="175" fontId="18" fillId="0" borderId="24" xfId="4" applyNumberFormat="1" applyFont="1" applyFill="1" applyBorder="1" applyAlignment="1">
      <alignment horizontal="left" vertical="center" wrapText="1"/>
    </xf>
    <xf numFmtId="175" fontId="32" fillId="23" borderId="24" xfId="4" applyNumberFormat="1" applyFont="1" applyFill="1" applyBorder="1" applyAlignment="1">
      <alignment horizontal="left" vertical="center" wrapText="1"/>
    </xf>
    <xf numFmtId="175" fontId="18" fillId="0" borderId="24" xfId="4" applyNumberFormat="1" applyFont="1" applyFill="1" applyBorder="1" applyAlignment="1" applyProtection="1">
      <alignment vertical="center" wrapText="1"/>
    </xf>
    <xf numFmtId="175" fontId="32" fillId="23" borderId="24" xfId="4" applyNumberFormat="1" applyFont="1" applyFill="1" applyBorder="1" applyAlignment="1" applyProtection="1">
      <alignment vertical="center" wrapText="1"/>
    </xf>
    <xf numFmtId="175" fontId="18" fillId="0" borderId="23" xfId="4" applyNumberFormat="1" applyFont="1" applyFill="1" applyBorder="1" applyAlignment="1" applyProtection="1">
      <alignment vertical="center" wrapText="1"/>
    </xf>
    <xf numFmtId="175" fontId="32" fillId="23" borderId="32" xfId="1" applyNumberFormat="1" applyFont="1" applyFill="1" applyBorder="1" applyAlignment="1" applyProtection="1">
      <alignment horizontal="center" vertical="center" wrapText="1" readingOrder="1"/>
    </xf>
    <xf numFmtId="175" fontId="18" fillId="0" borderId="24" xfId="0" applyNumberFormat="1" applyFont="1" applyFill="1" applyBorder="1" applyAlignment="1" applyProtection="1">
      <alignment vertical="center" wrapText="1"/>
    </xf>
    <xf numFmtId="175" fontId="32" fillId="23" borderId="34" xfId="0" applyNumberFormat="1" applyFont="1" applyFill="1" applyBorder="1" applyAlignment="1" applyProtection="1">
      <alignment vertical="center" wrapText="1"/>
    </xf>
    <xf numFmtId="169" fontId="18" fillId="0" borderId="24" xfId="3" applyNumberFormat="1" applyFont="1" applyFill="1" applyBorder="1" applyAlignment="1">
      <alignment horizontal="left" vertical="center" wrapText="1"/>
    </xf>
    <xf numFmtId="169" fontId="18" fillId="0" borderId="24" xfId="3" applyNumberFormat="1" applyFont="1" applyBorder="1" applyAlignment="1">
      <alignment wrapText="1"/>
    </xf>
    <xf numFmtId="169" fontId="30" fillId="23" borderId="24" xfId="0" applyNumberFormat="1" applyFont="1" applyFill="1" applyBorder="1" applyAlignment="1">
      <alignment vertical="center"/>
    </xf>
    <xf numFmtId="169" fontId="18" fillId="8" borderId="24" xfId="1" applyNumberFormat="1" applyFont="1" applyFill="1" applyBorder="1" applyAlignment="1" applyProtection="1">
      <alignment horizontal="left" vertical="center" wrapText="1" readingOrder="1"/>
    </xf>
    <xf numFmtId="169" fontId="18" fillId="0" borderId="24" xfId="3" applyNumberFormat="1" applyFont="1" applyFill="1" applyBorder="1" applyAlignment="1" applyProtection="1">
      <alignment vertical="center" wrapText="1"/>
    </xf>
    <xf numFmtId="169" fontId="32" fillId="23" borderId="24" xfId="3" applyNumberFormat="1" applyFont="1" applyFill="1" applyBorder="1" applyAlignment="1" applyProtection="1">
      <alignment vertical="center" wrapText="1"/>
    </xf>
    <xf numFmtId="169" fontId="18" fillId="0" borderId="24" xfId="3" applyNumberFormat="1" applyFont="1" applyFill="1" applyBorder="1" applyAlignment="1">
      <alignment wrapText="1"/>
    </xf>
    <xf numFmtId="169" fontId="32" fillId="23" borderId="24" xfId="3" applyNumberFormat="1" applyFont="1" applyFill="1" applyBorder="1" applyAlignment="1">
      <alignment wrapText="1"/>
    </xf>
    <xf numFmtId="169" fontId="32" fillId="23" borderId="34" xfId="3" applyNumberFormat="1" applyFont="1" applyFill="1" applyBorder="1" applyAlignment="1" applyProtection="1">
      <alignment vertical="center" wrapText="1"/>
    </xf>
    <xf numFmtId="169" fontId="32" fillId="23" borderId="34" xfId="3" applyNumberFormat="1" applyFont="1" applyFill="1" applyBorder="1" applyAlignment="1">
      <alignment vertical="center" wrapText="1"/>
    </xf>
    <xf numFmtId="176" fontId="18" fillId="0" borderId="34" xfId="3" applyNumberFormat="1" applyFont="1" applyFill="1" applyBorder="1" applyAlignment="1" applyProtection="1">
      <alignment vertical="center" wrapText="1"/>
    </xf>
    <xf numFmtId="169" fontId="18" fillId="0" borderId="34" xfId="3" applyNumberFormat="1" applyFont="1" applyFill="1" applyBorder="1" applyAlignment="1" applyProtection="1">
      <alignment vertical="center" wrapText="1"/>
    </xf>
    <xf numFmtId="169" fontId="32" fillId="23" borderId="34" xfId="3" applyNumberFormat="1" applyFont="1" applyFill="1" applyBorder="1" applyAlignment="1">
      <alignment horizontal="left" vertical="center" wrapText="1"/>
    </xf>
    <xf numFmtId="169" fontId="18" fillId="10" borderId="34" xfId="3" applyNumberFormat="1" applyFont="1" applyFill="1" applyBorder="1" applyAlignment="1">
      <alignment vertical="center" wrapText="1"/>
    </xf>
    <xf numFmtId="169" fontId="18" fillId="10" borderId="34" xfId="3" applyNumberFormat="1" applyFont="1" applyFill="1" applyBorder="1" applyAlignment="1" applyProtection="1">
      <alignment vertical="center" wrapText="1"/>
    </xf>
    <xf numFmtId="169" fontId="18" fillId="8" borderId="34" xfId="1" applyNumberFormat="1" applyFont="1" applyFill="1" applyBorder="1" applyAlignment="1" applyProtection="1">
      <alignment horizontal="left" vertical="center" wrapText="1" readingOrder="1"/>
    </xf>
    <xf numFmtId="169" fontId="25" fillId="8" borderId="24" xfId="3" applyNumberFormat="1" applyFont="1" applyFill="1" applyBorder="1" applyAlignment="1">
      <alignment vertical="center"/>
    </xf>
    <xf numFmtId="169" fontId="30" fillId="2" borderId="32" xfId="4" applyNumberFormat="1" applyFont="1" applyFill="1" applyBorder="1" applyAlignment="1">
      <alignment vertical="center"/>
    </xf>
    <xf numFmtId="169" fontId="18" fillId="0" borderId="34" xfId="3" applyNumberFormat="1" applyFont="1" applyBorder="1" applyAlignment="1" applyProtection="1">
      <alignment horizontal="left" vertical="center" wrapText="1" readingOrder="1"/>
      <protection locked="0"/>
    </xf>
    <xf numFmtId="169" fontId="18" fillId="0" borderId="34" xfId="1" applyNumberFormat="1" applyFont="1" applyBorder="1" applyAlignment="1" applyProtection="1">
      <alignment horizontal="left" vertical="center" wrapText="1" readingOrder="1"/>
    </xf>
    <xf numFmtId="169" fontId="18" fillId="23" borderId="32" xfId="1" applyNumberFormat="1" applyFont="1" applyFill="1" applyBorder="1" applyAlignment="1" applyProtection="1">
      <alignment horizontal="left" vertical="center" wrapText="1" readingOrder="1"/>
    </xf>
    <xf numFmtId="169" fontId="18" fillId="0" borderId="34" xfId="0" applyNumberFormat="1" applyFont="1" applyFill="1" applyBorder="1" applyAlignment="1" applyProtection="1">
      <alignment vertical="center" wrapText="1"/>
    </xf>
    <xf numFmtId="169" fontId="18" fillId="0" borderId="24" xfId="3" applyNumberFormat="1" applyFont="1" applyFill="1" applyBorder="1" applyAlignment="1">
      <alignment horizontal="left" wrapText="1"/>
    </xf>
    <xf numFmtId="169" fontId="18" fillId="0" borderId="24" xfId="0" applyNumberFormat="1" applyFont="1" applyFill="1" applyBorder="1" applyAlignment="1">
      <alignment horizontal="left" vertical="center" wrapText="1"/>
    </xf>
    <xf numFmtId="169" fontId="32" fillId="23" borderId="34" xfId="3" applyNumberFormat="1" applyFont="1" applyFill="1" applyBorder="1" applyAlignment="1">
      <alignment horizontal="left" wrapText="1"/>
    </xf>
    <xf numFmtId="176" fontId="32" fillId="23" borderId="24" xfId="3" applyNumberFormat="1" applyFont="1" applyFill="1" applyBorder="1" applyAlignment="1">
      <alignment horizontal="left" wrapText="1"/>
    </xf>
    <xf numFmtId="169" fontId="25" fillId="0" borderId="24" xfId="3" applyNumberFormat="1" applyFont="1" applyBorder="1" applyAlignment="1">
      <alignment vertical="center"/>
    </xf>
    <xf numFmtId="169" fontId="30" fillId="23" borderId="34" xfId="3" applyNumberFormat="1" applyFont="1" applyFill="1" applyBorder="1" applyAlignment="1">
      <alignment vertical="center"/>
    </xf>
    <xf numFmtId="169" fontId="18" fillId="0" borderId="34" xfId="3" applyNumberFormat="1" applyFont="1" applyFill="1" applyBorder="1" applyAlignment="1">
      <alignment horizontal="left" vertical="center" wrapText="1"/>
    </xf>
    <xf numFmtId="169" fontId="25" fillId="8" borderId="34" xfId="0" applyNumberFormat="1" applyFont="1" applyFill="1" applyBorder="1" applyAlignment="1">
      <alignment vertical="center"/>
    </xf>
    <xf numFmtId="169" fontId="18" fillId="0" borderId="24" xfId="3" applyNumberFormat="1" applyFont="1" applyFill="1" applyBorder="1" applyAlignment="1" applyProtection="1">
      <alignment horizontal="left" vertical="top" wrapText="1"/>
    </xf>
    <xf numFmtId="169" fontId="30" fillId="0" borderId="24" xfId="0" applyNumberFormat="1" applyFont="1" applyFill="1" applyBorder="1" applyAlignment="1">
      <alignment vertical="center"/>
    </xf>
    <xf numFmtId="176" fontId="30" fillId="2" borderId="0" xfId="0" applyNumberFormat="1" applyFont="1" applyFill="1" applyBorder="1" applyAlignment="1">
      <alignment vertical="center"/>
    </xf>
    <xf numFmtId="169" fontId="69" fillId="0" borderId="34" xfId="3" applyNumberFormat="1" applyFont="1" applyFill="1" applyBorder="1" applyAlignment="1">
      <alignment horizontal="left" vertical="center" wrapText="1"/>
    </xf>
    <xf numFmtId="169" fontId="30" fillId="23" borderId="24" xfId="3" applyNumberFormat="1" applyFont="1" applyFill="1" applyBorder="1" applyAlignment="1">
      <alignment vertical="center"/>
    </xf>
    <xf numFmtId="169" fontId="25" fillId="0" borderId="27" xfId="0" applyNumberFormat="1" applyFont="1" applyBorder="1" applyAlignment="1">
      <alignment vertical="center"/>
    </xf>
    <xf numFmtId="169" fontId="18" fillId="0" borderId="34" xfId="3" applyNumberFormat="1" applyFont="1" applyFill="1" applyBorder="1" applyAlignment="1">
      <alignment wrapText="1"/>
    </xf>
    <xf numFmtId="169" fontId="18" fillId="0" borderId="34" xfId="3" applyNumberFormat="1" applyFont="1" applyBorder="1" applyAlignment="1">
      <alignment wrapText="1"/>
    </xf>
    <xf numFmtId="169" fontId="30" fillId="23" borderId="50" xfId="0" applyNumberFormat="1" applyFont="1" applyFill="1" applyBorder="1" applyAlignment="1">
      <alignment vertical="center" wrapText="1" readingOrder="1"/>
    </xf>
    <xf numFmtId="169" fontId="18" fillId="0" borderId="34" xfId="3" applyNumberFormat="1" applyFont="1" applyBorder="1" applyAlignment="1">
      <alignment horizontal="left" vertical="center" wrapText="1"/>
    </xf>
    <xf numFmtId="169" fontId="30" fillId="23" borderId="34" xfId="0" applyNumberFormat="1" applyFont="1" applyFill="1" applyBorder="1" applyAlignment="1">
      <alignment vertical="center"/>
    </xf>
    <xf numFmtId="169" fontId="18" fillId="0" borderId="24" xfId="3" applyNumberFormat="1" applyFont="1" applyFill="1" applyBorder="1" applyAlignment="1">
      <alignment horizontal="left" vertical="top" wrapText="1"/>
    </xf>
    <xf numFmtId="169" fontId="18" fillId="0" borderId="24" xfId="3" applyNumberFormat="1" applyFont="1" applyBorder="1" applyAlignment="1">
      <alignment horizontal="left" wrapText="1"/>
    </xf>
    <xf numFmtId="169" fontId="69" fillId="8" borderId="34" xfId="1" applyNumberFormat="1" applyFont="1" applyFill="1" applyBorder="1" applyAlignment="1" applyProtection="1">
      <alignment horizontal="left" vertical="center" wrapText="1" readingOrder="1"/>
    </xf>
    <xf numFmtId="169" fontId="18" fillId="0" borderId="24" xfId="3" applyNumberFormat="1" applyFont="1" applyBorder="1" applyAlignment="1">
      <alignment horizontal="left" vertical="center" wrapText="1"/>
    </xf>
    <xf numFmtId="169" fontId="18" fillId="0" borderId="24" xfId="3" applyNumberFormat="1" applyFont="1" applyFill="1" applyBorder="1" applyAlignment="1" applyProtection="1">
      <alignment horizontal="left" vertical="center" wrapText="1"/>
    </xf>
    <xf numFmtId="169" fontId="32" fillId="23" borderId="34" xfId="3" applyNumberFormat="1" applyFont="1" applyFill="1" applyBorder="1" applyAlignment="1" applyProtection="1">
      <alignment horizontal="left" vertical="center" wrapText="1"/>
    </xf>
    <xf numFmtId="169" fontId="18" fillId="23" borderId="34" xfId="3" applyNumberFormat="1" applyFont="1" applyFill="1" applyBorder="1" applyAlignment="1">
      <alignment horizontal="left" wrapText="1"/>
    </xf>
    <xf numFmtId="169" fontId="32" fillId="2" borderId="34" xfId="3" applyNumberFormat="1" applyFont="1" applyFill="1" applyBorder="1" applyAlignment="1">
      <alignment horizontal="left" wrapText="1"/>
    </xf>
    <xf numFmtId="169" fontId="18" fillId="0" borderId="34" xfId="3" applyNumberFormat="1" applyFont="1" applyFill="1" applyBorder="1" applyAlignment="1">
      <alignment horizontal="left" wrapText="1"/>
    </xf>
    <xf numFmtId="43" fontId="39" fillId="0" borderId="0" xfId="4" applyFont="1" applyAlignment="1" applyProtection="1">
      <alignment vertical="center"/>
    </xf>
    <xf numFmtId="169" fontId="86" fillId="13" borderId="0" xfId="3" applyNumberFormat="1" applyFont="1" applyFill="1" applyAlignment="1" applyProtection="1">
      <alignment vertical="center"/>
    </xf>
    <xf numFmtId="0" fontId="25" fillId="0" borderId="44" xfId="0" applyFont="1" applyFill="1" applyBorder="1" applyAlignment="1">
      <alignment vertical="center" wrapText="1"/>
    </xf>
    <xf numFmtId="0" fontId="25" fillId="0" borderId="60" xfId="0" applyFont="1" applyFill="1" applyBorder="1" applyAlignment="1">
      <alignment vertical="center" wrapText="1"/>
    </xf>
    <xf numFmtId="0" fontId="87" fillId="0" borderId="0" xfId="0" applyFont="1" applyFill="1" applyAlignment="1">
      <alignment vertical="center" wrapText="1"/>
    </xf>
    <xf numFmtId="0" fontId="87" fillId="0" borderId="0" xfId="0" applyFont="1" applyFill="1" applyBorder="1" applyAlignment="1">
      <alignment vertical="center" wrapText="1"/>
    </xf>
    <xf numFmtId="0" fontId="25" fillId="0" borderId="0" xfId="0" applyFont="1" applyFill="1" applyBorder="1" applyAlignment="1">
      <alignment vertical="center" wrapText="1"/>
    </xf>
    <xf numFmtId="17" fontId="25" fillId="0" borderId="0" xfId="0" applyNumberFormat="1" applyFont="1" applyFill="1" applyAlignment="1">
      <alignment vertical="center" wrapText="1"/>
    </xf>
    <xf numFmtId="0" fontId="25" fillId="0" borderId="53" xfId="0" applyFont="1" applyFill="1" applyBorder="1" applyAlignment="1">
      <alignment vertical="center" wrapText="1"/>
    </xf>
    <xf numFmtId="4" fontId="25" fillId="0" borderId="53" xfId="0" applyNumberFormat="1" applyFont="1" applyFill="1" applyBorder="1" applyAlignment="1">
      <alignment vertical="center" wrapText="1"/>
    </xf>
    <xf numFmtId="0" fontId="0" fillId="0" borderId="53" xfId="0" applyFont="1" applyFill="1" applyBorder="1" applyAlignment="1">
      <alignment horizontal="left" wrapText="1"/>
    </xf>
    <xf numFmtId="0" fontId="25" fillId="0" borderId="53" xfId="0" applyFont="1" applyFill="1" applyBorder="1" applyAlignment="1">
      <alignment horizontal="center" vertical="center" wrapText="1"/>
    </xf>
    <xf numFmtId="15" fontId="25" fillId="0" borderId="23" xfId="0" applyNumberFormat="1" applyFont="1" applyFill="1" applyBorder="1" applyAlignment="1">
      <alignment vertical="center" wrapText="1"/>
    </xf>
    <xf numFmtId="17" fontId="25" fillId="0" borderId="23" xfId="0" applyNumberFormat="1" applyFont="1" applyFill="1" applyBorder="1" applyAlignment="1">
      <alignment vertical="center" wrapText="1"/>
    </xf>
    <xf numFmtId="0" fontId="69" fillId="0" borderId="0" xfId="0" applyFont="1" applyFill="1" applyAlignment="1">
      <alignment vertical="center" wrapText="1"/>
    </xf>
    <xf numFmtId="0" fontId="69" fillId="0" borderId="24" xfId="0" applyFont="1" applyFill="1" applyBorder="1" applyAlignment="1">
      <alignment vertical="center" wrapText="1"/>
    </xf>
    <xf numFmtId="4" fontId="25" fillId="0" borderId="24" xfId="0" applyNumberFormat="1" applyFont="1" applyFill="1" applyBorder="1" applyAlignment="1">
      <alignment vertical="center" wrapText="1"/>
    </xf>
    <xf numFmtId="0" fontId="0" fillId="0" borderId="24" xfId="0" applyFont="1" applyFill="1" applyBorder="1" applyAlignment="1">
      <alignment horizontal="left" wrapText="1"/>
    </xf>
    <xf numFmtId="0" fontId="25" fillId="0" borderId="46" xfId="0" applyFont="1" applyFill="1" applyBorder="1" applyAlignment="1">
      <alignment vertical="center" wrapText="1"/>
    </xf>
    <xf numFmtId="17" fontId="69" fillId="0" borderId="0" xfId="0" applyNumberFormat="1" applyFont="1" applyFill="1" applyAlignment="1">
      <alignment vertical="center" wrapText="1"/>
    </xf>
    <xf numFmtId="17" fontId="69" fillId="0" borderId="26" xfId="0" applyNumberFormat="1" applyFont="1" applyFill="1" applyBorder="1" applyAlignment="1">
      <alignment vertical="center" wrapText="1"/>
    </xf>
    <xf numFmtId="3" fontId="25" fillId="0" borderId="23" xfId="0" applyNumberFormat="1" applyFont="1" applyFill="1" applyBorder="1" applyAlignment="1">
      <alignment vertical="center" wrapText="1"/>
    </xf>
    <xf numFmtId="0" fontId="26" fillId="10" borderId="24" xfId="0" applyFont="1" applyFill="1" applyBorder="1" applyAlignment="1">
      <alignment horizontal="left" vertical="center" wrapText="1"/>
    </xf>
    <xf numFmtId="0" fontId="25" fillId="0" borderId="0" xfId="0" applyFont="1" applyFill="1" applyAlignment="1">
      <alignment vertical="center" wrapText="1"/>
    </xf>
    <xf numFmtId="0" fontId="88" fillId="0" borderId="0" xfId="0" applyFont="1" applyFill="1" applyAlignment="1">
      <alignment vertical="center" wrapText="1"/>
    </xf>
    <xf numFmtId="0" fontId="88" fillId="0" borderId="26" xfId="0" applyFont="1" applyFill="1" applyBorder="1" applyAlignment="1">
      <alignment vertical="center" wrapText="1"/>
    </xf>
    <xf numFmtId="17" fontId="69" fillId="10" borderId="26" xfId="0" applyNumberFormat="1" applyFont="1" applyFill="1" applyBorder="1" applyAlignment="1">
      <alignment vertical="center" wrapText="1"/>
    </xf>
    <xf numFmtId="15" fontId="25" fillId="10" borderId="23" xfId="0" applyNumberFormat="1" applyFont="1" applyFill="1" applyBorder="1" applyAlignment="1">
      <alignment vertical="center" wrapText="1"/>
    </xf>
    <xf numFmtId="17" fontId="25" fillId="10" borderId="23" xfId="0" applyNumberFormat="1" applyFont="1" applyFill="1" applyBorder="1" applyAlignment="1">
      <alignment vertical="center" wrapText="1"/>
    </xf>
    <xf numFmtId="3" fontId="25" fillId="10" borderId="23" xfId="0" applyNumberFormat="1" applyFont="1" applyFill="1" applyBorder="1" applyAlignment="1">
      <alignment vertical="center" wrapText="1"/>
    </xf>
    <xf numFmtId="0" fontId="25" fillId="10" borderId="46" xfId="0" applyFont="1" applyFill="1" applyBorder="1" applyAlignment="1">
      <alignment vertical="center" wrapText="1"/>
    </xf>
    <xf numFmtId="3" fontId="18" fillId="10" borderId="23" xfId="0" applyNumberFormat="1" applyFont="1" applyFill="1" applyBorder="1" applyAlignment="1">
      <alignment horizontal="right" vertical="center" wrapText="1"/>
    </xf>
    <xf numFmtId="17" fontId="18" fillId="0" borderId="0" xfId="0" applyNumberFormat="1" applyFont="1" applyFill="1" applyAlignment="1">
      <alignment vertical="center" wrapText="1"/>
    </xf>
    <xf numFmtId="0" fontId="25" fillId="10" borderId="39" xfId="0" applyFont="1" applyFill="1" applyBorder="1" applyAlignment="1">
      <alignment vertical="center" wrapText="1"/>
    </xf>
    <xf numFmtId="17" fontId="25" fillId="10" borderId="27" xfId="0" applyNumberFormat="1" applyFont="1" applyFill="1" applyBorder="1" applyAlignment="1">
      <alignment vertical="center" wrapText="1"/>
    </xf>
    <xf numFmtId="3" fontId="25" fillId="10" borderId="27" xfId="0" applyNumberFormat="1" applyFont="1" applyFill="1" applyBorder="1" applyAlignment="1">
      <alignment vertical="center" wrapText="1"/>
    </xf>
    <xf numFmtId="17" fontId="25" fillId="0" borderId="24" xfId="0" applyNumberFormat="1" applyFont="1" applyFill="1" applyBorder="1" applyAlignment="1">
      <alignment vertical="center" wrapText="1"/>
    </xf>
    <xf numFmtId="3" fontId="25" fillId="0" borderId="27" xfId="0" applyNumberFormat="1" applyFont="1" applyFill="1" applyBorder="1" applyAlignment="1">
      <alignment vertical="center" wrapText="1"/>
    </xf>
    <xf numFmtId="0" fontId="18" fillId="0" borderId="28" xfId="1" applyFont="1" applyFill="1" applyBorder="1" applyAlignment="1" applyProtection="1">
      <alignment horizontal="center" vertical="top" readingOrder="1"/>
      <protection locked="0"/>
    </xf>
    <xf numFmtId="0" fontId="5" fillId="3" borderId="1" xfId="0" applyFont="1" applyFill="1" applyBorder="1" applyAlignment="1">
      <alignment vertical="center" wrapText="1"/>
    </xf>
    <xf numFmtId="0" fontId="0" fillId="0" borderId="0" xfId="0" applyAlignment="1">
      <alignment wrapText="1"/>
    </xf>
    <xf numFmtId="0" fontId="3" fillId="0" borderId="0" xfId="0" applyFont="1"/>
    <xf numFmtId="0" fontId="5" fillId="3" borderId="9" xfId="0" applyFont="1" applyFill="1" applyBorder="1" applyAlignment="1">
      <alignment vertical="center" wrapText="1"/>
    </xf>
    <xf numFmtId="0" fontId="18" fillId="0" borderId="0" xfId="1" applyFont="1"/>
    <xf numFmtId="0" fontId="20" fillId="0" borderId="0" xfId="1" applyFont="1" applyAlignment="1" applyProtection="1">
      <alignment horizontal="left" vertical="center" readingOrder="1"/>
      <protection locked="0"/>
    </xf>
    <xf numFmtId="0" fontId="20" fillId="0" borderId="0" xfId="1" applyFont="1" applyAlignment="1" applyProtection="1">
      <alignment horizontal="left" vertical="center" wrapText="1" readingOrder="1"/>
      <protection locked="0"/>
    </xf>
    <xf numFmtId="0" fontId="21" fillId="0" borderId="0" xfId="1" applyFont="1" applyAlignment="1" applyProtection="1">
      <alignment vertical="top" wrapText="1" readingOrder="1"/>
      <protection locked="0"/>
    </xf>
    <xf numFmtId="0" fontId="22" fillId="0" borderId="0" xfId="1" applyFont="1" applyAlignment="1" applyProtection="1">
      <alignment horizontal="right" vertical="top" wrapText="1" readingOrder="1"/>
      <protection locked="0"/>
    </xf>
    <xf numFmtId="0" fontId="5" fillId="3" borderId="10" xfId="0" applyFont="1" applyFill="1" applyBorder="1" applyAlignment="1">
      <alignment horizontal="center" vertical="center" wrapText="1"/>
    </xf>
    <xf numFmtId="0" fontId="18" fillId="6" borderId="24" xfId="1" applyFont="1" applyFill="1" applyBorder="1" applyAlignment="1" applyProtection="1">
      <alignment horizontal="center" vertical="top" wrapText="1" readingOrder="1"/>
    </xf>
    <xf numFmtId="0" fontId="18" fillId="6" borderId="24" xfId="1" applyFont="1" applyFill="1" applyBorder="1" applyAlignment="1" applyProtection="1">
      <alignment horizontal="center" vertical="top" wrapText="1" readingOrder="1"/>
      <protection locked="0"/>
    </xf>
    <xf numFmtId="166" fontId="18" fillId="6" borderId="24" xfId="1" applyNumberFormat="1" applyFont="1" applyFill="1" applyBorder="1" applyAlignment="1" applyProtection="1">
      <alignment horizontal="right" vertical="top" wrapText="1" readingOrder="1"/>
      <protection locked="0"/>
    </xf>
    <xf numFmtId="0" fontId="18" fillId="6" borderId="25" xfId="1" applyFont="1" applyFill="1" applyBorder="1" applyAlignment="1" applyProtection="1">
      <alignment horizontal="center" vertical="top" wrapText="1" readingOrder="1"/>
      <protection locked="0"/>
    </xf>
    <xf numFmtId="166" fontId="18" fillId="6" borderId="25" xfId="1" applyNumberFormat="1" applyFont="1" applyFill="1" applyBorder="1" applyAlignment="1" applyProtection="1">
      <alignment horizontal="center" vertical="top" wrapText="1" readingOrder="1"/>
      <protection locked="0"/>
    </xf>
    <xf numFmtId="0" fontId="18" fillId="6" borderId="24" xfId="1" applyNumberFormat="1" applyFont="1" applyFill="1" applyBorder="1" applyAlignment="1" applyProtection="1">
      <alignment horizontal="right" vertical="top" wrapText="1" readingOrder="1"/>
    </xf>
    <xf numFmtId="167" fontId="18" fillId="6" borderId="24" xfId="1" applyNumberFormat="1" applyFont="1" applyFill="1" applyBorder="1" applyAlignment="1" applyProtection="1">
      <alignment horizontal="right" vertical="top" wrapText="1" readingOrder="1"/>
    </xf>
    <xf numFmtId="0" fontId="18" fillId="0" borderId="24" xfId="1" applyFont="1" applyBorder="1" applyAlignment="1" applyProtection="1">
      <alignment horizontal="center" vertical="center" wrapText="1" readingOrder="1"/>
    </xf>
    <xf numFmtId="0" fontId="18" fillId="0" borderId="24" xfId="1" applyFont="1" applyBorder="1" applyAlignment="1" applyProtection="1">
      <alignment horizontal="center" vertical="center" wrapText="1" readingOrder="1"/>
      <protection locked="0"/>
    </xf>
    <xf numFmtId="166" fontId="18" fillId="0" borderId="24" xfId="1" applyNumberFormat="1" applyFont="1" applyBorder="1" applyAlignment="1" applyProtection="1">
      <alignment horizontal="right" vertical="center" wrapText="1" readingOrder="1"/>
      <protection locked="0"/>
    </xf>
    <xf numFmtId="0" fontId="18" fillId="0" borderId="28" xfId="1" applyFont="1" applyBorder="1" applyAlignment="1" applyProtection="1">
      <alignment horizontal="center" vertical="center" readingOrder="1"/>
      <protection locked="0"/>
    </xf>
    <xf numFmtId="166" fontId="18" fillId="0" borderId="29" xfId="1" applyNumberFormat="1" applyFont="1" applyFill="1" applyBorder="1" applyAlignment="1" applyProtection="1">
      <alignment horizontal="center" vertical="center" wrapText="1" readingOrder="1"/>
      <protection locked="0"/>
    </xf>
    <xf numFmtId="0" fontId="18" fillId="0" borderId="24" xfId="1" applyNumberFormat="1" applyFont="1" applyBorder="1" applyAlignment="1" applyProtection="1">
      <alignment horizontal="right" vertical="center" wrapText="1" readingOrder="1"/>
    </xf>
    <xf numFmtId="167" fontId="18" fillId="0" borderId="24" xfId="1" applyNumberFormat="1" applyFont="1" applyBorder="1" applyAlignment="1" applyProtection="1">
      <alignment horizontal="right" vertical="center" wrapText="1" readingOrder="1"/>
    </xf>
    <xf numFmtId="0" fontId="18" fillId="0" borderId="31" xfId="1" applyFont="1" applyBorder="1" applyAlignment="1" applyProtection="1">
      <alignment vertical="top" wrapText="1" readingOrder="1"/>
      <protection locked="0"/>
    </xf>
    <xf numFmtId="0" fontId="18" fillId="6" borderId="34" xfId="1" applyFont="1" applyFill="1" applyBorder="1" applyAlignment="1" applyProtection="1">
      <alignment horizontal="center" vertical="top" wrapText="1" readingOrder="1"/>
    </xf>
    <xf numFmtId="0" fontId="18" fillId="0" borderId="24" xfId="1" applyFont="1" applyBorder="1" applyAlignment="1" applyProtection="1">
      <alignment horizontal="center" vertical="top" wrapText="1" readingOrder="1"/>
    </xf>
    <xf numFmtId="0" fontId="18" fillId="0" borderId="24" xfId="1" applyFont="1" applyBorder="1" applyAlignment="1" applyProtection="1">
      <alignment horizontal="center" vertical="top" wrapText="1" readingOrder="1"/>
      <protection locked="0"/>
    </xf>
    <xf numFmtId="166" fontId="18" fillId="0" borderId="24" xfId="1" applyNumberFormat="1" applyFont="1" applyBorder="1" applyAlignment="1" applyProtection="1">
      <alignment horizontal="right" vertical="top" wrapText="1" readingOrder="1"/>
      <protection locked="0"/>
    </xf>
    <xf numFmtId="0" fontId="18" fillId="0" borderId="28" xfId="1" applyFont="1" applyBorder="1" applyAlignment="1" applyProtection="1">
      <alignment horizontal="center" vertical="top" readingOrder="1"/>
      <protection locked="0"/>
    </xf>
    <xf numFmtId="166" fontId="18" fillId="0" borderId="29" xfId="1" applyNumberFormat="1" applyFont="1" applyFill="1" applyBorder="1" applyAlignment="1" applyProtection="1">
      <alignment horizontal="center" vertical="top" wrapText="1" readingOrder="1"/>
      <protection locked="0"/>
    </xf>
    <xf numFmtId="0" fontId="18" fillId="6" borderId="35" xfId="1" applyFont="1" applyFill="1" applyBorder="1" applyAlignment="1" applyProtection="1">
      <alignment horizontal="center" vertical="top" wrapText="1" readingOrder="1"/>
    </xf>
    <xf numFmtId="0" fontId="18" fillId="6" borderId="35" xfId="1" applyFont="1" applyFill="1" applyBorder="1" applyAlignment="1" applyProtection="1">
      <alignment horizontal="center" vertical="top" wrapText="1" readingOrder="1"/>
      <protection locked="0"/>
    </xf>
    <xf numFmtId="166" fontId="18" fillId="6" borderId="35" xfId="1" applyNumberFormat="1" applyFont="1" applyFill="1" applyBorder="1" applyAlignment="1" applyProtection="1">
      <alignment horizontal="right" vertical="top" wrapText="1" readingOrder="1"/>
      <protection locked="0"/>
    </xf>
    <xf numFmtId="0" fontId="18" fillId="6" borderId="35" xfId="1" applyNumberFormat="1" applyFont="1" applyFill="1" applyBorder="1" applyAlignment="1" applyProtection="1">
      <alignment horizontal="right" vertical="top" wrapText="1" readingOrder="1"/>
    </xf>
    <xf numFmtId="167" fontId="18" fillId="6" borderId="35" xfId="1" applyNumberFormat="1" applyFont="1" applyFill="1" applyBorder="1" applyAlignment="1" applyProtection="1">
      <alignment horizontal="right" vertical="top" wrapText="1" readingOrder="1"/>
    </xf>
    <xf numFmtId="0" fontId="18" fillId="0" borderId="27" xfId="1" applyFont="1" applyBorder="1" applyAlignment="1" applyProtection="1">
      <alignment vertical="top" wrapText="1" readingOrder="1"/>
      <protection locked="0"/>
    </xf>
    <xf numFmtId="0" fontId="5" fillId="3" borderId="1" xfId="0" applyFont="1" applyFill="1" applyBorder="1" applyAlignment="1">
      <alignment horizontal="center" vertical="center" wrapText="1"/>
    </xf>
    <xf numFmtId="0" fontId="18" fillId="0" borderId="24" xfId="1" applyFont="1" applyBorder="1" applyAlignment="1" applyProtection="1">
      <alignment vertical="center" wrapText="1" readingOrder="1"/>
      <protection locked="0"/>
    </xf>
    <xf numFmtId="0" fontId="18" fillId="0" borderId="40" xfId="1" applyFont="1" applyBorder="1" applyAlignment="1" applyProtection="1">
      <alignment vertical="center" wrapText="1" readingOrder="1"/>
      <protection locked="0"/>
    </xf>
    <xf numFmtId="0" fontId="41" fillId="0" borderId="0" xfId="0" applyFont="1" applyFill="1" applyProtection="1"/>
    <xf numFmtId="169" fontId="32" fillId="0" borderId="24" xfId="0" applyNumberFormat="1" applyFont="1" applyFill="1" applyBorder="1" applyAlignment="1">
      <alignment horizontal="center" vertical="center"/>
    </xf>
    <xf numFmtId="169" fontId="18" fillId="0" borderId="24" xfId="0" applyNumberFormat="1" applyFont="1" applyFill="1" applyBorder="1" applyAlignment="1">
      <alignment horizontal="center" vertical="center"/>
    </xf>
    <xf numFmtId="0" fontId="0" fillId="0" borderId="0" xfId="0" applyFont="1"/>
    <xf numFmtId="0" fontId="0" fillId="0" borderId="0" xfId="0" applyFont="1" applyFill="1"/>
    <xf numFmtId="0" fontId="71" fillId="0" borderId="1" xfId="0" applyFont="1" applyBorder="1" applyAlignment="1">
      <alignment vertical="center" wrapText="1"/>
    </xf>
    <xf numFmtId="0" fontId="0" fillId="0" borderId="0" xfId="0" applyFont="1" applyAlignment="1"/>
    <xf numFmtId="0" fontId="0" fillId="0" borderId="53" xfId="0" applyBorder="1" applyAlignment="1"/>
    <xf numFmtId="0" fontId="73" fillId="26" borderId="24" xfId="0" applyFont="1" applyFill="1" applyBorder="1" applyAlignment="1">
      <alignment horizontal="center" vertical="center"/>
    </xf>
    <xf numFmtId="0" fontId="73" fillId="26" borderId="7" xfId="0" applyFont="1" applyFill="1" applyBorder="1" applyAlignment="1">
      <alignment horizontal="center" vertical="center"/>
    </xf>
    <xf numFmtId="0" fontId="73" fillId="25" borderId="24" xfId="0" applyFont="1" applyFill="1" applyBorder="1" applyAlignment="1">
      <alignment horizontal="center" vertical="center"/>
    </xf>
    <xf numFmtId="0" fontId="73" fillId="0" borderId="24" xfId="0" applyFont="1" applyBorder="1" applyAlignment="1">
      <alignment horizontal="center" vertical="center"/>
    </xf>
    <xf numFmtId="0" fontId="73" fillId="0" borderId="9" xfId="0" applyNumberFormat="1" applyFont="1" applyBorder="1" applyAlignment="1">
      <alignment horizontal="center" vertical="center"/>
    </xf>
    <xf numFmtId="0" fontId="73" fillId="25" borderId="7" xfId="0" applyFont="1" applyFill="1" applyBorder="1" applyAlignment="1">
      <alignment horizontal="center" vertical="center"/>
    </xf>
    <xf numFmtId="0" fontId="73" fillId="22" borderId="7" xfId="0" applyFont="1" applyFill="1" applyBorder="1" applyAlignment="1">
      <alignment horizontal="center" vertical="center"/>
    </xf>
    <xf numFmtId="0" fontId="73" fillId="2" borderId="7" xfId="0" applyFont="1" applyFill="1" applyBorder="1" applyAlignment="1">
      <alignment horizontal="center" vertical="center"/>
    </xf>
    <xf numFmtId="0" fontId="73" fillId="27" borderId="7" xfId="0" applyFont="1" applyFill="1" applyBorder="1" applyAlignment="1">
      <alignment horizontal="center" vertical="center"/>
    </xf>
    <xf numFmtId="0" fontId="71" fillId="0" borderId="1" xfId="0" applyFont="1" applyBorder="1" applyAlignment="1">
      <alignment horizontal="center" vertical="center" wrapText="1"/>
    </xf>
    <xf numFmtId="0" fontId="89" fillId="2" borderId="7" xfId="0" applyFont="1" applyFill="1" applyBorder="1" applyAlignment="1">
      <alignment horizontal="center" vertical="center"/>
    </xf>
    <xf numFmtId="0" fontId="89" fillId="22" borderId="7" xfId="0" applyFont="1" applyFill="1" applyBorder="1" applyAlignment="1">
      <alignment horizontal="center"/>
    </xf>
    <xf numFmtId="0" fontId="89" fillId="2" borderId="7" xfId="0" applyFont="1" applyFill="1" applyBorder="1" applyAlignment="1">
      <alignment horizontal="center"/>
    </xf>
    <xf numFmtId="0" fontId="73" fillId="25" borderId="24" xfId="0" applyFont="1" applyFill="1" applyBorder="1" applyAlignment="1">
      <alignment horizontal="left" vertical="center" wrapText="1"/>
    </xf>
    <xf numFmtId="0" fontId="73" fillId="25" borderId="24" xfId="0" applyFont="1" applyFill="1" applyBorder="1" applyAlignment="1">
      <alignment horizontal="left" vertical="center"/>
    </xf>
    <xf numFmtId="0" fontId="18" fillId="0" borderId="32" xfId="1" applyFont="1" applyBorder="1" applyAlignment="1" applyProtection="1">
      <alignment horizontal="center" vertical="top" wrapText="1" readingOrder="1"/>
    </xf>
    <xf numFmtId="0" fontId="18" fillId="0" borderId="32" xfId="1" applyFont="1" applyBorder="1" applyAlignment="1" applyProtection="1">
      <alignment horizontal="center" vertical="top" wrapText="1" readingOrder="1"/>
      <protection locked="0"/>
    </xf>
    <xf numFmtId="166" fontId="18" fillId="0" borderId="32" xfId="1" applyNumberFormat="1" applyFont="1" applyBorder="1" applyAlignment="1" applyProtection="1">
      <alignment horizontal="right" vertical="top" wrapText="1" readingOrder="1"/>
      <protection locked="0"/>
    </xf>
    <xf numFmtId="0" fontId="18" fillId="0" borderId="58" xfId="1" applyFont="1" applyBorder="1" applyAlignment="1" applyProtection="1">
      <alignment horizontal="center" vertical="top" readingOrder="1"/>
      <protection locked="0"/>
    </xf>
    <xf numFmtId="166" fontId="18" fillId="0" borderId="33" xfId="1" applyNumberFormat="1" applyFont="1" applyFill="1" applyBorder="1" applyAlignment="1" applyProtection="1">
      <alignment horizontal="center" vertical="top" wrapText="1" readingOrder="1"/>
      <protection locked="0"/>
    </xf>
    <xf numFmtId="0" fontId="18" fillId="0" borderId="32" xfId="1" applyNumberFormat="1" applyFont="1" applyBorder="1" applyAlignment="1" applyProtection="1">
      <alignment horizontal="right" vertical="center" wrapText="1" readingOrder="1"/>
    </xf>
    <xf numFmtId="167" fontId="18" fillId="0" borderId="32" xfId="1" applyNumberFormat="1" applyFont="1" applyBorder="1" applyAlignment="1" applyProtection="1">
      <alignment horizontal="right" vertical="center" wrapText="1" readingOrder="1"/>
    </xf>
    <xf numFmtId="0" fontId="55" fillId="0" borderId="28" xfId="0" applyFont="1" applyFill="1" applyBorder="1" applyAlignment="1" applyProtection="1">
      <alignment vertical="top" wrapText="1"/>
    </xf>
    <xf numFmtId="169" fontId="32" fillId="0" borderId="24" xfId="0" applyNumberFormat="1" applyFont="1" applyBorder="1" applyAlignment="1">
      <alignment horizontal="center" vertical="center"/>
    </xf>
    <xf numFmtId="0" fontId="18" fillId="0" borderId="29" xfId="1" applyFont="1" applyBorder="1" applyAlignment="1" applyProtection="1">
      <alignment horizontal="center" vertical="center" readingOrder="1"/>
      <protection locked="0"/>
    </xf>
    <xf numFmtId="166" fontId="18" fillId="0" borderId="23" xfId="1" applyNumberFormat="1" applyFont="1" applyBorder="1" applyAlignment="1" applyProtection="1">
      <alignment horizontal="right" vertical="top" wrapText="1" readingOrder="1"/>
      <protection locked="0"/>
    </xf>
    <xf numFmtId="166" fontId="18" fillId="0" borderId="23" xfId="1" applyNumberFormat="1" applyFont="1" applyFill="1" applyBorder="1" applyAlignment="1" applyProtection="1">
      <alignment horizontal="center" vertical="top" wrapText="1" readingOrder="1"/>
      <protection locked="0"/>
    </xf>
    <xf numFmtId="3" fontId="18" fillId="6" borderId="25" xfId="1" applyNumberFormat="1" applyFont="1" applyFill="1" applyBorder="1" applyAlignment="1" applyProtection="1">
      <alignment horizontal="center" vertical="top" wrapText="1" readingOrder="1"/>
      <protection locked="0"/>
    </xf>
    <xf numFmtId="0" fontId="18" fillId="0" borderId="22" xfId="1" applyFont="1" applyBorder="1" applyAlignment="1" applyProtection="1">
      <alignment vertical="top" wrapText="1" readingOrder="1"/>
      <protection locked="0"/>
    </xf>
    <xf numFmtId="0" fontId="0" fillId="0" borderId="27" xfId="0" applyBorder="1" applyAlignment="1">
      <alignment vertical="top" wrapText="1" readingOrder="1"/>
    </xf>
    <xf numFmtId="0" fontId="0" fillId="0" borderId="31" xfId="0" applyBorder="1" applyAlignment="1">
      <alignment vertical="top" wrapText="1" readingOrder="1"/>
    </xf>
    <xf numFmtId="0" fontId="18" fillId="0" borderId="23" xfId="1" applyFont="1" applyBorder="1" applyAlignment="1" applyProtection="1">
      <alignment vertical="top" wrapText="1" readingOrder="1"/>
      <protection locked="0"/>
    </xf>
    <xf numFmtId="0" fontId="56" fillId="0" borderId="35" xfId="0" applyFont="1" applyBorder="1" applyAlignment="1">
      <alignment vertical="center" wrapText="1"/>
    </xf>
    <xf numFmtId="0" fontId="56" fillId="0" borderId="24" xfId="0" applyFont="1" applyBorder="1" applyAlignment="1">
      <alignment vertical="center"/>
    </xf>
    <xf numFmtId="0" fontId="18" fillId="0" borderId="24" xfId="1" applyFont="1" applyBorder="1" applyAlignment="1" applyProtection="1">
      <alignment vertical="top" wrapText="1" readingOrder="1"/>
      <protection locked="0"/>
    </xf>
    <xf numFmtId="0" fontId="0" fillId="0" borderId="32" xfId="0" applyBorder="1" applyAlignment="1">
      <alignment vertical="top" wrapText="1" readingOrder="1"/>
    </xf>
    <xf numFmtId="0" fontId="18" fillId="0" borderId="56" xfId="1" applyFont="1" applyBorder="1" applyAlignment="1" applyProtection="1">
      <alignment vertical="top" wrapText="1" readingOrder="1"/>
      <protection locked="0"/>
    </xf>
    <xf numFmtId="0" fontId="18" fillId="0" borderId="44" xfId="1" applyFont="1" applyBorder="1" applyAlignment="1" applyProtection="1">
      <alignment vertical="top" wrapText="1" readingOrder="1"/>
      <protection locked="0"/>
    </xf>
    <xf numFmtId="0" fontId="0" fillId="0" borderId="44" xfId="0" applyBorder="1" applyAlignment="1">
      <alignment vertical="top" wrapText="1" readingOrder="1"/>
    </xf>
    <xf numFmtId="0" fontId="0" fillId="0" borderId="62" xfId="0" applyBorder="1" applyAlignment="1">
      <alignment vertical="top" wrapText="1" readingOrder="1"/>
    </xf>
    <xf numFmtId="0" fontId="5" fillId="3" borderId="12" xfId="0" applyFont="1" applyFill="1" applyBorder="1" applyAlignment="1">
      <alignment vertical="center" wrapText="1"/>
    </xf>
    <xf numFmtId="0" fontId="18" fillId="0" borderId="26" xfId="1" applyFont="1" applyBorder="1" applyAlignment="1" applyProtection="1">
      <alignment vertical="top" wrapText="1" readingOrder="1"/>
      <protection locked="0"/>
    </xf>
    <xf numFmtId="0" fontId="18" fillId="0" borderId="30" xfId="1" applyFont="1" applyBorder="1" applyAlignment="1" applyProtection="1">
      <alignment vertical="top" wrapText="1" readingOrder="1"/>
      <protection locked="0"/>
    </xf>
    <xf numFmtId="0" fontId="18" fillId="0" borderId="13" xfId="1" applyFont="1" applyBorder="1" applyAlignment="1" applyProtection="1">
      <alignment vertical="top" wrapText="1" readingOrder="1"/>
      <protection locked="0"/>
    </xf>
    <xf numFmtId="169" fontId="32" fillId="16" borderId="32" xfId="0" applyNumberFormat="1" applyFont="1" applyFill="1" applyBorder="1" applyAlignment="1">
      <alignment horizontal="center" vertical="center"/>
    </xf>
    <xf numFmtId="0" fontId="5" fillId="3" borderId="9"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71" fillId="0" borderId="1" xfId="0" applyFont="1" applyFill="1" applyBorder="1" applyAlignment="1">
      <alignment vertical="center" wrapText="1"/>
    </xf>
    <xf numFmtId="0" fontId="69" fillId="6" borderId="25" xfId="1" applyFont="1" applyFill="1" applyBorder="1" applyAlignment="1" applyProtection="1">
      <alignment horizontal="center" vertical="top" wrapText="1" readingOrder="1"/>
      <protection locked="0"/>
    </xf>
    <xf numFmtId="0" fontId="69" fillId="0" borderId="29" xfId="1" applyFont="1" applyBorder="1" applyAlignment="1" applyProtection="1">
      <alignment horizontal="center" vertical="top" readingOrder="1"/>
      <protection locked="0"/>
    </xf>
    <xf numFmtId="0" fontId="18" fillId="0" borderId="0" xfId="1" applyFont="1" applyAlignment="1"/>
    <xf numFmtId="0" fontId="21" fillId="0" borderId="0" xfId="1" applyFont="1" applyAlignment="1" applyProtection="1">
      <alignment wrapText="1" readingOrder="1"/>
      <protection locked="0"/>
    </xf>
    <xf numFmtId="0" fontId="25" fillId="0" borderId="27" xfId="0" applyFont="1" applyBorder="1" applyAlignment="1">
      <alignment horizontal="center" wrapText="1" readingOrder="1"/>
    </xf>
    <xf numFmtId="0" fontId="18" fillId="0" borderId="29" xfId="1" applyFont="1" applyBorder="1" applyAlignment="1" applyProtection="1">
      <alignment horizontal="center" vertical="top" readingOrder="1"/>
      <protection locked="0"/>
    </xf>
    <xf numFmtId="0" fontId="18" fillId="0" borderId="52" xfId="1" applyFont="1" applyBorder="1" applyAlignment="1" applyProtection="1">
      <alignment horizontal="left" vertical="top" wrapText="1" readingOrder="1"/>
      <protection locked="0"/>
    </xf>
    <xf numFmtId="0" fontId="25" fillId="0" borderId="0" xfId="0" applyFont="1" applyAlignment="1">
      <alignment wrapText="1"/>
    </xf>
    <xf numFmtId="0" fontId="18" fillId="0" borderId="7" xfId="1" applyFont="1" applyBorder="1"/>
    <xf numFmtId="0" fontId="18" fillId="0" borderId="18" xfId="1" applyFont="1" applyBorder="1"/>
    <xf numFmtId="0" fontId="18" fillId="0" borderId="28" xfId="1" applyFont="1" applyFill="1" applyBorder="1" applyAlignment="1" applyProtection="1">
      <alignment horizontal="center" vertical="center" readingOrder="1"/>
      <protection locked="0"/>
    </xf>
    <xf numFmtId="0" fontId="0" fillId="0" borderId="0" xfId="0" applyFont="1" applyFill="1" applyBorder="1"/>
    <xf numFmtId="44" fontId="45" fillId="0" borderId="24" xfId="4" applyNumberFormat="1" applyFont="1" applyFill="1" applyBorder="1" applyAlignment="1">
      <alignment horizontal="center" vertical="center"/>
    </xf>
    <xf numFmtId="169" fontId="48" fillId="0" borderId="0" xfId="0" applyNumberFormat="1" applyFont="1" applyFill="1"/>
    <xf numFmtId="3" fontId="18" fillId="0" borderId="24" xfId="1" applyNumberFormat="1" applyFont="1" applyBorder="1" applyAlignment="1" applyProtection="1">
      <alignment vertical="center" wrapText="1" readingOrder="1"/>
      <protection locked="0"/>
    </xf>
    <xf numFmtId="43" fontId="48" fillId="0" borderId="24" xfId="4" applyFont="1" applyBorder="1" applyProtection="1"/>
    <xf numFmtId="43" fontId="48" fillId="0" borderId="24" xfId="4" applyFont="1" applyBorder="1" applyAlignment="1" applyProtection="1">
      <alignment vertical="center"/>
    </xf>
    <xf numFmtId="43" fontId="33" fillId="13" borderId="0" xfId="4" applyFont="1" applyFill="1" applyAlignment="1" applyProtection="1">
      <alignment vertical="center"/>
    </xf>
    <xf numFmtId="43" fontId="33" fillId="13" borderId="28" xfId="4" applyFont="1" applyFill="1" applyBorder="1" applyAlignment="1" applyProtection="1">
      <alignment horizontal="center" vertical="center"/>
    </xf>
    <xf numFmtId="43" fontId="62" fillId="0" borderId="24" xfId="4" applyFont="1" applyBorder="1" applyAlignment="1" applyProtection="1">
      <alignment vertical="center"/>
    </xf>
    <xf numFmtId="43" fontId="90" fillId="13" borderId="24" xfId="4" applyFont="1" applyFill="1" applyBorder="1" applyAlignment="1" applyProtection="1">
      <alignment vertical="center"/>
    </xf>
    <xf numFmtId="43" fontId="90" fillId="0" borderId="24" xfId="4" applyFont="1" applyFill="1" applyBorder="1" applyAlignment="1" applyProtection="1">
      <alignment vertical="center"/>
    </xf>
    <xf numFmtId="43" fontId="90" fillId="0" borderId="24" xfId="4" applyFont="1" applyBorder="1" applyAlignment="1" applyProtection="1">
      <alignment vertical="center"/>
    </xf>
    <xf numFmtId="169" fontId="91" fillId="10" borderId="24" xfId="3" applyNumberFormat="1" applyFont="1" applyFill="1" applyBorder="1" applyAlignment="1" applyProtection="1">
      <alignment horizontal="center" vertical="center"/>
    </xf>
    <xf numFmtId="43" fontId="92" fillId="2" borderId="28" xfId="4" applyFont="1" applyFill="1" applyBorder="1" applyAlignment="1" applyProtection="1">
      <alignment horizontal="center" vertical="center"/>
    </xf>
    <xf numFmtId="43" fontId="92" fillId="2" borderId="24" xfId="4" applyFont="1" applyFill="1" applyBorder="1" applyAlignment="1" applyProtection="1">
      <alignment horizontal="center" vertical="center"/>
    </xf>
    <xf numFmtId="43" fontId="48" fillId="0" borderId="28" xfId="4" applyFont="1" applyBorder="1" applyProtection="1"/>
    <xf numFmtId="43" fontId="48" fillId="0" borderId="0" xfId="0" applyNumberFormat="1" applyFont="1" applyProtection="1"/>
    <xf numFmtId="0" fontId="48" fillId="0" borderId="0" xfId="0" applyFont="1" applyProtection="1"/>
    <xf numFmtId="0" fontId="48" fillId="0" borderId="0" xfId="0" applyFont="1" applyBorder="1" applyProtection="1"/>
    <xf numFmtId="43" fontId="48" fillId="0" borderId="0" xfId="4" applyFont="1" applyProtection="1"/>
    <xf numFmtId="170" fontId="18" fillId="0" borderId="24" xfId="1" applyNumberFormat="1" applyFont="1" applyBorder="1" applyAlignment="1" applyProtection="1">
      <alignment vertical="center" wrapText="1" readingOrder="1"/>
      <protection locked="0"/>
    </xf>
    <xf numFmtId="0" fontId="25" fillId="22" borderId="46" xfId="0" applyFont="1" applyFill="1" applyBorder="1" applyAlignment="1">
      <alignment horizontal="center" vertical="center" wrapText="1"/>
    </xf>
    <xf numFmtId="0" fontId="25" fillId="22" borderId="24" xfId="0" applyFont="1" applyFill="1" applyBorder="1" applyAlignment="1">
      <alignment vertical="center" wrapText="1"/>
    </xf>
    <xf numFmtId="0" fontId="18" fillId="22" borderId="0" xfId="0" applyFont="1" applyFill="1" applyAlignment="1">
      <alignment vertical="center" wrapText="1"/>
    </xf>
    <xf numFmtId="0" fontId="18" fillId="15" borderId="24" xfId="0" applyFont="1" applyFill="1" applyBorder="1" applyAlignment="1">
      <alignment vertical="center" wrapText="1"/>
    </xf>
    <xf numFmtId="17" fontId="25" fillId="10" borderId="26" xfId="0" applyNumberFormat="1" applyFont="1" applyFill="1" applyBorder="1" applyAlignment="1">
      <alignment vertical="center" wrapText="1"/>
    </xf>
    <xf numFmtId="0" fontId="18" fillId="0" borderId="34" xfId="0" applyFont="1" applyFill="1" applyBorder="1" applyAlignment="1">
      <alignment horizontal="left" vertical="center" wrapText="1"/>
    </xf>
    <xf numFmtId="0" fontId="25" fillId="0" borderId="40" xfId="0" applyFont="1" applyFill="1" applyBorder="1" applyAlignment="1">
      <alignment vertical="center" wrapText="1"/>
    </xf>
    <xf numFmtId="0" fontId="35" fillId="9" borderId="24" xfId="0" applyFont="1" applyFill="1" applyBorder="1" applyAlignment="1">
      <alignment horizontal="center" vertical="center" wrapText="1"/>
    </xf>
    <xf numFmtId="0" fontId="35" fillId="24" borderId="24" xfId="0" applyFont="1" applyFill="1" applyBorder="1" applyAlignment="1">
      <alignment horizontal="center" vertical="center" wrapText="1"/>
    </xf>
    <xf numFmtId="0" fontId="25" fillId="22" borderId="46" xfId="0" applyFont="1" applyFill="1" applyBorder="1" applyAlignment="1">
      <alignment vertical="center" wrapText="1"/>
    </xf>
    <xf numFmtId="0" fontId="25" fillId="22" borderId="40" xfId="0" applyFont="1" applyFill="1" applyBorder="1" applyAlignment="1">
      <alignment vertical="center" wrapText="1"/>
    </xf>
    <xf numFmtId="0" fontId="25" fillId="22" borderId="23" xfId="0" applyFont="1" applyFill="1" applyBorder="1" applyAlignment="1">
      <alignment vertical="center" wrapText="1"/>
    </xf>
    <xf numFmtId="0" fontId="0" fillId="22" borderId="24" xfId="0" applyFont="1" applyFill="1" applyBorder="1" applyAlignment="1">
      <alignment horizontal="left" vertical="center" wrapText="1"/>
    </xf>
    <xf numFmtId="3" fontId="25" fillId="22" borderId="23" xfId="0" applyNumberFormat="1" applyFont="1" applyFill="1" applyBorder="1" applyAlignment="1">
      <alignment vertical="center" wrapText="1"/>
    </xf>
    <xf numFmtId="17" fontId="25" fillId="22" borderId="23" xfId="0" applyNumberFormat="1" applyFont="1" applyFill="1" applyBorder="1" applyAlignment="1">
      <alignment vertical="center" wrapText="1"/>
    </xf>
    <xf numFmtId="15" fontId="25" fillId="22" borderId="23" xfId="0" applyNumberFormat="1" applyFont="1" applyFill="1" applyBorder="1" applyAlignment="1">
      <alignment vertical="center" wrapText="1"/>
    </xf>
    <xf numFmtId="0" fontId="25" fillId="22" borderId="0" xfId="0" applyFont="1" applyFill="1" applyAlignment="1">
      <alignment vertical="center" wrapText="1"/>
    </xf>
    <xf numFmtId="17" fontId="69" fillId="22" borderId="26" xfId="0" applyNumberFormat="1" applyFont="1" applyFill="1" applyBorder="1" applyAlignment="1">
      <alignment vertical="center" wrapText="1"/>
    </xf>
    <xf numFmtId="0" fontId="25" fillId="15" borderId="46" xfId="0" applyFont="1" applyFill="1" applyBorder="1" applyAlignment="1">
      <alignment horizontal="center" vertical="center" wrapText="1"/>
    </xf>
    <xf numFmtId="0" fontId="18" fillId="15" borderId="46" xfId="0" applyFont="1" applyFill="1" applyBorder="1" applyAlignment="1">
      <alignment vertical="center" wrapText="1"/>
    </xf>
    <xf numFmtId="0" fontId="35" fillId="15" borderId="45" xfId="2" applyFont="1" applyFill="1" applyBorder="1" applyAlignment="1">
      <alignment horizontal="center" vertical="center" wrapText="1"/>
    </xf>
    <xf numFmtId="0" fontId="35" fillId="15" borderId="24" xfId="0" applyFont="1" applyFill="1" applyBorder="1" applyAlignment="1">
      <alignment horizontal="center" vertical="center" wrapText="1"/>
    </xf>
    <xf numFmtId="0" fontId="25" fillId="15" borderId="24" xfId="0" applyFont="1" applyFill="1" applyBorder="1" applyAlignment="1">
      <alignment vertical="center" wrapText="1"/>
    </xf>
    <xf numFmtId="3" fontId="25" fillId="15" borderId="24" xfId="0" applyNumberFormat="1" applyFont="1" applyFill="1" applyBorder="1" applyAlignment="1">
      <alignment vertical="center" wrapText="1"/>
    </xf>
    <xf numFmtId="14" fontId="18" fillId="15" borderId="24" xfId="0" applyNumberFormat="1" applyFont="1" applyFill="1" applyBorder="1" applyAlignment="1">
      <alignment vertical="center" wrapText="1"/>
    </xf>
    <xf numFmtId="15" fontId="18" fillId="15" borderId="24" xfId="0" applyNumberFormat="1" applyFont="1" applyFill="1" applyBorder="1" applyAlignment="1">
      <alignment vertical="center" wrapText="1"/>
    </xf>
    <xf numFmtId="0" fontId="18" fillId="15" borderId="39" xfId="0" applyFont="1" applyFill="1" applyBorder="1" applyAlignment="1">
      <alignment vertical="center" wrapText="1"/>
    </xf>
    <xf numFmtId="0" fontId="18" fillId="15" borderId="0" xfId="0" applyFont="1" applyFill="1" applyAlignment="1">
      <alignment vertical="center" wrapText="1"/>
    </xf>
    <xf numFmtId="0" fontId="33" fillId="15" borderId="0" xfId="0" applyFont="1" applyFill="1" applyAlignment="1">
      <alignment vertical="center" wrapText="1"/>
    </xf>
    <xf numFmtId="0" fontId="69" fillId="10" borderId="0" xfId="0" applyFont="1" applyFill="1" applyAlignment="1">
      <alignment vertical="center" wrapText="1"/>
    </xf>
    <xf numFmtId="17" fontId="69" fillId="10" borderId="0" xfId="0" applyNumberFormat="1" applyFont="1" applyFill="1" applyAlignment="1">
      <alignment vertical="center" wrapText="1"/>
    </xf>
    <xf numFmtId="0" fontId="0" fillId="10" borderId="46" xfId="0" applyFont="1" applyFill="1" applyBorder="1" applyAlignment="1">
      <alignment horizontal="center" vertical="center" wrapText="1"/>
    </xf>
    <xf numFmtId="0" fontId="0" fillId="10" borderId="46" xfId="0" applyFont="1" applyFill="1" applyBorder="1" applyAlignment="1">
      <alignment vertical="center" wrapText="1"/>
    </xf>
    <xf numFmtId="0" fontId="0" fillId="10" borderId="45" xfId="2" applyFont="1" applyFill="1" applyBorder="1" applyAlignment="1">
      <alignment horizontal="center" vertical="center" wrapText="1"/>
    </xf>
    <xf numFmtId="0" fontId="0" fillId="10" borderId="24" xfId="0" applyFont="1" applyFill="1" applyBorder="1" applyAlignment="1">
      <alignment horizontal="center" vertical="center" wrapText="1"/>
    </xf>
    <xf numFmtId="0" fontId="0" fillId="10" borderId="24" xfId="0" applyFont="1" applyFill="1" applyBorder="1" applyAlignment="1">
      <alignment vertical="center" wrapText="1"/>
    </xf>
    <xf numFmtId="3" fontId="0" fillId="10" borderId="24" xfId="0" applyNumberFormat="1" applyFont="1" applyFill="1" applyBorder="1" applyAlignment="1">
      <alignment vertical="center" wrapText="1"/>
    </xf>
    <xf numFmtId="14" fontId="0" fillId="10" borderId="24" xfId="0" applyNumberFormat="1" applyFont="1" applyFill="1" applyBorder="1" applyAlignment="1">
      <alignment vertical="center" wrapText="1"/>
    </xf>
    <xf numFmtId="15" fontId="0" fillId="10" borderId="24" xfId="0" applyNumberFormat="1" applyFont="1" applyFill="1" applyBorder="1" applyAlignment="1">
      <alignment vertical="center" wrapText="1"/>
    </xf>
    <xf numFmtId="0" fontId="0" fillId="10" borderId="39" xfId="0" applyFont="1" applyFill="1" applyBorder="1" applyAlignment="1">
      <alignment vertical="center" wrapText="1"/>
    </xf>
    <xf numFmtId="0" fontId="0" fillId="10" borderId="0" xfId="0" applyFont="1" applyFill="1" applyAlignment="1">
      <alignment vertical="center" wrapText="1"/>
    </xf>
    <xf numFmtId="0" fontId="8" fillId="10" borderId="0" xfId="0" applyFont="1" applyFill="1" applyAlignment="1">
      <alignment vertical="center" wrapText="1"/>
    </xf>
    <xf numFmtId="0" fontId="18" fillId="10" borderId="28" xfId="0" applyFont="1" applyFill="1" applyBorder="1" applyAlignment="1">
      <alignment vertical="center" wrapText="1"/>
    </xf>
    <xf numFmtId="0" fontId="62" fillId="0" borderId="55" xfId="0" applyFont="1" applyBorder="1" applyAlignment="1">
      <alignment horizontal="left" vertical="top" wrapText="1"/>
    </xf>
    <xf numFmtId="0" fontId="62" fillId="0" borderId="50" xfId="0" applyFont="1" applyBorder="1" applyAlignment="1">
      <alignment horizontal="left" vertical="top" wrapText="1"/>
    </xf>
    <xf numFmtId="0" fontId="62" fillId="0" borderId="68" xfId="0" applyFont="1" applyBorder="1" applyAlignment="1">
      <alignment horizontal="left" vertical="top" wrapText="1"/>
    </xf>
    <xf numFmtId="20" fontId="62" fillId="0" borderId="10" xfId="0" applyNumberFormat="1" applyFont="1" applyBorder="1" applyAlignment="1">
      <alignment horizontal="left" wrapText="1"/>
    </xf>
    <xf numFmtId="20" fontId="62" fillId="0" borderId="3" xfId="0" applyNumberFormat="1" applyFont="1" applyBorder="1" applyAlignment="1">
      <alignment horizontal="left" wrapText="1"/>
    </xf>
    <xf numFmtId="20" fontId="62" fillId="0" borderId="4" xfId="0" applyNumberFormat="1" applyFont="1" applyBorder="1" applyAlignment="1">
      <alignment horizontal="left" wrapText="1"/>
    </xf>
    <xf numFmtId="0" fontId="62" fillId="0" borderId="65" xfId="0" applyFont="1" applyBorder="1" applyAlignment="1">
      <alignment horizontal="left" vertical="top"/>
    </xf>
    <xf numFmtId="0" fontId="62" fillId="0" borderId="66" xfId="0" applyFont="1" applyBorder="1" applyAlignment="1">
      <alignment horizontal="left" vertical="top"/>
    </xf>
    <xf numFmtId="0" fontId="62" fillId="0" borderId="67" xfId="0" applyFont="1" applyBorder="1" applyAlignment="1">
      <alignment horizontal="left" vertical="top"/>
    </xf>
    <xf numFmtId="0" fontId="9" fillId="0" borderId="12" xfId="0" applyFont="1" applyFill="1" applyBorder="1" applyAlignment="1">
      <alignment horizontal="center" vertical="center"/>
    </xf>
    <xf numFmtId="0" fontId="9" fillId="0" borderId="16" xfId="0" applyFont="1" applyFill="1" applyBorder="1" applyAlignment="1">
      <alignment horizontal="center" vertical="center"/>
    </xf>
    <xf numFmtId="0" fontId="9" fillId="0" borderId="20" xfId="0" applyFont="1" applyFill="1" applyBorder="1" applyAlignment="1">
      <alignment horizontal="center" vertical="center"/>
    </xf>
    <xf numFmtId="0" fontId="41" fillId="0" borderId="24" xfId="0" applyFont="1" applyBorder="1" applyAlignment="1">
      <alignment horizontal="left" wrapText="1"/>
    </xf>
    <xf numFmtId="0" fontId="41" fillId="0" borderId="28" xfId="0" applyFont="1" applyBorder="1" applyAlignment="1">
      <alignment horizontal="left" wrapText="1"/>
    </xf>
    <xf numFmtId="0" fontId="41" fillId="0" borderId="50" xfId="0" applyFont="1" applyBorder="1" applyAlignment="1">
      <alignment horizontal="left" wrapText="1"/>
    </xf>
    <xf numFmtId="0" fontId="41" fillId="0" borderId="46" xfId="0" applyFont="1" applyBorder="1" applyAlignment="1">
      <alignment horizontal="left" wrapText="1"/>
    </xf>
    <xf numFmtId="0" fontId="9" fillId="0" borderId="16"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62" fillId="0" borderId="10" xfId="0" applyFont="1" applyBorder="1" applyAlignment="1">
      <alignment horizontal="left" vertical="top" wrapText="1"/>
    </xf>
    <xf numFmtId="0" fontId="62" fillId="0" borderId="3" xfId="0" applyFont="1" applyBorder="1" applyAlignment="1">
      <alignment horizontal="left" vertical="top" wrapText="1"/>
    </xf>
    <xf numFmtId="0" fontId="62" fillId="0" borderId="4" xfId="0" applyFont="1" applyBorder="1" applyAlignment="1">
      <alignment horizontal="left" vertical="top" wrapText="1"/>
    </xf>
    <xf numFmtId="0" fontId="62" fillId="0" borderId="63" xfId="0" applyFont="1" applyBorder="1" applyAlignment="1">
      <alignment horizontal="left" vertical="top" wrapText="1"/>
    </xf>
    <xf numFmtId="0" fontId="62" fillId="0" borderId="64" xfId="0" applyFont="1" applyBorder="1" applyAlignment="1">
      <alignment horizontal="left" vertical="top" wrapText="1"/>
    </xf>
    <xf numFmtId="0" fontId="62" fillId="0" borderId="69" xfId="0" applyFont="1" applyBorder="1" applyAlignment="1">
      <alignment horizontal="left" vertical="top" wrapText="1"/>
    </xf>
    <xf numFmtId="0" fontId="9" fillId="0" borderId="21" xfId="0" applyFont="1" applyFill="1" applyBorder="1" applyAlignment="1">
      <alignment vertical="center" wrapText="1"/>
    </xf>
    <xf numFmtId="0" fontId="9" fillId="0" borderId="16" xfId="0" applyFont="1" applyFill="1" applyBorder="1" applyAlignment="1">
      <alignment vertical="center" wrapText="1"/>
    </xf>
    <xf numFmtId="0" fontId="9" fillId="0" borderId="17" xfId="0" applyFont="1" applyFill="1" applyBorder="1" applyAlignment="1">
      <alignment vertical="center" wrapText="1"/>
    </xf>
    <xf numFmtId="0" fontId="62" fillId="0" borderId="65" xfId="0" applyFont="1" applyBorder="1" applyAlignment="1">
      <alignment horizontal="left" vertical="center" wrapText="1"/>
    </xf>
    <xf numFmtId="0" fontId="62" fillId="0" borderId="66" xfId="0" applyFont="1" applyBorder="1" applyAlignment="1">
      <alignment horizontal="left" vertical="center" wrapText="1"/>
    </xf>
    <xf numFmtId="0" fontId="62" fillId="0" borderId="67" xfId="0" applyFont="1" applyBorder="1" applyAlignment="1">
      <alignment horizontal="left" vertical="center" wrapText="1"/>
    </xf>
    <xf numFmtId="0" fontId="41" fillId="0" borderId="55" xfId="0" applyFont="1" applyBorder="1" applyAlignment="1">
      <alignment horizontal="left" wrapText="1"/>
    </xf>
    <xf numFmtId="0" fontId="41" fillId="0" borderId="68" xfId="0" applyFont="1" applyBorder="1" applyAlignment="1">
      <alignment horizontal="left" wrapText="1"/>
    </xf>
    <xf numFmtId="0" fontId="41" fillId="0" borderId="70" xfId="0" applyFont="1" applyBorder="1" applyAlignment="1">
      <alignment horizontal="left" wrapText="1"/>
    </xf>
    <xf numFmtId="0" fontId="41" fillId="0" borderId="47" xfId="0" applyFont="1" applyBorder="1" applyAlignment="1">
      <alignment horizontal="left" wrapText="1"/>
    </xf>
    <xf numFmtId="0" fontId="41" fillId="0" borderId="71" xfId="0" applyFont="1" applyBorder="1" applyAlignment="1">
      <alignment horizontal="left" wrapText="1"/>
    </xf>
    <xf numFmtId="0" fontId="62" fillId="0" borderId="55" xfId="0" applyFont="1" applyBorder="1" applyAlignment="1">
      <alignment horizontal="left" vertical="center" wrapText="1"/>
    </xf>
    <xf numFmtId="0" fontId="62" fillId="0" borderId="50" xfId="0" applyFont="1" applyBorder="1" applyAlignment="1">
      <alignment horizontal="left" vertical="center" wrapText="1"/>
    </xf>
    <xf numFmtId="0" fontId="62" fillId="0" borderId="68" xfId="0" applyFont="1" applyBorder="1" applyAlignment="1">
      <alignment horizontal="left" vertical="center" wrapText="1"/>
    </xf>
    <xf numFmtId="0" fontId="62" fillId="0" borderId="3" xfId="0" applyFont="1" applyBorder="1" applyAlignment="1">
      <alignment horizontal="left" wrapText="1"/>
    </xf>
    <xf numFmtId="0" fontId="62" fillId="0" borderId="4" xfId="0" applyFont="1" applyBorder="1" applyAlignment="1">
      <alignment horizontal="left" wrapText="1"/>
    </xf>
    <xf numFmtId="0" fontId="5" fillId="0" borderId="21" xfId="0" applyFont="1" applyFill="1" applyBorder="1" applyAlignment="1">
      <alignment vertical="center" wrapText="1"/>
    </xf>
    <xf numFmtId="0" fontId="5" fillId="0" borderId="17" xfId="0" applyFont="1" applyFill="1" applyBorder="1" applyAlignment="1">
      <alignment vertical="center" wrapText="1"/>
    </xf>
    <xf numFmtId="0" fontId="5" fillId="0" borderId="20" xfId="0" applyFont="1" applyFill="1" applyBorder="1" applyAlignment="1">
      <alignment vertical="center" wrapText="1"/>
    </xf>
    <xf numFmtId="0" fontId="62" fillId="0" borderId="65" xfId="0" applyFont="1" applyBorder="1" applyAlignment="1">
      <alignment horizontal="left" wrapText="1"/>
    </xf>
    <xf numFmtId="0" fontId="62" fillId="0" borderId="66" xfId="0" applyFont="1" applyBorder="1" applyAlignment="1">
      <alignment horizontal="left" wrapText="1"/>
    </xf>
    <xf numFmtId="0" fontId="62" fillId="0" borderId="67" xfId="0" applyFont="1" applyBorder="1" applyAlignment="1">
      <alignment horizontal="left" wrapText="1"/>
    </xf>
    <xf numFmtId="0" fontId="62" fillId="0" borderId="55" xfId="0" applyFont="1" applyBorder="1" applyAlignment="1">
      <alignment horizontal="left" wrapText="1"/>
    </xf>
    <xf numFmtId="0" fontId="62" fillId="0" borderId="50" xfId="0" applyFont="1" applyBorder="1" applyAlignment="1">
      <alignment horizontal="left" wrapText="1"/>
    </xf>
    <xf numFmtId="0" fontId="62" fillId="0" borderId="68" xfId="0" applyFont="1" applyBorder="1" applyAlignment="1">
      <alignment horizontal="left" wrapText="1"/>
    </xf>
    <xf numFmtId="0" fontId="62" fillId="0" borderId="28" xfId="0" applyFont="1" applyBorder="1" applyAlignment="1">
      <alignment horizontal="left" wrapText="1"/>
    </xf>
    <xf numFmtId="0" fontId="62" fillId="0" borderId="46" xfId="0" applyFont="1" applyBorder="1" applyAlignment="1">
      <alignment horizontal="left" wrapText="1"/>
    </xf>
    <xf numFmtId="0" fontId="62" fillId="0" borderId="63" xfId="0" applyFont="1" applyBorder="1" applyAlignment="1">
      <alignment horizontal="left" wrapText="1"/>
    </xf>
    <xf numFmtId="0" fontId="62" fillId="0" borderId="64" xfId="0" applyFont="1" applyBorder="1" applyAlignment="1">
      <alignment horizontal="left" wrapText="1"/>
    </xf>
    <xf numFmtId="0" fontId="62" fillId="0" borderId="69" xfId="0" applyFont="1" applyBorder="1" applyAlignment="1">
      <alignment horizontal="left" wrapText="1"/>
    </xf>
    <xf numFmtId="0" fontId="9" fillId="4" borderId="2" xfId="0" applyFont="1" applyFill="1" applyBorder="1" applyAlignment="1">
      <alignment vertical="center" wrapText="1"/>
    </xf>
    <xf numFmtId="0" fontId="9" fillId="4" borderId="3" xfId="0" applyFont="1" applyFill="1" applyBorder="1" applyAlignment="1">
      <alignment vertical="center" wrapText="1"/>
    </xf>
    <xf numFmtId="0" fontId="9" fillId="4" borderId="4" xfId="0" applyFont="1" applyFill="1" applyBorder="1" applyAlignment="1">
      <alignment vertical="center" wrapText="1"/>
    </xf>
    <xf numFmtId="0" fontId="15" fillId="0" borderId="10" xfId="0" applyFont="1" applyBorder="1" applyAlignment="1">
      <alignment horizontal="justify" vertical="center"/>
    </xf>
    <xf numFmtId="0" fontId="15" fillId="0" borderId="3" xfId="0" applyFont="1" applyBorder="1" applyAlignment="1">
      <alignment horizontal="justify" vertical="center"/>
    </xf>
    <xf numFmtId="0" fontId="15" fillId="0" borderId="11" xfId="0" applyFont="1" applyBorder="1" applyAlignment="1">
      <alignment horizontal="justify" vertical="center"/>
    </xf>
    <xf numFmtId="0" fontId="5" fillId="3" borderId="12" xfId="0" applyFont="1" applyFill="1" applyBorder="1" applyAlignment="1">
      <alignment vertical="center"/>
    </xf>
    <xf numFmtId="0" fontId="5" fillId="3" borderId="16" xfId="0" applyFont="1" applyFill="1" applyBorder="1" applyAlignment="1">
      <alignment vertical="center"/>
    </xf>
    <xf numFmtId="0" fontId="5" fillId="3" borderId="9" xfId="0" applyFont="1" applyFill="1" applyBorder="1" applyAlignment="1">
      <alignment vertical="center"/>
    </xf>
    <xf numFmtId="0" fontId="62" fillId="0" borderId="13" xfId="5" applyFont="1" applyBorder="1" applyAlignment="1">
      <alignment horizontal="left" vertical="top" wrapText="1"/>
    </xf>
    <xf numFmtId="0" fontId="62" fillId="0" borderId="14" xfId="5" applyFont="1" applyBorder="1" applyAlignment="1">
      <alignment horizontal="left" vertical="top" wrapText="1"/>
    </xf>
    <xf numFmtId="0" fontId="62" fillId="0" borderId="15" xfId="5" applyFont="1" applyBorder="1" applyAlignment="1">
      <alignment horizontal="left" vertical="top" wrapText="1"/>
    </xf>
    <xf numFmtId="0" fontId="62" fillId="0" borderId="17" xfId="5" applyFont="1" applyBorder="1" applyAlignment="1">
      <alignment horizontal="left" vertical="top" wrapText="1"/>
    </xf>
    <xf numFmtId="0" fontId="62" fillId="0" borderId="0" xfId="5" applyFont="1" applyBorder="1" applyAlignment="1">
      <alignment horizontal="left" vertical="top" wrapText="1"/>
    </xf>
    <xf numFmtId="0" fontId="62" fillId="0" borderId="18" xfId="5" applyFont="1" applyBorder="1" applyAlignment="1">
      <alignment horizontal="left" vertical="top" wrapText="1"/>
    </xf>
    <xf numFmtId="0" fontId="62" fillId="0" borderId="19" xfId="5" applyFont="1" applyBorder="1" applyAlignment="1">
      <alignment horizontal="left" vertical="top" wrapText="1"/>
    </xf>
    <xf numFmtId="0" fontId="62" fillId="0" borderId="6" xfId="5" applyFont="1" applyBorder="1" applyAlignment="1">
      <alignment horizontal="left" vertical="top" wrapText="1"/>
    </xf>
    <xf numFmtId="0" fontId="62" fillId="0" borderId="7" xfId="5" applyFont="1" applyBorder="1" applyAlignment="1">
      <alignment horizontal="left" vertical="top" wrapText="1"/>
    </xf>
    <xf numFmtId="0" fontId="18" fillId="0" borderId="51" xfId="1" applyFont="1" applyBorder="1" applyAlignment="1" applyProtection="1">
      <alignment horizontal="left" vertical="top" wrapText="1" readingOrder="1"/>
      <protection locked="0"/>
    </xf>
    <xf numFmtId="0" fontId="18" fillId="0" borderId="52" xfId="1" applyFont="1" applyBorder="1" applyAlignment="1" applyProtection="1">
      <alignment horizontal="left" vertical="top" wrapText="1" readingOrder="1"/>
      <protection locked="0"/>
    </xf>
    <xf numFmtId="0" fontId="18" fillId="0" borderId="23" xfId="1" applyFont="1" applyBorder="1" applyAlignment="1" applyProtection="1">
      <alignment horizontal="center" wrapText="1" readingOrder="1"/>
      <protection locked="0"/>
    </xf>
    <xf numFmtId="0" fontId="25" fillId="0" borderId="27" xfId="0" applyFont="1" applyBorder="1" applyAlignment="1">
      <alignment horizontal="center" wrapText="1" readingOrder="1"/>
    </xf>
    <xf numFmtId="166" fontId="18" fillId="0" borderId="23" xfId="1" applyNumberFormat="1" applyFont="1" applyFill="1" applyBorder="1" applyAlignment="1" applyProtection="1">
      <alignment horizontal="center" vertical="center" wrapText="1" readingOrder="1"/>
      <protection locked="0"/>
    </xf>
    <xf numFmtId="0" fontId="0" fillId="0" borderId="31" xfId="0" applyBorder="1" applyAlignment="1">
      <alignment horizontal="center" vertical="center" wrapText="1" readingOrder="1"/>
    </xf>
    <xf numFmtId="0" fontId="18" fillId="0" borderId="22" xfId="1" applyFont="1" applyBorder="1" applyAlignment="1" applyProtection="1">
      <alignment horizontal="center" wrapText="1" readingOrder="1"/>
      <protection locked="0"/>
    </xf>
    <xf numFmtId="0" fontId="18" fillId="0" borderId="57" xfId="1" applyFont="1" applyBorder="1" applyAlignment="1" applyProtection="1">
      <alignment horizontal="left" vertical="top" wrapText="1" readingOrder="1"/>
      <protection locked="0"/>
    </xf>
    <xf numFmtId="166" fontId="18" fillId="0" borderId="23" xfId="1" applyNumberFormat="1" applyFont="1" applyBorder="1" applyAlignment="1" applyProtection="1">
      <alignment horizontal="right" wrapText="1" readingOrder="1"/>
      <protection locked="0"/>
    </xf>
    <xf numFmtId="0" fontId="0" fillId="0" borderId="27" xfId="0" applyBorder="1" applyAlignment="1">
      <alignment horizontal="right" wrapText="1" readingOrder="1"/>
    </xf>
    <xf numFmtId="0" fontId="0" fillId="0" borderId="34" xfId="0" applyBorder="1" applyAlignment="1">
      <alignment horizontal="right" wrapText="1" readingOrder="1"/>
    </xf>
    <xf numFmtId="166" fontId="18" fillId="0" borderId="23" xfId="1" applyNumberFormat="1" applyFont="1" applyFill="1" applyBorder="1" applyAlignment="1" applyProtection="1">
      <alignment horizontal="center" wrapText="1" readingOrder="1"/>
      <protection locked="0"/>
    </xf>
    <xf numFmtId="0" fontId="0" fillId="0" borderId="27" xfId="0" applyBorder="1" applyAlignment="1">
      <alignment horizontal="center" wrapText="1" readingOrder="1"/>
    </xf>
    <xf numFmtId="0" fontId="0" fillId="0" borderId="31" xfId="0" applyBorder="1" applyAlignment="1">
      <alignment horizontal="center" wrapText="1" readingOrder="1"/>
    </xf>
    <xf numFmtId="0" fontId="5" fillId="3" borderId="10"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2"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12" xfId="0" applyFont="1" applyFill="1" applyBorder="1" applyAlignment="1">
      <alignment horizontal="center" wrapText="1"/>
    </xf>
    <xf numFmtId="0" fontId="5" fillId="3" borderId="9" xfId="0" applyFont="1" applyFill="1" applyBorder="1" applyAlignment="1">
      <alignment horizontal="center" wrapText="1"/>
    </xf>
    <xf numFmtId="0" fontId="18" fillId="0" borderId="22" xfId="1" applyFont="1" applyBorder="1" applyAlignment="1" applyProtection="1">
      <alignment horizontal="left" vertical="top" wrapText="1" readingOrder="1"/>
      <protection locked="0"/>
    </xf>
    <xf numFmtId="0" fontId="18" fillId="0" borderId="27" xfId="1" applyFont="1" applyBorder="1" applyAlignment="1" applyProtection="1">
      <alignment horizontal="left" vertical="top" wrapText="1" readingOrder="1"/>
      <protection locked="0"/>
    </xf>
    <xf numFmtId="0" fontId="0" fillId="0" borderId="31" xfId="0" applyBorder="1" applyAlignment="1">
      <alignment horizontal="left" vertical="top" wrapText="1" readingOrder="1"/>
    </xf>
    <xf numFmtId="0" fontId="18" fillId="0" borderId="23" xfId="1" applyFont="1" applyBorder="1" applyAlignment="1" applyProtection="1">
      <alignment horizontal="center" vertical="center" wrapText="1" readingOrder="1"/>
    </xf>
    <xf numFmtId="0" fontId="0" fillId="0" borderId="34" xfId="0" applyBorder="1" applyAlignment="1">
      <alignment horizontal="center" vertical="center" wrapText="1" readingOrder="1"/>
    </xf>
    <xf numFmtId="166" fontId="18" fillId="0" borderId="23" xfId="1" applyNumberFormat="1" applyFont="1" applyBorder="1" applyAlignment="1" applyProtection="1">
      <alignment horizontal="right" vertical="center" wrapText="1" readingOrder="1"/>
      <protection locked="0"/>
    </xf>
    <xf numFmtId="0" fontId="0" fillId="0" borderId="34" xfId="0" applyBorder="1" applyAlignment="1">
      <alignment horizontal="right" vertical="center" wrapText="1" readingOrder="1"/>
    </xf>
    <xf numFmtId="0" fontId="25" fillId="0" borderId="34" xfId="0" applyFont="1" applyBorder="1" applyAlignment="1">
      <alignment horizontal="center" wrapText="1" readingOrder="1"/>
    </xf>
    <xf numFmtId="0" fontId="25" fillId="0" borderId="31" xfId="0" applyFont="1" applyBorder="1" applyAlignment="1">
      <alignment horizontal="center" wrapText="1" readingOrder="1"/>
    </xf>
    <xf numFmtId="0" fontId="18" fillId="0" borderId="8" xfId="1" applyFont="1" applyBorder="1" applyAlignment="1" applyProtection="1">
      <alignment horizontal="left" vertical="top" wrapText="1" readingOrder="1"/>
      <protection locked="0"/>
    </xf>
    <xf numFmtId="0" fontId="32" fillId="8" borderId="61" xfId="0" applyFont="1" applyFill="1" applyBorder="1" applyAlignment="1">
      <alignment horizontal="center" vertical="center" wrapText="1" readingOrder="1"/>
    </xf>
    <xf numFmtId="0" fontId="32" fillId="8" borderId="44" xfId="0" applyFont="1" applyFill="1" applyBorder="1" applyAlignment="1">
      <alignment horizontal="center" vertical="center" wrapText="1" readingOrder="1"/>
    </xf>
    <xf numFmtId="0" fontId="30" fillId="8" borderId="61" xfId="0" applyFont="1" applyFill="1" applyBorder="1" applyAlignment="1">
      <alignment horizontal="center" vertical="center" wrapText="1" readingOrder="1"/>
    </xf>
    <xf numFmtId="0" fontId="30" fillId="8" borderId="44" xfId="0" applyFont="1" applyFill="1" applyBorder="1" applyAlignment="1">
      <alignment horizontal="center" vertical="center" wrapText="1" readingOrder="1"/>
    </xf>
    <xf numFmtId="0" fontId="30" fillId="8" borderId="36" xfId="0" applyFont="1" applyFill="1" applyBorder="1" applyAlignment="1">
      <alignment horizontal="center" vertical="center" wrapText="1" readingOrder="1"/>
    </xf>
    <xf numFmtId="0" fontId="30" fillId="2" borderId="24" xfId="0" applyFont="1" applyFill="1" applyBorder="1" applyAlignment="1">
      <alignment horizontal="center" vertical="center" wrapText="1" readingOrder="1"/>
    </xf>
    <xf numFmtId="0" fontId="30" fillId="23" borderId="73" xfId="0" applyFont="1" applyFill="1" applyBorder="1" applyAlignment="1">
      <alignment horizontal="left" vertical="center" wrapText="1" readingOrder="1"/>
    </xf>
    <xf numFmtId="0" fontId="30" fillId="23" borderId="14" xfId="0" applyFont="1" applyFill="1" applyBorder="1" applyAlignment="1">
      <alignment horizontal="left" vertical="center" wrapText="1" readingOrder="1"/>
    </xf>
    <xf numFmtId="0" fontId="30" fillId="23" borderId="59" xfId="0" applyFont="1" applyFill="1" applyBorder="1" applyAlignment="1">
      <alignment horizontal="left" vertical="center" wrapText="1" readingOrder="1"/>
    </xf>
    <xf numFmtId="0" fontId="30" fillId="23" borderId="28" xfId="0" applyFont="1" applyFill="1" applyBorder="1" applyAlignment="1">
      <alignment horizontal="center" vertical="center" wrapText="1" readingOrder="1"/>
    </xf>
    <xf numFmtId="0" fontId="30" fillId="23" borderId="50" xfId="0" applyFont="1" applyFill="1" applyBorder="1" applyAlignment="1">
      <alignment horizontal="center" vertical="center" wrapText="1" readingOrder="1"/>
    </xf>
    <xf numFmtId="0" fontId="30" fillId="23" borderId="46" xfId="0" applyFont="1" applyFill="1" applyBorder="1" applyAlignment="1">
      <alignment horizontal="center" vertical="center" wrapText="1" readingOrder="1"/>
    </xf>
    <xf numFmtId="0" fontId="30" fillId="23" borderId="29" xfId="0" applyFont="1" applyFill="1" applyBorder="1" applyAlignment="1">
      <alignment horizontal="center" vertical="center" wrapText="1" readingOrder="1"/>
    </xf>
    <xf numFmtId="0" fontId="30" fillId="23" borderId="53" xfId="0" applyFont="1" applyFill="1" applyBorder="1" applyAlignment="1">
      <alignment horizontal="center" vertical="center" wrapText="1" readingOrder="1"/>
    </xf>
    <xf numFmtId="0" fontId="30" fillId="23" borderId="45" xfId="0" applyFont="1" applyFill="1" applyBorder="1" applyAlignment="1">
      <alignment horizontal="center" vertical="center" wrapText="1" readingOrder="1"/>
    </xf>
    <xf numFmtId="0" fontId="30" fillId="2" borderId="55" xfId="0" applyFont="1" applyFill="1" applyBorder="1" applyAlignment="1">
      <alignment horizontal="center" vertical="center" wrapText="1" readingOrder="1"/>
    </xf>
    <xf numFmtId="0" fontId="30" fillId="2" borderId="50" xfId="0" applyFont="1" applyFill="1" applyBorder="1" applyAlignment="1">
      <alignment horizontal="center" vertical="center" wrapText="1" readingOrder="1"/>
    </xf>
    <xf numFmtId="0" fontId="30" fillId="2" borderId="46" xfId="0" applyFont="1" applyFill="1" applyBorder="1" applyAlignment="1">
      <alignment horizontal="center" vertical="center" wrapText="1" readingOrder="1"/>
    </xf>
    <xf numFmtId="0" fontId="32" fillId="23" borderId="28" xfId="0" applyFont="1" applyFill="1" applyBorder="1" applyAlignment="1" applyProtection="1">
      <alignment horizontal="center" vertical="center" wrapText="1"/>
    </xf>
    <xf numFmtId="0" fontId="32" fillId="23" borderId="50" xfId="0" applyFont="1" applyFill="1" applyBorder="1" applyAlignment="1" applyProtection="1">
      <alignment horizontal="center" vertical="center" wrapText="1"/>
    </xf>
    <xf numFmtId="0" fontId="32" fillId="23" borderId="46" xfId="0" applyFont="1" applyFill="1" applyBorder="1" applyAlignment="1" applyProtection="1">
      <alignment horizontal="center" vertical="center" wrapText="1"/>
    </xf>
    <xf numFmtId="0" fontId="30" fillId="23" borderId="28" xfId="0" applyFont="1" applyFill="1" applyBorder="1" applyAlignment="1">
      <alignment horizontal="center" vertical="center"/>
    </xf>
    <xf numFmtId="0" fontId="30" fillId="23" borderId="50" xfId="0" applyFont="1" applyFill="1" applyBorder="1" applyAlignment="1">
      <alignment horizontal="center" vertical="center"/>
    </xf>
    <xf numFmtId="0" fontId="30" fillId="23" borderId="46" xfId="0" applyFont="1" applyFill="1" applyBorder="1" applyAlignment="1">
      <alignment horizontal="center" vertical="center"/>
    </xf>
    <xf numFmtId="0" fontId="30" fillId="8" borderId="40" xfId="0" applyFont="1" applyFill="1" applyBorder="1" applyAlignment="1">
      <alignment horizontal="left" vertical="center" wrapText="1" readingOrder="1"/>
    </xf>
    <xf numFmtId="0" fontId="25" fillId="0" borderId="60" xfId="0" applyFont="1" applyBorder="1" applyAlignment="1">
      <alignment horizontal="left" vertical="center" wrapText="1" readingOrder="1"/>
    </xf>
    <xf numFmtId="0" fontId="25" fillId="0" borderId="45" xfId="0" applyFont="1" applyBorder="1" applyAlignment="1">
      <alignment horizontal="left" vertical="center" wrapText="1" readingOrder="1"/>
    </xf>
    <xf numFmtId="0" fontId="30" fillId="23" borderId="28" xfId="0" applyFont="1" applyFill="1" applyBorder="1" applyAlignment="1">
      <alignment horizontal="left" vertical="center" wrapText="1" readingOrder="1"/>
    </xf>
    <xf numFmtId="0" fontId="30" fillId="23" borderId="50" xfId="0" applyFont="1" applyFill="1" applyBorder="1" applyAlignment="1">
      <alignment vertical="center" wrapText="1"/>
    </xf>
    <xf numFmtId="0" fontId="30" fillId="23" borderId="46" xfId="0" applyFont="1" applyFill="1" applyBorder="1" applyAlignment="1">
      <alignment vertical="center" wrapText="1"/>
    </xf>
    <xf numFmtId="0" fontId="18" fillId="0" borderId="23" xfId="0" applyFont="1" applyFill="1" applyBorder="1" applyAlignment="1">
      <alignment horizontal="center" vertical="center" wrapText="1"/>
    </xf>
    <xf numFmtId="0" fontId="18" fillId="0" borderId="27" xfId="0" applyFont="1" applyFill="1" applyBorder="1" applyAlignment="1">
      <alignment horizontal="center" vertical="center" wrapText="1"/>
    </xf>
    <xf numFmtId="0" fontId="18" fillId="0" borderId="34" xfId="0" applyFont="1" applyFill="1" applyBorder="1" applyAlignment="1">
      <alignment horizontal="center" vertical="center" wrapText="1"/>
    </xf>
    <xf numFmtId="0" fontId="18" fillId="0" borderId="24" xfId="0" applyFont="1" applyBorder="1" applyAlignment="1">
      <alignment horizontal="center" vertical="center" wrapText="1"/>
    </xf>
    <xf numFmtId="0" fontId="25" fillId="23" borderId="50" xfId="0" applyFont="1" applyFill="1" applyBorder="1" applyAlignment="1">
      <alignment vertical="center"/>
    </xf>
    <xf numFmtId="0" fontId="25" fillId="23" borderId="46" xfId="0" applyFont="1" applyFill="1" applyBorder="1" applyAlignment="1">
      <alignment vertical="center"/>
    </xf>
    <xf numFmtId="0" fontId="25" fillId="0" borderId="24" xfId="0" applyFont="1" applyBorder="1" applyAlignment="1">
      <alignment horizontal="center" vertical="center" wrapText="1"/>
    </xf>
    <xf numFmtId="0" fontId="18" fillId="0" borderId="23" xfId="0" applyFont="1" applyFill="1" applyBorder="1" applyAlignment="1" applyProtection="1">
      <alignment horizontal="left" vertical="center" wrapText="1"/>
    </xf>
    <xf numFmtId="0" fontId="18" fillId="0" borderId="27" xfId="0" applyFont="1" applyFill="1" applyBorder="1" applyAlignment="1" applyProtection="1">
      <alignment horizontal="left" vertical="center" wrapText="1"/>
    </xf>
    <xf numFmtId="0" fontId="30" fillId="0" borderId="61" xfId="0" applyFont="1" applyFill="1" applyBorder="1" applyAlignment="1">
      <alignment horizontal="center" vertical="center" wrapText="1" readingOrder="1"/>
    </xf>
    <xf numFmtId="0" fontId="30" fillId="0" borderId="44" xfId="0" applyFont="1" applyFill="1" applyBorder="1" applyAlignment="1">
      <alignment horizontal="center" vertical="center" wrapText="1" readingOrder="1"/>
    </xf>
    <xf numFmtId="0" fontId="5" fillId="3" borderId="3" xfId="0" applyFont="1" applyFill="1" applyBorder="1" applyAlignment="1">
      <alignment horizontal="center" vertical="center" wrapText="1"/>
    </xf>
    <xf numFmtId="0" fontId="18" fillId="0" borderId="23" xfId="0" applyFont="1" applyFill="1" applyBorder="1" applyAlignment="1" applyProtection="1">
      <alignment horizontal="center" vertical="center" wrapText="1"/>
    </xf>
    <xf numFmtId="0" fontId="18" fillId="0" borderId="27" xfId="0" applyFont="1" applyFill="1" applyBorder="1" applyAlignment="1" applyProtection="1">
      <alignment horizontal="center" vertical="center" wrapText="1"/>
    </xf>
    <xf numFmtId="0" fontId="18" fillId="0" borderId="34" xfId="0" applyFont="1" applyFill="1" applyBorder="1" applyAlignment="1" applyProtection="1">
      <alignment horizontal="center" vertical="center" wrapText="1"/>
    </xf>
    <xf numFmtId="0" fontId="25" fillId="0" borderId="23" xfId="0" applyFont="1" applyBorder="1" applyAlignment="1">
      <alignment horizontal="left" vertical="center" wrapText="1"/>
    </xf>
    <xf numFmtId="0" fontId="25" fillId="0" borderId="27" xfId="0" applyFont="1" applyBorder="1" applyAlignment="1">
      <alignment horizontal="left" vertical="center" wrapText="1"/>
    </xf>
    <xf numFmtId="0" fontId="25" fillId="23" borderId="50" xfId="0" applyFont="1" applyFill="1" applyBorder="1" applyAlignment="1">
      <alignment vertical="center" wrapText="1"/>
    </xf>
    <xf numFmtId="0" fontId="25" fillId="23" borderId="46" xfId="0" applyFont="1" applyFill="1" applyBorder="1" applyAlignment="1">
      <alignment vertical="center" wrapText="1"/>
    </xf>
    <xf numFmtId="0" fontId="47" fillId="7" borderId="10" xfId="0" applyFont="1" applyFill="1" applyBorder="1" applyAlignment="1">
      <alignment horizontal="left" vertical="center" wrapText="1"/>
    </xf>
    <xf numFmtId="0" fontId="47" fillId="7" borderId="3" xfId="0" applyFont="1" applyFill="1" applyBorder="1" applyAlignment="1">
      <alignment horizontal="left" vertical="center" wrapText="1"/>
    </xf>
    <xf numFmtId="0" fontId="47" fillId="7" borderId="4" xfId="0" applyFont="1" applyFill="1" applyBorder="1" applyAlignment="1">
      <alignment horizontal="left" vertical="center" wrapText="1"/>
    </xf>
    <xf numFmtId="0" fontId="30" fillId="8" borderId="61" xfId="0" applyFont="1" applyFill="1" applyBorder="1" applyAlignment="1">
      <alignment horizontal="left" vertical="center" wrapText="1" readingOrder="1"/>
    </xf>
    <xf numFmtId="0" fontId="30" fillId="8" borderId="44" xfId="0" applyFont="1" applyFill="1" applyBorder="1" applyAlignment="1">
      <alignment horizontal="left" vertical="center" wrapText="1" readingOrder="1"/>
    </xf>
    <xf numFmtId="0" fontId="30" fillId="8" borderId="62" xfId="0" applyFont="1" applyFill="1" applyBorder="1" applyAlignment="1">
      <alignment horizontal="left" vertical="center" wrapText="1" readingOrder="1"/>
    </xf>
    <xf numFmtId="0" fontId="32" fillId="0" borderId="59" xfId="0" applyFont="1" applyFill="1" applyBorder="1" applyAlignment="1" applyProtection="1">
      <alignment horizontal="center" vertical="center" wrapText="1"/>
    </xf>
    <xf numFmtId="0" fontId="32" fillId="0" borderId="60" xfId="0" applyFont="1" applyFill="1" applyBorder="1" applyAlignment="1" applyProtection="1">
      <alignment horizontal="center" vertical="center" wrapText="1"/>
    </xf>
    <xf numFmtId="0" fontId="32" fillId="0" borderId="45" xfId="0" applyFont="1" applyFill="1" applyBorder="1" applyAlignment="1" applyProtection="1">
      <alignment horizontal="center" vertical="center" wrapText="1"/>
    </xf>
    <xf numFmtId="0" fontId="30" fillId="23" borderId="50" xfId="0" applyFont="1" applyFill="1" applyBorder="1" applyAlignment="1">
      <alignment horizontal="center" wrapText="1"/>
    </xf>
    <xf numFmtId="0" fontId="30" fillId="23" borderId="46" xfId="0" applyFont="1" applyFill="1" applyBorder="1" applyAlignment="1">
      <alignment horizontal="center" wrapText="1"/>
    </xf>
    <xf numFmtId="0" fontId="30" fillId="23" borderId="6" xfId="0" applyFont="1" applyFill="1" applyBorder="1" applyAlignment="1">
      <alignment horizontal="left" wrapText="1"/>
    </xf>
    <xf numFmtId="0" fontId="30" fillId="23" borderId="6" xfId="0" applyFont="1" applyFill="1" applyBorder="1" applyAlignment="1"/>
    <xf numFmtId="0" fontId="30" fillId="23" borderId="72" xfId="0" applyFont="1" applyFill="1" applyBorder="1" applyAlignment="1"/>
    <xf numFmtId="0" fontId="30" fillId="23" borderId="50" xfId="0" applyFont="1" applyFill="1" applyBorder="1" applyAlignment="1">
      <alignment horizontal="left" vertical="center" wrapText="1" readingOrder="1"/>
    </xf>
    <xf numFmtId="0" fontId="30" fillId="23" borderId="46" xfId="0" applyFont="1" applyFill="1" applyBorder="1" applyAlignment="1">
      <alignment horizontal="left" vertical="center" wrapText="1" readingOrder="1"/>
    </xf>
    <xf numFmtId="0" fontId="25" fillId="23" borderId="50" xfId="0" applyFont="1" applyFill="1" applyBorder="1" applyAlignment="1">
      <alignment wrapText="1"/>
    </xf>
    <xf numFmtId="0" fontId="25" fillId="23" borderId="46" xfId="0" applyFont="1" applyFill="1" applyBorder="1" applyAlignment="1">
      <alignment wrapText="1"/>
    </xf>
    <xf numFmtId="0" fontId="30" fillId="23" borderId="58" xfId="0" applyFont="1" applyFill="1" applyBorder="1" applyAlignment="1">
      <alignment vertical="center"/>
    </xf>
    <xf numFmtId="0" fontId="30" fillId="23" borderId="64" xfId="0" applyFont="1" applyFill="1" applyBorder="1" applyAlignment="1">
      <alignment vertical="center"/>
    </xf>
    <xf numFmtId="0" fontId="30" fillId="23" borderId="42" xfId="0" applyFont="1" applyFill="1" applyBorder="1" applyAlignment="1">
      <alignment vertical="center"/>
    </xf>
    <xf numFmtId="0" fontId="30" fillId="0" borderId="56" xfId="0" applyFont="1" applyBorder="1" applyAlignment="1">
      <alignment horizontal="center" vertical="center" wrapText="1"/>
    </xf>
    <xf numFmtId="0" fontId="30" fillId="0" borderId="44" xfId="0" applyFont="1" applyBorder="1" applyAlignment="1">
      <alignment horizontal="center" vertical="center" wrapText="1"/>
    </xf>
    <xf numFmtId="0" fontId="30" fillId="0" borderId="36" xfId="0" applyFont="1" applyBorder="1" applyAlignment="1">
      <alignment horizontal="center" vertical="center" wrapText="1"/>
    </xf>
    <xf numFmtId="0" fontId="18" fillId="0" borderId="27" xfId="1" applyFont="1" applyFill="1" applyBorder="1" applyAlignment="1" applyProtection="1">
      <alignment horizontal="left" vertical="center" wrapText="1" readingOrder="1"/>
    </xf>
    <xf numFmtId="0" fontId="30" fillId="2" borderId="63" xfId="0" applyFont="1" applyFill="1" applyBorder="1" applyAlignment="1">
      <alignment vertical="center"/>
    </xf>
    <xf numFmtId="0" fontId="25" fillId="2" borderId="64" xfId="0" applyFont="1" applyFill="1" applyBorder="1" applyAlignment="1">
      <alignment vertical="center"/>
    </xf>
    <xf numFmtId="0" fontId="25" fillId="2" borderId="42" xfId="0" applyFont="1" applyFill="1" applyBorder="1" applyAlignment="1">
      <alignment vertical="center"/>
    </xf>
    <xf numFmtId="0" fontId="32" fillId="23" borderId="28" xfId="0" applyFont="1" applyFill="1" applyBorder="1" applyAlignment="1" applyProtection="1">
      <alignment horizontal="center" vertical="top" wrapText="1"/>
    </xf>
    <xf numFmtId="0" fontId="32" fillId="23" borderId="50" xfId="0" applyFont="1" applyFill="1" applyBorder="1" applyAlignment="1" applyProtection="1">
      <alignment horizontal="center" vertical="top" wrapText="1"/>
    </xf>
    <xf numFmtId="0" fontId="32" fillId="23" borderId="46" xfId="0" applyFont="1" applyFill="1" applyBorder="1" applyAlignment="1" applyProtection="1">
      <alignment horizontal="center" vertical="top" wrapText="1"/>
    </xf>
    <xf numFmtId="0" fontId="30" fillId="0" borderId="47" xfId="0" applyFont="1" applyBorder="1" applyAlignment="1">
      <alignment horizontal="center" vertical="center" wrapText="1"/>
    </xf>
    <xf numFmtId="0" fontId="30" fillId="0" borderId="0" xfId="0" applyFont="1" applyBorder="1" applyAlignment="1">
      <alignment horizontal="center" vertical="center" wrapText="1"/>
    </xf>
    <xf numFmtId="0" fontId="30" fillId="23" borderId="53" xfId="0" applyFont="1" applyFill="1" applyBorder="1" applyAlignment="1">
      <alignment horizontal="center" vertical="center"/>
    </xf>
    <xf numFmtId="0" fontId="30" fillId="23" borderId="45" xfId="0" applyFont="1" applyFill="1" applyBorder="1" applyAlignment="1">
      <alignment horizontal="center" vertical="center"/>
    </xf>
    <xf numFmtId="170" fontId="18" fillId="0" borderId="23" xfId="0" applyNumberFormat="1" applyFont="1" applyFill="1" applyBorder="1" applyAlignment="1" applyProtection="1">
      <alignment horizontal="center" vertical="center" wrapText="1"/>
    </xf>
    <xf numFmtId="170" fontId="18" fillId="0" borderId="27" xfId="0" applyNumberFormat="1" applyFont="1" applyFill="1" applyBorder="1" applyAlignment="1" applyProtection="1">
      <alignment horizontal="center" vertical="center" wrapText="1"/>
    </xf>
    <xf numFmtId="170" fontId="18" fillId="0" borderId="34" xfId="0" applyNumberFormat="1" applyFont="1" applyFill="1" applyBorder="1" applyAlignment="1" applyProtection="1">
      <alignment horizontal="center" vertical="center" wrapText="1"/>
    </xf>
    <xf numFmtId="0" fontId="25" fillId="0" borderId="60" xfId="0" applyFont="1" applyBorder="1" applyAlignment="1">
      <alignment horizontal="center" vertical="center" wrapText="1"/>
    </xf>
    <xf numFmtId="0" fontId="25" fillId="0" borderId="45" xfId="0" applyFont="1" applyBorder="1" applyAlignment="1">
      <alignment horizontal="center" vertical="center" wrapText="1"/>
    </xf>
    <xf numFmtId="0" fontId="28" fillId="3" borderId="19" xfId="0" applyFont="1" applyFill="1" applyBorder="1" applyAlignment="1">
      <alignment horizontal="center" vertical="center"/>
    </xf>
    <xf numFmtId="0" fontId="28" fillId="3" borderId="6" xfId="0" applyFont="1" applyFill="1" applyBorder="1" applyAlignment="1">
      <alignment horizontal="center" vertical="center"/>
    </xf>
    <xf numFmtId="0" fontId="5" fillId="7" borderId="10" xfId="0" applyFont="1" applyFill="1" applyBorder="1" applyAlignment="1">
      <alignment horizontal="left" vertical="center" wrapText="1"/>
    </xf>
    <xf numFmtId="0" fontId="5" fillId="7" borderId="3" xfId="0" applyFont="1" applyFill="1" applyBorder="1" applyAlignment="1">
      <alignment horizontal="left" vertical="center" wrapText="1"/>
    </xf>
    <xf numFmtId="0" fontId="5" fillId="7" borderId="4" xfId="0" applyFont="1" applyFill="1" applyBorder="1" applyAlignment="1">
      <alignment horizontal="left" vertical="center" wrapText="1"/>
    </xf>
    <xf numFmtId="0" fontId="32" fillId="23" borderId="28" xfId="0" applyFont="1" applyFill="1" applyBorder="1" applyAlignment="1" applyProtection="1">
      <alignment vertical="center" wrapText="1"/>
    </xf>
    <xf numFmtId="0" fontId="32" fillId="23" borderId="46" xfId="0" applyFont="1" applyFill="1" applyBorder="1" applyAlignment="1" applyProtection="1">
      <alignment vertical="center" wrapText="1"/>
    </xf>
    <xf numFmtId="0" fontId="30" fillId="23" borderId="63" xfId="0" applyFont="1" applyFill="1" applyBorder="1" applyAlignment="1">
      <alignment horizontal="center" vertical="center" wrapText="1" readingOrder="1"/>
    </xf>
    <xf numFmtId="0" fontId="30" fillId="23" borderId="64" xfId="0" applyFont="1" applyFill="1" applyBorder="1" applyAlignment="1">
      <alignment horizontal="center" vertical="center" wrapText="1" readingOrder="1"/>
    </xf>
    <xf numFmtId="0" fontId="30" fillId="23" borderId="42" xfId="0" applyFont="1" applyFill="1" applyBorder="1" applyAlignment="1">
      <alignment horizontal="center" vertical="center" wrapText="1" readingOrder="1"/>
    </xf>
    <xf numFmtId="0" fontId="18" fillId="0" borderId="27" xfId="1" applyFont="1" applyBorder="1" applyAlignment="1" applyProtection="1">
      <alignment horizontal="center" vertical="center" wrapText="1" readingOrder="1"/>
    </xf>
    <xf numFmtId="0" fontId="18" fillId="0" borderId="34" xfId="1" applyFont="1" applyBorder="1" applyAlignment="1" applyProtection="1">
      <alignment horizontal="center" vertical="center" wrapText="1" readingOrder="1"/>
    </xf>
    <xf numFmtId="0" fontId="25" fillId="0" borderId="40" xfId="0" applyFont="1" applyBorder="1" applyAlignment="1">
      <alignment horizontal="center" vertical="center" wrapText="1"/>
    </xf>
    <xf numFmtId="0" fontId="30" fillId="8" borderId="56" xfId="0" applyFont="1" applyFill="1" applyBorder="1" applyAlignment="1">
      <alignment horizontal="left" vertical="center" wrapText="1" readingOrder="1"/>
    </xf>
    <xf numFmtId="0" fontId="25" fillId="0" borderId="44" xfId="0" applyFont="1" applyBorder="1" applyAlignment="1">
      <alignment horizontal="left" vertical="center" wrapText="1" readingOrder="1"/>
    </xf>
    <xf numFmtId="0" fontId="25" fillId="0" borderId="62" xfId="0" applyFont="1" applyBorder="1" applyAlignment="1">
      <alignment horizontal="left" vertical="center" wrapText="1" readingOrder="1"/>
    </xf>
    <xf numFmtId="0" fontId="25" fillId="0" borderId="36" xfId="0" applyFont="1" applyBorder="1" applyAlignment="1">
      <alignment horizontal="left" vertical="center" wrapText="1" readingOrder="1"/>
    </xf>
    <xf numFmtId="0" fontId="32" fillId="0" borderId="26" xfId="0" applyFont="1" applyFill="1" applyBorder="1" applyAlignment="1" applyProtection="1">
      <alignment vertical="center" wrapText="1"/>
    </xf>
    <xf numFmtId="0" fontId="25" fillId="0" borderId="47" xfId="0" applyFont="1" applyFill="1" applyBorder="1" applyAlignment="1">
      <alignment vertical="center" wrapText="1"/>
    </xf>
    <xf numFmtId="0" fontId="25" fillId="0" borderId="40" xfId="0" applyFont="1" applyFill="1" applyBorder="1" applyAlignment="1">
      <alignment vertical="center" wrapText="1"/>
    </xf>
    <xf numFmtId="0" fontId="30" fillId="0" borderId="58" xfId="0" applyFont="1" applyBorder="1" applyAlignment="1">
      <alignment horizontal="left" vertical="center" wrapText="1" readingOrder="1"/>
    </xf>
    <xf numFmtId="0" fontId="30" fillId="0" borderId="64" xfId="0" applyFont="1" applyBorder="1" applyAlignment="1">
      <alignment vertical="center"/>
    </xf>
    <xf numFmtId="0" fontId="30" fillId="0" borderId="42" xfId="0" applyFont="1" applyBorder="1" applyAlignment="1">
      <alignment vertical="center"/>
    </xf>
    <xf numFmtId="0" fontId="18" fillId="0" borderId="23" xfId="1" applyFont="1" applyFill="1" applyBorder="1" applyAlignment="1" applyProtection="1">
      <alignment horizontal="left" vertical="center" wrapText="1" readingOrder="1"/>
    </xf>
    <xf numFmtId="0" fontId="25" fillId="0" borderId="60" xfId="0" applyFont="1" applyBorder="1" applyAlignment="1">
      <alignment vertical="center"/>
    </xf>
    <xf numFmtId="0" fontId="25" fillId="0" borderId="45" xfId="0" applyFont="1" applyBorder="1" applyAlignment="1">
      <alignment vertical="center"/>
    </xf>
    <xf numFmtId="0" fontId="32" fillId="0" borderId="72" xfId="0" applyFont="1" applyFill="1" applyBorder="1" applyAlignment="1" applyProtection="1">
      <alignment horizontal="center" vertical="center" wrapText="1"/>
    </xf>
    <xf numFmtId="0" fontId="32" fillId="0" borderId="23" xfId="0" applyFont="1" applyFill="1" applyBorder="1" applyAlignment="1" applyProtection="1">
      <alignment horizontal="center" vertical="center" wrapText="1"/>
    </xf>
    <xf numFmtId="0" fontId="32" fillId="0" borderId="27" xfId="0" applyFont="1" applyFill="1" applyBorder="1" applyAlignment="1" applyProtection="1">
      <alignment horizontal="center" vertical="center" wrapText="1"/>
    </xf>
    <xf numFmtId="0" fontId="32" fillId="0" borderId="34" xfId="0" applyFont="1" applyFill="1" applyBorder="1" applyAlignment="1" applyProtection="1">
      <alignment horizontal="center" vertical="center" wrapText="1"/>
    </xf>
    <xf numFmtId="172" fontId="32" fillId="0" borderId="23" xfId="4" applyNumberFormat="1" applyFont="1" applyFill="1" applyBorder="1" applyAlignment="1" applyProtection="1">
      <alignment horizontal="center" vertical="center" wrapText="1"/>
    </xf>
    <xf numFmtId="172" fontId="32" fillId="0" borderId="27" xfId="4" applyNumberFormat="1" applyFont="1" applyFill="1" applyBorder="1" applyAlignment="1" applyProtection="1">
      <alignment horizontal="center" vertical="center" wrapText="1"/>
    </xf>
    <xf numFmtId="172" fontId="32" fillId="0" borderId="34" xfId="4" applyNumberFormat="1" applyFont="1" applyFill="1" applyBorder="1" applyAlignment="1" applyProtection="1">
      <alignment horizontal="center" vertical="center" wrapText="1"/>
    </xf>
    <xf numFmtId="0" fontId="18" fillId="0" borderId="23" xfId="0" applyFont="1" applyFill="1" applyBorder="1" applyAlignment="1">
      <alignment horizontal="left" vertical="center" wrapText="1"/>
    </xf>
    <xf numFmtId="0" fontId="18" fillId="0" borderId="34" xfId="0" applyFont="1" applyFill="1" applyBorder="1" applyAlignment="1">
      <alignment horizontal="left" vertical="center" wrapText="1"/>
    </xf>
    <xf numFmtId="0" fontId="32" fillId="0" borderId="28" xfId="0" applyFont="1" applyFill="1" applyBorder="1" applyAlignment="1">
      <alignment horizontal="center" vertical="center" wrapText="1"/>
    </xf>
    <xf numFmtId="0" fontId="32" fillId="0" borderId="50" xfId="0" applyFont="1" applyFill="1" applyBorder="1" applyAlignment="1">
      <alignment horizontal="center" vertical="center" wrapText="1"/>
    </xf>
    <xf numFmtId="0" fontId="32" fillId="0" borderId="46" xfId="0" applyFont="1" applyFill="1" applyBorder="1" applyAlignment="1">
      <alignment horizontal="center" vertical="center" wrapText="1"/>
    </xf>
    <xf numFmtId="0" fontId="32" fillId="0" borderId="28" xfId="1" applyFont="1" applyFill="1" applyBorder="1" applyAlignment="1" applyProtection="1">
      <alignment horizontal="center" vertical="center" wrapText="1" readingOrder="1"/>
      <protection locked="0"/>
    </xf>
    <xf numFmtId="0" fontId="32" fillId="0" borderId="50" xfId="1" applyFont="1" applyFill="1" applyBorder="1" applyAlignment="1" applyProtection="1">
      <alignment horizontal="center" vertical="center" wrapText="1" readingOrder="1"/>
      <protection locked="0"/>
    </xf>
    <xf numFmtId="0" fontId="32" fillId="0" borderId="46" xfId="1" applyFont="1" applyFill="1" applyBorder="1" applyAlignment="1" applyProtection="1">
      <alignment horizontal="center" vertical="center" wrapText="1" readingOrder="1"/>
      <protection locked="0"/>
    </xf>
    <xf numFmtId="0" fontId="18" fillId="0" borderId="34" xfId="0" applyFont="1" applyFill="1" applyBorder="1" applyAlignment="1" applyProtection="1">
      <alignment horizontal="left" vertical="center" wrapText="1"/>
    </xf>
    <xf numFmtId="0" fontId="30" fillId="8" borderId="55" xfId="0" applyFont="1" applyFill="1" applyBorder="1" applyAlignment="1">
      <alignment horizontal="center" vertical="center" wrapText="1" readingOrder="1"/>
    </xf>
    <xf numFmtId="0" fontId="30" fillId="8" borderId="50" xfId="0" applyFont="1" applyFill="1" applyBorder="1" applyAlignment="1">
      <alignment horizontal="center" vertical="center" wrapText="1" readingOrder="1"/>
    </xf>
    <xf numFmtId="0" fontId="30" fillId="8" borderId="46" xfId="0" applyFont="1" applyFill="1" applyBorder="1" applyAlignment="1">
      <alignment horizontal="center" vertical="center" wrapText="1" readingOrder="1"/>
    </xf>
    <xf numFmtId="0" fontId="32" fillId="0" borderId="26" xfId="0" applyFont="1" applyFill="1" applyBorder="1" applyAlignment="1" applyProtection="1">
      <alignment horizontal="center" vertical="center" wrapText="1"/>
    </xf>
    <xf numFmtId="0" fontId="32" fillId="0" borderId="47" xfId="0" applyFont="1" applyFill="1" applyBorder="1" applyAlignment="1" applyProtection="1">
      <alignment horizontal="center" vertical="center" wrapText="1"/>
    </xf>
    <xf numFmtId="0" fontId="32" fillId="0" borderId="40" xfId="0" applyFont="1" applyFill="1" applyBorder="1" applyAlignment="1" applyProtection="1">
      <alignment horizontal="center" vertical="center" wrapText="1"/>
    </xf>
    <xf numFmtId="0" fontId="32" fillId="0" borderId="30" xfId="1" applyFont="1" applyFill="1" applyBorder="1" applyAlignment="1" applyProtection="1">
      <alignment horizontal="center" vertical="center" wrapText="1" readingOrder="1"/>
      <protection locked="0"/>
    </xf>
    <xf numFmtId="0" fontId="32" fillId="0" borderId="0" xfId="1" applyFont="1" applyFill="1" applyBorder="1" applyAlignment="1" applyProtection="1">
      <alignment horizontal="center" vertical="center" wrapText="1" readingOrder="1"/>
      <protection locked="0"/>
    </xf>
    <xf numFmtId="0" fontId="32" fillId="0" borderId="60" xfId="1" applyFont="1" applyFill="1" applyBorder="1" applyAlignment="1" applyProtection="1">
      <alignment horizontal="center" vertical="center" wrapText="1" readingOrder="1"/>
      <protection locked="0"/>
    </xf>
    <xf numFmtId="46" fontId="80" fillId="0" borderId="60" xfId="0" applyNumberFormat="1" applyFont="1" applyFill="1" applyBorder="1" applyAlignment="1">
      <alignment horizontal="center" vertical="top" wrapText="1"/>
    </xf>
    <xf numFmtId="46" fontId="80" fillId="0" borderId="45" xfId="0" applyNumberFormat="1" applyFont="1" applyFill="1" applyBorder="1" applyAlignment="1">
      <alignment horizontal="center" vertical="top" wrapText="1"/>
    </xf>
    <xf numFmtId="0" fontId="18" fillId="0" borderId="24" xfId="0" applyFont="1" applyFill="1" applyBorder="1" applyAlignment="1" applyProtection="1">
      <alignment horizontal="center" vertical="center" wrapText="1"/>
    </xf>
    <xf numFmtId="0" fontId="18" fillId="0" borderId="27" xfId="1" applyFont="1" applyFill="1" applyBorder="1" applyAlignment="1" applyProtection="1">
      <alignment horizontal="center" vertical="center" wrapText="1" readingOrder="1"/>
    </xf>
    <xf numFmtId="0" fontId="18" fillId="0" borderId="34" xfId="1" applyFont="1" applyFill="1" applyBorder="1" applyAlignment="1" applyProtection="1">
      <alignment horizontal="center" vertical="center" wrapText="1" readingOrder="1"/>
    </xf>
    <xf numFmtId="9" fontId="74" fillId="23" borderId="28" xfId="0" applyNumberFormat="1" applyFont="1" applyFill="1" applyBorder="1" applyAlignment="1">
      <alignment horizontal="left" vertical="center" readingOrder="1"/>
    </xf>
    <xf numFmtId="0" fontId="25" fillId="23" borderId="50" xfId="0" applyFont="1" applyFill="1" applyBorder="1" applyAlignment="1">
      <alignment horizontal="left" vertical="center"/>
    </xf>
    <xf numFmtId="0" fontId="25" fillId="23" borderId="46" xfId="0" applyFont="1" applyFill="1" applyBorder="1" applyAlignment="1">
      <alignment horizontal="left" vertical="center"/>
    </xf>
    <xf numFmtId="0" fontId="30" fillId="23" borderId="50" xfId="0" applyFont="1" applyFill="1" applyBorder="1" applyAlignment="1">
      <alignment horizontal="left" vertical="center"/>
    </xf>
    <xf numFmtId="0" fontId="30" fillId="23" borderId="46" xfId="0" applyFont="1" applyFill="1" applyBorder="1" applyAlignment="1">
      <alignment horizontal="left" vertical="center"/>
    </xf>
    <xf numFmtId="9" fontId="74" fillId="23" borderId="28" xfId="0" applyNumberFormat="1" applyFont="1" applyFill="1" applyBorder="1" applyAlignment="1">
      <alignment horizontal="center" vertical="center" readingOrder="1"/>
    </xf>
    <xf numFmtId="0" fontId="25" fillId="23" borderId="50" xfId="0" applyFont="1" applyFill="1" applyBorder="1" applyAlignment="1">
      <alignment vertical="center" readingOrder="1"/>
    </xf>
    <xf numFmtId="0" fontId="25" fillId="23" borderId="46" xfId="0" applyFont="1" applyFill="1" applyBorder="1" applyAlignment="1">
      <alignment vertical="center" readingOrder="1"/>
    </xf>
    <xf numFmtId="0" fontId="30" fillId="23" borderId="58" xfId="0" applyFont="1" applyFill="1" applyBorder="1" applyAlignment="1">
      <alignment horizontal="left" vertical="center" wrapText="1" readingOrder="1"/>
    </xf>
    <xf numFmtId="0" fontId="30" fillId="23" borderId="64" xfId="0" applyFont="1" applyFill="1" applyBorder="1" applyAlignment="1">
      <alignment vertical="center" wrapText="1" readingOrder="1"/>
    </xf>
    <xf numFmtId="0" fontId="30" fillId="23" borderId="42" xfId="0" applyFont="1" applyFill="1" applyBorder="1" applyAlignment="1">
      <alignment vertical="center" wrapText="1" readingOrder="1"/>
    </xf>
    <xf numFmtId="0" fontId="18" fillId="0" borderId="24" xfId="0" applyFont="1" applyFill="1" applyBorder="1" applyAlignment="1" applyProtection="1">
      <alignment horizontal="left" vertical="center" wrapText="1"/>
    </xf>
    <xf numFmtId="0" fontId="18" fillId="10" borderId="23" xfId="0" applyFont="1" applyFill="1" applyBorder="1" applyAlignment="1">
      <alignment horizontal="center" vertical="center" wrapText="1"/>
    </xf>
    <xf numFmtId="0" fontId="18" fillId="10" borderId="27" xfId="0" applyFont="1" applyFill="1" applyBorder="1" applyAlignment="1">
      <alignment horizontal="center" vertical="center" wrapText="1"/>
    </xf>
    <xf numFmtId="0" fontId="18" fillId="10" borderId="34" xfId="0" applyFont="1" applyFill="1" applyBorder="1" applyAlignment="1">
      <alignment horizontal="center" vertical="center" wrapText="1"/>
    </xf>
    <xf numFmtId="0" fontId="47" fillId="7" borderId="19" xfId="0" applyFont="1" applyFill="1" applyBorder="1" applyAlignment="1">
      <alignment horizontal="left" vertical="center" wrapText="1"/>
    </xf>
    <xf numFmtId="0" fontId="47" fillId="7" borderId="6" xfId="0" applyFont="1" applyFill="1" applyBorder="1" applyAlignment="1">
      <alignment horizontal="left" vertical="center" wrapText="1"/>
    </xf>
    <xf numFmtId="0" fontId="47" fillId="7" borderId="7" xfId="0" applyFont="1" applyFill="1" applyBorder="1" applyAlignment="1">
      <alignment horizontal="left" vertical="center" wrapText="1"/>
    </xf>
    <xf numFmtId="171" fontId="18" fillId="0" borderId="23" xfId="0" applyNumberFormat="1" applyFont="1" applyFill="1" applyBorder="1" applyAlignment="1" applyProtection="1">
      <alignment horizontal="center" vertical="center" wrapText="1"/>
    </xf>
    <xf numFmtId="171" fontId="18" fillId="0" borderId="27" xfId="0" applyNumberFormat="1" applyFont="1" applyFill="1" applyBorder="1" applyAlignment="1" applyProtection="1">
      <alignment horizontal="center" vertical="center" wrapText="1"/>
    </xf>
    <xf numFmtId="171" fontId="18" fillId="0" borderId="34" xfId="0" applyNumberFormat="1" applyFont="1" applyFill="1" applyBorder="1" applyAlignment="1" applyProtection="1">
      <alignment horizontal="center" vertical="center" wrapText="1"/>
    </xf>
    <xf numFmtId="0" fontId="30" fillId="8" borderId="59" xfId="0" applyFont="1" applyFill="1" applyBorder="1" applyAlignment="1">
      <alignment horizontal="center" vertical="center" wrapText="1" readingOrder="1"/>
    </xf>
    <xf numFmtId="0" fontId="30" fillId="8" borderId="60" xfId="0" applyFont="1" applyFill="1" applyBorder="1" applyAlignment="1">
      <alignment horizontal="center" vertical="center" wrapText="1" readingOrder="1"/>
    </xf>
    <xf numFmtId="0" fontId="18" fillId="0" borderId="23" xfId="0" applyFont="1" applyFill="1" applyBorder="1" applyAlignment="1">
      <alignment horizontal="left" wrapText="1"/>
    </xf>
    <xf numFmtId="0" fontId="18" fillId="0" borderId="27" xfId="0" applyFont="1" applyFill="1" applyBorder="1" applyAlignment="1">
      <alignment horizontal="left" wrapText="1"/>
    </xf>
    <xf numFmtId="0" fontId="18" fillId="0" borderId="34" xfId="0" applyFont="1" applyFill="1" applyBorder="1" applyAlignment="1">
      <alignment horizontal="left" wrapText="1"/>
    </xf>
    <xf numFmtId="0" fontId="30" fillId="23" borderId="26" xfId="0" applyFont="1" applyFill="1" applyBorder="1" applyAlignment="1">
      <alignment vertical="center"/>
    </xf>
    <xf numFmtId="0" fontId="30" fillId="23" borderId="47" xfId="0" applyFont="1" applyFill="1" applyBorder="1" applyAlignment="1">
      <alignment vertical="center"/>
    </xf>
    <xf numFmtId="0" fontId="30" fillId="23" borderId="40" xfId="0" applyFont="1" applyFill="1" applyBorder="1" applyAlignment="1">
      <alignment vertical="center"/>
    </xf>
    <xf numFmtId="0" fontId="25" fillId="0" borderId="44" xfId="0" applyFont="1" applyBorder="1" applyAlignment="1">
      <alignment horizontal="left" vertical="center" readingOrder="1"/>
    </xf>
    <xf numFmtId="0" fontId="25" fillId="0" borderId="62" xfId="0" applyFont="1" applyBorder="1" applyAlignment="1">
      <alignment horizontal="left" vertical="center" readingOrder="1"/>
    </xf>
    <xf numFmtId="0" fontId="32" fillId="0" borderId="28" xfId="0" applyFont="1" applyFill="1" applyBorder="1" applyAlignment="1">
      <alignment horizontal="center" vertical="top" wrapText="1"/>
    </xf>
    <xf numFmtId="0" fontId="32" fillId="0" borderId="50" xfId="0" applyFont="1" applyFill="1" applyBorder="1" applyAlignment="1">
      <alignment horizontal="center" vertical="top" wrapText="1"/>
    </xf>
    <xf numFmtId="0" fontId="32" fillId="0" borderId="46" xfId="0" applyFont="1" applyFill="1" applyBorder="1" applyAlignment="1">
      <alignment horizontal="center" vertical="top" wrapText="1"/>
    </xf>
    <xf numFmtId="0" fontId="35" fillId="9" borderId="51" xfId="0" applyFont="1" applyFill="1" applyBorder="1" applyAlignment="1">
      <alignment horizontal="center" vertical="center" wrapText="1"/>
    </xf>
    <xf numFmtId="0" fontId="35" fillId="9" borderId="52" xfId="0" applyFont="1" applyFill="1" applyBorder="1" applyAlignment="1">
      <alignment horizontal="center" vertical="center" wrapText="1"/>
    </xf>
    <xf numFmtId="0" fontId="35" fillId="9" borderId="37" xfId="0" applyFont="1" applyFill="1" applyBorder="1" applyAlignment="1">
      <alignment horizontal="center" vertical="center" wrapText="1"/>
    </xf>
    <xf numFmtId="0" fontId="35" fillId="9" borderId="23" xfId="0" applyFont="1" applyFill="1" applyBorder="1" applyAlignment="1">
      <alignment horizontal="center" vertical="center" wrapText="1"/>
    </xf>
    <xf numFmtId="0" fontId="35" fillId="9" borderId="27" xfId="0" applyFont="1" applyFill="1" applyBorder="1" applyAlignment="1">
      <alignment horizontal="center" vertical="center" wrapText="1"/>
    </xf>
    <xf numFmtId="0" fontId="35" fillId="9" borderId="34" xfId="0" applyFont="1" applyFill="1" applyBorder="1" applyAlignment="1">
      <alignment horizontal="center" vertical="center" wrapText="1"/>
    </xf>
    <xf numFmtId="0" fontId="35" fillId="9" borderId="28" xfId="0" applyFont="1" applyFill="1" applyBorder="1" applyAlignment="1">
      <alignment horizontal="center" vertical="center" wrapText="1"/>
    </xf>
    <xf numFmtId="0" fontId="35" fillId="9" borderId="46" xfId="0" applyFont="1" applyFill="1" applyBorder="1" applyAlignment="1">
      <alignment horizontal="center" vertical="center" wrapText="1"/>
    </xf>
    <xf numFmtId="0" fontId="34" fillId="9" borderId="65" xfId="0" applyFont="1" applyFill="1" applyBorder="1" applyAlignment="1">
      <alignment horizontal="left" vertical="center" wrapText="1"/>
    </xf>
    <xf numFmtId="0" fontId="34" fillId="9" borderId="66" xfId="0" applyFont="1" applyFill="1" applyBorder="1" applyAlignment="1">
      <alignment horizontal="left" vertical="center" wrapText="1"/>
    </xf>
    <xf numFmtId="0" fontId="34" fillId="9" borderId="67" xfId="0" applyFont="1" applyFill="1" applyBorder="1" applyAlignment="1">
      <alignment horizontal="left" vertical="center" wrapText="1"/>
    </xf>
    <xf numFmtId="0" fontId="35" fillId="9" borderId="23" xfId="2" applyFont="1" applyFill="1" applyBorder="1" applyAlignment="1">
      <alignment horizontal="center" vertical="center" wrapText="1"/>
    </xf>
    <xf numFmtId="0" fontId="35" fillId="9" borderId="27" xfId="2" applyFont="1" applyFill="1" applyBorder="1" applyAlignment="1">
      <alignment horizontal="center" vertical="center" wrapText="1"/>
    </xf>
    <xf numFmtId="0" fontId="35" fillId="9" borderId="34" xfId="2" applyFont="1" applyFill="1" applyBorder="1" applyAlignment="1">
      <alignment horizontal="center" vertical="center" wrapText="1"/>
    </xf>
    <xf numFmtId="0" fontId="35" fillId="9" borderId="61" xfId="0" applyFont="1" applyFill="1" applyBorder="1" applyAlignment="1">
      <alignment horizontal="center" vertical="center" wrapText="1"/>
    </xf>
    <xf numFmtId="0" fontId="35" fillId="9" borderId="44" xfId="0" applyFont="1" applyFill="1" applyBorder="1" applyAlignment="1">
      <alignment horizontal="center" vertical="center" wrapText="1"/>
    </xf>
    <xf numFmtId="0" fontId="35" fillId="9" borderId="36" xfId="0" applyFont="1" applyFill="1" applyBorder="1" applyAlignment="1">
      <alignment horizontal="center" vertical="center" wrapText="1"/>
    </xf>
    <xf numFmtId="0" fontId="35" fillId="9" borderId="50" xfId="0" applyFont="1" applyFill="1" applyBorder="1" applyAlignment="1">
      <alignment horizontal="center" vertical="center" wrapText="1"/>
    </xf>
    <xf numFmtId="0" fontId="34" fillId="24" borderId="65" xfId="0" applyFont="1" applyFill="1" applyBorder="1" applyAlignment="1">
      <alignment horizontal="left" vertical="center" wrapText="1"/>
    </xf>
    <xf numFmtId="0" fontId="34" fillId="24" borderId="66" xfId="0" applyFont="1" applyFill="1" applyBorder="1" applyAlignment="1">
      <alignment horizontal="left" vertical="center" wrapText="1"/>
    </xf>
    <xf numFmtId="0" fontId="34" fillId="24" borderId="67" xfId="0" applyFont="1" applyFill="1" applyBorder="1" applyAlignment="1">
      <alignment horizontal="left" vertical="center" wrapText="1"/>
    </xf>
    <xf numFmtId="0" fontId="35" fillId="24" borderId="61" xfId="0" applyFont="1" applyFill="1" applyBorder="1" applyAlignment="1">
      <alignment horizontal="center" vertical="center" wrapText="1"/>
    </xf>
    <xf numFmtId="0" fontId="35" fillId="24" borderId="44" xfId="0" applyFont="1" applyFill="1" applyBorder="1" applyAlignment="1">
      <alignment horizontal="center" vertical="center" wrapText="1"/>
    </xf>
    <xf numFmtId="0" fontId="35" fillId="24" borderId="36" xfId="0" applyFont="1" applyFill="1" applyBorder="1" applyAlignment="1">
      <alignment horizontal="center" vertical="center" wrapText="1"/>
    </xf>
    <xf numFmtId="0" fontId="35" fillId="24" borderId="23" xfId="0" applyFont="1" applyFill="1" applyBorder="1" applyAlignment="1">
      <alignment horizontal="center" vertical="center" wrapText="1"/>
    </xf>
    <xf numFmtId="0" fontId="35" fillId="24" borderId="27" xfId="0" applyFont="1" applyFill="1" applyBorder="1" applyAlignment="1">
      <alignment horizontal="center" vertical="center" wrapText="1"/>
    </xf>
    <xf numFmtId="0" fontId="35" fillId="24" borderId="34" xfId="0" applyFont="1" applyFill="1" applyBorder="1" applyAlignment="1">
      <alignment horizontal="center" vertical="center" wrapText="1"/>
    </xf>
    <xf numFmtId="0" fontId="35" fillId="24" borderId="23" xfId="2" applyFont="1" applyFill="1" applyBorder="1" applyAlignment="1">
      <alignment horizontal="center" vertical="center" wrapText="1"/>
    </xf>
    <xf numFmtId="0" fontId="35" fillId="24" borderId="27" xfId="2" applyFont="1" applyFill="1" applyBorder="1" applyAlignment="1">
      <alignment horizontal="center" vertical="center" wrapText="1"/>
    </xf>
    <xf numFmtId="0" fontId="35" fillId="24" borderId="34" xfId="2" applyFont="1" applyFill="1" applyBorder="1" applyAlignment="1">
      <alignment horizontal="center" vertical="center" wrapText="1"/>
    </xf>
    <xf numFmtId="0" fontId="35" fillId="24" borderId="28" xfId="0" applyFont="1" applyFill="1" applyBorder="1" applyAlignment="1">
      <alignment horizontal="center" vertical="center" wrapText="1"/>
    </xf>
    <xf numFmtId="0" fontId="35" fillId="24" borderId="50" xfId="0" applyFont="1" applyFill="1" applyBorder="1" applyAlignment="1">
      <alignment horizontal="center" vertical="center" wrapText="1"/>
    </xf>
    <xf numFmtId="0" fontId="35" fillId="24" borderId="46" xfId="0" applyFont="1" applyFill="1" applyBorder="1" applyAlignment="1">
      <alignment horizontal="center" vertical="center" wrapText="1"/>
    </xf>
    <xf numFmtId="0" fontId="35" fillId="24" borderId="51" xfId="0" applyFont="1" applyFill="1" applyBorder="1" applyAlignment="1">
      <alignment horizontal="center" vertical="center" wrapText="1"/>
    </xf>
    <xf numFmtId="0" fontId="35" fillId="24" borderId="52" xfId="0" applyFont="1" applyFill="1" applyBorder="1" applyAlignment="1">
      <alignment horizontal="center" vertical="center" wrapText="1"/>
    </xf>
    <xf numFmtId="0" fontId="35" fillId="24" borderId="37" xfId="0" applyFont="1" applyFill="1" applyBorder="1" applyAlignment="1">
      <alignment horizontal="center" vertical="center" wrapText="1"/>
    </xf>
    <xf numFmtId="0" fontId="34" fillId="9" borderId="25" xfId="0" applyFont="1" applyFill="1" applyBorder="1" applyAlignment="1">
      <alignment horizontal="left" vertical="center" wrapText="1"/>
    </xf>
    <xf numFmtId="0" fontId="34" fillId="9" borderId="48" xfId="0" applyFont="1" applyFill="1" applyBorder="1" applyAlignment="1">
      <alignment horizontal="left" vertical="center" wrapText="1"/>
    </xf>
    <xf numFmtId="0" fontId="40" fillId="11" borderId="24" xfId="0" applyFont="1" applyFill="1" applyBorder="1" applyAlignment="1" applyProtection="1">
      <alignment horizontal="center" vertical="center"/>
    </xf>
    <xf numFmtId="0" fontId="38" fillId="0" borderId="28" xfId="0" applyFont="1" applyBorder="1" applyAlignment="1" applyProtection="1">
      <alignment horizontal="center" vertical="center" wrapText="1"/>
    </xf>
    <xf numFmtId="0" fontId="38" fillId="0" borderId="46" xfId="0" applyFont="1" applyBorder="1" applyAlignment="1" applyProtection="1">
      <alignment horizontal="center" vertical="center" wrapText="1"/>
    </xf>
    <xf numFmtId="0" fontId="40" fillId="11" borderId="22" xfId="0" applyFont="1" applyFill="1" applyBorder="1" applyAlignment="1" applyProtection="1">
      <alignment horizontal="center" vertical="center" wrapText="1"/>
    </xf>
    <xf numFmtId="0" fontId="40" fillId="11" borderId="34" xfId="0" applyFont="1" applyFill="1" applyBorder="1" applyAlignment="1" applyProtection="1">
      <alignment horizontal="center" vertical="center" wrapText="1"/>
    </xf>
    <xf numFmtId="0" fontId="40" fillId="11" borderId="22" xfId="0" applyFont="1" applyFill="1" applyBorder="1" applyAlignment="1" applyProtection="1">
      <alignment horizontal="center" vertical="center"/>
    </xf>
    <xf numFmtId="0" fontId="40" fillId="11" borderId="34" xfId="0" applyFont="1" applyFill="1" applyBorder="1" applyAlignment="1" applyProtection="1">
      <alignment horizontal="center" vertical="center"/>
    </xf>
    <xf numFmtId="0" fontId="42" fillId="0" borderId="28" xfId="0" applyFont="1" applyBorder="1" applyAlignment="1" applyProtection="1">
      <alignment horizontal="center" vertical="center" wrapText="1"/>
    </xf>
    <xf numFmtId="0" fontId="42" fillId="0" borderId="46" xfId="0" applyFont="1" applyBorder="1" applyAlignment="1" applyProtection="1">
      <alignment horizontal="center" vertical="center" wrapText="1"/>
    </xf>
    <xf numFmtId="0" fontId="42" fillId="2" borderId="47" xfId="0" applyFont="1" applyFill="1" applyBorder="1" applyAlignment="1" applyProtection="1">
      <alignment horizontal="center" vertical="center" wrapText="1"/>
    </xf>
    <xf numFmtId="0" fontId="40" fillId="21" borderId="53" xfId="0" applyFont="1" applyFill="1" applyBorder="1" applyAlignment="1" applyProtection="1">
      <alignment horizontal="center"/>
    </xf>
    <xf numFmtId="0" fontId="45" fillId="11" borderId="35" xfId="0" applyFont="1" applyFill="1" applyBorder="1" applyAlignment="1">
      <alignment horizontal="center" vertical="center" wrapText="1"/>
    </xf>
    <xf numFmtId="0" fontId="45" fillId="11" borderId="49" xfId="0" applyFont="1" applyFill="1" applyBorder="1" applyAlignment="1">
      <alignment horizontal="center" vertical="center" wrapText="1"/>
    </xf>
    <xf numFmtId="0" fontId="45" fillId="11" borderId="22" xfId="0" applyFont="1" applyFill="1" applyBorder="1" applyAlignment="1">
      <alignment horizontal="center" vertical="center" wrapText="1"/>
    </xf>
    <xf numFmtId="0" fontId="45" fillId="11" borderId="34" xfId="0" applyFont="1" applyFill="1" applyBorder="1" applyAlignment="1">
      <alignment horizontal="center" vertical="center" wrapText="1"/>
    </xf>
    <xf numFmtId="0" fontId="45" fillId="11" borderId="22" xfId="0" applyFont="1" applyFill="1" applyBorder="1" applyAlignment="1">
      <alignment horizontal="center" vertical="center"/>
    </xf>
    <xf numFmtId="0" fontId="45" fillId="11" borderId="34" xfId="0" applyFont="1" applyFill="1" applyBorder="1" applyAlignment="1">
      <alignment horizontal="center" vertical="center"/>
    </xf>
    <xf numFmtId="0" fontId="5" fillId="3" borderId="13"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72" fillId="25" borderId="6" xfId="0" applyFont="1" applyFill="1" applyBorder="1" applyAlignment="1">
      <alignment horizontal="left" vertical="center"/>
    </xf>
    <xf numFmtId="0" fontId="73" fillId="26" borderId="12" xfId="0" applyFont="1" applyFill="1" applyBorder="1" applyAlignment="1">
      <alignment horizontal="center" vertical="center"/>
    </xf>
    <xf numFmtId="0" fontId="73" fillId="26" borderId="20" xfId="0" applyFont="1" applyFill="1" applyBorder="1" applyAlignment="1">
      <alignment horizontal="center" vertical="center"/>
    </xf>
    <xf numFmtId="0" fontId="73" fillId="26" borderId="10" xfId="0" applyFont="1" applyFill="1" applyBorder="1" applyAlignment="1">
      <alignment horizontal="center" vertical="center"/>
    </xf>
    <xf numFmtId="0" fontId="73" fillId="26" borderId="11" xfId="0" applyFont="1" applyFill="1" applyBorder="1" applyAlignment="1">
      <alignment horizontal="center" vertical="center"/>
    </xf>
    <xf numFmtId="0" fontId="49" fillId="0" borderId="53" xfId="0" applyFont="1" applyBorder="1" applyAlignment="1">
      <alignment horizontal="center"/>
    </xf>
    <xf numFmtId="0" fontId="44" fillId="17" borderId="28" xfId="0" applyFont="1" applyFill="1" applyBorder="1" applyAlignment="1">
      <alignment horizontal="left"/>
    </xf>
    <xf numFmtId="0" fontId="44" fillId="17" borderId="46" xfId="0" applyFont="1" applyFill="1" applyBorder="1" applyAlignment="1">
      <alignment horizontal="left"/>
    </xf>
    <xf numFmtId="0" fontId="50" fillId="0" borderId="0" xfId="0" applyFont="1" applyAlignment="1">
      <alignment horizontal="center"/>
    </xf>
    <xf numFmtId="0" fontId="50" fillId="0" borderId="0" xfId="0" applyFont="1" applyBorder="1" applyAlignment="1">
      <alignment horizontal="center"/>
    </xf>
  </cellXfs>
  <cellStyles count="8">
    <cellStyle name="Comma" xfId="4" builtinId="3"/>
    <cellStyle name="Currency" xfId="3" builtinId="4"/>
    <cellStyle name="Normal" xfId="0" builtinId="0"/>
    <cellStyle name="Normal 2" xfId="1" xr:uid="{00000000-0005-0000-0000-000003000000}"/>
    <cellStyle name="Normal 3" xfId="5" xr:uid="{00000000-0005-0000-0000-000004000000}"/>
    <cellStyle name="Normal 3 2" xfId="6" xr:uid="{00000000-0005-0000-0000-000005000000}"/>
    <cellStyle name="Normal 3 3" xfId="7" xr:uid="{00000000-0005-0000-0000-000006000000}"/>
    <cellStyle name="Normal 4" xfId="2"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customXml" Target="../customXml/item6.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247650</xdr:colOff>
      <xdr:row>0</xdr:row>
      <xdr:rowOff>123825</xdr:rowOff>
    </xdr:from>
    <xdr:to>
      <xdr:col>0</xdr:col>
      <xdr:colOff>953135</xdr:colOff>
      <xdr:row>1</xdr:row>
      <xdr:rowOff>133350</xdr:rowOff>
    </xdr:to>
    <xdr:pic>
      <xdr:nvPicPr>
        <xdr:cNvPr id="2" name="Picture 0" descr="aed3fb36-d643-4527-9896-d3b147172b20">
          <a:extLst>
            <a:ext uri="{FF2B5EF4-FFF2-40B4-BE49-F238E27FC236}">
              <a16:creationId xmlns:a16="http://schemas.microsoft.com/office/drawing/2014/main" id="{61667428-7651-464B-960C-36D640F423A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123825"/>
          <a:ext cx="705485" cy="752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2019%20AOP\Revised%202019%20AOP%20April%202019%20submitted%20to%20IDB%20fo%20Sector%20leade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ed 2019 AOP Jan-Dec"/>
      <sheetName val="Semester Work Plan"/>
      <sheetName val="Cash Flow USD"/>
      <sheetName val="Budget Balances"/>
    </sheetNames>
    <sheetDataSet>
      <sheetData sheetId="0">
        <row r="506">
          <cell r="H506">
            <v>14219416.787846155</v>
          </cell>
        </row>
      </sheetData>
      <sheetData sheetId="1" refreshError="1"/>
      <sheetData sheetId="2">
        <row r="26">
          <cell r="F26">
            <v>62361.538461538461</v>
          </cell>
        </row>
        <row r="128">
          <cell r="F128">
            <v>0</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53"/>
  <sheetViews>
    <sheetView workbookViewId="0">
      <selection activeCell="B13" sqref="B13"/>
    </sheetView>
  </sheetViews>
  <sheetFormatPr defaultColWidth="8.875" defaultRowHeight="15.75"/>
  <cols>
    <col min="1" max="1" width="3.5" customWidth="1"/>
    <col min="2" max="2" width="183.375" customWidth="1"/>
  </cols>
  <sheetData>
    <row r="1" spans="1:2">
      <c r="B1" s="1" t="s">
        <v>0</v>
      </c>
    </row>
    <row r="2" spans="1:2">
      <c r="B2" s="2" t="s">
        <v>1</v>
      </c>
    </row>
    <row r="3" spans="1:2" ht="16.149999999999999" thickBot="1">
      <c r="B3" s="3"/>
    </row>
    <row r="4" spans="1:2" ht="16.149999999999999" thickBot="1">
      <c r="B4" s="4" t="s">
        <v>2</v>
      </c>
    </row>
    <row r="5" spans="1:2">
      <c r="A5">
        <v>1</v>
      </c>
      <c r="B5" t="s">
        <v>3</v>
      </c>
    </row>
    <row r="6" spans="1:2" ht="47.25">
      <c r="A6">
        <v>2</v>
      </c>
      <c r="B6" s="5" t="s">
        <v>4</v>
      </c>
    </row>
    <row r="7" spans="1:2" ht="31.5">
      <c r="A7">
        <v>3</v>
      </c>
      <c r="B7" s="5" t="s">
        <v>5</v>
      </c>
    </row>
    <row r="8" spans="1:2">
      <c r="A8">
        <v>4</v>
      </c>
      <c r="B8" t="s">
        <v>6</v>
      </c>
    </row>
    <row r="9" spans="1:2">
      <c r="A9">
        <v>5</v>
      </c>
      <c r="B9" t="s">
        <v>7</v>
      </c>
    </row>
    <row r="10" spans="1:2" ht="16.149999999999999" thickBot="1"/>
    <row r="11" spans="1:2" ht="16.149999999999999" thickBot="1">
      <c r="B11" s="4" t="s">
        <v>8</v>
      </c>
    </row>
    <row r="12" spans="1:2">
      <c r="A12">
        <v>1</v>
      </c>
      <c r="B12" t="s">
        <v>9</v>
      </c>
    </row>
    <row r="13" spans="1:2">
      <c r="A13">
        <v>2</v>
      </c>
      <c r="B13" t="s">
        <v>10</v>
      </c>
    </row>
    <row r="14" spans="1:2">
      <c r="A14">
        <v>3</v>
      </c>
      <c r="B14" t="s">
        <v>11</v>
      </c>
    </row>
    <row r="15" spans="1:2">
      <c r="A15" s="6">
        <v>4</v>
      </c>
      <c r="B15" t="s">
        <v>12</v>
      </c>
    </row>
    <row r="16" spans="1:2">
      <c r="A16" s="6">
        <v>6</v>
      </c>
      <c r="B16" t="s">
        <v>13</v>
      </c>
    </row>
    <row r="17" spans="1:2" ht="16.149999999999999" thickBot="1"/>
    <row r="18" spans="1:2" ht="16.149999999999999" thickBot="1">
      <c r="B18" s="4" t="s">
        <v>14</v>
      </c>
    </row>
    <row r="19" spans="1:2">
      <c r="A19">
        <v>1</v>
      </c>
      <c r="B19" s="6" t="s">
        <v>15</v>
      </c>
    </row>
    <row r="20" spans="1:2">
      <c r="A20">
        <v>2</v>
      </c>
      <c r="B20" s="6" t="s">
        <v>16</v>
      </c>
    </row>
    <row r="21" spans="1:2">
      <c r="A21">
        <v>3</v>
      </c>
      <c r="B21" s="6" t="s">
        <v>17</v>
      </c>
    </row>
    <row r="22" spans="1:2">
      <c r="A22" s="6">
        <v>4</v>
      </c>
      <c r="B22" s="6" t="s">
        <v>18</v>
      </c>
    </row>
    <row r="23" spans="1:2">
      <c r="A23">
        <v>5</v>
      </c>
      <c r="B23" s="6" t="s">
        <v>19</v>
      </c>
    </row>
    <row r="24" spans="1:2">
      <c r="A24">
        <v>6</v>
      </c>
      <c r="B24" s="6" t="s">
        <v>20</v>
      </c>
    </row>
    <row r="25" spans="1:2">
      <c r="A25">
        <v>7</v>
      </c>
      <c r="B25" s="5" t="s">
        <v>21</v>
      </c>
    </row>
    <row r="26" spans="1:2" ht="16.149999999999999" thickBot="1"/>
    <row r="27" spans="1:2" ht="16.149999999999999" thickBot="1">
      <c r="B27" s="4" t="s">
        <v>22</v>
      </c>
    </row>
    <row r="28" spans="1:2">
      <c r="A28">
        <v>1</v>
      </c>
      <c r="B28" s="6" t="s">
        <v>23</v>
      </c>
    </row>
    <row r="29" spans="1:2">
      <c r="A29">
        <v>2</v>
      </c>
      <c r="B29" s="6" t="s">
        <v>24</v>
      </c>
    </row>
    <row r="30" spans="1:2">
      <c r="A30">
        <v>3</v>
      </c>
      <c r="B30" s="6" t="s">
        <v>25</v>
      </c>
    </row>
    <row r="31" spans="1:2" ht="16.149999999999999" thickBot="1"/>
    <row r="32" spans="1:2" ht="16.149999999999999" thickBot="1">
      <c r="B32" s="4" t="s">
        <v>276</v>
      </c>
    </row>
    <row r="33" spans="1:2">
      <c r="A33" s="6">
        <v>1</v>
      </c>
      <c r="B33" t="s">
        <v>26</v>
      </c>
    </row>
    <row r="34" spans="1:2">
      <c r="A34" s="6">
        <v>2</v>
      </c>
      <c r="B34" t="s">
        <v>277</v>
      </c>
    </row>
    <row r="35" spans="1:2">
      <c r="A35" s="6">
        <v>3</v>
      </c>
      <c r="B35" s="5" t="s">
        <v>27</v>
      </c>
    </row>
    <row r="36" spans="1:2">
      <c r="A36" s="6">
        <v>4</v>
      </c>
      <c r="B36" s="5" t="s">
        <v>278</v>
      </c>
    </row>
    <row r="37" spans="1:2" ht="16.149999999999999" thickBot="1"/>
    <row r="38" spans="1:2" ht="16.149999999999999" thickBot="1">
      <c r="B38" s="4" t="s">
        <v>279</v>
      </c>
    </row>
    <row r="39" spans="1:2">
      <c r="A39" s="6">
        <v>1</v>
      </c>
      <c r="B39" t="s">
        <v>28</v>
      </c>
    </row>
    <row r="40" spans="1:2">
      <c r="A40" s="6">
        <v>2</v>
      </c>
      <c r="B40" s="6" t="s">
        <v>29</v>
      </c>
    </row>
    <row r="41" spans="1:2">
      <c r="A41" s="6">
        <v>3</v>
      </c>
    </row>
    <row r="42" spans="1:2" ht="16.149999999999999" thickBot="1"/>
    <row r="43" spans="1:2" ht="16.149999999999999" thickBot="1">
      <c r="B43" s="4" t="s">
        <v>282</v>
      </c>
    </row>
    <row r="44" spans="1:2">
      <c r="A44">
        <v>1</v>
      </c>
      <c r="B44" t="s">
        <v>283</v>
      </c>
    </row>
    <row r="45" spans="1:2">
      <c r="A45">
        <v>2</v>
      </c>
      <c r="B45" t="s">
        <v>290</v>
      </c>
    </row>
    <row r="46" spans="1:2">
      <c r="A46">
        <v>3</v>
      </c>
      <c r="B46" t="s">
        <v>284</v>
      </c>
    </row>
    <row r="47" spans="1:2">
      <c r="A47">
        <v>4</v>
      </c>
      <c r="B47" t="s">
        <v>285</v>
      </c>
    </row>
    <row r="48" spans="1:2">
      <c r="A48">
        <v>5</v>
      </c>
      <c r="B48" t="s">
        <v>286</v>
      </c>
    </row>
    <row r="49" spans="1:2">
      <c r="A49">
        <v>6</v>
      </c>
      <c r="B49" t="s">
        <v>287</v>
      </c>
    </row>
    <row r="50" spans="1:2">
      <c r="A50">
        <v>7</v>
      </c>
      <c r="B50" t="s">
        <v>288</v>
      </c>
    </row>
    <row r="51" spans="1:2">
      <c r="A51">
        <v>8</v>
      </c>
      <c r="B51" t="s">
        <v>291</v>
      </c>
    </row>
    <row r="52" spans="1:2">
      <c r="A52">
        <v>9</v>
      </c>
      <c r="B52" t="s">
        <v>289</v>
      </c>
    </row>
    <row r="53" spans="1:2">
      <c r="A53">
        <v>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1"/>
  <sheetViews>
    <sheetView topLeftCell="A3" workbookViewId="0">
      <selection activeCell="I33" sqref="I33"/>
    </sheetView>
  </sheetViews>
  <sheetFormatPr defaultColWidth="8.875" defaultRowHeight="15.75"/>
  <cols>
    <col min="1" max="1" width="14.375" bestFit="1" customWidth="1"/>
    <col min="2" max="2" width="44.375" customWidth="1"/>
  </cols>
  <sheetData>
    <row r="1" spans="1:2" ht="30.75">
      <c r="A1" s="1353" t="s">
        <v>256</v>
      </c>
      <c r="B1" s="1353"/>
    </row>
    <row r="2" spans="1:2" ht="30.75">
      <c r="A2" s="1354" t="s">
        <v>257</v>
      </c>
      <c r="B2" s="1354"/>
    </row>
    <row r="3" spans="1:2" ht="30.75">
      <c r="A3" s="174"/>
      <c r="B3" s="174"/>
    </row>
    <row r="4" spans="1:2" ht="21">
      <c r="A4" s="175" t="s">
        <v>258</v>
      </c>
      <c r="B4" s="175" t="s">
        <v>259</v>
      </c>
    </row>
    <row r="5" spans="1:2" ht="21">
      <c r="A5" s="175" t="s">
        <v>260</v>
      </c>
      <c r="B5" s="175" t="s">
        <v>261</v>
      </c>
    </row>
    <row r="6" spans="1:2" ht="21">
      <c r="A6" s="175" t="s">
        <v>262</v>
      </c>
      <c r="B6" s="175" t="s">
        <v>264</v>
      </c>
    </row>
    <row r="7" spans="1:2" ht="21">
      <c r="A7" s="175" t="s">
        <v>263</v>
      </c>
      <c r="B7" s="175" t="s">
        <v>222</v>
      </c>
    </row>
    <row r="8" spans="1:2" ht="21">
      <c r="A8" s="175" t="s">
        <v>265</v>
      </c>
      <c r="B8" s="175" t="s">
        <v>266</v>
      </c>
    </row>
    <row r="9" spans="1:2" ht="21">
      <c r="A9" s="175" t="s">
        <v>215</v>
      </c>
      <c r="B9" s="175" t="s">
        <v>268</v>
      </c>
    </row>
    <row r="10" spans="1:2" ht="21">
      <c r="A10" s="175" t="s">
        <v>267</v>
      </c>
      <c r="B10" s="175" t="s">
        <v>271</v>
      </c>
    </row>
    <row r="11" spans="1:2" ht="21">
      <c r="A11" s="175" t="s">
        <v>269</v>
      </c>
      <c r="B11" s="175" t="s">
        <v>270</v>
      </c>
    </row>
  </sheetData>
  <mergeCells count="2">
    <mergeCell ref="A1:B1"/>
    <mergeCell ref="A2:B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8"/>
  <sheetViews>
    <sheetView topLeftCell="A47" workbookViewId="0">
      <selection activeCell="M47" sqref="M47"/>
    </sheetView>
  </sheetViews>
  <sheetFormatPr defaultColWidth="8.875" defaultRowHeight="15.75"/>
  <cols>
    <col min="1" max="1" width="30.375" customWidth="1"/>
    <col min="2" max="2" width="18" bestFit="1" customWidth="1"/>
    <col min="3" max="3" width="26.5" customWidth="1"/>
    <col min="4" max="4" width="15.125" customWidth="1"/>
    <col min="5" max="5" width="15.875" customWidth="1"/>
    <col min="6" max="6" width="26.875" hidden="1" customWidth="1"/>
    <col min="7" max="9" width="8.875" hidden="1" customWidth="1"/>
    <col min="10" max="10" width="12.25" hidden="1" customWidth="1"/>
  </cols>
  <sheetData>
    <row r="1" spans="1:10">
      <c r="B1" s="7" t="s">
        <v>30</v>
      </c>
      <c r="C1" s="179" t="s">
        <v>293</v>
      </c>
    </row>
    <row r="2" spans="1:10">
      <c r="B2" s="8" t="s">
        <v>31</v>
      </c>
      <c r="C2" s="179" t="s">
        <v>295</v>
      </c>
    </row>
    <row r="3" spans="1:10" ht="16.149999999999999" thickBot="1">
      <c r="I3" s="181"/>
    </row>
    <row r="4" spans="1:10" ht="16.149999999999999" thickBot="1">
      <c r="A4" s="1059" t="s">
        <v>32</v>
      </c>
      <c r="B4" s="1060"/>
      <c r="C4" s="1060"/>
      <c r="D4" s="1061"/>
    </row>
    <row r="5" spans="1:10" ht="16.149999999999999" thickBot="1">
      <c r="A5" s="9" t="s">
        <v>33</v>
      </c>
      <c r="B5" s="180">
        <v>41808</v>
      </c>
      <c r="C5" s="11" t="s">
        <v>34</v>
      </c>
      <c r="D5" s="277">
        <v>52793208.880000003</v>
      </c>
      <c r="J5" s="278"/>
    </row>
    <row r="6" spans="1:10" ht="72" customHeight="1" thickBot="1">
      <c r="A6" s="13" t="s">
        <v>35</v>
      </c>
      <c r="B6" s="10">
        <v>41984</v>
      </c>
      <c r="C6" s="14" t="s">
        <v>36</v>
      </c>
      <c r="D6" s="277">
        <v>38827424.140000001</v>
      </c>
      <c r="F6" s="15"/>
    </row>
    <row r="7" spans="1:10" ht="16.149999999999999" thickBot="1">
      <c r="A7" s="13" t="s">
        <v>37</v>
      </c>
      <c r="B7" s="10">
        <v>41991</v>
      </c>
      <c r="C7" s="14" t="s">
        <v>38</v>
      </c>
      <c r="D7" s="12"/>
    </row>
    <row r="8" spans="1:10" ht="68.45" customHeight="1" thickBot="1">
      <c r="A8" s="13" t="s">
        <v>39</v>
      </c>
      <c r="B8" s="10">
        <v>43810</v>
      </c>
      <c r="C8" s="14" t="s">
        <v>40</v>
      </c>
      <c r="D8" s="16" t="s">
        <v>690</v>
      </c>
      <c r="F8" s="15"/>
    </row>
    <row r="9" spans="1:10" ht="16.149999999999999" thickBot="1">
      <c r="A9" s="13" t="s">
        <v>41</v>
      </c>
      <c r="B9" s="10">
        <v>43810</v>
      </c>
      <c r="C9" s="11" t="s">
        <v>42</v>
      </c>
      <c r="D9" s="16" t="s">
        <v>296</v>
      </c>
    </row>
    <row r="10" spans="1:10" ht="27.6" customHeight="1" thickBot="1">
      <c r="A10" s="13" t="s">
        <v>43</v>
      </c>
      <c r="B10" s="17"/>
      <c r="C10" s="14" t="s">
        <v>44</v>
      </c>
      <c r="D10" s="16"/>
    </row>
    <row r="11" spans="1:10" ht="16.149999999999999" thickBot="1"/>
    <row r="12" spans="1:10" ht="16.149999999999999" thickBot="1">
      <c r="A12" s="18" t="s">
        <v>45</v>
      </c>
      <c r="B12" s="1062" t="s">
        <v>294</v>
      </c>
      <c r="C12" s="1063"/>
      <c r="D12" s="1063"/>
      <c r="E12" s="1063"/>
      <c r="F12" s="1063"/>
      <c r="G12" s="1063"/>
      <c r="H12" s="1063"/>
      <c r="I12" s="1063"/>
      <c r="J12" s="1064"/>
    </row>
    <row r="13" spans="1:10" ht="84" customHeight="1" thickBot="1">
      <c r="A13" s="18" t="s">
        <v>46</v>
      </c>
      <c r="B13" s="1062" t="s">
        <v>301</v>
      </c>
      <c r="C13" s="1063"/>
      <c r="D13" s="1063"/>
      <c r="E13" s="1063"/>
      <c r="F13" s="1063"/>
      <c r="G13" s="1063"/>
      <c r="H13" s="1063"/>
      <c r="I13" s="1063"/>
      <c r="J13" s="1064"/>
    </row>
    <row r="14" spans="1:10" ht="15" customHeight="1">
      <c r="A14" s="1065" t="s">
        <v>47</v>
      </c>
      <c r="B14" s="1068" t="s">
        <v>670</v>
      </c>
      <c r="C14" s="1069"/>
      <c r="D14" s="1069"/>
      <c r="E14" s="1069"/>
      <c r="F14" s="1069"/>
      <c r="G14" s="1069"/>
      <c r="H14" s="1069"/>
      <c r="I14" s="1069"/>
      <c r="J14" s="1070"/>
    </row>
    <row r="15" spans="1:10">
      <c r="A15" s="1066"/>
      <c r="B15" s="1071"/>
      <c r="C15" s="1072"/>
      <c r="D15" s="1072"/>
      <c r="E15" s="1072"/>
      <c r="F15" s="1072"/>
      <c r="G15" s="1072"/>
      <c r="H15" s="1072"/>
      <c r="I15" s="1072"/>
      <c r="J15" s="1073"/>
    </row>
    <row r="16" spans="1:10">
      <c r="A16" s="1066"/>
      <c r="B16" s="1071"/>
      <c r="C16" s="1072"/>
      <c r="D16" s="1072"/>
      <c r="E16" s="1072"/>
      <c r="F16" s="1072"/>
      <c r="G16" s="1072"/>
      <c r="H16" s="1072"/>
      <c r="I16" s="1072"/>
      <c r="J16" s="1073"/>
    </row>
    <row r="17" spans="1:10">
      <c r="A17" s="1066"/>
      <c r="B17" s="1071"/>
      <c r="C17" s="1072"/>
      <c r="D17" s="1072"/>
      <c r="E17" s="1072"/>
      <c r="F17" s="1072"/>
      <c r="G17" s="1072"/>
      <c r="H17" s="1072"/>
      <c r="I17" s="1072"/>
      <c r="J17" s="1073"/>
    </row>
    <row r="18" spans="1:10">
      <c r="A18" s="1066"/>
      <c r="B18" s="1071"/>
      <c r="C18" s="1072"/>
      <c r="D18" s="1072"/>
      <c r="E18" s="1072"/>
      <c r="F18" s="1072"/>
      <c r="G18" s="1072"/>
      <c r="H18" s="1072"/>
      <c r="I18" s="1072"/>
      <c r="J18" s="1073"/>
    </row>
    <row r="19" spans="1:10">
      <c r="A19" s="1066"/>
      <c r="B19" s="1071"/>
      <c r="C19" s="1072"/>
      <c r="D19" s="1072"/>
      <c r="E19" s="1072"/>
      <c r="F19" s="1072"/>
      <c r="G19" s="1072"/>
      <c r="H19" s="1072"/>
      <c r="I19" s="1072"/>
      <c r="J19" s="1073"/>
    </row>
    <row r="20" spans="1:10" ht="288.75" customHeight="1" thickBot="1">
      <c r="A20" s="1067"/>
      <c r="B20" s="1074"/>
      <c r="C20" s="1075"/>
      <c r="D20" s="1075"/>
      <c r="E20" s="1075"/>
      <c r="F20" s="1075"/>
      <c r="G20" s="1075"/>
      <c r="H20" s="1075"/>
      <c r="I20" s="1075"/>
      <c r="J20" s="1076"/>
    </row>
    <row r="21" spans="1:10" ht="18.75" customHeight="1" thickBot="1">
      <c r="A21" s="1014" t="s">
        <v>48</v>
      </c>
      <c r="B21" s="273"/>
      <c r="C21" s="274"/>
      <c r="D21" s="274"/>
      <c r="E21" s="274"/>
      <c r="F21" s="274"/>
      <c r="G21" s="274"/>
      <c r="H21" s="274"/>
      <c r="I21" s="274"/>
      <c r="J21" s="275"/>
    </row>
    <row r="22" spans="1:10" ht="112.5" customHeight="1" thickBot="1">
      <c r="A22" s="1015"/>
      <c r="B22" s="1023" t="s">
        <v>671</v>
      </c>
      <c r="C22" s="1024"/>
      <c r="D22" s="1024"/>
      <c r="E22" s="1024"/>
      <c r="F22" s="1024"/>
      <c r="G22" s="1024"/>
      <c r="H22" s="1024"/>
      <c r="I22" s="1024"/>
      <c r="J22" s="1025"/>
    </row>
    <row r="23" spans="1:10" ht="72.75" customHeight="1" thickBot="1">
      <c r="A23" s="1015"/>
      <c r="B23" s="1023" t="s">
        <v>672</v>
      </c>
      <c r="C23" s="1024"/>
      <c r="D23" s="1024"/>
      <c r="E23" s="1024"/>
      <c r="F23" s="1024"/>
      <c r="G23" s="1024"/>
      <c r="H23" s="1024"/>
      <c r="I23" s="1024"/>
      <c r="J23" s="1025"/>
    </row>
    <row r="24" spans="1:10" ht="87" customHeight="1" thickBot="1">
      <c r="A24" s="1015"/>
      <c r="B24" s="1023" t="s">
        <v>673</v>
      </c>
      <c r="C24" s="1024"/>
      <c r="D24" s="1024"/>
      <c r="E24" s="1024"/>
      <c r="F24" s="1024"/>
      <c r="G24" s="1024"/>
      <c r="H24" s="1024"/>
      <c r="I24" s="1024"/>
      <c r="J24" s="1025"/>
    </row>
    <row r="25" spans="1:10" ht="24" customHeight="1">
      <c r="A25" s="1015"/>
      <c r="B25" s="1011" t="s">
        <v>674</v>
      </c>
      <c r="C25" s="1012"/>
      <c r="D25" s="1012"/>
      <c r="E25" s="1012"/>
      <c r="F25" s="1012"/>
      <c r="G25" s="1012"/>
      <c r="H25" s="1012"/>
      <c r="I25" s="1012"/>
      <c r="J25" s="1013"/>
    </row>
    <row r="26" spans="1:10" ht="50.25" customHeight="1">
      <c r="A26" s="1015"/>
      <c r="B26" s="1005" t="s">
        <v>675</v>
      </c>
      <c r="C26" s="1006"/>
      <c r="D26" s="1006"/>
      <c r="E26" s="1006"/>
      <c r="F26" s="1006"/>
      <c r="G26" s="1006"/>
      <c r="H26" s="1006"/>
      <c r="I26" s="1006"/>
      <c r="J26" s="1007"/>
    </row>
    <row r="27" spans="1:10" ht="138" customHeight="1" thickBot="1">
      <c r="A27" s="1015"/>
      <c r="B27" s="1026" t="s">
        <v>676</v>
      </c>
      <c r="C27" s="1027"/>
      <c r="D27" s="1027"/>
      <c r="E27" s="1027"/>
      <c r="F27" s="1027"/>
      <c r="G27" s="1027"/>
      <c r="H27" s="1027"/>
      <c r="I27" s="1027"/>
      <c r="J27" s="1028"/>
    </row>
    <row r="28" spans="1:10" ht="49.5" customHeight="1" thickBot="1">
      <c r="A28" s="1015"/>
      <c r="B28" s="1008" t="s">
        <v>966</v>
      </c>
      <c r="C28" s="1043"/>
      <c r="D28" s="1043"/>
      <c r="E28" s="1043"/>
      <c r="F28" s="1043"/>
      <c r="G28" s="1043"/>
      <c r="H28" s="1043"/>
      <c r="I28" s="1043"/>
      <c r="J28" s="1044"/>
    </row>
    <row r="29" spans="1:10" ht="38.25" customHeight="1" thickBot="1">
      <c r="A29" s="1015"/>
      <c r="B29" s="1008" t="s">
        <v>958</v>
      </c>
      <c r="C29" s="1009"/>
      <c r="D29" s="1009"/>
      <c r="E29" s="1009"/>
      <c r="F29" s="1009"/>
      <c r="G29" s="1009"/>
      <c r="H29" s="1009"/>
      <c r="I29" s="1009"/>
      <c r="J29" s="1010"/>
    </row>
    <row r="30" spans="1:10" ht="39" customHeight="1" thickBot="1">
      <c r="A30" s="1016"/>
      <c r="B30" s="1008" t="s">
        <v>959</v>
      </c>
      <c r="C30" s="1009"/>
      <c r="D30" s="1009"/>
      <c r="E30" s="1009"/>
      <c r="F30" s="1009"/>
      <c r="G30" s="1009"/>
      <c r="H30" s="1009"/>
      <c r="I30" s="1009"/>
      <c r="J30" s="1010"/>
    </row>
    <row r="31" spans="1:10" ht="150" customHeight="1">
      <c r="A31" s="1029" t="s">
        <v>49</v>
      </c>
      <c r="B31" s="1032" t="s">
        <v>677</v>
      </c>
      <c r="C31" s="1033"/>
      <c r="D31" s="1033"/>
      <c r="E31" s="1033"/>
      <c r="F31" s="1033"/>
      <c r="G31" s="1033"/>
      <c r="H31" s="1033"/>
      <c r="I31" s="1033"/>
      <c r="J31" s="1034"/>
    </row>
    <row r="32" spans="1:10" ht="190.5" customHeight="1">
      <c r="A32" s="1030"/>
      <c r="B32" s="1040" t="s">
        <v>678</v>
      </c>
      <c r="C32" s="1041"/>
      <c r="D32" s="1041"/>
      <c r="E32" s="1041"/>
      <c r="F32" s="1041"/>
      <c r="G32" s="1041"/>
      <c r="H32" s="1041"/>
      <c r="I32" s="1041"/>
      <c r="J32" s="1042"/>
    </row>
    <row r="33" spans="1:10" ht="91.5" customHeight="1">
      <c r="A33" s="1030"/>
      <c r="B33" s="1040" t="s">
        <v>679</v>
      </c>
      <c r="C33" s="1041"/>
      <c r="D33" s="1041"/>
      <c r="E33" s="1041"/>
      <c r="F33" s="1041"/>
      <c r="G33" s="1041"/>
      <c r="H33" s="1041"/>
      <c r="I33" s="1041"/>
      <c r="J33" s="1042"/>
    </row>
    <row r="34" spans="1:10" ht="48" customHeight="1">
      <c r="A34" s="1030"/>
      <c r="B34" s="1040" t="s">
        <v>680</v>
      </c>
      <c r="C34" s="1041"/>
      <c r="D34" s="1041"/>
      <c r="E34" s="1041"/>
      <c r="F34" s="1041"/>
      <c r="G34" s="1041"/>
      <c r="H34" s="1041"/>
      <c r="I34" s="1041"/>
      <c r="J34" s="1042"/>
    </row>
    <row r="35" spans="1:10" ht="81.75" customHeight="1">
      <c r="A35" s="1030"/>
      <c r="B35" s="1035" t="s">
        <v>681</v>
      </c>
      <c r="C35" s="1019"/>
      <c r="D35" s="1019"/>
      <c r="E35" s="1019"/>
      <c r="F35" s="1019"/>
      <c r="G35" s="1019"/>
      <c r="H35" s="1019"/>
      <c r="I35" s="1019"/>
      <c r="J35" s="1036"/>
    </row>
    <row r="36" spans="1:10" ht="68.25" customHeight="1">
      <c r="A36" s="1030"/>
      <c r="B36" s="1037" t="s">
        <v>682</v>
      </c>
      <c r="C36" s="1038"/>
      <c r="D36" s="1038"/>
      <c r="E36" s="1038"/>
      <c r="F36" s="1038"/>
      <c r="G36" s="1038"/>
      <c r="H36" s="1038"/>
      <c r="I36" s="1038"/>
      <c r="J36" s="1039"/>
    </row>
    <row r="37" spans="1:10" ht="48" customHeight="1">
      <c r="A37" s="1031"/>
      <c r="B37" s="1017" t="s">
        <v>967</v>
      </c>
      <c r="C37" s="1017"/>
      <c r="D37" s="1017"/>
      <c r="E37" s="1017"/>
      <c r="F37" s="1017"/>
      <c r="G37" s="1017"/>
      <c r="H37" s="1017"/>
      <c r="I37" s="1017"/>
      <c r="J37" s="1017"/>
    </row>
    <row r="38" spans="1:10" ht="31.5" customHeight="1">
      <c r="A38" s="1031"/>
      <c r="B38" s="1017" t="s">
        <v>960</v>
      </c>
      <c r="C38" s="1017"/>
      <c r="D38" s="1017"/>
      <c r="E38" s="1017"/>
      <c r="F38" s="1017"/>
      <c r="G38" s="1017"/>
      <c r="H38" s="1017"/>
      <c r="I38" s="1017"/>
      <c r="J38" s="1017"/>
    </row>
    <row r="39" spans="1:10" ht="31.5" customHeight="1" thickBot="1">
      <c r="A39" s="1031"/>
      <c r="B39" s="1018" t="s">
        <v>961</v>
      </c>
      <c r="C39" s="1019"/>
      <c r="D39" s="1019"/>
      <c r="E39" s="1019"/>
      <c r="F39" s="1019"/>
      <c r="G39" s="1019"/>
      <c r="H39" s="1019"/>
      <c r="I39" s="1019"/>
      <c r="J39" s="1020"/>
    </row>
    <row r="40" spans="1:10" ht="41.25" customHeight="1">
      <c r="A40" s="1021" t="s">
        <v>50</v>
      </c>
      <c r="B40" s="1048" t="s">
        <v>683</v>
      </c>
      <c r="C40" s="1049"/>
      <c r="D40" s="1049"/>
      <c r="E40" s="1049"/>
      <c r="F40" s="1049"/>
      <c r="G40" s="1049"/>
      <c r="H40" s="1049"/>
      <c r="I40" s="1049"/>
      <c r="J40" s="1050"/>
    </row>
    <row r="41" spans="1:10" ht="39" customHeight="1">
      <c r="A41" s="1021"/>
      <c r="B41" s="1051" t="s">
        <v>684</v>
      </c>
      <c r="C41" s="1052"/>
      <c r="D41" s="1052"/>
      <c r="E41" s="1052"/>
      <c r="F41" s="1052"/>
      <c r="G41" s="1052"/>
      <c r="H41" s="1052"/>
      <c r="I41" s="1052"/>
      <c r="J41" s="1053"/>
    </row>
    <row r="42" spans="1:10" ht="25.5" customHeight="1">
      <c r="A42" s="1021"/>
      <c r="B42" s="1051" t="s">
        <v>685</v>
      </c>
      <c r="C42" s="1052"/>
      <c r="D42" s="1052"/>
      <c r="E42" s="1052"/>
      <c r="F42" s="1052"/>
      <c r="G42" s="1052"/>
      <c r="H42" s="1052"/>
      <c r="I42" s="1052"/>
      <c r="J42" s="1053"/>
    </row>
    <row r="43" spans="1:10" ht="29.25" customHeight="1">
      <c r="A43" s="1021"/>
      <c r="B43" s="1051" t="s">
        <v>686</v>
      </c>
      <c r="C43" s="1052"/>
      <c r="D43" s="1052"/>
      <c r="E43" s="1052"/>
      <c r="F43" s="1052"/>
      <c r="G43" s="1052"/>
      <c r="H43" s="1052"/>
      <c r="I43" s="1052"/>
      <c r="J43" s="1053"/>
    </row>
    <row r="44" spans="1:10" ht="36" customHeight="1">
      <c r="A44" s="1021"/>
      <c r="B44" s="1051" t="s">
        <v>687</v>
      </c>
      <c r="C44" s="1052"/>
      <c r="D44" s="1052"/>
      <c r="E44" s="1052"/>
      <c r="F44" s="1052"/>
      <c r="G44" s="1052"/>
      <c r="H44" s="1052"/>
      <c r="I44" s="1052"/>
      <c r="J44" s="1053"/>
    </row>
    <row r="45" spans="1:10" ht="28.5" customHeight="1" thickBot="1">
      <c r="A45" s="1022"/>
      <c r="B45" s="1056" t="s">
        <v>688</v>
      </c>
      <c r="C45" s="1057"/>
      <c r="D45" s="1057"/>
      <c r="E45" s="1057"/>
      <c r="F45" s="1057"/>
      <c r="G45" s="1057"/>
      <c r="H45" s="1057"/>
      <c r="I45" s="1057"/>
      <c r="J45" s="1058"/>
    </row>
    <row r="46" spans="1:10" ht="153.75" customHeight="1">
      <c r="A46" s="1045" t="s">
        <v>689</v>
      </c>
      <c r="B46" s="1032" t="s">
        <v>964</v>
      </c>
      <c r="C46" s="1033"/>
      <c r="D46" s="1033"/>
      <c r="E46" s="1033"/>
      <c r="F46" s="1033"/>
      <c r="G46" s="1033"/>
      <c r="H46" s="1033"/>
      <c r="I46" s="1033"/>
      <c r="J46" s="1034"/>
    </row>
    <row r="47" spans="1:10" ht="230.25" customHeight="1">
      <c r="A47" s="1046"/>
      <c r="B47" s="1054" t="s">
        <v>965</v>
      </c>
      <c r="C47" s="1052"/>
      <c r="D47" s="1052"/>
      <c r="E47" s="1052"/>
      <c r="F47" s="1052"/>
      <c r="G47" s="1052"/>
      <c r="H47" s="1052"/>
      <c r="I47" s="1052"/>
      <c r="J47" s="1055"/>
    </row>
    <row r="48" spans="1:10" ht="27.6" customHeight="1" thickBot="1">
      <c r="A48" s="1047"/>
      <c r="B48" s="643"/>
      <c r="C48" s="644"/>
      <c r="D48" s="644"/>
      <c r="E48" s="644"/>
      <c r="F48" s="644"/>
      <c r="G48" s="644"/>
      <c r="H48" s="644"/>
      <c r="I48" s="644"/>
      <c r="J48" s="645"/>
    </row>
    <row r="49" spans="1:10">
      <c r="A49" s="272"/>
      <c r="B49" s="272"/>
      <c r="C49" s="272"/>
      <c r="D49" s="272"/>
      <c r="E49" s="272"/>
      <c r="F49" s="272"/>
      <c r="G49" s="272"/>
      <c r="H49" s="272"/>
      <c r="I49" s="272"/>
      <c r="J49" s="272"/>
    </row>
    <row r="50" spans="1:10">
      <c r="A50" s="272"/>
      <c r="B50" s="272"/>
      <c r="C50" s="272"/>
      <c r="D50" s="272"/>
      <c r="E50" s="272"/>
      <c r="F50" s="272"/>
      <c r="G50" s="272"/>
      <c r="H50" s="272"/>
      <c r="I50" s="272"/>
      <c r="J50" s="272"/>
    </row>
    <row r="51" spans="1:10">
      <c r="A51" s="272"/>
      <c r="B51" s="272"/>
      <c r="C51" s="272"/>
      <c r="D51" s="272"/>
      <c r="E51" s="272"/>
      <c r="F51" s="272"/>
      <c r="G51" s="272"/>
      <c r="H51" s="272"/>
      <c r="I51" s="272"/>
      <c r="J51" s="272"/>
    </row>
    <row r="52" spans="1:10">
      <c r="A52" s="272"/>
      <c r="B52" s="272"/>
      <c r="C52" s="272"/>
      <c r="D52" s="272"/>
      <c r="E52" s="272"/>
      <c r="F52" s="272"/>
      <c r="G52" s="272"/>
      <c r="H52" s="272"/>
      <c r="I52" s="272"/>
      <c r="J52" s="272"/>
    </row>
    <row r="53" spans="1:10">
      <c r="A53" s="272"/>
      <c r="B53" s="272"/>
      <c r="C53" s="272"/>
      <c r="D53" s="272"/>
      <c r="E53" s="272"/>
      <c r="F53" s="272"/>
      <c r="G53" s="272"/>
      <c r="H53" s="272"/>
      <c r="I53" s="272"/>
      <c r="J53" s="272"/>
    </row>
    <row r="54" spans="1:10">
      <c r="A54" s="272"/>
      <c r="B54" s="272"/>
      <c r="C54" s="272"/>
      <c r="D54" s="272"/>
      <c r="E54" s="272"/>
      <c r="F54" s="272"/>
      <c r="G54" s="272"/>
      <c r="H54" s="272"/>
      <c r="I54" s="272"/>
      <c r="J54" s="272"/>
    </row>
    <row r="55" spans="1:10">
      <c r="A55" s="272"/>
      <c r="B55" s="272"/>
      <c r="C55" s="272"/>
      <c r="D55" s="272"/>
      <c r="E55" s="272"/>
      <c r="F55" s="272"/>
      <c r="G55" s="272"/>
      <c r="H55" s="272"/>
      <c r="I55" s="272"/>
      <c r="J55" s="272"/>
    </row>
    <row r="56" spans="1:10">
      <c r="A56" s="272"/>
      <c r="B56" s="272"/>
      <c r="C56" s="272"/>
      <c r="D56" s="272"/>
      <c r="E56" s="272"/>
      <c r="F56" s="272"/>
      <c r="G56" s="272"/>
      <c r="H56" s="272"/>
      <c r="I56" s="272"/>
      <c r="J56" s="272"/>
    </row>
    <row r="57" spans="1:10">
      <c r="A57" s="272"/>
      <c r="B57" s="272"/>
      <c r="C57" s="272"/>
      <c r="D57" s="272"/>
      <c r="E57" s="272"/>
      <c r="F57" s="272"/>
      <c r="G57" s="272"/>
      <c r="H57" s="272"/>
      <c r="I57" s="272"/>
      <c r="J57" s="272"/>
    </row>
    <row r="58" spans="1:10">
      <c r="A58" s="272"/>
      <c r="B58" s="272"/>
      <c r="C58" s="272"/>
      <c r="D58" s="272"/>
      <c r="E58" s="272"/>
      <c r="F58" s="272"/>
      <c r="G58" s="272"/>
      <c r="H58" s="272"/>
      <c r="I58" s="272"/>
      <c r="J58" s="272"/>
    </row>
  </sheetData>
  <mergeCells count="35">
    <mergeCell ref="A4:D4"/>
    <mergeCell ref="B12:J12"/>
    <mergeCell ref="B13:J13"/>
    <mergeCell ref="A14:A20"/>
    <mergeCell ref="B14:J20"/>
    <mergeCell ref="A46:A48"/>
    <mergeCell ref="B40:J40"/>
    <mergeCell ref="B41:J41"/>
    <mergeCell ref="B44:J44"/>
    <mergeCell ref="B43:J43"/>
    <mergeCell ref="B42:J42"/>
    <mergeCell ref="B46:J46"/>
    <mergeCell ref="B47:J47"/>
    <mergeCell ref="B45:J45"/>
    <mergeCell ref="B39:J39"/>
    <mergeCell ref="A40:A45"/>
    <mergeCell ref="B37:J37"/>
    <mergeCell ref="B22:J22"/>
    <mergeCell ref="B23:J23"/>
    <mergeCell ref="B27:J27"/>
    <mergeCell ref="A31:A39"/>
    <mergeCell ref="B31:J31"/>
    <mergeCell ref="B35:J35"/>
    <mergeCell ref="B36:J36"/>
    <mergeCell ref="B32:J32"/>
    <mergeCell ref="B28:J28"/>
    <mergeCell ref="B29:J29"/>
    <mergeCell ref="B24:J24"/>
    <mergeCell ref="B33:J33"/>
    <mergeCell ref="B34:J34"/>
    <mergeCell ref="B26:J26"/>
    <mergeCell ref="B30:J30"/>
    <mergeCell ref="B25:J25"/>
    <mergeCell ref="A21:A30"/>
    <mergeCell ref="B38:J38"/>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199"/>
  <sheetViews>
    <sheetView workbookViewId="0">
      <selection activeCell="K3" sqref="K3"/>
    </sheetView>
  </sheetViews>
  <sheetFormatPr defaultColWidth="8.875" defaultRowHeight="12.75"/>
  <cols>
    <col min="1" max="1" width="10.25" style="19" customWidth="1"/>
    <col min="2" max="2" width="19.375" style="19" customWidth="1"/>
    <col min="3" max="3" width="15.875" style="19" customWidth="1"/>
    <col min="4" max="4" width="10.125" style="19" customWidth="1"/>
    <col min="5" max="5" width="7.875" style="19" customWidth="1"/>
    <col min="6" max="6" width="10.875" style="19" bestFit="1" customWidth="1"/>
    <col min="7" max="7" width="9.375" style="19" customWidth="1"/>
    <col min="8" max="8" width="11.375" style="19" customWidth="1"/>
    <col min="9" max="9" width="7" style="19" customWidth="1"/>
    <col min="10" max="10" width="8.75" style="19" customWidth="1"/>
    <col min="11" max="11" width="7.875" style="19" customWidth="1"/>
    <col min="12" max="12" width="9.875" style="19" bestFit="1" customWidth="1"/>
    <col min="13" max="13" width="7.875" style="19" customWidth="1"/>
    <col min="14" max="14" width="9.875" style="19" bestFit="1" customWidth="1"/>
    <col min="15" max="15" width="7.125" style="19" customWidth="1"/>
    <col min="16" max="16" width="7.75" style="19" customWidth="1"/>
    <col min="17" max="17" width="7.375" style="19" customWidth="1"/>
    <col min="18" max="18" width="8.5" style="19" customWidth="1"/>
    <col min="19" max="19" width="15.125" style="19" customWidth="1"/>
    <col min="20" max="20" width="8.875" style="19"/>
    <col min="21" max="21" width="4" style="19" bestFit="1" customWidth="1"/>
    <col min="22" max="22" width="19.5" style="19" customWidth="1"/>
    <col min="23" max="23" width="20.625" style="19" customWidth="1"/>
    <col min="24" max="24" width="8.875" style="19"/>
    <col min="25" max="25" width="29.5" style="19" customWidth="1"/>
    <col min="26" max="16384" width="8.875" style="19"/>
  </cols>
  <sheetData>
    <row r="1" spans="1:25" ht="24.75" customHeight="1">
      <c r="A1" s="25" t="s">
        <v>293</v>
      </c>
    </row>
    <row r="2" spans="1:25" ht="24" customHeight="1">
      <c r="A2" s="342" t="s">
        <v>952</v>
      </c>
      <c r="B2" s="20"/>
      <c r="C2" s="21"/>
    </row>
    <row r="3" spans="1:25" ht="15" customHeight="1">
      <c r="A3" s="182" t="s">
        <v>297</v>
      </c>
      <c r="B3" s="22"/>
      <c r="C3" s="21"/>
      <c r="D3" s="21"/>
      <c r="E3" s="21"/>
      <c r="F3" s="21"/>
      <c r="G3" s="21"/>
      <c r="H3" s="21"/>
      <c r="I3" s="21"/>
      <c r="J3" s="21"/>
      <c r="K3" s="21"/>
      <c r="L3" s="21"/>
      <c r="M3" s="21"/>
      <c r="N3" s="21"/>
      <c r="O3" s="21"/>
      <c r="P3" s="21"/>
      <c r="Q3" s="21"/>
      <c r="R3" s="21"/>
      <c r="S3" s="21"/>
      <c r="T3" s="21"/>
      <c r="U3" s="21"/>
      <c r="V3" s="21"/>
      <c r="W3" s="21"/>
      <c r="X3" s="21"/>
      <c r="Y3" s="21"/>
    </row>
    <row r="4" spans="1:25" ht="15" customHeight="1">
      <c r="D4" s="21"/>
      <c r="E4" s="21"/>
      <c r="F4" s="21"/>
      <c r="G4" s="21"/>
      <c r="H4" s="21"/>
      <c r="I4" s="21"/>
      <c r="J4" s="21"/>
      <c r="K4" s="21"/>
      <c r="L4" s="21"/>
      <c r="M4" s="21"/>
      <c r="N4" s="21"/>
      <c r="O4" s="21"/>
      <c r="P4" s="21"/>
      <c r="Q4" s="21"/>
      <c r="R4" s="21"/>
      <c r="S4" s="21"/>
      <c r="T4" s="21"/>
      <c r="U4" s="21"/>
      <c r="V4" s="21"/>
      <c r="W4" s="21"/>
      <c r="X4" s="21"/>
      <c r="Y4" s="21"/>
    </row>
    <row r="5" spans="1:25" ht="15" customHeight="1" thickBot="1">
      <c r="A5" s="839" t="s">
        <v>1593</v>
      </c>
      <c r="B5" s="840"/>
      <c r="C5" s="933"/>
      <c r="D5" s="841"/>
      <c r="E5" s="841"/>
      <c r="F5" s="841"/>
      <c r="G5" s="841"/>
      <c r="H5" s="841"/>
      <c r="I5" s="841"/>
      <c r="J5" s="841"/>
      <c r="K5" s="841"/>
      <c r="L5" s="841"/>
      <c r="M5" s="841"/>
      <c r="N5" s="841"/>
      <c r="O5" s="841"/>
      <c r="P5" s="841"/>
      <c r="Q5" s="841"/>
      <c r="R5" s="842"/>
      <c r="S5" s="838"/>
      <c r="T5" s="21"/>
      <c r="U5" s="21"/>
      <c r="V5" s="21"/>
      <c r="W5" s="21"/>
      <c r="X5" s="21"/>
      <c r="Y5" s="21"/>
    </row>
    <row r="6" spans="1:25" ht="15" customHeight="1" thickBot="1">
      <c r="A6" s="1095" t="s">
        <v>51</v>
      </c>
      <c r="B6" s="1095" t="s">
        <v>52</v>
      </c>
      <c r="C6" s="1097" t="s">
        <v>53</v>
      </c>
      <c r="D6" s="1093"/>
      <c r="E6" s="1091">
        <v>2018</v>
      </c>
      <c r="F6" s="1092"/>
      <c r="G6" s="1091">
        <v>2019</v>
      </c>
      <c r="H6" s="1092"/>
      <c r="I6" s="1091">
        <v>2020</v>
      </c>
      <c r="J6" s="1092"/>
      <c r="K6" s="1091">
        <v>2021</v>
      </c>
      <c r="L6" s="1092"/>
      <c r="M6" s="1091">
        <v>2022</v>
      </c>
      <c r="N6" s="1092"/>
      <c r="O6" s="1091">
        <v>2023</v>
      </c>
      <c r="P6" s="1092"/>
      <c r="Q6" s="1091" t="s">
        <v>54</v>
      </c>
      <c r="R6" s="1092"/>
      <c r="S6" s="1093"/>
      <c r="T6" s="21"/>
      <c r="U6" s="21"/>
      <c r="V6" s="21"/>
      <c r="W6" s="21"/>
      <c r="X6" s="21"/>
      <c r="Y6" s="21"/>
    </row>
    <row r="7" spans="1:25" ht="135.75" customHeight="1" thickBot="1">
      <c r="A7" s="1096"/>
      <c r="B7" s="1096"/>
      <c r="C7" s="1098"/>
      <c r="D7" s="1094"/>
      <c r="E7" s="843" t="s">
        <v>56</v>
      </c>
      <c r="F7" s="834" t="s">
        <v>57</v>
      </c>
      <c r="G7" s="843" t="s">
        <v>56</v>
      </c>
      <c r="H7" s="843" t="s">
        <v>57</v>
      </c>
      <c r="I7" s="843" t="s">
        <v>56</v>
      </c>
      <c r="J7" s="834" t="s">
        <v>57</v>
      </c>
      <c r="K7" s="843" t="s">
        <v>56</v>
      </c>
      <c r="L7" s="834" t="s">
        <v>57</v>
      </c>
      <c r="M7" s="843" t="s">
        <v>56</v>
      </c>
      <c r="N7" s="834" t="s">
        <v>57</v>
      </c>
      <c r="O7" s="843" t="s">
        <v>56</v>
      </c>
      <c r="P7" s="834" t="s">
        <v>57</v>
      </c>
      <c r="Q7" s="837" t="s">
        <v>56</v>
      </c>
      <c r="R7" s="837" t="s">
        <v>57</v>
      </c>
      <c r="S7" s="1094"/>
      <c r="T7" s="21"/>
      <c r="U7" s="21"/>
      <c r="V7" s="21"/>
      <c r="W7" s="21"/>
      <c r="X7" s="21"/>
      <c r="Y7" s="21"/>
    </row>
    <row r="8" spans="1:25" ht="15" customHeight="1">
      <c r="A8" s="918" t="s">
        <v>459</v>
      </c>
      <c r="B8" s="1099" t="s">
        <v>460</v>
      </c>
      <c r="C8" s="1079" t="s">
        <v>461</v>
      </c>
      <c r="D8" s="844" t="s">
        <v>58</v>
      </c>
      <c r="E8" s="845">
        <v>25</v>
      </c>
      <c r="F8" s="846">
        <v>126632</v>
      </c>
      <c r="G8" s="847">
        <v>0</v>
      </c>
      <c r="H8" s="848">
        <v>26174</v>
      </c>
      <c r="I8" s="845">
        <v>0</v>
      </c>
      <c r="J8" s="846">
        <v>0</v>
      </c>
      <c r="K8" s="845">
        <v>0</v>
      </c>
      <c r="L8" s="846">
        <v>0</v>
      </c>
      <c r="M8" s="845">
        <v>0</v>
      </c>
      <c r="N8" s="846">
        <v>0</v>
      </c>
      <c r="O8" s="845">
        <v>0</v>
      </c>
      <c r="P8" s="846">
        <v>0</v>
      </c>
      <c r="Q8" s="849">
        <v>25</v>
      </c>
      <c r="R8" s="850">
        <v>152806</v>
      </c>
      <c r="S8" s="1084"/>
      <c r="T8" s="21"/>
      <c r="U8" s="21"/>
      <c r="V8" s="21"/>
      <c r="W8" s="21"/>
      <c r="X8" s="21"/>
      <c r="Y8" s="21"/>
    </row>
    <row r="9" spans="1:25" ht="15" customHeight="1">
      <c r="A9" s="919" t="s">
        <v>1289</v>
      </c>
      <c r="B9" s="1100"/>
      <c r="C9" s="1080"/>
      <c r="D9" s="1102" t="s">
        <v>59</v>
      </c>
      <c r="E9" s="852">
        <v>36</v>
      </c>
      <c r="F9" s="1104">
        <v>358207</v>
      </c>
      <c r="G9" s="854">
        <v>18</v>
      </c>
      <c r="H9" s="1081">
        <v>490043</v>
      </c>
      <c r="I9" s="852">
        <v>0</v>
      </c>
      <c r="J9" s="853"/>
      <c r="K9" s="852"/>
      <c r="L9" s="853">
        <v>0</v>
      </c>
      <c r="M9" s="852"/>
      <c r="N9" s="853">
        <v>0</v>
      </c>
      <c r="O9" s="852"/>
      <c r="P9" s="853">
        <v>0</v>
      </c>
      <c r="Q9" s="856">
        <v>54</v>
      </c>
      <c r="R9" s="857">
        <v>848250</v>
      </c>
      <c r="S9" s="1078"/>
      <c r="T9" s="21"/>
      <c r="U9" s="21"/>
      <c r="V9" s="21"/>
      <c r="W9" s="21"/>
      <c r="X9" s="21"/>
      <c r="Y9" s="21"/>
    </row>
    <row r="10" spans="1:25" ht="27.75" customHeight="1" thickBot="1">
      <c r="A10" s="921"/>
      <c r="B10" s="1101"/>
      <c r="C10" s="934" t="s">
        <v>462</v>
      </c>
      <c r="D10" s="1103"/>
      <c r="E10" s="852">
        <v>225</v>
      </c>
      <c r="F10" s="1105"/>
      <c r="G10" s="906">
        <v>536</v>
      </c>
      <c r="H10" s="1082"/>
      <c r="I10" s="852"/>
      <c r="J10" s="853"/>
      <c r="K10" s="852"/>
      <c r="L10" s="853"/>
      <c r="M10" s="852"/>
      <c r="N10" s="853"/>
      <c r="O10" s="852"/>
      <c r="P10" s="853"/>
      <c r="Q10" s="856"/>
      <c r="R10" s="857"/>
      <c r="S10" s="936"/>
      <c r="T10" s="21"/>
      <c r="U10" s="21"/>
      <c r="V10" s="21"/>
      <c r="W10" s="21"/>
      <c r="X10" s="21"/>
      <c r="Y10" s="21"/>
    </row>
    <row r="11" spans="1:25" ht="45" customHeight="1">
      <c r="A11" s="918" t="s">
        <v>463</v>
      </c>
      <c r="B11" s="910" t="s">
        <v>464</v>
      </c>
      <c r="C11" s="1079" t="s">
        <v>465</v>
      </c>
      <c r="D11" s="859" t="s">
        <v>60</v>
      </c>
      <c r="E11" s="845">
        <v>8</v>
      </c>
      <c r="F11" s="846">
        <v>73913</v>
      </c>
      <c r="G11" s="847">
        <v>0</v>
      </c>
      <c r="H11" s="848">
        <v>39130</v>
      </c>
      <c r="I11" s="845">
        <v>0</v>
      </c>
      <c r="J11" s="846"/>
      <c r="K11" s="845">
        <v>0</v>
      </c>
      <c r="L11" s="846"/>
      <c r="M11" s="845">
        <v>0</v>
      </c>
      <c r="N11" s="846"/>
      <c r="O11" s="845">
        <v>0</v>
      </c>
      <c r="P11" s="846"/>
      <c r="Q11" s="849">
        <v>8</v>
      </c>
      <c r="R11" s="850">
        <v>113043</v>
      </c>
      <c r="S11" s="1077"/>
      <c r="T11" s="21"/>
      <c r="U11" s="21"/>
      <c r="V11" s="21"/>
      <c r="W11" s="21"/>
      <c r="X11" s="21"/>
      <c r="Y11" s="21"/>
    </row>
    <row r="12" spans="1:25" ht="15" customHeight="1" thickBot="1">
      <c r="A12" s="919" t="s">
        <v>1288</v>
      </c>
      <c r="B12" s="870"/>
      <c r="C12" s="1080"/>
      <c r="D12" s="860" t="s">
        <v>61</v>
      </c>
      <c r="E12" s="861">
        <v>252</v>
      </c>
      <c r="F12" s="862">
        <v>20452</v>
      </c>
      <c r="G12" s="863">
        <v>144</v>
      </c>
      <c r="H12" s="864">
        <v>14436</v>
      </c>
      <c r="I12" s="861"/>
      <c r="J12" s="862"/>
      <c r="K12" s="861"/>
      <c r="L12" s="862"/>
      <c r="M12" s="861"/>
      <c r="N12" s="862"/>
      <c r="O12" s="861"/>
      <c r="P12" s="862"/>
      <c r="Q12" s="856">
        <v>396</v>
      </c>
      <c r="R12" s="857">
        <v>34888</v>
      </c>
      <c r="S12" s="1078"/>
      <c r="T12" s="21"/>
      <c r="U12" s="21"/>
      <c r="V12" s="21"/>
      <c r="W12" s="21"/>
      <c r="X12" s="21"/>
      <c r="Y12" s="21"/>
    </row>
    <row r="13" spans="1:25" ht="73.5" customHeight="1">
      <c r="A13" s="918" t="s">
        <v>466</v>
      </c>
      <c r="B13" s="910" t="s">
        <v>467</v>
      </c>
      <c r="C13" s="1079" t="s">
        <v>468</v>
      </c>
      <c r="D13" s="859" t="s">
        <v>60</v>
      </c>
      <c r="E13" s="845">
        <v>35</v>
      </c>
      <c r="F13" s="846">
        <v>587710</v>
      </c>
      <c r="G13" s="847">
        <v>0</v>
      </c>
      <c r="H13" s="848">
        <v>564444</v>
      </c>
      <c r="I13" s="845">
        <v>0</v>
      </c>
      <c r="J13" s="846">
        <v>0</v>
      </c>
      <c r="K13" s="845">
        <v>0</v>
      </c>
      <c r="L13" s="846">
        <v>0</v>
      </c>
      <c r="M13" s="845">
        <v>0</v>
      </c>
      <c r="N13" s="846">
        <v>0</v>
      </c>
      <c r="O13" s="845">
        <v>0</v>
      </c>
      <c r="P13" s="846">
        <v>0</v>
      </c>
      <c r="Q13" s="849">
        <v>35</v>
      </c>
      <c r="R13" s="850">
        <v>1152154</v>
      </c>
      <c r="S13" s="1077"/>
      <c r="T13" s="21"/>
      <c r="U13" s="21"/>
      <c r="V13" s="21"/>
      <c r="W13" s="21"/>
      <c r="X13" s="21"/>
      <c r="Y13" s="21"/>
    </row>
    <row r="14" spans="1:25" ht="15" customHeight="1" thickBot="1">
      <c r="A14" s="919" t="s">
        <v>1287</v>
      </c>
      <c r="B14" s="870"/>
      <c r="C14" s="1080"/>
      <c r="D14" s="860" t="s">
        <v>61</v>
      </c>
      <c r="E14" s="861">
        <v>1740</v>
      </c>
      <c r="F14" s="862">
        <v>300722</v>
      </c>
      <c r="G14" s="863">
        <v>3230</v>
      </c>
      <c r="H14" s="864">
        <v>384752</v>
      </c>
      <c r="I14" s="861"/>
      <c r="J14" s="862">
        <v>0</v>
      </c>
      <c r="K14" s="861"/>
      <c r="L14" s="862">
        <v>0</v>
      </c>
      <c r="M14" s="861"/>
      <c r="N14" s="862">
        <v>0</v>
      </c>
      <c r="O14" s="861"/>
      <c r="P14" s="862">
        <v>0</v>
      </c>
      <c r="Q14" s="856">
        <v>4970</v>
      </c>
      <c r="R14" s="857">
        <v>685474</v>
      </c>
      <c r="S14" s="1078"/>
    </row>
    <row r="15" spans="1:25" ht="41.25" customHeight="1">
      <c r="A15" s="918" t="s">
        <v>469</v>
      </c>
      <c r="B15" s="910" t="s">
        <v>470</v>
      </c>
      <c r="C15" s="1079" t="s">
        <v>471</v>
      </c>
      <c r="D15" s="859" t="s">
        <v>60</v>
      </c>
      <c r="E15" s="845">
        <v>10</v>
      </c>
      <c r="F15" s="846">
        <v>66087</v>
      </c>
      <c r="G15" s="847">
        <v>0</v>
      </c>
      <c r="H15" s="848">
        <v>0</v>
      </c>
      <c r="I15" s="845">
        <v>0</v>
      </c>
      <c r="J15" s="846">
        <v>0</v>
      </c>
      <c r="K15" s="845">
        <v>0</v>
      </c>
      <c r="L15" s="846">
        <v>0</v>
      </c>
      <c r="M15" s="845">
        <v>0</v>
      </c>
      <c r="N15" s="846">
        <v>0</v>
      </c>
      <c r="O15" s="845">
        <v>0</v>
      </c>
      <c r="P15" s="846">
        <v>0</v>
      </c>
      <c r="Q15" s="849">
        <v>10</v>
      </c>
      <c r="R15" s="850">
        <v>66087</v>
      </c>
      <c r="S15" s="1077"/>
    </row>
    <row r="16" spans="1:25" ht="38.25" customHeight="1" thickBot="1">
      <c r="A16" s="919" t="s">
        <v>1286</v>
      </c>
      <c r="B16" s="870"/>
      <c r="C16" s="1080"/>
      <c r="D16" s="860" t="s">
        <v>61</v>
      </c>
      <c r="E16" s="861">
        <v>47</v>
      </c>
      <c r="F16" s="862">
        <v>653714</v>
      </c>
      <c r="G16" s="863">
        <v>48</v>
      </c>
      <c r="H16" s="864">
        <v>1063853</v>
      </c>
      <c r="I16" s="861"/>
      <c r="J16" s="862">
        <v>0</v>
      </c>
      <c r="K16" s="861"/>
      <c r="L16" s="862">
        <v>0</v>
      </c>
      <c r="M16" s="861"/>
      <c r="N16" s="862">
        <v>0</v>
      </c>
      <c r="O16" s="861"/>
      <c r="P16" s="862">
        <v>0</v>
      </c>
      <c r="Q16" s="856">
        <v>95</v>
      </c>
      <c r="R16" s="857">
        <v>1717567</v>
      </c>
      <c r="S16" s="1078"/>
    </row>
    <row r="17" spans="1:19" ht="54" customHeight="1">
      <c r="A17" s="918" t="s">
        <v>472</v>
      </c>
      <c r="B17" s="910" t="s">
        <v>473</v>
      </c>
      <c r="C17" s="1083" t="s">
        <v>474</v>
      </c>
      <c r="D17" s="865" t="s">
        <v>60</v>
      </c>
      <c r="E17" s="866">
        <v>30</v>
      </c>
      <c r="F17" s="867">
        <v>21799</v>
      </c>
      <c r="G17" s="930">
        <v>0</v>
      </c>
      <c r="H17" s="848">
        <v>10899</v>
      </c>
      <c r="I17" s="866">
        <v>0</v>
      </c>
      <c r="J17" s="867">
        <v>0</v>
      </c>
      <c r="K17" s="866">
        <v>0</v>
      </c>
      <c r="L17" s="867">
        <v>0</v>
      </c>
      <c r="M17" s="866">
        <v>0</v>
      </c>
      <c r="N17" s="867">
        <v>0</v>
      </c>
      <c r="O17" s="866">
        <v>0</v>
      </c>
      <c r="P17" s="867">
        <v>0</v>
      </c>
      <c r="Q17" s="868">
        <v>30</v>
      </c>
      <c r="R17" s="869">
        <v>32698</v>
      </c>
      <c r="S17" s="1084"/>
    </row>
    <row r="18" spans="1:19" ht="13.15">
      <c r="A18" s="919" t="s">
        <v>1285</v>
      </c>
      <c r="B18" s="870"/>
      <c r="C18" s="1080"/>
      <c r="D18" s="860" t="s">
        <v>61</v>
      </c>
      <c r="E18" s="861">
        <v>80</v>
      </c>
      <c r="F18" s="1085">
        <v>454650</v>
      </c>
      <c r="G18" s="863">
        <v>40</v>
      </c>
      <c r="H18" s="1088">
        <v>119504</v>
      </c>
      <c r="I18" s="861"/>
      <c r="J18" s="862">
        <v>0</v>
      </c>
      <c r="K18" s="861"/>
      <c r="L18" s="862">
        <v>0</v>
      </c>
      <c r="M18" s="861"/>
      <c r="N18" s="862">
        <v>0</v>
      </c>
      <c r="O18" s="861"/>
      <c r="P18" s="862">
        <v>0</v>
      </c>
      <c r="Q18" s="856">
        <v>120</v>
      </c>
      <c r="R18" s="857">
        <v>574154</v>
      </c>
      <c r="S18" s="1078"/>
    </row>
    <row r="19" spans="1:19" ht="26.25">
      <c r="A19" s="920"/>
      <c r="B19" s="911"/>
      <c r="C19" s="934" t="s">
        <v>475</v>
      </c>
      <c r="D19" s="860" t="s">
        <v>61</v>
      </c>
      <c r="E19" s="861">
        <v>1125</v>
      </c>
      <c r="F19" s="1086"/>
      <c r="G19" s="935">
        <v>1200</v>
      </c>
      <c r="H19" s="1089"/>
      <c r="I19" s="861"/>
      <c r="J19" s="862"/>
      <c r="K19" s="861"/>
      <c r="L19" s="862"/>
      <c r="M19" s="861"/>
      <c r="N19" s="862"/>
      <c r="O19" s="861"/>
      <c r="P19" s="862"/>
      <c r="Q19" s="856">
        <v>2325</v>
      </c>
      <c r="R19" s="857"/>
      <c r="S19" s="936"/>
    </row>
    <row r="20" spans="1:19" ht="15.75">
      <c r="A20" s="920"/>
      <c r="B20" s="911"/>
      <c r="C20" s="934" t="s">
        <v>476</v>
      </c>
      <c r="D20" s="860" t="s">
        <v>61</v>
      </c>
      <c r="E20" s="861">
        <v>40</v>
      </c>
      <c r="F20" s="1086"/>
      <c r="G20" s="935">
        <v>20</v>
      </c>
      <c r="H20" s="1089"/>
      <c r="I20" s="861"/>
      <c r="J20" s="862"/>
      <c r="K20" s="861"/>
      <c r="L20" s="862"/>
      <c r="M20" s="861"/>
      <c r="N20" s="862"/>
      <c r="O20" s="861"/>
      <c r="P20" s="862"/>
      <c r="Q20" s="856">
        <v>60</v>
      </c>
      <c r="R20" s="857"/>
      <c r="S20" s="936"/>
    </row>
    <row r="21" spans="1:19" ht="26.65" thickBot="1">
      <c r="A21" s="921"/>
      <c r="B21" s="912"/>
      <c r="C21" s="934" t="s">
        <v>477</v>
      </c>
      <c r="D21" s="860" t="s">
        <v>61</v>
      </c>
      <c r="E21" s="861">
        <v>250</v>
      </c>
      <c r="F21" s="1087"/>
      <c r="G21" s="931">
        <v>200</v>
      </c>
      <c r="H21" s="1090"/>
      <c r="I21" s="861"/>
      <c r="J21" s="862"/>
      <c r="K21" s="861"/>
      <c r="L21" s="862"/>
      <c r="M21" s="861"/>
      <c r="N21" s="862"/>
      <c r="O21" s="861"/>
      <c r="P21" s="862"/>
      <c r="Q21" s="856">
        <v>450</v>
      </c>
      <c r="R21" s="857"/>
      <c r="S21" s="936"/>
    </row>
    <row r="22" spans="1:19" ht="86.25" customHeight="1">
      <c r="A22" s="918" t="s">
        <v>478</v>
      </c>
      <c r="B22" s="910" t="s">
        <v>479</v>
      </c>
      <c r="C22" s="1083" t="s">
        <v>480</v>
      </c>
      <c r="D22" s="859" t="s">
        <v>60</v>
      </c>
      <c r="E22" s="845">
        <v>1</v>
      </c>
      <c r="F22" s="846">
        <v>392916</v>
      </c>
      <c r="G22" s="847">
        <v>1</v>
      </c>
      <c r="H22" s="848">
        <v>250612</v>
      </c>
      <c r="I22" s="845">
        <v>0</v>
      </c>
      <c r="J22" s="846">
        <v>0</v>
      </c>
      <c r="K22" s="845">
        <v>0</v>
      </c>
      <c r="L22" s="846">
        <v>0</v>
      </c>
      <c r="M22" s="845">
        <v>0</v>
      </c>
      <c r="N22" s="846">
        <v>0</v>
      </c>
      <c r="O22" s="845">
        <v>0</v>
      </c>
      <c r="P22" s="846">
        <v>0</v>
      </c>
      <c r="Q22" s="849">
        <v>2</v>
      </c>
      <c r="R22" s="850">
        <v>643528</v>
      </c>
      <c r="S22" s="1077"/>
    </row>
    <row r="23" spans="1:19" ht="13.5" thickBot="1">
      <c r="A23" s="919" t="s">
        <v>1284</v>
      </c>
      <c r="B23" s="870"/>
      <c r="C23" s="1080"/>
      <c r="D23" s="860" t="s">
        <v>61</v>
      </c>
      <c r="E23" s="861">
        <v>5</v>
      </c>
      <c r="F23" s="862">
        <v>278542</v>
      </c>
      <c r="G23" s="863">
        <v>5</v>
      </c>
      <c r="H23" s="864">
        <v>550189</v>
      </c>
      <c r="I23" s="861"/>
      <c r="J23" s="862">
        <v>0</v>
      </c>
      <c r="K23" s="861"/>
      <c r="L23" s="862">
        <v>0</v>
      </c>
      <c r="M23" s="861"/>
      <c r="N23" s="862">
        <v>0</v>
      </c>
      <c r="O23" s="861"/>
      <c r="P23" s="862">
        <v>0</v>
      </c>
      <c r="Q23" s="856">
        <v>10</v>
      </c>
      <c r="R23" s="857">
        <v>828731</v>
      </c>
      <c r="S23" s="1078"/>
    </row>
    <row r="24" spans="1:19" ht="52.5" customHeight="1">
      <c r="A24" s="918" t="s">
        <v>481</v>
      </c>
      <c r="B24" s="910" t="s">
        <v>482</v>
      </c>
      <c r="C24" s="1079" t="s">
        <v>483</v>
      </c>
      <c r="D24" s="859" t="s">
        <v>60</v>
      </c>
      <c r="E24" s="845">
        <v>4</v>
      </c>
      <c r="F24" s="846">
        <v>29565</v>
      </c>
      <c r="G24" s="847">
        <v>0</v>
      </c>
      <c r="H24" s="848">
        <v>0</v>
      </c>
      <c r="I24" s="845">
        <v>0</v>
      </c>
      <c r="J24" s="846">
        <v>0</v>
      </c>
      <c r="K24" s="845">
        <v>0</v>
      </c>
      <c r="L24" s="846">
        <v>0</v>
      </c>
      <c r="M24" s="845">
        <v>0</v>
      </c>
      <c r="N24" s="846">
        <v>0</v>
      </c>
      <c r="O24" s="845">
        <v>0</v>
      </c>
      <c r="P24" s="846">
        <v>0</v>
      </c>
      <c r="Q24" s="849">
        <v>4</v>
      </c>
      <c r="R24" s="850">
        <v>29565</v>
      </c>
      <c r="S24" s="1077"/>
    </row>
    <row r="25" spans="1:19" ht="13.5" thickBot="1">
      <c r="A25" s="919" t="s">
        <v>1283</v>
      </c>
      <c r="B25" s="870"/>
      <c r="C25" s="1080"/>
      <c r="D25" s="860" t="s">
        <v>61</v>
      </c>
      <c r="E25" s="861">
        <v>2</v>
      </c>
      <c r="F25" s="862">
        <v>5797</v>
      </c>
      <c r="G25" s="863">
        <v>2</v>
      </c>
      <c r="H25" s="864">
        <v>2963</v>
      </c>
      <c r="I25" s="861"/>
      <c r="J25" s="862">
        <v>0</v>
      </c>
      <c r="K25" s="861"/>
      <c r="L25" s="862">
        <v>0</v>
      </c>
      <c r="M25" s="861"/>
      <c r="N25" s="862">
        <v>0</v>
      </c>
      <c r="O25" s="861"/>
      <c r="P25" s="862">
        <v>0</v>
      </c>
      <c r="Q25" s="856">
        <v>4</v>
      </c>
      <c r="R25" s="857">
        <v>8760</v>
      </c>
      <c r="S25" s="1078"/>
    </row>
    <row r="26" spans="1:19" ht="72.75" customHeight="1">
      <c r="A26" s="918" t="s">
        <v>484</v>
      </c>
      <c r="B26" s="910" t="s">
        <v>485</v>
      </c>
      <c r="C26" s="1083" t="s">
        <v>486</v>
      </c>
      <c r="D26" s="865" t="s">
        <v>60</v>
      </c>
      <c r="E26" s="866">
        <v>10</v>
      </c>
      <c r="F26" s="867">
        <v>0</v>
      </c>
      <c r="G26" s="847">
        <v>0</v>
      </c>
      <c r="H26" s="848">
        <v>0</v>
      </c>
      <c r="I26" s="866">
        <v>0</v>
      </c>
      <c r="J26" s="867">
        <v>0</v>
      </c>
      <c r="K26" s="866">
        <v>0</v>
      </c>
      <c r="L26" s="867">
        <v>0</v>
      </c>
      <c r="M26" s="866">
        <v>0</v>
      </c>
      <c r="N26" s="867">
        <v>0</v>
      </c>
      <c r="O26" s="866">
        <v>0</v>
      </c>
      <c r="P26" s="867">
        <v>0</v>
      </c>
      <c r="Q26" s="868">
        <v>10</v>
      </c>
      <c r="R26" s="869">
        <v>0</v>
      </c>
      <c r="S26" s="1084"/>
    </row>
    <row r="27" spans="1:19" ht="13.15">
      <c r="A27" s="919" t="s">
        <v>1282</v>
      </c>
      <c r="B27" s="870"/>
      <c r="C27" s="1080"/>
      <c r="D27" s="860" t="s">
        <v>61</v>
      </c>
      <c r="E27" s="861">
        <v>10</v>
      </c>
      <c r="F27" s="862">
        <v>87971</v>
      </c>
      <c r="G27" s="863">
        <v>2</v>
      </c>
      <c r="H27" s="864">
        <v>175316</v>
      </c>
      <c r="I27" s="861"/>
      <c r="J27" s="862">
        <v>0</v>
      </c>
      <c r="K27" s="861"/>
      <c r="L27" s="862">
        <v>0</v>
      </c>
      <c r="M27" s="861"/>
      <c r="N27" s="862">
        <v>0</v>
      </c>
      <c r="O27" s="861"/>
      <c r="P27" s="862">
        <v>0</v>
      </c>
      <c r="Q27" s="856">
        <v>12</v>
      </c>
      <c r="R27" s="857">
        <v>263287</v>
      </c>
      <c r="S27" s="1078"/>
    </row>
    <row r="28" spans="1:19" ht="14.65" thickBot="1">
      <c r="A28" s="839" t="s">
        <v>570</v>
      </c>
      <c r="B28" s="840"/>
      <c r="C28" s="933"/>
      <c r="D28" s="841"/>
      <c r="E28" s="841"/>
      <c r="F28" s="841"/>
      <c r="G28" s="841"/>
      <c r="H28" s="841"/>
      <c r="I28" s="841"/>
      <c r="J28" s="841"/>
      <c r="K28" s="841"/>
      <c r="L28" s="841"/>
      <c r="M28" s="841"/>
      <c r="N28" s="841"/>
      <c r="O28" s="841"/>
      <c r="P28" s="841"/>
      <c r="Q28" s="841"/>
      <c r="R28" s="842"/>
      <c r="S28" s="938"/>
    </row>
    <row r="29" spans="1:19" ht="14.65" thickBot="1">
      <c r="A29" s="922" t="s">
        <v>51</v>
      </c>
      <c r="B29" s="1095" t="s">
        <v>52</v>
      </c>
      <c r="C29" s="1097" t="s">
        <v>53</v>
      </c>
      <c r="D29" s="1093"/>
      <c r="E29" s="1091">
        <v>2018</v>
      </c>
      <c r="F29" s="1092"/>
      <c r="G29" s="1091">
        <v>2019</v>
      </c>
      <c r="H29" s="1092"/>
      <c r="I29" s="1091">
        <v>2020</v>
      </c>
      <c r="J29" s="1092"/>
      <c r="K29" s="1091">
        <v>2021</v>
      </c>
      <c r="L29" s="1092"/>
      <c r="M29" s="1091">
        <v>2022</v>
      </c>
      <c r="N29" s="1092"/>
      <c r="O29" s="1091">
        <v>2023</v>
      </c>
      <c r="P29" s="1092"/>
      <c r="Q29" s="1091" t="s">
        <v>54</v>
      </c>
      <c r="R29" s="1092"/>
      <c r="S29" s="1093" t="s">
        <v>1564</v>
      </c>
    </row>
    <row r="30" spans="1:19" ht="14.65" thickBot="1">
      <c r="A30" s="837"/>
      <c r="B30" s="1096"/>
      <c r="C30" s="1098"/>
      <c r="D30" s="1094"/>
      <c r="E30" s="843" t="s">
        <v>56</v>
      </c>
      <c r="F30" s="834" t="s">
        <v>57</v>
      </c>
      <c r="G30" s="843" t="s">
        <v>56</v>
      </c>
      <c r="H30" s="843" t="s">
        <v>57</v>
      </c>
      <c r="I30" s="843" t="s">
        <v>56</v>
      </c>
      <c r="J30" s="834" t="s">
        <v>57</v>
      </c>
      <c r="K30" s="843" t="s">
        <v>56</v>
      </c>
      <c r="L30" s="834" t="s">
        <v>57</v>
      </c>
      <c r="M30" s="843" t="s">
        <v>56</v>
      </c>
      <c r="N30" s="834" t="s">
        <v>57</v>
      </c>
      <c r="O30" s="843" t="s">
        <v>56</v>
      </c>
      <c r="P30" s="834" t="s">
        <v>57</v>
      </c>
      <c r="Q30" s="837" t="s">
        <v>56</v>
      </c>
      <c r="R30" s="837" t="s">
        <v>57</v>
      </c>
      <c r="S30" s="1094"/>
    </row>
    <row r="31" spans="1:19" ht="85.5" customHeight="1">
      <c r="A31" s="923" t="s">
        <v>571</v>
      </c>
      <c r="B31" s="910" t="s">
        <v>572</v>
      </c>
      <c r="C31" s="1079" t="s">
        <v>573</v>
      </c>
      <c r="D31" s="844" t="s">
        <v>58</v>
      </c>
      <c r="E31" s="845"/>
      <c r="F31" s="846">
        <v>0</v>
      </c>
      <c r="G31" s="847">
        <v>0</v>
      </c>
      <c r="H31" s="848">
        <v>0</v>
      </c>
      <c r="I31" s="845">
        <v>0</v>
      </c>
      <c r="J31" s="846">
        <v>0</v>
      </c>
      <c r="K31" s="845">
        <v>0</v>
      </c>
      <c r="L31" s="846">
        <v>0</v>
      </c>
      <c r="M31" s="845">
        <v>0</v>
      </c>
      <c r="N31" s="846">
        <v>0</v>
      </c>
      <c r="O31" s="845">
        <v>0</v>
      </c>
      <c r="P31" s="846">
        <v>0</v>
      </c>
      <c r="Q31" s="849">
        <v>0</v>
      </c>
      <c r="R31" s="850">
        <v>0</v>
      </c>
      <c r="S31" s="1084"/>
    </row>
    <row r="32" spans="1:19" ht="39.75" thickBot="1">
      <c r="A32" s="919" t="s">
        <v>1281</v>
      </c>
      <c r="B32" s="870"/>
      <c r="C32" s="1080"/>
      <c r="D32" s="851" t="s">
        <v>59</v>
      </c>
      <c r="E32" s="852">
        <v>1</v>
      </c>
      <c r="F32" s="853">
        <v>21903</v>
      </c>
      <c r="G32" s="854">
        <v>0</v>
      </c>
      <c r="H32" s="855">
        <v>7490</v>
      </c>
      <c r="I32" s="852"/>
      <c r="J32" s="853">
        <v>0</v>
      </c>
      <c r="K32" s="852"/>
      <c r="L32" s="853">
        <v>0</v>
      </c>
      <c r="M32" s="852"/>
      <c r="N32" s="853">
        <v>0</v>
      </c>
      <c r="O32" s="852"/>
      <c r="P32" s="853">
        <v>0</v>
      </c>
      <c r="Q32" s="856">
        <v>1</v>
      </c>
      <c r="R32" s="857">
        <v>29393</v>
      </c>
      <c r="S32" s="1078"/>
    </row>
    <row r="33" spans="1:19" ht="81" customHeight="1">
      <c r="A33" s="923" t="s">
        <v>574</v>
      </c>
      <c r="B33" s="913" t="s">
        <v>575</v>
      </c>
      <c r="C33" s="1079" t="s">
        <v>576</v>
      </c>
      <c r="D33" s="859" t="s">
        <v>60</v>
      </c>
      <c r="E33" s="845">
        <v>0</v>
      </c>
      <c r="F33" s="846">
        <v>0</v>
      </c>
      <c r="G33" s="847">
        <v>0</v>
      </c>
      <c r="H33" s="848">
        <v>0</v>
      </c>
      <c r="I33" s="845">
        <v>0</v>
      </c>
      <c r="J33" s="846">
        <v>0</v>
      </c>
      <c r="K33" s="845">
        <v>0</v>
      </c>
      <c r="L33" s="846">
        <v>0</v>
      </c>
      <c r="M33" s="845">
        <v>0</v>
      </c>
      <c r="N33" s="846">
        <v>0</v>
      </c>
      <c r="O33" s="845">
        <v>0</v>
      </c>
      <c r="P33" s="846">
        <v>0</v>
      </c>
      <c r="Q33" s="849">
        <v>0</v>
      </c>
      <c r="R33" s="850">
        <v>0</v>
      </c>
      <c r="S33" s="1077"/>
    </row>
    <row r="34" spans="1:19" ht="13.5" thickBot="1">
      <c r="A34" s="924"/>
      <c r="B34" s="858"/>
      <c r="C34" s="1080"/>
      <c r="D34" s="860" t="s">
        <v>61</v>
      </c>
      <c r="E34" s="861">
        <v>0</v>
      </c>
      <c r="F34" s="862">
        <v>0</v>
      </c>
      <c r="G34" s="863">
        <v>0</v>
      </c>
      <c r="H34" s="864">
        <v>0</v>
      </c>
      <c r="I34" s="861"/>
      <c r="J34" s="862">
        <v>0</v>
      </c>
      <c r="K34" s="861"/>
      <c r="L34" s="862">
        <v>0</v>
      </c>
      <c r="M34" s="861"/>
      <c r="N34" s="862">
        <v>0</v>
      </c>
      <c r="O34" s="861"/>
      <c r="P34" s="862">
        <v>0</v>
      </c>
      <c r="Q34" s="856">
        <v>0</v>
      </c>
      <c r="R34" s="857">
        <v>0</v>
      </c>
      <c r="S34" s="1078"/>
    </row>
    <row r="35" spans="1:19" ht="50.25" customHeight="1">
      <c r="A35" s="923" t="s">
        <v>577</v>
      </c>
      <c r="B35" s="914" t="s">
        <v>578</v>
      </c>
      <c r="C35" s="1079" t="s">
        <v>579</v>
      </c>
      <c r="D35" s="859" t="s">
        <v>60</v>
      </c>
      <c r="E35" s="845">
        <v>0</v>
      </c>
      <c r="F35" s="846">
        <v>0</v>
      </c>
      <c r="G35" s="847">
        <v>0</v>
      </c>
      <c r="H35" s="848">
        <v>0</v>
      </c>
      <c r="I35" s="845">
        <v>0</v>
      </c>
      <c r="J35" s="846">
        <v>0</v>
      </c>
      <c r="K35" s="845">
        <v>0</v>
      </c>
      <c r="L35" s="846">
        <v>0</v>
      </c>
      <c r="M35" s="845">
        <v>0</v>
      </c>
      <c r="N35" s="846">
        <v>0</v>
      </c>
      <c r="O35" s="845">
        <v>0</v>
      </c>
      <c r="P35" s="846">
        <v>0</v>
      </c>
      <c r="Q35" s="849">
        <v>0</v>
      </c>
      <c r="R35" s="850">
        <v>0</v>
      </c>
      <c r="S35" s="1077"/>
    </row>
    <row r="36" spans="1:19" ht="37.5" customHeight="1" thickBot="1">
      <c r="A36" s="919" t="s">
        <v>1280</v>
      </c>
      <c r="B36" s="915"/>
      <c r="C36" s="1080"/>
      <c r="D36" s="860" t="s">
        <v>61</v>
      </c>
      <c r="E36" s="861">
        <v>0</v>
      </c>
      <c r="F36" s="862">
        <v>0</v>
      </c>
      <c r="G36" s="863">
        <v>0</v>
      </c>
      <c r="H36" s="864">
        <v>0</v>
      </c>
      <c r="I36" s="861"/>
      <c r="J36" s="862">
        <v>0</v>
      </c>
      <c r="K36" s="861"/>
      <c r="L36" s="862">
        <v>0</v>
      </c>
      <c r="M36" s="861"/>
      <c r="N36" s="862">
        <v>0</v>
      </c>
      <c r="O36" s="861"/>
      <c r="P36" s="862">
        <v>0</v>
      </c>
      <c r="Q36" s="856">
        <v>0</v>
      </c>
      <c r="R36" s="857">
        <v>0</v>
      </c>
      <c r="S36" s="1078"/>
    </row>
    <row r="37" spans="1:19" ht="91.5" customHeight="1">
      <c r="A37" s="923" t="s">
        <v>580</v>
      </c>
      <c r="B37" s="916" t="s">
        <v>581</v>
      </c>
      <c r="C37" s="1079" t="s">
        <v>582</v>
      </c>
      <c r="D37" s="859" t="s">
        <v>60</v>
      </c>
      <c r="E37" s="845">
        <v>8</v>
      </c>
      <c r="F37" s="846">
        <v>0</v>
      </c>
      <c r="G37" s="847">
        <v>0</v>
      </c>
      <c r="H37" s="848">
        <v>0</v>
      </c>
      <c r="I37" s="845">
        <v>0</v>
      </c>
      <c r="J37" s="846">
        <v>0</v>
      </c>
      <c r="K37" s="845">
        <v>0</v>
      </c>
      <c r="L37" s="846">
        <v>0</v>
      </c>
      <c r="M37" s="845">
        <v>0</v>
      </c>
      <c r="N37" s="846">
        <v>0</v>
      </c>
      <c r="O37" s="845">
        <v>0</v>
      </c>
      <c r="P37" s="846">
        <v>0</v>
      </c>
      <c r="Q37" s="849">
        <v>8</v>
      </c>
      <c r="R37" s="850">
        <v>0</v>
      </c>
      <c r="S37" s="1077"/>
    </row>
    <row r="38" spans="1:19" ht="26.65" thickBot="1">
      <c r="A38" s="919" t="s">
        <v>1279</v>
      </c>
      <c r="B38" s="917"/>
      <c r="C38" s="1107"/>
      <c r="D38" s="860" t="s">
        <v>61</v>
      </c>
      <c r="E38" s="861">
        <v>0</v>
      </c>
      <c r="F38" s="862">
        <v>0</v>
      </c>
      <c r="G38" s="833">
        <v>0</v>
      </c>
      <c r="H38" s="864">
        <v>0</v>
      </c>
      <c r="I38" s="861"/>
      <c r="J38" s="862">
        <v>0</v>
      </c>
      <c r="K38" s="861"/>
      <c r="L38" s="862">
        <v>0</v>
      </c>
      <c r="M38" s="861"/>
      <c r="N38" s="862">
        <v>0</v>
      </c>
      <c r="O38" s="861"/>
      <c r="P38" s="862">
        <v>0</v>
      </c>
      <c r="Q38" s="856">
        <v>0</v>
      </c>
      <c r="R38" s="857">
        <v>0</v>
      </c>
      <c r="S38" s="1078"/>
    </row>
    <row r="39" spans="1:19" ht="96" customHeight="1">
      <c r="A39" s="918" t="s">
        <v>487</v>
      </c>
      <c r="B39" s="910" t="s">
        <v>488</v>
      </c>
      <c r="C39" s="1079" t="s">
        <v>489</v>
      </c>
      <c r="D39" s="859" t="s">
        <v>60</v>
      </c>
      <c r="E39" s="845">
        <v>3</v>
      </c>
      <c r="F39" s="846">
        <v>60870</v>
      </c>
      <c r="G39" s="847">
        <v>0</v>
      </c>
      <c r="H39" s="848">
        <v>0</v>
      </c>
      <c r="I39" s="845">
        <v>0</v>
      </c>
      <c r="J39" s="846">
        <v>0</v>
      </c>
      <c r="K39" s="845">
        <v>0</v>
      </c>
      <c r="L39" s="846">
        <v>0</v>
      </c>
      <c r="M39" s="845">
        <v>0</v>
      </c>
      <c r="N39" s="846">
        <v>0</v>
      </c>
      <c r="O39" s="845">
        <v>0</v>
      </c>
      <c r="P39" s="846">
        <v>0</v>
      </c>
      <c r="Q39" s="849">
        <v>3</v>
      </c>
      <c r="R39" s="850">
        <v>60870</v>
      </c>
      <c r="S39" s="1077"/>
    </row>
    <row r="40" spans="1:19" ht="13.5" thickBot="1">
      <c r="A40" s="919" t="s">
        <v>1278</v>
      </c>
      <c r="B40" s="870"/>
      <c r="C40" s="1080"/>
      <c r="D40" s="860" t="s">
        <v>61</v>
      </c>
      <c r="E40" s="861">
        <v>0</v>
      </c>
      <c r="F40" s="862">
        <v>0</v>
      </c>
      <c r="G40" s="863">
        <v>0</v>
      </c>
      <c r="H40" s="864">
        <v>0</v>
      </c>
      <c r="I40" s="861"/>
      <c r="J40" s="862">
        <v>0</v>
      </c>
      <c r="K40" s="861"/>
      <c r="L40" s="862">
        <v>0</v>
      </c>
      <c r="M40" s="861"/>
      <c r="N40" s="862">
        <v>0</v>
      </c>
      <c r="O40" s="861"/>
      <c r="P40" s="862">
        <v>0</v>
      </c>
      <c r="Q40" s="856">
        <v>0</v>
      </c>
      <c r="R40" s="857">
        <v>0</v>
      </c>
      <c r="S40" s="1078"/>
    </row>
    <row r="41" spans="1:19" ht="105">
      <c r="A41" s="918" t="s">
        <v>487</v>
      </c>
      <c r="B41" s="910" t="s">
        <v>490</v>
      </c>
      <c r="C41" s="1079" t="s">
        <v>491</v>
      </c>
      <c r="D41" s="859" t="s">
        <v>60</v>
      </c>
      <c r="E41" s="845">
        <v>10</v>
      </c>
      <c r="F41" s="846">
        <v>223478</v>
      </c>
      <c r="G41" s="847">
        <v>0</v>
      </c>
      <c r="H41" s="848">
        <v>86957</v>
      </c>
      <c r="I41" s="845">
        <v>0</v>
      </c>
      <c r="J41" s="846">
        <v>0</v>
      </c>
      <c r="K41" s="845">
        <v>0</v>
      </c>
      <c r="L41" s="846">
        <v>0</v>
      </c>
      <c r="M41" s="845">
        <v>0</v>
      </c>
      <c r="N41" s="846">
        <v>0</v>
      </c>
      <c r="O41" s="845">
        <v>0</v>
      </c>
      <c r="P41" s="846">
        <v>0</v>
      </c>
      <c r="Q41" s="849">
        <v>10</v>
      </c>
      <c r="R41" s="850">
        <v>310435</v>
      </c>
      <c r="S41" s="1077"/>
    </row>
    <row r="42" spans="1:19" ht="13.5" thickBot="1">
      <c r="A42" s="919" t="s">
        <v>1277</v>
      </c>
      <c r="B42" s="870"/>
      <c r="C42" s="1080"/>
      <c r="D42" s="860" t="s">
        <v>61</v>
      </c>
      <c r="E42" s="861">
        <v>0</v>
      </c>
      <c r="F42" s="862">
        <v>0</v>
      </c>
      <c r="G42" s="863">
        <v>27</v>
      </c>
      <c r="H42" s="864">
        <v>116592.59</v>
      </c>
      <c r="I42" s="861"/>
      <c r="J42" s="862">
        <v>0</v>
      </c>
      <c r="K42" s="861"/>
      <c r="L42" s="862">
        <v>0</v>
      </c>
      <c r="M42" s="861"/>
      <c r="N42" s="862">
        <v>0</v>
      </c>
      <c r="O42" s="861"/>
      <c r="P42" s="862">
        <v>0</v>
      </c>
      <c r="Q42" s="856">
        <v>27</v>
      </c>
      <c r="R42" s="857">
        <v>116592.59</v>
      </c>
      <c r="S42" s="1078"/>
    </row>
    <row r="43" spans="1:19" ht="69" customHeight="1">
      <c r="A43" s="918" t="s">
        <v>492</v>
      </c>
      <c r="B43" s="910" t="s">
        <v>493</v>
      </c>
      <c r="C43" s="1079" t="s">
        <v>494</v>
      </c>
      <c r="D43" s="859" t="s">
        <v>60</v>
      </c>
      <c r="E43" s="845">
        <v>2</v>
      </c>
      <c r="F43" s="846">
        <v>0</v>
      </c>
      <c r="G43" s="847">
        <v>0</v>
      </c>
      <c r="H43" s="848">
        <v>0</v>
      </c>
      <c r="I43" s="845">
        <v>0</v>
      </c>
      <c r="J43" s="846">
        <v>0</v>
      </c>
      <c r="K43" s="845">
        <v>0</v>
      </c>
      <c r="L43" s="846">
        <v>0</v>
      </c>
      <c r="M43" s="845">
        <v>0</v>
      </c>
      <c r="N43" s="846">
        <v>0</v>
      </c>
      <c r="O43" s="845">
        <v>0</v>
      </c>
      <c r="P43" s="846">
        <v>0</v>
      </c>
      <c r="Q43" s="849">
        <v>2</v>
      </c>
      <c r="R43" s="850">
        <v>0</v>
      </c>
      <c r="S43" s="1077"/>
    </row>
    <row r="44" spans="1:19" ht="24" customHeight="1" thickBot="1">
      <c r="A44" s="919" t="s">
        <v>1276</v>
      </c>
      <c r="B44" s="870"/>
      <c r="C44" s="1080"/>
      <c r="D44" s="860" t="s">
        <v>61</v>
      </c>
      <c r="E44" s="861">
        <v>6</v>
      </c>
      <c r="F44" s="862">
        <v>561435</v>
      </c>
      <c r="G44" s="863">
        <v>3</v>
      </c>
      <c r="H44" s="864">
        <v>750843</v>
      </c>
      <c r="I44" s="861"/>
      <c r="J44" s="862">
        <v>0</v>
      </c>
      <c r="K44" s="861"/>
      <c r="L44" s="862">
        <v>0</v>
      </c>
      <c r="M44" s="861"/>
      <c r="N44" s="862">
        <v>0</v>
      </c>
      <c r="O44" s="861"/>
      <c r="P44" s="862">
        <v>0</v>
      </c>
      <c r="Q44" s="856">
        <v>9</v>
      </c>
      <c r="R44" s="857">
        <v>1312278</v>
      </c>
      <c r="S44" s="1078"/>
    </row>
    <row r="45" spans="1:19" ht="66" customHeight="1">
      <c r="A45" s="918" t="s">
        <v>495</v>
      </c>
      <c r="B45" s="910" t="s">
        <v>496</v>
      </c>
      <c r="C45" s="1079" t="s">
        <v>497</v>
      </c>
      <c r="D45" s="859" t="s">
        <v>60</v>
      </c>
      <c r="E45" s="845">
        <v>6</v>
      </c>
      <c r="F45" s="846">
        <v>30435</v>
      </c>
      <c r="G45" s="847">
        <v>0</v>
      </c>
      <c r="H45" s="848">
        <v>0</v>
      </c>
      <c r="I45" s="845">
        <v>0</v>
      </c>
      <c r="J45" s="846">
        <v>0</v>
      </c>
      <c r="K45" s="845">
        <v>0</v>
      </c>
      <c r="L45" s="846">
        <v>0</v>
      </c>
      <c r="M45" s="845">
        <v>0</v>
      </c>
      <c r="N45" s="846">
        <v>0</v>
      </c>
      <c r="O45" s="845">
        <v>0</v>
      </c>
      <c r="P45" s="846">
        <v>0</v>
      </c>
      <c r="Q45" s="849">
        <v>6</v>
      </c>
      <c r="R45" s="850">
        <v>30435</v>
      </c>
      <c r="S45" s="1077"/>
    </row>
    <row r="46" spans="1:19" ht="13.5" thickBot="1">
      <c r="A46" s="919" t="s">
        <v>1275</v>
      </c>
      <c r="B46" s="870"/>
      <c r="C46" s="1080"/>
      <c r="D46" s="860" t="s">
        <v>61</v>
      </c>
      <c r="E46" s="861">
        <v>0</v>
      </c>
      <c r="F46" s="862">
        <v>0</v>
      </c>
      <c r="G46" s="863">
        <v>13</v>
      </c>
      <c r="H46" s="864">
        <v>50841</v>
      </c>
      <c r="I46" s="861"/>
      <c r="J46" s="862">
        <v>0</v>
      </c>
      <c r="K46" s="861"/>
      <c r="L46" s="862">
        <v>0</v>
      </c>
      <c r="M46" s="861"/>
      <c r="N46" s="862">
        <v>0</v>
      </c>
      <c r="O46" s="861"/>
      <c r="P46" s="862">
        <v>0</v>
      </c>
      <c r="Q46" s="856">
        <v>13</v>
      </c>
      <c r="R46" s="857">
        <v>50841</v>
      </c>
      <c r="S46" s="1078"/>
    </row>
    <row r="47" spans="1:19" ht="42.75" customHeight="1">
      <c r="A47" s="918" t="s">
        <v>495</v>
      </c>
      <c r="B47" s="910" t="s">
        <v>498</v>
      </c>
      <c r="C47" s="1079" t="s">
        <v>499</v>
      </c>
      <c r="D47" s="859" t="s">
        <v>60</v>
      </c>
      <c r="E47" s="845">
        <v>4</v>
      </c>
      <c r="F47" s="846">
        <v>9130</v>
      </c>
      <c r="G47" s="847">
        <v>0</v>
      </c>
      <c r="H47" s="848">
        <v>0</v>
      </c>
      <c r="I47" s="845">
        <v>0</v>
      </c>
      <c r="J47" s="846">
        <v>0</v>
      </c>
      <c r="K47" s="845">
        <v>0</v>
      </c>
      <c r="L47" s="846">
        <v>0</v>
      </c>
      <c r="M47" s="845">
        <v>0</v>
      </c>
      <c r="N47" s="846">
        <v>0</v>
      </c>
      <c r="O47" s="845">
        <v>0</v>
      </c>
      <c r="P47" s="846">
        <v>0</v>
      </c>
      <c r="Q47" s="849">
        <v>4</v>
      </c>
      <c r="R47" s="850">
        <v>9130</v>
      </c>
      <c r="S47" s="1077"/>
    </row>
    <row r="48" spans="1:19" ht="13.5" thickBot="1">
      <c r="A48" s="919" t="s">
        <v>1274</v>
      </c>
      <c r="B48" s="870"/>
      <c r="C48" s="1080"/>
      <c r="D48" s="860" t="s">
        <v>61</v>
      </c>
      <c r="E48" s="861">
        <v>6</v>
      </c>
      <c r="F48" s="862">
        <v>5362.32</v>
      </c>
      <c r="G48" s="863">
        <v>2</v>
      </c>
      <c r="H48" s="864">
        <v>2962.96</v>
      </c>
      <c r="I48" s="861"/>
      <c r="J48" s="862">
        <v>0</v>
      </c>
      <c r="K48" s="861"/>
      <c r="L48" s="862">
        <v>0</v>
      </c>
      <c r="M48" s="861"/>
      <c r="N48" s="862">
        <v>0</v>
      </c>
      <c r="O48" s="861"/>
      <c r="P48" s="862">
        <v>0</v>
      </c>
      <c r="Q48" s="856">
        <v>8</v>
      </c>
      <c r="R48" s="857">
        <v>8325.2799999999988</v>
      </c>
      <c r="S48" s="1078"/>
    </row>
    <row r="49" spans="1:19" ht="54" customHeight="1">
      <c r="A49" s="918" t="s">
        <v>500</v>
      </c>
      <c r="B49" s="910" t="s">
        <v>501</v>
      </c>
      <c r="C49" s="1079" t="s">
        <v>502</v>
      </c>
      <c r="D49" s="859" t="s">
        <v>60</v>
      </c>
      <c r="E49" s="845">
        <v>5</v>
      </c>
      <c r="F49" s="846">
        <v>50435</v>
      </c>
      <c r="G49" s="847">
        <v>0</v>
      </c>
      <c r="H49" s="848">
        <v>0</v>
      </c>
      <c r="I49" s="845">
        <v>0</v>
      </c>
      <c r="J49" s="846">
        <v>0</v>
      </c>
      <c r="K49" s="845">
        <v>0</v>
      </c>
      <c r="L49" s="846">
        <v>0</v>
      </c>
      <c r="M49" s="845">
        <v>0</v>
      </c>
      <c r="N49" s="846">
        <v>0</v>
      </c>
      <c r="O49" s="845">
        <v>0</v>
      </c>
      <c r="P49" s="846">
        <v>0</v>
      </c>
      <c r="Q49" s="849">
        <v>5</v>
      </c>
      <c r="R49" s="850">
        <v>50435</v>
      </c>
      <c r="S49" s="1077"/>
    </row>
    <row r="50" spans="1:19" ht="13.5" thickBot="1">
      <c r="A50" s="919" t="s">
        <v>1273</v>
      </c>
      <c r="B50" s="870"/>
      <c r="C50" s="1080"/>
      <c r="D50" s="860" t="s">
        <v>61</v>
      </c>
      <c r="E50" s="861">
        <v>0</v>
      </c>
      <c r="F50" s="862">
        <v>0</v>
      </c>
      <c r="G50" s="863">
        <v>0</v>
      </c>
      <c r="H50" s="864">
        <v>0</v>
      </c>
      <c r="I50" s="861"/>
      <c r="J50" s="862">
        <v>0</v>
      </c>
      <c r="K50" s="861"/>
      <c r="L50" s="862">
        <v>0</v>
      </c>
      <c r="M50" s="861"/>
      <c r="N50" s="862">
        <v>0</v>
      </c>
      <c r="O50" s="861"/>
      <c r="P50" s="862">
        <v>0</v>
      </c>
      <c r="Q50" s="856">
        <v>0</v>
      </c>
      <c r="R50" s="857">
        <v>0</v>
      </c>
      <c r="S50" s="1078"/>
    </row>
    <row r="51" spans="1:19" ht="39.4">
      <c r="A51" s="918" t="s">
        <v>503</v>
      </c>
      <c r="B51" s="910" t="s">
        <v>504</v>
      </c>
      <c r="C51" s="1079" t="s">
        <v>505</v>
      </c>
      <c r="D51" s="859" t="s">
        <v>60</v>
      </c>
      <c r="E51" s="845">
        <v>5</v>
      </c>
      <c r="F51" s="846">
        <v>30939</v>
      </c>
      <c r="G51" s="847">
        <v>0</v>
      </c>
      <c r="H51" s="848">
        <v>0</v>
      </c>
      <c r="I51" s="845">
        <v>0</v>
      </c>
      <c r="J51" s="846">
        <v>0</v>
      </c>
      <c r="K51" s="845">
        <v>0</v>
      </c>
      <c r="L51" s="846">
        <v>0</v>
      </c>
      <c r="M51" s="845">
        <v>0</v>
      </c>
      <c r="N51" s="846">
        <v>0</v>
      </c>
      <c r="O51" s="845">
        <v>0</v>
      </c>
      <c r="P51" s="846">
        <v>0</v>
      </c>
      <c r="Q51" s="849">
        <v>5</v>
      </c>
      <c r="R51" s="850">
        <v>30939</v>
      </c>
      <c r="S51" s="1077"/>
    </row>
    <row r="52" spans="1:19" ht="13.15">
      <c r="A52" s="919" t="s">
        <v>1272</v>
      </c>
      <c r="B52" s="870"/>
      <c r="C52" s="1080"/>
      <c r="D52" s="860" t="s">
        <v>61</v>
      </c>
      <c r="E52" s="861">
        <v>33</v>
      </c>
      <c r="F52" s="862">
        <v>23913.040000000001</v>
      </c>
      <c r="G52" s="863">
        <v>20</v>
      </c>
      <c r="H52" s="864">
        <v>13703.7</v>
      </c>
      <c r="I52" s="861"/>
      <c r="J52" s="862">
        <v>0</v>
      </c>
      <c r="K52" s="861"/>
      <c r="L52" s="862">
        <v>0</v>
      </c>
      <c r="M52" s="861"/>
      <c r="N52" s="862">
        <v>0</v>
      </c>
      <c r="O52" s="861"/>
      <c r="P52" s="862">
        <v>0</v>
      </c>
      <c r="Q52" s="856">
        <v>53</v>
      </c>
      <c r="R52" s="857">
        <v>37616.740000000005</v>
      </c>
      <c r="S52" s="1078"/>
    </row>
    <row r="53" spans="1:19" ht="14.65" thickBot="1">
      <c r="A53" s="839" t="s">
        <v>298</v>
      </c>
      <c r="B53" s="840"/>
      <c r="C53" s="933"/>
      <c r="D53" s="841"/>
      <c r="E53" s="841"/>
      <c r="F53" s="841"/>
      <c r="G53" s="841"/>
      <c r="H53" s="841"/>
      <c r="I53" s="841"/>
      <c r="J53" s="841"/>
      <c r="K53" s="841"/>
      <c r="L53" s="841"/>
      <c r="M53" s="841"/>
      <c r="N53" s="841"/>
      <c r="O53" s="841"/>
      <c r="P53" s="841"/>
      <c r="Q53" s="841"/>
      <c r="R53" s="842"/>
      <c r="S53" s="939"/>
    </row>
    <row r="54" spans="1:19" ht="51" customHeight="1" thickBot="1">
      <c r="A54" s="922" t="s">
        <v>51</v>
      </c>
      <c r="B54" s="1095" t="s">
        <v>52</v>
      </c>
      <c r="C54" s="1097" t="s">
        <v>53</v>
      </c>
      <c r="D54" s="1093"/>
      <c r="E54" s="1091">
        <v>2018</v>
      </c>
      <c r="F54" s="1092"/>
      <c r="G54" s="1091">
        <v>2019</v>
      </c>
      <c r="H54" s="1092"/>
      <c r="I54" s="1091">
        <v>2020</v>
      </c>
      <c r="J54" s="1092"/>
      <c r="K54" s="1091">
        <v>2021</v>
      </c>
      <c r="L54" s="1092"/>
      <c r="M54" s="1091">
        <v>2022</v>
      </c>
      <c r="N54" s="1092"/>
      <c r="O54" s="1091">
        <v>2023</v>
      </c>
      <c r="P54" s="1092"/>
      <c r="Q54" s="1091" t="s">
        <v>54</v>
      </c>
      <c r="R54" s="1092"/>
      <c r="S54" s="1093" t="s">
        <v>55</v>
      </c>
    </row>
    <row r="55" spans="1:19" ht="14.65" thickBot="1">
      <c r="A55" s="837"/>
      <c r="B55" s="1096"/>
      <c r="C55" s="1098"/>
      <c r="D55" s="1094"/>
      <c r="E55" s="843" t="s">
        <v>56</v>
      </c>
      <c r="F55" s="834" t="s">
        <v>57</v>
      </c>
      <c r="G55" s="843" t="s">
        <v>56</v>
      </c>
      <c r="H55" s="843" t="s">
        <v>57</v>
      </c>
      <c r="I55" s="843" t="s">
        <v>56</v>
      </c>
      <c r="J55" s="834" t="s">
        <v>57</v>
      </c>
      <c r="K55" s="843" t="s">
        <v>56</v>
      </c>
      <c r="L55" s="834" t="s">
        <v>57</v>
      </c>
      <c r="M55" s="843" t="s">
        <v>56</v>
      </c>
      <c r="N55" s="834" t="s">
        <v>57</v>
      </c>
      <c r="O55" s="843" t="s">
        <v>56</v>
      </c>
      <c r="P55" s="834" t="s">
        <v>57</v>
      </c>
      <c r="Q55" s="837" t="s">
        <v>56</v>
      </c>
      <c r="R55" s="837" t="s">
        <v>57</v>
      </c>
      <c r="S55" s="1094"/>
    </row>
    <row r="56" spans="1:19" ht="57" customHeight="1">
      <c r="A56" s="923" t="s">
        <v>506</v>
      </c>
      <c r="B56" s="910" t="s">
        <v>507</v>
      </c>
      <c r="C56" s="1079" t="s">
        <v>508</v>
      </c>
      <c r="D56" s="844" t="s">
        <v>58</v>
      </c>
      <c r="E56" s="845">
        <v>0</v>
      </c>
      <c r="F56" s="846">
        <v>65217</v>
      </c>
      <c r="G56" s="847">
        <v>0</v>
      </c>
      <c r="H56" s="848">
        <v>0</v>
      </c>
      <c r="I56" s="845">
        <v>0</v>
      </c>
      <c r="J56" s="846">
        <v>0</v>
      </c>
      <c r="K56" s="845">
        <v>0</v>
      </c>
      <c r="L56" s="846">
        <v>0</v>
      </c>
      <c r="M56" s="845">
        <v>0</v>
      </c>
      <c r="N56" s="846">
        <v>0</v>
      </c>
      <c r="O56" s="845">
        <v>0</v>
      </c>
      <c r="P56" s="846">
        <v>0</v>
      </c>
      <c r="Q56" s="849">
        <v>0</v>
      </c>
      <c r="R56" s="850">
        <v>65217</v>
      </c>
      <c r="S56" s="1077"/>
    </row>
    <row r="57" spans="1:19" ht="39.75" thickBot="1">
      <c r="A57" s="919" t="s">
        <v>1271</v>
      </c>
      <c r="B57" s="870"/>
      <c r="C57" s="1080"/>
      <c r="D57" s="851" t="s">
        <v>59</v>
      </c>
      <c r="E57" s="852">
        <v>10</v>
      </c>
      <c r="F57" s="853">
        <v>5125</v>
      </c>
      <c r="G57" s="940">
        <v>4</v>
      </c>
      <c r="H57" s="855">
        <v>2593</v>
      </c>
      <c r="I57" s="852"/>
      <c r="J57" s="853">
        <v>0</v>
      </c>
      <c r="K57" s="852"/>
      <c r="L57" s="853">
        <v>0</v>
      </c>
      <c r="M57" s="852"/>
      <c r="N57" s="853">
        <v>0</v>
      </c>
      <c r="O57" s="852"/>
      <c r="P57" s="853">
        <v>0</v>
      </c>
      <c r="Q57" s="856">
        <v>14</v>
      </c>
      <c r="R57" s="857">
        <v>7718</v>
      </c>
      <c r="S57" s="1078"/>
    </row>
    <row r="58" spans="1:19" ht="54.75" customHeight="1">
      <c r="A58" s="923" t="s">
        <v>509</v>
      </c>
      <c r="B58" s="910" t="s">
        <v>510</v>
      </c>
      <c r="C58" s="1079" t="s">
        <v>511</v>
      </c>
      <c r="D58" s="859" t="s">
        <v>60</v>
      </c>
      <c r="E58" s="845">
        <v>40</v>
      </c>
      <c r="F58" s="846">
        <v>56522</v>
      </c>
      <c r="G58" s="847">
        <v>0</v>
      </c>
      <c r="H58" s="848">
        <v>83044</v>
      </c>
      <c r="I58" s="845">
        <v>0</v>
      </c>
      <c r="J58" s="846">
        <v>0</v>
      </c>
      <c r="K58" s="845">
        <v>0</v>
      </c>
      <c r="L58" s="846">
        <v>0</v>
      </c>
      <c r="M58" s="845">
        <v>0</v>
      </c>
      <c r="N58" s="846">
        <v>0</v>
      </c>
      <c r="O58" s="845">
        <v>0</v>
      </c>
      <c r="P58" s="846">
        <v>0</v>
      </c>
      <c r="Q58" s="849">
        <v>40</v>
      </c>
      <c r="R58" s="850">
        <v>139566</v>
      </c>
      <c r="S58" s="1077"/>
    </row>
    <row r="59" spans="1:19" ht="26.65" thickBot="1">
      <c r="A59" s="919" t="s">
        <v>1270</v>
      </c>
      <c r="B59" s="870"/>
      <c r="C59" s="1106"/>
      <c r="D59" s="860" t="s">
        <v>61</v>
      </c>
      <c r="E59" s="861">
        <v>700</v>
      </c>
      <c r="F59" s="862">
        <v>2755037</v>
      </c>
      <c r="G59" s="863">
        <v>788</v>
      </c>
      <c r="H59" s="864">
        <v>1744608</v>
      </c>
      <c r="I59" s="861"/>
      <c r="J59" s="862">
        <v>0</v>
      </c>
      <c r="K59" s="861"/>
      <c r="L59" s="862">
        <v>0</v>
      </c>
      <c r="M59" s="861"/>
      <c r="N59" s="862">
        <v>0</v>
      </c>
      <c r="O59" s="861"/>
      <c r="P59" s="862">
        <v>0</v>
      </c>
      <c r="Q59" s="856">
        <v>1488</v>
      </c>
      <c r="R59" s="857">
        <v>4499645</v>
      </c>
      <c r="S59" s="1078"/>
    </row>
    <row r="60" spans="1:19" ht="82.5" customHeight="1">
      <c r="A60" s="923" t="s">
        <v>512</v>
      </c>
      <c r="B60" s="910" t="s">
        <v>513</v>
      </c>
      <c r="C60" s="1079" t="s">
        <v>514</v>
      </c>
      <c r="D60" s="859" t="s">
        <v>60</v>
      </c>
      <c r="E60" s="845">
        <v>0</v>
      </c>
      <c r="F60" s="846">
        <v>181914</v>
      </c>
      <c r="G60" s="847">
        <v>0</v>
      </c>
      <c r="H60" s="848">
        <v>136434</v>
      </c>
      <c r="I60" s="845">
        <v>0</v>
      </c>
      <c r="J60" s="846">
        <v>0</v>
      </c>
      <c r="K60" s="845">
        <v>0</v>
      </c>
      <c r="L60" s="846">
        <v>0</v>
      </c>
      <c r="M60" s="845">
        <v>0</v>
      </c>
      <c r="N60" s="846">
        <v>0</v>
      </c>
      <c r="O60" s="845">
        <v>0</v>
      </c>
      <c r="P60" s="846">
        <v>0</v>
      </c>
      <c r="Q60" s="849">
        <v>0</v>
      </c>
      <c r="R60" s="850">
        <v>318348</v>
      </c>
      <c r="S60" s="1077"/>
    </row>
    <row r="61" spans="1:19" ht="26.65" thickBot="1">
      <c r="A61" s="919" t="s">
        <v>1269</v>
      </c>
      <c r="B61" s="870"/>
      <c r="C61" s="1080"/>
      <c r="D61" s="860" t="s">
        <v>61</v>
      </c>
      <c r="E61" s="861">
        <v>30</v>
      </c>
      <c r="F61" s="862">
        <v>157377</v>
      </c>
      <c r="G61" s="863">
        <v>26</v>
      </c>
      <c r="H61" s="864">
        <v>45642</v>
      </c>
      <c r="I61" s="861"/>
      <c r="J61" s="862">
        <v>0</v>
      </c>
      <c r="K61" s="861"/>
      <c r="L61" s="862">
        <v>0</v>
      </c>
      <c r="M61" s="861"/>
      <c r="N61" s="862">
        <v>0</v>
      </c>
      <c r="O61" s="861"/>
      <c r="P61" s="862">
        <v>0</v>
      </c>
      <c r="Q61" s="856">
        <v>56</v>
      </c>
      <c r="R61" s="857">
        <v>203019</v>
      </c>
      <c r="S61" s="1078"/>
    </row>
    <row r="62" spans="1:19" ht="53.25" customHeight="1">
      <c r="A62" s="923" t="s">
        <v>515</v>
      </c>
      <c r="B62" s="910" t="s">
        <v>516</v>
      </c>
      <c r="C62" s="1079" t="s">
        <v>517</v>
      </c>
      <c r="D62" s="859" t="s">
        <v>60</v>
      </c>
      <c r="E62" s="845">
        <v>0</v>
      </c>
      <c r="F62" s="846">
        <v>130000</v>
      </c>
      <c r="G62" s="847">
        <v>0</v>
      </c>
      <c r="H62" s="848">
        <v>120000</v>
      </c>
      <c r="I62" s="845">
        <v>0</v>
      </c>
      <c r="J62" s="846">
        <v>0</v>
      </c>
      <c r="K62" s="845">
        <v>0</v>
      </c>
      <c r="L62" s="846">
        <v>0</v>
      </c>
      <c r="M62" s="845">
        <v>0</v>
      </c>
      <c r="N62" s="846">
        <v>0</v>
      </c>
      <c r="O62" s="845">
        <v>0</v>
      </c>
      <c r="P62" s="846">
        <v>0</v>
      </c>
      <c r="Q62" s="849">
        <v>0</v>
      </c>
      <c r="R62" s="850">
        <v>250000</v>
      </c>
      <c r="S62" s="1077"/>
    </row>
    <row r="63" spans="1:19" ht="26.65" thickBot="1">
      <c r="A63" s="919" t="s">
        <v>1268</v>
      </c>
      <c r="B63" s="870"/>
      <c r="C63" s="1080"/>
      <c r="D63" s="860" t="s">
        <v>61</v>
      </c>
      <c r="E63" s="861">
        <v>300</v>
      </c>
      <c r="F63" s="862">
        <v>111462</v>
      </c>
      <c r="G63" s="863">
        <v>300</v>
      </c>
      <c r="H63" s="864">
        <v>62821</v>
      </c>
      <c r="I63" s="861"/>
      <c r="J63" s="862">
        <v>0</v>
      </c>
      <c r="K63" s="861"/>
      <c r="L63" s="862">
        <v>0</v>
      </c>
      <c r="M63" s="861"/>
      <c r="N63" s="862">
        <v>0</v>
      </c>
      <c r="O63" s="861"/>
      <c r="P63" s="862">
        <v>0</v>
      </c>
      <c r="Q63" s="856">
        <v>600</v>
      </c>
      <c r="R63" s="857">
        <v>174283</v>
      </c>
      <c r="S63" s="1078"/>
    </row>
    <row r="64" spans="1:19" ht="92.25" customHeight="1">
      <c r="A64" s="923" t="s">
        <v>518</v>
      </c>
      <c r="B64" s="910" t="s">
        <v>519</v>
      </c>
      <c r="C64" s="1079" t="s">
        <v>511</v>
      </c>
      <c r="D64" s="859" t="s">
        <v>60</v>
      </c>
      <c r="E64" s="845">
        <v>300</v>
      </c>
      <c r="F64" s="846">
        <v>1174684</v>
      </c>
      <c r="G64" s="847">
        <v>0</v>
      </c>
      <c r="H64" s="848">
        <v>447306</v>
      </c>
      <c r="I64" s="845">
        <v>0</v>
      </c>
      <c r="J64" s="846">
        <v>0</v>
      </c>
      <c r="K64" s="845">
        <v>0</v>
      </c>
      <c r="L64" s="846">
        <v>0</v>
      </c>
      <c r="M64" s="845">
        <v>0</v>
      </c>
      <c r="N64" s="846">
        <v>0</v>
      </c>
      <c r="O64" s="845">
        <v>0</v>
      </c>
      <c r="P64" s="846">
        <v>0</v>
      </c>
      <c r="Q64" s="849">
        <v>300</v>
      </c>
      <c r="R64" s="850">
        <v>1621990</v>
      </c>
      <c r="S64" s="1077"/>
    </row>
    <row r="65" spans="1:19" ht="26.65" thickBot="1">
      <c r="A65" s="919" t="s">
        <v>1267</v>
      </c>
      <c r="B65" s="870"/>
      <c r="C65" s="1080"/>
      <c r="D65" s="860" t="s">
        <v>61</v>
      </c>
      <c r="E65" s="861">
        <v>300</v>
      </c>
      <c r="F65" s="862">
        <v>675217</v>
      </c>
      <c r="G65" s="863">
        <v>300</v>
      </c>
      <c r="H65" s="864">
        <v>1070267</v>
      </c>
      <c r="I65" s="861"/>
      <c r="J65" s="862">
        <v>0</v>
      </c>
      <c r="K65" s="861"/>
      <c r="L65" s="862">
        <v>0</v>
      </c>
      <c r="M65" s="861"/>
      <c r="N65" s="862">
        <v>0</v>
      </c>
      <c r="O65" s="861"/>
      <c r="P65" s="862">
        <v>0</v>
      </c>
      <c r="Q65" s="856">
        <v>600</v>
      </c>
      <c r="R65" s="857">
        <v>1745484</v>
      </c>
      <c r="S65" s="1078"/>
    </row>
    <row r="66" spans="1:19" ht="99.75" customHeight="1">
      <c r="A66" s="923" t="s">
        <v>520</v>
      </c>
      <c r="B66" s="910" t="s">
        <v>521</v>
      </c>
      <c r="C66" s="1079" t="s">
        <v>522</v>
      </c>
      <c r="D66" s="859" t="s">
        <v>60</v>
      </c>
      <c r="E66" s="845">
        <v>50</v>
      </c>
      <c r="F66" s="846">
        <v>180000</v>
      </c>
      <c r="G66" s="847">
        <v>0</v>
      </c>
      <c r="H66" s="848">
        <v>0</v>
      </c>
      <c r="I66" s="845">
        <v>0</v>
      </c>
      <c r="J66" s="846">
        <v>0</v>
      </c>
      <c r="K66" s="845">
        <v>0</v>
      </c>
      <c r="L66" s="846">
        <v>0</v>
      </c>
      <c r="M66" s="845">
        <v>0</v>
      </c>
      <c r="N66" s="846">
        <v>0</v>
      </c>
      <c r="O66" s="845">
        <v>0</v>
      </c>
      <c r="P66" s="846">
        <v>0</v>
      </c>
      <c r="Q66" s="849">
        <v>50</v>
      </c>
      <c r="R66" s="850">
        <v>180000</v>
      </c>
      <c r="S66" s="1077"/>
    </row>
    <row r="67" spans="1:19" ht="13.5" thickBot="1">
      <c r="A67" s="919" t="s">
        <v>1266</v>
      </c>
      <c r="B67" s="870"/>
      <c r="C67" s="1080"/>
      <c r="D67" s="860" t="s">
        <v>61</v>
      </c>
      <c r="E67" s="861">
        <v>420</v>
      </c>
      <c r="F67" s="862">
        <v>50857</v>
      </c>
      <c r="G67" s="863">
        <v>330</v>
      </c>
      <c r="H67" s="864">
        <v>8329</v>
      </c>
      <c r="I67" s="861"/>
      <c r="J67" s="862">
        <v>0</v>
      </c>
      <c r="K67" s="861"/>
      <c r="L67" s="862">
        <v>0</v>
      </c>
      <c r="M67" s="861"/>
      <c r="N67" s="862">
        <v>0</v>
      </c>
      <c r="O67" s="861"/>
      <c r="P67" s="862">
        <v>0</v>
      </c>
      <c r="Q67" s="856">
        <v>750</v>
      </c>
      <c r="R67" s="857">
        <v>59186</v>
      </c>
      <c r="S67" s="1078"/>
    </row>
    <row r="68" spans="1:19" ht="91.9">
      <c r="A68" s="923" t="s">
        <v>523</v>
      </c>
      <c r="B68" s="910" t="s">
        <v>524</v>
      </c>
      <c r="C68" s="1079" t="s">
        <v>525</v>
      </c>
      <c r="D68" s="859" t="s">
        <v>60</v>
      </c>
      <c r="E68" s="845">
        <v>200</v>
      </c>
      <c r="F68" s="846">
        <v>917566</v>
      </c>
      <c r="G68" s="847">
        <v>0</v>
      </c>
      <c r="H68" s="848">
        <v>427736</v>
      </c>
      <c r="I68" s="845">
        <v>0</v>
      </c>
      <c r="J68" s="846">
        <v>0</v>
      </c>
      <c r="K68" s="845">
        <v>0</v>
      </c>
      <c r="L68" s="846">
        <v>0</v>
      </c>
      <c r="M68" s="845">
        <v>0</v>
      </c>
      <c r="N68" s="846">
        <v>0</v>
      </c>
      <c r="O68" s="845">
        <v>0</v>
      </c>
      <c r="P68" s="846">
        <v>0</v>
      </c>
      <c r="Q68" s="849">
        <v>200</v>
      </c>
      <c r="R68" s="850">
        <v>1345302</v>
      </c>
      <c r="S68" s="1077"/>
    </row>
    <row r="69" spans="1:19" ht="26.65" thickBot="1">
      <c r="A69" s="919" t="s">
        <v>1265</v>
      </c>
      <c r="B69" s="870"/>
      <c r="C69" s="1080"/>
      <c r="D69" s="860" t="s">
        <v>61</v>
      </c>
      <c r="E69" s="861">
        <v>430</v>
      </c>
      <c r="F69" s="862">
        <v>764123</v>
      </c>
      <c r="G69" s="863">
        <v>420</v>
      </c>
      <c r="H69" s="864">
        <v>1003768</v>
      </c>
      <c r="I69" s="861"/>
      <c r="J69" s="862">
        <v>0</v>
      </c>
      <c r="K69" s="861"/>
      <c r="L69" s="862">
        <v>0</v>
      </c>
      <c r="M69" s="861"/>
      <c r="N69" s="862">
        <v>0</v>
      </c>
      <c r="O69" s="861"/>
      <c r="P69" s="862">
        <v>0</v>
      </c>
      <c r="Q69" s="856">
        <v>850</v>
      </c>
      <c r="R69" s="857">
        <v>1767891</v>
      </c>
      <c r="S69" s="1078"/>
    </row>
    <row r="70" spans="1:19" ht="91.9">
      <c r="A70" s="923" t="s">
        <v>526</v>
      </c>
      <c r="B70" s="910" t="s">
        <v>527</v>
      </c>
      <c r="C70" s="1083" t="s">
        <v>528</v>
      </c>
      <c r="D70" s="865" t="s">
        <v>60</v>
      </c>
      <c r="E70" s="866">
        <v>2</v>
      </c>
      <c r="F70" s="867">
        <v>20000</v>
      </c>
      <c r="G70" s="847">
        <v>0</v>
      </c>
      <c r="H70" s="848">
        <v>10000</v>
      </c>
      <c r="I70" s="866">
        <v>0</v>
      </c>
      <c r="J70" s="867">
        <v>0</v>
      </c>
      <c r="K70" s="866">
        <v>0</v>
      </c>
      <c r="L70" s="867">
        <v>0</v>
      </c>
      <c r="M70" s="866">
        <v>0</v>
      </c>
      <c r="N70" s="867">
        <v>0</v>
      </c>
      <c r="O70" s="866">
        <v>0</v>
      </c>
      <c r="P70" s="867">
        <v>0</v>
      </c>
      <c r="Q70" s="868">
        <v>2</v>
      </c>
      <c r="R70" s="869">
        <v>30000</v>
      </c>
      <c r="S70" s="1084"/>
    </row>
    <row r="71" spans="1:19" ht="67.5" customHeight="1">
      <c r="A71" s="919" t="s">
        <v>1264</v>
      </c>
      <c r="B71" s="870"/>
      <c r="C71" s="1080"/>
      <c r="D71" s="860" t="s">
        <v>61</v>
      </c>
      <c r="E71" s="861">
        <v>10</v>
      </c>
      <c r="F71" s="907">
        <v>30246</v>
      </c>
      <c r="G71" s="863">
        <v>1</v>
      </c>
      <c r="H71" s="908">
        <v>40453</v>
      </c>
      <c r="I71" s="861"/>
      <c r="J71" s="862">
        <v>0</v>
      </c>
      <c r="K71" s="861"/>
      <c r="L71" s="862">
        <v>0</v>
      </c>
      <c r="M71" s="861"/>
      <c r="N71" s="862">
        <v>0</v>
      </c>
      <c r="O71" s="861"/>
      <c r="P71" s="862">
        <v>0</v>
      </c>
      <c r="Q71" s="856">
        <v>11</v>
      </c>
      <c r="R71" s="857">
        <v>70699</v>
      </c>
      <c r="S71" s="1078"/>
    </row>
    <row r="72" spans="1:19" ht="14.65" thickBot="1">
      <c r="A72" s="839" t="s">
        <v>299</v>
      </c>
      <c r="B72" s="840"/>
      <c r="C72" s="933"/>
      <c r="D72" s="841"/>
      <c r="E72" s="841"/>
      <c r="F72" s="841"/>
      <c r="G72" s="841"/>
      <c r="H72" s="841"/>
      <c r="I72" s="841"/>
      <c r="J72" s="841"/>
      <c r="K72" s="841"/>
      <c r="L72" s="841"/>
      <c r="M72" s="841"/>
      <c r="N72" s="841"/>
      <c r="O72" s="841"/>
      <c r="P72" s="841"/>
      <c r="Q72" s="841"/>
      <c r="R72" s="842"/>
      <c r="S72" s="938"/>
    </row>
    <row r="73" spans="1:19" ht="14.65" thickBot="1">
      <c r="A73" s="922" t="s">
        <v>51</v>
      </c>
      <c r="B73" s="1095" t="s">
        <v>52</v>
      </c>
      <c r="C73" s="1097" t="s">
        <v>53</v>
      </c>
      <c r="D73" s="1093"/>
      <c r="E73" s="1091">
        <v>2018</v>
      </c>
      <c r="F73" s="1092"/>
      <c r="G73" s="1091">
        <v>2019</v>
      </c>
      <c r="H73" s="1092"/>
      <c r="I73" s="1091">
        <v>2020</v>
      </c>
      <c r="J73" s="1092"/>
      <c r="K73" s="1091">
        <v>2021</v>
      </c>
      <c r="L73" s="1092"/>
      <c r="M73" s="1091">
        <v>2022</v>
      </c>
      <c r="N73" s="1092"/>
      <c r="O73" s="1091">
        <v>2023</v>
      </c>
      <c r="P73" s="1092"/>
      <c r="Q73" s="1091" t="s">
        <v>54</v>
      </c>
      <c r="R73" s="1092"/>
      <c r="S73" s="1093" t="s">
        <v>1564</v>
      </c>
    </row>
    <row r="74" spans="1:19" ht="14.65" thickBot="1">
      <c r="A74" s="837"/>
      <c r="B74" s="1096"/>
      <c r="C74" s="1098"/>
      <c r="D74" s="1094"/>
      <c r="E74" s="843" t="s">
        <v>56</v>
      </c>
      <c r="F74" s="834" t="s">
        <v>57</v>
      </c>
      <c r="G74" s="843" t="s">
        <v>56</v>
      </c>
      <c r="H74" s="843" t="s">
        <v>57</v>
      </c>
      <c r="I74" s="843" t="s">
        <v>56</v>
      </c>
      <c r="J74" s="834" t="s">
        <v>57</v>
      </c>
      <c r="K74" s="843" t="s">
        <v>56</v>
      </c>
      <c r="L74" s="834" t="s">
        <v>57</v>
      </c>
      <c r="M74" s="843" t="s">
        <v>56</v>
      </c>
      <c r="N74" s="834" t="s">
        <v>57</v>
      </c>
      <c r="O74" s="843" t="s">
        <v>56</v>
      </c>
      <c r="P74" s="834" t="s">
        <v>57</v>
      </c>
      <c r="Q74" s="837" t="s">
        <v>56</v>
      </c>
      <c r="R74" s="837" t="s">
        <v>57</v>
      </c>
      <c r="S74" s="1094"/>
    </row>
    <row r="75" spans="1:19" ht="52.5">
      <c r="A75" s="923" t="s">
        <v>529</v>
      </c>
      <c r="B75" s="910" t="s">
        <v>530</v>
      </c>
      <c r="C75" s="1079" t="s">
        <v>531</v>
      </c>
      <c r="D75" s="844" t="s">
        <v>58</v>
      </c>
      <c r="E75" s="845">
        <v>572</v>
      </c>
      <c r="F75" s="846">
        <v>358000</v>
      </c>
      <c r="G75" s="847">
        <v>0</v>
      </c>
      <c r="H75" s="848">
        <v>0</v>
      </c>
      <c r="I75" s="845">
        <v>0</v>
      </c>
      <c r="J75" s="846">
        <v>0</v>
      </c>
      <c r="K75" s="845">
        <v>0</v>
      </c>
      <c r="L75" s="846">
        <v>0</v>
      </c>
      <c r="M75" s="845">
        <v>0</v>
      </c>
      <c r="N75" s="846">
        <v>0</v>
      </c>
      <c r="O75" s="845">
        <v>0</v>
      </c>
      <c r="P75" s="846">
        <v>0</v>
      </c>
      <c r="Q75" s="849">
        <v>572</v>
      </c>
      <c r="R75" s="850">
        <v>358000</v>
      </c>
      <c r="S75" s="1084"/>
    </row>
    <row r="76" spans="1:19" ht="39.75" thickBot="1">
      <c r="A76" s="919" t="s">
        <v>1263</v>
      </c>
      <c r="B76" s="870"/>
      <c r="C76" s="1080"/>
      <c r="D76" s="851" t="s">
        <v>59</v>
      </c>
      <c r="E76" s="852">
        <v>591</v>
      </c>
      <c r="F76" s="853">
        <v>97218</v>
      </c>
      <c r="G76" s="854">
        <v>557</v>
      </c>
      <c r="H76" s="855">
        <v>187427.81</v>
      </c>
      <c r="I76" s="852"/>
      <c r="J76" s="853">
        <v>0</v>
      </c>
      <c r="K76" s="852"/>
      <c r="L76" s="853">
        <v>0</v>
      </c>
      <c r="M76" s="852"/>
      <c r="N76" s="853">
        <v>0</v>
      </c>
      <c r="O76" s="852"/>
      <c r="P76" s="853">
        <v>0</v>
      </c>
      <c r="Q76" s="856">
        <v>1148</v>
      </c>
      <c r="R76" s="857">
        <v>284645.81</v>
      </c>
      <c r="S76" s="1078"/>
    </row>
    <row r="77" spans="1:19" ht="65.650000000000006">
      <c r="A77" s="923" t="s">
        <v>1565</v>
      </c>
      <c r="B77" s="937" t="s">
        <v>1262</v>
      </c>
      <c r="C77" s="1079" t="s">
        <v>1261</v>
      </c>
      <c r="D77" s="859" t="s">
        <v>60</v>
      </c>
      <c r="E77" s="845">
        <v>1080</v>
      </c>
      <c r="F77" s="846">
        <v>130550</v>
      </c>
      <c r="G77" s="847">
        <v>1080</v>
      </c>
      <c r="H77" s="846">
        <v>130550</v>
      </c>
      <c r="I77" s="845">
        <v>0</v>
      </c>
      <c r="J77" s="846">
        <v>0</v>
      </c>
      <c r="K77" s="845">
        <v>0</v>
      </c>
      <c r="L77" s="846">
        <v>0</v>
      </c>
      <c r="M77" s="845">
        <v>0</v>
      </c>
      <c r="N77" s="846">
        <v>0</v>
      </c>
      <c r="O77" s="845">
        <v>0</v>
      </c>
      <c r="P77" s="846">
        <v>0</v>
      </c>
      <c r="Q77" s="849">
        <v>2160</v>
      </c>
      <c r="R77" s="850">
        <v>261100</v>
      </c>
      <c r="S77" s="1077"/>
    </row>
    <row r="78" spans="1:19" ht="13.5" thickBot="1">
      <c r="A78" s="919" t="s">
        <v>1260</v>
      </c>
      <c r="B78" s="858"/>
      <c r="C78" s="1080"/>
      <c r="D78" s="860" t="s">
        <v>61</v>
      </c>
      <c r="E78" s="861">
        <v>0</v>
      </c>
      <c r="F78" s="862">
        <v>0</v>
      </c>
      <c r="G78" s="863">
        <v>0</v>
      </c>
      <c r="H78" s="864">
        <v>0</v>
      </c>
      <c r="I78" s="861"/>
      <c r="J78" s="853">
        <v>0</v>
      </c>
      <c r="K78" s="852"/>
      <c r="L78" s="853">
        <v>0</v>
      </c>
      <c r="M78" s="852"/>
      <c r="N78" s="853">
        <v>0</v>
      </c>
      <c r="O78" s="852"/>
      <c r="P78" s="853">
        <v>0</v>
      </c>
      <c r="Q78" s="856">
        <v>0</v>
      </c>
      <c r="R78" s="857">
        <v>0</v>
      </c>
      <c r="S78" s="1078"/>
    </row>
    <row r="79" spans="1:19" ht="65.650000000000006">
      <c r="A79" s="923" t="s">
        <v>1565</v>
      </c>
      <c r="B79" s="937" t="s">
        <v>1259</v>
      </c>
      <c r="C79" s="1079" t="s">
        <v>1258</v>
      </c>
      <c r="D79" s="859" t="s">
        <v>60</v>
      </c>
      <c r="E79" s="845">
        <v>350</v>
      </c>
      <c r="F79" s="846">
        <v>52174</v>
      </c>
      <c r="G79" s="847">
        <v>0</v>
      </c>
      <c r="H79" s="848">
        <v>0</v>
      </c>
      <c r="I79" s="845">
        <v>0</v>
      </c>
      <c r="J79" s="846">
        <v>0</v>
      </c>
      <c r="K79" s="845">
        <v>0</v>
      </c>
      <c r="L79" s="846">
        <v>0</v>
      </c>
      <c r="M79" s="845">
        <v>0</v>
      </c>
      <c r="N79" s="846">
        <v>0</v>
      </c>
      <c r="O79" s="845">
        <v>0</v>
      </c>
      <c r="P79" s="846">
        <v>0</v>
      </c>
      <c r="Q79" s="849">
        <v>350</v>
      </c>
      <c r="R79" s="850">
        <v>52174</v>
      </c>
      <c r="S79" s="1077"/>
    </row>
    <row r="80" spans="1:19" ht="13.5" thickBot="1">
      <c r="A80" s="919" t="s">
        <v>1257</v>
      </c>
      <c r="B80" s="858"/>
      <c r="C80" s="1080"/>
      <c r="D80" s="860" t="s">
        <v>61</v>
      </c>
      <c r="E80" s="861">
        <v>0</v>
      </c>
      <c r="F80" s="862">
        <v>0</v>
      </c>
      <c r="G80" s="863">
        <v>0</v>
      </c>
      <c r="H80" s="864">
        <v>0</v>
      </c>
      <c r="I80" s="861"/>
      <c r="J80" s="853">
        <v>0</v>
      </c>
      <c r="K80" s="852"/>
      <c r="L80" s="853">
        <v>0</v>
      </c>
      <c r="M80" s="852"/>
      <c r="N80" s="853">
        <v>0</v>
      </c>
      <c r="O80" s="852"/>
      <c r="P80" s="853">
        <v>0</v>
      </c>
      <c r="Q80" s="856">
        <v>0</v>
      </c>
      <c r="R80" s="857">
        <v>0</v>
      </c>
      <c r="S80" s="1078"/>
    </row>
    <row r="81" spans="1:19" ht="39.4">
      <c r="A81" s="923" t="s">
        <v>550</v>
      </c>
      <c r="B81" s="910" t="s">
        <v>551</v>
      </c>
      <c r="C81" s="1083" t="s">
        <v>552</v>
      </c>
      <c r="D81" s="865" t="s">
        <v>60</v>
      </c>
      <c r="E81" s="866">
        <v>40</v>
      </c>
      <c r="F81" s="867">
        <v>80000</v>
      </c>
      <c r="G81" s="847">
        <v>0</v>
      </c>
      <c r="H81" s="848">
        <v>80000</v>
      </c>
      <c r="I81" s="866">
        <v>0</v>
      </c>
      <c r="J81" s="867">
        <v>0</v>
      </c>
      <c r="K81" s="866">
        <v>0</v>
      </c>
      <c r="L81" s="867">
        <v>0</v>
      </c>
      <c r="M81" s="866">
        <v>0</v>
      </c>
      <c r="N81" s="867">
        <v>0</v>
      </c>
      <c r="O81" s="866">
        <v>0</v>
      </c>
      <c r="P81" s="867">
        <v>0</v>
      </c>
      <c r="Q81" s="868">
        <v>40</v>
      </c>
      <c r="R81" s="869">
        <v>160000</v>
      </c>
      <c r="S81" s="1077"/>
    </row>
    <row r="82" spans="1:19" ht="13.5" thickBot="1">
      <c r="A82" s="919" t="s">
        <v>1256</v>
      </c>
      <c r="B82" s="870"/>
      <c r="C82" s="1080"/>
      <c r="D82" s="860" t="s">
        <v>61</v>
      </c>
      <c r="E82" s="861">
        <v>0</v>
      </c>
      <c r="F82" s="862">
        <v>0</v>
      </c>
      <c r="G82" s="863">
        <v>0</v>
      </c>
      <c r="H82" s="864">
        <v>0</v>
      </c>
      <c r="I82" s="861"/>
      <c r="J82" s="862">
        <v>0</v>
      </c>
      <c r="K82" s="861"/>
      <c r="L82" s="862">
        <v>0</v>
      </c>
      <c r="M82" s="861"/>
      <c r="N82" s="862">
        <v>0</v>
      </c>
      <c r="O82" s="861"/>
      <c r="P82" s="862">
        <v>0</v>
      </c>
      <c r="Q82" s="856">
        <v>0</v>
      </c>
      <c r="R82" s="857">
        <v>0</v>
      </c>
      <c r="S82" s="1078"/>
    </row>
    <row r="83" spans="1:19" ht="64.5" customHeight="1">
      <c r="A83" s="923" t="s">
        <v>544</v>
      </c>
      <c r="B83" s="910" t="s">
        <v>545</v>
      </c>
      <c r="C83" s="1079" t="s">
        <v>546</v>
      </c>
      <c r="D83" s="859" t="s">
        <v>60</v>
      </c>
      <c r="E83" s="845">
        <v>70</v>
      </c>
      <c r="F83" s="846">
        <v>54000</v>
      </c>
      <c r="G83" s="847">
        <v>0</v>
      </c>
      <c r="H83" s="848">
        <v>42000</v>
      </c>
      <c r="I83" s="845">
        <v>0</v>
      </c>
      <c r="J83" s="846">
        <v>0</v>
      </c>
      <c r="K83" s="845">
        <v>0</v>
      </c>
      <c r="L83" s="846">
        <v>0</v>
      </c>
      <c r="M83" s="845">
        <v>0</v>
      </c>
      <c r="N83" s="846">
        <v>0</v>
      </c>
      <c r="O83" s="845">
        <v>0</v>
      </c>
      <c r="P83" s="846">
        <v>0</v>
      </c>
      <c r="Q83" s="849">
        <v>70</v>
      </c>
      <c r="R83" s="850">
        <v>96000</v>
      </c>
      <c r="S83" s="1077"/>
    </row>
    <row r="84" spans="1:19" ht="13.5" thickBot="1">
      <c r="A84" s="919" t="s">
        <v>1255</v>
      </c>
      <c r="B84" s="870"/>
      <c r="C84" s="1080"/>
      <c r="D84" s="860" t="s">
        <v>61</v>
      </c>
      <c r="E84" s="861">
        <v>123</v>
      </c>
      <c r="F84" s="862">
        <v>6087</v>
      </c>
      <c r="G84" s="863">
        <v>1500</v>
      </c>
      <c r="H84" s="864">
        <v>15652.13</v>
      </c>
      <c r="I84" s="861"/>
      <c r="J84" s="862">
        <v>0</v>
      </c>
      <c r="K84" s="861"/>
      <c r="L84" s="862">
        <v>0</v>
      </c>
      <c r="M84" s="861"/>
      <c r="N84" s="862">
        <v>0</v>
      </c>
      <c r="O84" s="861"/>
      <c r="P84" s="862">
        <v>0</v>
      </c>
      <c r="Q84" s="856">
        <v>1623</v>
      </c>
      <c r="R84" s="857">
        <v>21739.129999999997</v>
      </c>
      <c r="S84" s="1078"/>
    </row>
    <row r="85" spans="1:19" ht="64.5" customHeight="1">
      <c r="A85" s="923" t="s">
        <v>532</v>
      </c>
      <c r="B85" s="913" t="s">
        <v>533</v>
      </c>
      <c r="C85" s="1079" t="s">
        <v>534</v>
      </c>
      <c r="D85" s="859" t="s">
        <v>60</v>
      </c>
      <c r="E85" s="845">
        <v>8</v>
      </c>
      <c r="F85" s="846">
        <v>20000</v>
      </c>
      <c r="G85" s="847">
        <v>0</v>
      </c>
      <c r="H85" s="848">
        <v>20000</v>
      </c>
      <c r="I85" s="845">
        <v>0</v>
      </c>
      <c r="J85" s="846">
        <v>0</v>
      </c>
      <c r="K85" s="845">
        <v>0</v>
      </c>
      <c r="L85" s="846">
        <v>0</v>
      </c>
      <c r="M85" s="845">
        <v>0</v>
      </c>
      <c r="N85" s="846">
        <v>0</v>
      </c>
      <c r="O85" s="845">
        <v>0</v>
      </c>
      <c r="P85" s="846">
        <v>0</v>
      </c>
      <c r="Q85" s="849">
        <v>8</v>
      </c>
      <c r="R85" s="850">
        <v>40000</v>
      </c>
      <c r="S85" s="1077"/>
    </row>
    <row r="86" spans="1:19" ht="13.5" thickBot="1">
      <c r="A86" s="919" t="s">
        <v>1254</v>
      </c>
      <c r="B86" s="858"/>
      <c r="C86" s="1080"/>
      <c r="D86" s="860" t="s">
        <v>61</v>
      </c>
      <c r="E86" s="861">
        <v>0</v>
      </c>
      <c r="F86" s="862">
        <v>0</v>
      </c>
      <c r="G86" s="863">
        <v>4</v>
      </c>
      <c r="H86" s="864">
        <v>10444.44</v>
      </c>
      <c r="I86" s="861"/>
      <c r="J86" s="862">
        <v>0</v>
      </c>
      <c r="K86" s="861"/>
      <c r="L86" s="862">
        <v>0</v>
      </c>
      <c r="M86" s="861"/>
      <c r="N86" s="862">
        <v>0</v>
      </c>
      <c r="O86" s="861"/>
      <c r="P86" s="862">
        <v>0</v>
      </c>
      <c r="Q86" s="856">
        <v>4</v>
      </c>
      <c r="R86" s="857">
        <v>10444.44</v>
      </c>
      <c r="S86" s="1078"/>
    </row>
    <row r="87" spans="1:19" ht="43.5" customHeight="1">
      <c r="A87" s="923" t="s">
        <v>535</v>
      </c>
      <c r="B87" s="910" t="s">
        <v>536</v>
      </c>
      <c r="C87" s="1079" t="s">
        <v>537</v>
      </c>
      <c r="D87" s="859" t="s">
        <v>60</v>
      </c>
      <c r="E87" s="845">
        <v>60</v>
      </c>
      <c r="F87" s="846">
        <v>60000</v>
      </c>
      <c r="G87" s="847">
        <v>0</v>
      </c>
      <c r="H87" s="848">
        <v>60000</v>
      </c>
      <c r="I87" s="845">
        <v>0</v>
      </c>
      <c r="J87" s="846">
        <v>0</v>
      </c>
      <c r="K87" s="845">
        <v>0</v>
      </c>
      <c r="L87" s="846">
        <v>0</v>
      </c>
      <c r="M87" s="845">
        <v>0</v>
      </c>
      <c r="N87" s="846">
        <v>0</v>
      </c>
      <c r="O87" s="845">
        <v>0</v>
      </c>
      <c r="P87" s="846">
        <v>0</v>
      </c>
      <c r="Q87" s="849">
        <v>60</v>
      </c>
      <c r="R87" s="850">
        <v>120000</v>
      </c>
      <c r="S87" s="1077"/>
    </row>
    <row r="88" spans="1:19" ht="16.149999999999999" thickBot="1">
      <c r="A88" s="919" t="s">
        <v>1253</v>
      </c>
      <c r="B88" s="912"/>
      <c r="C88" s="1080"/>
      <c r="D88" s="860" t="s">
        <v>61</v>
      </c>
      <c r="E88" s="861">
        <v>400</v>
      </c>
      <c r="F88" s="862">
        <v>6140</v>
      </c>
      <c r="G88" s="863">
        <v>300</v>
      </c>
      <c r="H88" s="864">
        <v>14070.48</v>
      </c>
      <c r="I88" s="861"/>
      <c r="J88" s="862">
        <v>0</v>
      </c>
      <c r="K88" s="861"/>
      <c r="L88" s="862">
        <v>0</v>
      </c>
      <c r="M88" s="861"/>
      <c r="N88" s="862">
        <v>0</v>
      </c>
      <c r="O88" s="861"/>
      <c r="P88" s="862">
        <v>0</v>
      </c>
      <c r="Q88" s="856">
        <v>700</v>
      </c>
      <c r="R88" s="857">
        <v>20210.48</v>
      </c>
      <c r="S88" s="1078"/>
    </row>
    <row r="89" spans="1:19" ht="50.25" customHeight="1">
      <c r="A89" s="923" t="s">
        <v>538</v>
      </c>
      <c r="B89" s="910" t="s">
        <v>539</v>
      </c>
      <c r="C89" s="1079" t="s">
        <v>540</v>
      </c>
      <c r="D89" s="859" t="s">
        <v>60</v>
      </c>
      <c r="E89" s="845">
        <v>116</v>
      </c>
      <c r="F89" s="846">
        <v>104000</v>
      </c>
      <c r="G89" s="847">
        <v>0</v>
      </c>
      <c r="H89" s="848">
        <v>104000</v>
      </c>
      <c r="I89" s="845">
        <v>0</v>
      </c>
      <c r="J89" s="846">
        <v>0</v>
      </c>
      <c r="K89" s="845">
        <v>0</v>
      </c>
      <c r="L89" s="846">
        <v>0</v>
      </c>
      <c r="M89" s="845">
        <v>0</v>
      </c>
      <c r="N89" s="846">
        <v>0</v>
      </c>
      <c r="O89" s="845">
        <v>0</v>
      </c>
      <c r="P89" s="846">
        <v>0</v>
      </c>
      <c r="Q89" s="849">
        <v>116</v>
      </c>
      <c r="R89" s="850">
        <v>208000</v>
      </c>
      <c r="S89" s="1077"/>
    </row>
    <row r="90" spans="1:19" ht="16.149999999999999" thickBot="1">
      <c r="A90" s="919" t="s">
        <v>1252</v>
      </c>
      <c r="B90" s="912"/>
      <c r="C90" s="1080"/>
      <c r="D90" s="860" t="s">
        <v>61</v>
      </c>
      <c r="E90" s="861">
        <v>2470</v>
      </c>
      <c r="F90" s="862">
        <v>171333</v>
      </c>
      <c r="G90" s="863">
        <v>640</v>
      </c>
      <c r="H90" s="864">
        <v>166724.59</v>
      </c>
      <c r="I90" s="861"/>
      <c r="J90" s="862">
        <v>0</v>
      </c>
      <c r="K90" s="861"/>
      <c r="L90" s="862">
        <v>0</v>
      </c>
      <c r="M90" s="861"/>
      <c r="N90" s="862">
        <v>0</v>
      </c>
      <c r="O90" s="861"/>
      <c r="P90" s="862">
        <v>0</v>
      </c>
      <c r="Q90" s="856">
        <v>3110</v>
      </c>
      <c r="R90" s="857">
        <v>338057.58999999997</v>
      </c>
      <c r="S90" s="1078"/>
    </row>
    <row r="91" spans="1:19" ht="81" customHeight="1">
      <c r="A91" s="923" t="s">
        <v>541</v>
      </c>
      <c r="B91" s="910" t="s">
        <v>542</v>
      </c>
      <c r="C91" s="1079" t="s">
        <v>543</v>
      </c>
      <c r="D91" s="859" t="s">
        <v>60</v>
      </c>
      <c r="E91" s="845">
        <v>40</v>
      </c>
      <c r="F91" s="846">
        <v>8000</v>
      </c>
      <c r="G91" s="847">
        <v>0</v>
      </c>
      <c r="H91" s="848">
        <v>8000</v>
      </c>
      <c r="I91" s="845">
        <v>0</v>
      </c>
      <c r="J91" s="846">
        <v>0</v>
      </c>
      <c r="K91" s="845">
        <v>0</v>
      </c>
      <c r="L91" s="846">
        <v>0</v>
      </c>
      <c r="M91" s="845">
        <v>0</v>
      </c>
      <c r="N91" s="846">
        <v>0</v>
      </c>
      <c r="O91" s="845">
        <v>0</v>
      </c>
      <c r="P91" s="846">
        <v>0</v>
      </c>
      <c r="Q91" s="849">
        <v>40</v>
      </c>
      <c r="R91" s="850">
        <v>16000</v>
      </c>
      <c r="S91" s="1077"/>
    </row>
    <row r="92" spans="1:19" ht="16.149999999999999" thickBot="1">
      <c r="A92" s="919" t="s">
        <v>1251</v>
      </c>
      <c r="B92" s="912"/>
      <c r="C92" s="1080"/>
      <c r="D92" s="860" t="s">
        <v>61</v>
      </c>
      <c r="E92" s="861">
        <v>0</v>
      </c>
      <c r="F92" s="862">
        <v>0</v>
      </c>
      <c r="G92" s="863">
        <v>0</v>
      </c>
      <c r="H92" s="864">
        <v>0</v>
      </c>
      <c r="I92" s="861"/>
      <c r="J92" s="862">
        <v>0</v>
      </c>
      <c r="K92" s="861"/>
      <c r="L92" s="862">
        <v>0</v>
      </c>
      <c r="M92" s="861"/>
      <c r="N92" s="862">
        <v>0</v>
      </c>
      <c r="O92" s="861"/>
      <c r="P92" s="862">
        <v>0</v>
      </c>
      <c r="Q92" s="856">
        <v>0</v>
      </c>
      <c r="R92" s="857">
        <v>0</v>
      </c>
      <c r="S92" s="1078"/>
    </row>
    <row r="93" spans="1:19" ht="83.25" customHeight="1">
      <c r="A93" s="923" t="s">
        <v>547</v>
      </c>
      <c r="B93" s="910" t="s">
        <v>548</v>
      </c>
      <c r="C93" s="1079" t="s">
        <v>549</v>
      </c>
      <c r="D93" s="859" t="s">
        <v>60</v>
      </c>
      <c r="E93" s="845">
        <v>4</v>
      </c>
      <c r="F93" s="846">
        <v>8000</v>
      </c>
      <c r="G93" s="847">
        <v>0</v>
      </c>
      <c r="H93" s="848">
        <v>0</v>
      </c>
      <c r="I93" s="845">
        <v>0</v>
      </c>
      <c r="J93" s="846">
        <v>0</v>
      </c>
      <c r="K93" s="845">
        <v>0</v>
      </c>
      <c r="L93" s="846">
        <v>0</v>
      </c>
      <c r="M93" s="845">
        <v>0</v>
      </c>
      <c r="N93" s="846">
        <v>0</v>
      </c>
      <c r="O93" s="845">
        <v>0</v>
      </c>
      <c r="P93" s="846">
        <v>0</v>
      </c>
      <c r="Q93" s="849">
        <v>4</v>
      </c>
      <c r="R93" s="850">
        <v>8000</v>
      </c>
      <c r="S93" s="936"/>
    </row>
    <row r="94" spans="1:19" ht="26.65" thickBot="1">
      <c r="A94" s="919" t="s">
        <v>1250</v>
      </c>
      <c r="B94" s="870"/>
      <c r="C94" s="1080"/>
      <c r="D94" s="860" t="s">
        <v>61</v>
      </c>
      <c r="E94" s="861">
        <v>21</v>
      </c>
      <c r="F94" s="862">
        <v>297444</v>
      </c>
      <c r="G94" s="863">
        <v>11</v>
      </c>
      <c r="H94" s="864">
        <v>295734</v>
      </c>
      <c r="I94" s="861"/>
      <c r="J94" s="862">
        <v>0</v>
      </c>
      <c r="K94" s="861"/>
      <c r="L94" s="862">
        <v>0</v>
      </c>
      <c r="M94" s="861"/>
      <c r="N94" s="862">
        <v>0</v>
      </c>
      <c r="O94" s="861"/>
      <c r="P94" s="862">
        <v>0</v>
      </c>
      <c r="Q94" s="856">
        <v>32</v>
      </c>
      <c r="R94" s="857">
        <v>593178</v>
      </c>
      <c r="S94" s="936"/>
    </row>
    <row r="95" spans="1:19" ht="81" customHeight="1">
      <c r="A95" s="923" t="s">
        <v>553</v>
      </c>
      <c r="B95" s="910" t="s">
        <v>554</v>
      </c>
      <c r="C95" s="1079" t="s">
        <v>1566</v>
      </c>
      <c r="D95" s="859" t="s">
        <v>60</v>
      </c>
      <c r="E95" s="845">
        <v>40</v>
      </c>
      <c r="F95" s="846">
        <v>40000</v>
      </c>
      <c r="G95" s="847">
        <v>0</v>
      </c>
      <c r="H95" s="848">
        <v>40000</v>
      </c>
      <c r="I95" s="845">
        <v>0</v>
      </c>
      <c r="J95" s="846">
        <v>0</v>
      </c>
      <c r="K95" s="845">
        <v>0</v>
      </c>
      <c r="L95" s="846">
        <v>0</v>
      </c>
      <c r="M95" s="845">
        <v>0</v>
      </c>
      <c r="N95" s="846">
        <v>0</v>
      </c>
      <c r="O95" s="845">
        <v>0</v>
      </c>
      <c r="P95" s="846">
        <v>0</v>
      </c>
      <c r="Q95" s="849">
        <v>40</v>
      </c>
      <c r="R95" s="850">
        <v>80000</v>
      </c>
      <c r="S95" s="1077"/>
    </row>
    <row r="96" spans="1:19" ht="26.65" thickBot="1">
      <c r="A96" s="919" t="s">
        <v>1249</v>
      </c>
      <c r="B96" s="870"/>
      <c r="C96" s="1080"/>
      <c r="D96" s="860" t="s">
        <v>61</v>
      </c>
      <c r="E96" s="861">
        <v>0</v>
      </c>
      <c r="F96" s="862">
        <v>7515</v>
      </c>
      <c r="G96" s="863">
        <v>0</v>
      </c>
      <c r="H96" s="864">
        <v>0</v>
      </c>
      <c r="I96" s="861"/>
      <c r="J96" s="862">
        <v>0</v>
      </c>
      <c r="K96" s="861"/>
      <c r="L96" s="862">
        <v>0</v>
      </c>
      <c r="M96" s="861"/>
      <c r="N96" s="862">
        <v>0</v>
      </c>
      <c r="O96" s="861"/>
      <c r="P96" s="862">
        <v>0</v>
      </c>
      <c r="Q96" s="856">
        <v>0</v>
      </c>
      <c r="R96" s="857">
        <v>7515</v>
      </c>
      <c r="S96" s="1078"/>
    </row>
    <row r="97" spans="1:19" ht="91.9">
      <c r="A97" s="923" t="s">
        <v>555</v>
      </c>
      <c r="B97" s="910" t="s">
        <v>556</v>
      </c>
      <c r="C97" s="1079" t="s">
        <v>557</v>
      </c>
      <c r="D97" s="859" t="s">
        <v>60</v>
      </c>
      <c r="E97" s="845">
        <v>50</v>
      </c>
      <c r="F97" s="846">
        <v>224000</v>
      </c>
      <c r="G97" s="909">
        <v>0</v>
      </c>
      <c r="H97" s="848">
        <v>224000</v>
      </c>
      <c r="I97" s="845">
        <v>0</v>
      </c>
      <c r="J97" s="846">
        <v>0</v>
      </c>
      <c r="K97" s="845">
        <v>0</v>
      </c>
      <c r="L97" s="846">
        <v>0</v>
      </c>
      <c r="M97" s="845">
        <v>0</v>
      </c>
      <c r="N97" s="846">
        <v>0</v>
      </c>
      <c r="O97" s="845">
        <v>0</v>
      </c>
      <c r="P97" s="846">
        <v>0</v>
      </c>
      <c r="Q97" s="849">
        <v>50</v>
      </c>
      <c r="R97" s="850">
        <v>448000</v>
      </c>
      <c r="S97" s="936"/>
    </row>
    <row r="98" spans="1:19" ht="26.65" thickBot="1">
      <c r="A98" s="919" t="s">
        <v>1248</v>
      </c>
      <c r="B98" s="870"/>
      <c r="C98" s="1080"/>
      <c r="D98" s="860" t="s">
        <v>61</v>
      </c>
      <c r="E98" s="861">
        <v>120</v>
      </c>
      <c r="F98" s="862">
        <v>24154</v>
      </c>
      <c r="G98" s="863">
        <v>120</v>
      </c>
      <c r="H98" s="864">
        <v>17680.439999999999</v>
      </c>
      <c r="I98" s="861"/>
      <c r="J98" s="862">
        <v>0</v>
      </c>
      <c r="K98" s="861"/>
      <c r="L98" s="862">
        <v>0</v>
      </c>
      <c r="M98" s="861"/>
      <c r="N98" s="862">
        <v>0</v>
      </c>
      <c r="O98" s="861"/>
      <c r="P98" s="862">
        <v>0</v>
      </c>
      <c r="Q98" s="856">
        <v>240</v>
      </c>
      <c r="R98" s="857">
        <v>41834.44</v>
      </c>
      <c r="S98" s="936"/>
    </row>
    <row r="99" spans="1:19" ht="63.75" customHeight="1">
      <c r="A99" s="923" t="s">
        <v>558</v>
      </c>
      <c r="B99" s="910" t="s">
        <v>559</v>
      </c>
      <c r="C99" s="1079" t="s">
        <v>560</v>
      </c>
      <c r="D99" s="859" t="s">
        <v>60</v>
      </c>
      <c r="E99" s="845">
        <v>40</v>
      </c>
      <c r="F99" s="846">
        <v>48756</v>
      </c>
      <c r="G99" s="847">
        <v>0</v>
      </c>
      <c r="H99" s="848">
        <v>48756</v>
      </c>
      <c r="I99" s="845">
        <v>0</v>
      </c>
      <c r="J99" s="846">
        <v>0</v>
      </c>
      <c r="K99" s="845">
        <v>0</v>
      </c>
      <c r="L99" s="846">
        <v>0</v>
      </c>
      <c r="M99" s="845">
        <v>0</v>
      </c>
      <c r="N99" s="846">
        <v>0</v>
      </c>
      <c r="O99" s="845">
        <v>0</v>
      </c>
      <c r="P99" s="846">
        <v>0</v>
      </c>
      <c r="Q99" s="849">
        <v>40</v>
      </c>
      <c r="R99" s="850">
        <v>97512</v>
      </c>
      <c r="S99" s="936"/>
    </row>
    <row r="100" spans="1:19" ht="26.65" thickBot="1">
      <c r="A100" s="919" t="s">
        <v>1247</v>
      </c>
      <c r="B100" s="870"/>
      <c r="C100" s="1080"/>
      <c r="D100" s="860" t="s">
        <v>61</v>
      </c>
      <c r="E100" s="861">
        <v>0</v>
      </c>
      <c r="F100" s="862">
        <v>28727</v>
      </c>
      <c r="G100" s="863">
        <v>0</v>
      </c>
      <c r="H100" s="864">
        <v>0</v>
      </c>
      <c r="I100" s="861"/>
      <c r="J100" s="862">
        <v>0</v>
      </c>
      <c r="K100" s="861"/>
      <c r="L100" s="862">
        <v>0</v>
      </c>
      <c r="M100" s="861"/>
      <c r="N100" s="862">
        <v>0</v>
      </c>
      <c r="O100" s="861"/>
      <c r="P100" s="862">
        <v>0</v>
      </c>
      <c r="Q100" s="856">
        <v>0</v>
      </c>
      <c r="R100" s="857">
        <v>28727</v>
      </c>
      <c r="S100" s="936"/>
    </row>
    <row r="101" spans="1:19" ht="105">
      <c r="A101" s="923" t="s">
        <v>561</v>
      </c>
      <c r="B101" s="910" t="s">
        <v>562</v>
      </c>
      <c r="C101" s="1079" t="s">
        <v>563</v>
      </c>
      <c r="D101" s="859" t="s">
        <v>60</v>
      </c>
      <c r="E101" s="845">
        <v>5</v>
      </c>
      <c r="F101" s="846">
        <v>0</v>
      </c>
      <c r="G101" s="847">
        <v>0</v>
      </c>
      <c r="H101" s="848">
        <v>0</v>
      </c>
      <c r="I101" s="845">
        <v>0</v>
      </c>
      <c r="J101" s="846">
        <v>0</v>
      </c>
      <c r="K101" s="845">
        <v>0</v>
      </c>
      <c r="L101" s="846">
        <v>0</v>
      </c>
      <c r="M101" s="845">
        <v>0</v>
      </c>
      <c r="N101" s="846">
        <v>0</v>
      </c>
      <c r="O101" s="845">
        <v>0</v>
      </c>
      <c r="P101" s="846">
        <v>0</v>
      </c>
      <c r="Q101" s="849">
        <v>5</v>
      </c>
      <c r="R101" s="850">
        <v>0</v>
      </c>
      <c r="S101" s="936"/>
    </row>
    <row r="102" spans="1:19" ht="13.5" thickBot="1">
      <c r="A102" s="919" t="s">
        <v>1246</v>
      </c>
      <c r="B102" s="870"/>
      <c r="C102" s="1080"/>
      <c r="D102" s="860" t="s">
        <v>61</v>
      </c>
      <c r="E102" s="861">
        <v>15</v>
      </c>
      <c r="F102" s="862">
        <v>142167</v>
      </c>
      <c r="G102" s="863">
        <v>16</v>
      </c>
      <c r="H102" s="864">
        <v>238429.3</v>
      </c>
      <c r="I102" s="861"/>
      <c r="J102" s="862">
        <v>0</v>
      </c>
      <c r="K102" s="861"/>
      <c r="L102" s="862">
        <v>0</v>
      </c>
      <c r="M102" s="861"/>
      <c r="N102" s="862">
        <v>0</v>
      </c>
      <c r="O102" s="861"/>
      <c r="P102" s="862">
        <v>0</v>
      </c>
      <c r="Q102" s="856">
        <v>31</v>
      </c>
      <c r="R102" s="857">
        <v>380596.3</v>
      </c>
      <c r="S102" s="936"/>
    </row>
    <row r="103" spans="1:19" ht="91.9">
      <c r="A103" s="923" t="s">
        <v>564</v>
      </c>
      <c r="B103" s="910" t="s">
        <v>565</v>
      </c>
      <c r="C103" s="1079" t="s">
        <v>566</v>
      </c>
      <c r="D103" s="859" t="s">
        <v>60</v>
      </c>
      <c r="E103" s="845">
        <v>3</v>
      </c>
      <c r="F103" s="846">
        <v>0</v>
      </c>
      <c r="G103" s="847">
        <v>0</v>
      </c>
      <c r="H103" s="848">
        <v>0</v>
      </c>
      <c r="I103" s="845">
        <v>0</v>
      </c>
      <c r="J103" s="846">
        <v>0</v>
      </c>
      <c r="K103" s="845">
        <v>0</v>
      </c>
      <c r="L103" s="846">
        <v>0</v>
      </c>
      <c r="M103" s="845">
        <v>0</v>
      </c>
      <c r="N103" s="846">
        <v>0</v>
      </c>
      <c r="O103" s="845">
        <v>0</v>
      </c>
      <c r="P103" s="846">
        <v>0</v>
      </c>
      <c r="Q103" s="849">
        <v>3</v>
      </c>
      <c r="R103" s="850">
        <v>0</v>
      </c>
      <c r="S103" s="936"/>
    </row>
    <row r="104" spans="1:19" ht="13.5" thickBot="1">
      <c r="A104" s="919" t="s">
        <v>1245</v>
      </c>
      <c r="B104" s="870"/>
      <c r="C104" s="1080"/>
      <c r="D104" s="860" t="s">
        <v>61</v>
      </c>
      <c r="E104" s="861">
        <v>13</v>
      </c>
      <c r="F104" s="862">
        <v>145984</v>
      </c>
      <c r="G104" s="863">
        <v>18</v>
      </c>
      <c r="H104" s="864">
        <v>268997.46999999997</v>
      </c>
      <c r="I104" s="861"/>
      <c r="J104" s="862">
        <v>0</v>
      </c>
      <c r="K104" s="861"/>
      <c r="L104" s="862">
        <v>0</v>
      </c>
      <c r="M104" s="861"/>
      <c r="N104" s="862">
        <v>0</v>
      </c>
      <c r="O104" s="861"/>
      <c r="P104" s="862">
        <v>0</v>
      </c>
      <c r="Q104" s="856">
        <v>31</v>
      </c>
      <c r="R104" s="857">
        <v>414981.47</v>
      </c>
      <c r="S104" s="936"/>
    </row>
    <row r="105" spans="1:19" ht="52.5">
      <c r="A105" s="925" t="s">
        <v>567</v>
      </c>
      <c r="B105" s="910" t="s">
        <v>568</v>
      </c>
      <c r="C105" s="1083" t="s">
        <v>569</v>
      </c>
      <c r="D105" s="865" t="s">
        <v>60</v>
      </c>
      <c r="E105" s="866">
        <v>1</v>
      </c>
      <c r="F105" s="867">
        <v>80000</v>
      </c>
      <c r="G105" s="847">
        <v>0</v>
      </c>
      <c r="H105" s="848">
        <v>800000</v>
      </c>
      <c r="I105" s="866">
        <v>0</v>
      </c>
      <c r="J105" s="867">
        <v>0</v>
      </c>
      <c r="K105" s="866">
        <v>0</v>
      </c>
      <c r="L105" s="867">
        <v>0</v>
      </c>
      <c r="M105" s="866">
        <v>0</v>
      </c>
      <c r="N105" s="867">
        <v>0</v>
      </c>
      <c r="O105" s="866">
        <v>0</v>
      </c>
      <c r="P105" s="867">
        <v>0</v>
      </c>
      <c r="Q105" s="868">
        <v>1</v>
      </c>
      <c r="R105" s="869">
        <v>880000</v>
      </c>
      <c r="S105" s="1084"/>
    </row>
    <row r="106" spans="1:19" ht="13.5" thickBot="1">
      <c r="A106" s="919" t="s">
        <v>1244</v>
      </c>
      <c r="B106" s="858"/>
      <c r="C106" s="1107"/>
      <c r="D106" s="897" t="s">
        <v>61</v>
      </c>
      <c r="E106" s="898">
        <v>0</v>
      </c>
      <c r="F106" s="899">
        <v>0</v>
      </c>
      <c r="G106" s="900">
        <v>0</v>
      </c>
      <c r="H106" s="901">
        <v>0</v>
      </c>
      <c r="I106" s="898"/>
      <c r="J106" s="899">
        <v>0</v>
      </c>
      <c r="K106" s="898"/>
      <c r="L106" s="899">
        <v>0</v>
      </c>
      <c r="M106" s="898"/>
      <c r="N106" s="899">
        <v>0</v>
      </c>
      <c r="O106" s="898"/>
      <c r="P106" s="899">
        <v>0</v>
      </c>
      <c r="Q106" s="902">
        <v>0</v>
      </c>
      <c r="R106" s="903">
        <v>0</v>
      </c>
      <c r="S106" s="1108"/>
    </row>
    <row r="107" spans="1:19" ht="13.15">
      <c r="A107" s="838"/>
      <c r="B107" s="838"/>
      <c r="C107" s="932"/>
      <c r="D107" s="838"/>
      <c r="E107" s="838"/>
      <c r="F107" s="838"/>
      <c r="G107" s="838"/>
      <c r="H107" s="838"/>
      <c r="I107" s="838"/>
      <c r="J107" s="838"/>
      <c r="K107" s="838"/>
      <c r="L107" s="838"/>
      <c r="M107" s="838"/>
      <c r="N107" s="838"/>
      <c r="O107" s="838"/>
      <c r="P107" s="838"/>
      <c r="Q107" s="838"/>
      <c r="R107" s="838"/>
      <c r="S107" s="838"/>
    </row>
    <row r="108" spans="1:19" ht="13.15">
      <c r="A108" s="838"/>
      <c r="B108" s="838"/>
      <c r="C108" s="932"/>
      <c r="D108" s="838"/>
      <c r="E108" s="838"/>
      <c r="F108" s="838"/>
      <c r="G108" s="838"/>
      <c r="H108" s="838"/>
      <c r="I108" s="838"/>
      <c r="J108" s="838"/>
      <c r="K108" s="838"/>
      <c r="L108" s="838"/>
      <c r="M108" s="838"/>
      <c r="N108" s="838"/>
      <c r="O108" s="838"/>
      <c r="P108" s="838"/>
      <c r="Q108" s="838"/>
      <c r="R108" s="838"/>
      <c r="S108" s="838"/>
    </row>
    <row r="109" spans="1:19" ht="13.15">
      <c r="A109" s="838"/>
      <c r="B109" s="838"/>
      <c r="C109" s="932"/>
      <c r="D109" s="838"/>
      <c r="E109" s="838"/>
      <c r="F109" s="838"/>
      <c r="G109" s="838"/>
      <c r="H109" s="838"/>
      <c r="I109" s="838"/>
      <c r="J109" s="838"/>
      <c r="K109" s="838"/>
      <c r="L109" s="838"/>
      <c r="M109" s="838"/>
      <c r="N109" s="838"/>
      <c r="O109" s="838"/>
      <c r="P109" s="838"/>
      <c r="Q109" s="838"/>
      <c r="R109" s="838"/>
      <c r="S109" s="838"/>
    </row>
    <row r="110" spans="1:19" ht="13.15">
      <c r="A110" s="838"/>
      <c r="B110" s="838"/>
      <c r="C110" s="932"/>
      <c r="D110" s="838"/>
      <c r="E110" s="838"/>
      <c r="F110" s="838"/>
      <c r="G110" s="838"/>
      <c r="H110" s="838"/>
      <c r="I110" s="838"/>
      <c r="J110" s="838"/>
      <c r="K110" s="838"/>
      <c r="L110" s="838"/>
      <c r="M110" s="838"/>
      <c r="N110" s="838"/>
      <c r="O110" s="838"/>
      <c r="P110" s="838"/>
      <c r="Q110" s="838"/>
      <c r="R110" s="838"/>
      <c r="S110" s="838"/>
    </row>
    <row r="111" spans="1:19" ht="13.15">
      <c r="A111" s="838"/>
      <c r="B111" s="838"/>
      <c r="C111" s="932"/>
      <c r="D111" s="838"/>
      <c r="E111" s="838"/>
      <c r="F111" s="838"/>
      <c r="G111" s="838"/>
      <c r="H111" s="838"/>
      <c r="I111" s="838"/>
      <c r="J111" s="838"/>
      <c r="K111" s="838"/>
      <c r="L111" s="838"/>
      <c r="M111" s="838"/>
      <c r="N111" s="838"/>
      <c r="O111" s="838"/>
      <c r="P111" s="838"/>
      <c r="Q111" s="838"/>
      <c r="R111" s="838"/>
      <c r="S111" s="838"/>
    </row>
    <row r="112" spans="1:19" ht="13.15">
      <c r="A112" s="838"/>
      <c r="B112" s="838"/>
      <c r="C112" s="932"/>
      <c r="D112" s="838"/>
      <c r="E112" s="838"/>
      <c r="F112" s="838"/>
      <c r="G112" s="838"/>
      <c r="H112" s="838"/>
      <c r="I112" s="838"/>
      <c r="J112" s="838"/>
      <c r="K112" s="838"/>
      <c r="L112" s="838"/>
      <c r="M112" s="838"/>
      <c r="N112" s="838"/>
      <c r="O112" s="838"/>
      <c r="P112" s="838"/>
      <c r="Q112" s="838"/>
      <c r="R112" s="838"/>
      <c r="S112" s="838"/>
    </row>
    <row r="113" spans="1:19" ht="13.15">
      <c r="A113" s="838"/>
      <c r="B113" s="838"/>
      <c r="C113" s="932"/>
      <c r="D113" s="838"/>
      <c r="E113" s="838"/>
      <c r="F113" s="838"/>
      <c r="G113" s="838"/>
      <c r="H113" s="838"/>
      <c r="I113" s="838"/>
      <c r="J113" s="838"/>
      <c r="K113" s="838"/>
      <c r="L113" s="838"/>
      <c r="M113" s="838"/>
      <c r="N113" s="838"/>
      <c r="O113" s="838"/>
      <c r="P113" s="838"/>
      <c r="Q113" s="838"/>
      <c r="R113" s="838"/>
      <c r="S113" s="838"/>
    </row>
    <row r="114" spans="1:19" ht="13.15">
      <c r="A114" s="838"/>
      <c r="B114" s="838"/>
      <c r="C114" s="932"/>
      <c r="D114" s="838"/>
      <c r="E114" s="838"/>
      <c r="F114" s="838"/>
      <c r="G114" s="838"/>
      <c r="H114" s="838"/>
      <c r="I114" s="838"/>
      <c r="J114" s="838"/>
      <c r="K114" s="838"/>
      <c r="L114" s="838"/>
      <c r="M114" s="838"/>
      <c r="N114" s="838"/>
      <c r="O114" s="838"/>
      <c r="P114" s="838"/>
      <c r="Q114" s="838"/>
      <c r="R114" s="838"/>
      <c r="S114" s="838"/>
    </row>
    <row r="115" spans="1:19" ht="13.15">
      <c r="A115" s="838"/>
      <c r="B115" s="838"/>
      <c r="C115" s="932"/>
      <c r="D115" s="838"/>
      <c r="E115" s="838"/>
      <c r="F115" s="838"/>
      <c r="G115" s="838"/>
      <c r="H115" s="838"/>
      <c r="I115" s="838"/>
      <c r="J115" s="838"/>
      <c r="K115" s="838"/>
      <c r="L115" s="838"/>
      <c r="M115" s="838"/>
      <c r="N115" s="838"/>
      <c r="O115" s="838"/>
      <c r="P115" s="838"/>
      <c r="Q115" s="838"/>
      <c r="R115" s="838"/>
      <c r="S115" s="838"/>
    </row>
    <row r="116" spans="1:19" ht="13.15">
      <c r="A116" s="838"/>
      <c r="B116" s="838"/>
      <c r="C116" s="932"/>
      <c r="D116" s="838"/>
      <c r="E116" s="838"/>
      <c r="F116" s="838"/>
      <c r="G116" s="838"/>
      <c r="H116" s="838"/>
      <c r="I116" s="838"/>
      <c r="J116" s="838"/>
      <c r="K116" s="838"/>
      <c r="L116" s="838"/>
      <c r="M116" s="838"/>
      <c r="N116" s="838"/>
      <c r="O116" s="838"/>
      <c r="P116" s="838"/>
      <c r="Q116" s="838"/>
      <c r="R116" s="838"/>
      <c r="S116" s="838"/>
    </row>
    <row r="117" spans="1:19" ht="13.15">
      <c r="A117" s="838"/>
      <c r="B117" s="838"/>
      <c r="C117" s="932"/>
      <c r="D117" s="838"/>
      <c r="E117" s="838"/>
      <c r="F117" s="838"/>
      <c r="G117" s="838"/>
      <c r="H117" s="838"/>
      <c r="I117" s="838"/>
      <c r="J117" s="838"/>
      <c r="K117" s="838"/>
      <c r="L117" s="838"/>
      <c r="M117" s="838"/>
      <c r="N117" s="838"/>
      <c r="O117" s="838"/>
      <c r="P117" s="838"/>
      <c r="Q117" s="838"/>
      <c r="R117" s="838"/>
      <c r="S117" s="838"/>
    </row>
    <row r="118" spans="1:19" ht="13.15">
      <c r="A118" s="838"/>
      <c r="B118" s="838"/>
      <c r="C118" s="932"/>
      <c r="D118" s="838"/>
      <c r="E118" s="838"/>
      <c r="F118" s="838"/>
      <c r="G118" s="838"/>
      <c r="H118" s="838"/>
      <c r="I118" s="838"/>
      <c r="J118" s="838"/>
      <c r="K118" s="838"/>
      <c r="L118" s="838"/>
      <c r="M118" s="838"/>
      <c r="N118" s="838"/>
      <c r="O118" s="838"/>
      <c r="P118" s="838"/>
      <c r="Q118" s="838"/>
      <c r="R118" s="838"/>
      <c r="S118" s="838"/>
    </row>
    <row r="119" spans="1:19" ht="13.15">
      <c r="A119" s="838"/>
      <c r="B119" s="838"/>
      <c r="C119" s="932"/>
      <c r="D119" s="838"/>
      <c r="E119" s="838"/>
      <c r="F119" s="838"/>
      <c r="G119" s="838"/>
      <c r="H119" s="838"/>
      <c r="I119" s="838"/>
      <c r="J119" s="838"/>
      <c r="K119" s="838"/>
      <c r="L119" s="838"/>
      <c r="M119" s="838"/>
      <c r="N119" s="838"/>
      <c r="O119" s="838"/>
      <c r="P119" s="838"/>
      <c r="Q119" s="838"/>
      <c r="R119" s="838"/>
      <c r="S119" s="838"/>
    </row>
    <row r="120" spans="1:19" ht="13.15">
      <c r="A120" s="838"/>
      <c r="B120" s="838"/>
      <c r="C120" s="932"/>
      <c r="D120" s="838"/>
      <c r="E120" s="838"/>
      <c r="F120" s="838"/>
      <c r="G120" s="838"/>
      <c r="H120" s="838"/>
      <c r="I120" s="838"/>
      <c r="J120" s="838"/>
      <c r="K120" s="838"/>
      <c r="L120" s="838"/>
      <c r="M120" s="838"/>
      <c r="N120" s="838"/>
      <c r="O120" s="838"/>
      <c r="P120" s="838"/>
      <c r="Q120" s="838"/>
      <c r="R120" s="838"/>
      <c r="S120" s="838"/>
    </row>
    <row r="121" spans="1:19" ht="13.15">
      <c r="A121" s="838"/>
      <c r="B121" s="838"/>
      <c r="C121" s="932"/>
      <c r="D121" s="838"/>
      <c r="E121" s="838"/>
      <c r="F121" s="838"/>
      <c r="G121" s="838"/>
      <c r="H121" s="838"/>
      <c r="I121" s="838"/>
      <c r="J121" s="838"/>
      <c r="K121" s="838"/>
      <c r="L121" s="838"/>
      <c r="M121" s="838"/>
      <c r="N121" s="838"/>
      <c r="O121" s="838"/>
      <c r="P121" s="838"/>
      <c r="Q121" s="838"/>
      <c r="R121" s="838"/>
      <c r="S121" s="838"/>
    </row>
    <row r="122" spans="1:19" ht="13.15">
      <c r="A122" s="838"/>
      <c r="B122" s="838"/>
      <c r="C122" s="932"/>
      <c r="D122" s="838"/>
      <c r="E122" s="838"/>
      <c r="F122" s="838"/>
      <c r="G122" s="838"/>
      <c r="H122" s="838"/>
      <c r="I122" s="838"/>
      <c r="J122" s="838"/>
      <c r="K122" s="838"/>
      <c r="L122" s="838"/>
      <c r="M122" s="838"/>
      <c r="N122" s="838"/>
      <c r="O122" s="838"/>
      <c r="P122" s="838"/>
      <c r="Q122" s="838"/>
      <c r="R122" s="838"/>
      <c r="S122" s="838"/>
    </row>
    <row r="123" spans="1:19" ht="13.15">
      <c r="A123" s="838"/>
      <c r="B123" s="838"/>
      <c r="C123" s="932"/>
      <c r="D123" s="838"/>
      <c r="E123" s="838"/>
      <c r="F123" s="838"/>
      <c r="G123" s="838"/>
      <c r="H123" s="838"/>
      <c r="I123" s="838"/>
      <c r="J123" s="838"/>
      <c r="K123" s="838"/>
      <c r="L123" s="838"/>
      <c r="M123" s="838"/>
      <c r="N123" s="838"/>
      <c r="O123" s="838"/>
      <c r="P123" s="838"/>
      <c r="Q123" s="838"/>
      <c r="R123" s="838"/>
      <c r="S123" s="838"/>
    </row>
    <row r="124" spans="1:19" ht="13.15">
      <c r="A124" s="838"/>
      <c r="B124" s="838"/>
      <c r="C124" s="932"/>
      <c r="D124" s="838"/>
      <c r="E124" s="838"/>
      <c r="F124" s="838"/>
      <c r="G124" s="838"/>
      <c r="H124" s="838"/>
      <c r="I124" s="838"/>
      <c r="J124" s="838"/>
      <c r="K124" s="838"/>
      <c r="L124" s="838"/>
      <c r="M124" s="838"/>
      <c r="N124" s="838"/>
      <c r="O124" s="838"/>
      <c r="P124" s="838"/>
      <c r="Q124" s="838"/>
      <c r="R124" s="838"/>
      <c r="S124" s="838"/>
    </row>
    <row r="125" spans="1:19" ht="13.15">
      <c r="A125" s="838"/>
      <c r="B125" s="838"/>
      <c r="C125" s="932"/>
      <c r="D125" s="838"/>
      <c r="E125" s="838"/>
      <c r="F125" s="838"/>
      <c r="G125" s="838"/>
      <c r="H125" s="838"/>
      <c r="I125" s="838"/>
      <c r="J125" s="838"/>
      <c r="K125" s="838"/>
      <c r="L125" s="838"/>
      <c r="M125" s="838"/>
      <c r="N125" s="838"/>
      <c r="O125" s="838"/>
      <c r="P125" s="838"/>
      <c r="Q125" s="838"/>
      <c r="R125" s="838"/>
      <c r="S125" s="838"/>
    </row>
    <row r="126" spans="1:19" ht="13.15">
      <c r="A126" s="838"/>
      <c r="B126" s="838"/>
      <c r="C126" s="932"/>
      <c r="D126" s="838"/>
      <c r="E126" s="838"/>
      <c r="F126" s="838"/>
      <c r="G126" s="838"/>
      <c r="H126" s="838"/>
      <c r="I126" s="838"/>
      <c r="J126" s="838"/>
      <c r="K126" s="838"/>
      <c r="L126" s="838"/>
      <c r="M126" s="838"/>
      <c r="N126" s="838"/>
      <c r="O126" s="838"/>
      <c r="P126" s="838"/>
      <c r="Q126" s="838"/>
      <c r="R126" s="838"/>
      <c r="S126" s="838"/>
    </row>
    <row r="127" spans="1:19" ht="13.15">
      <c r="A127" s="838"/>
      <c r="B127" s="838"/>
      <c r="C127" s="932"/>
      <c r="D127" s="838"/>
      <c r="E127" s="838"/>
      <c r="F127" s="838"/>
      <c r="G127" s="838"/>
      <c r="H127" s="838"/>
      <c r="I127" s="838"/>
      <c r="J127" s="838"/>
      <c r="K127" s="838"/>
      <c r="L127" s="838"/>
      <c r="M127" s="838"/>
      <c r="N127" s="838"/>
      <c r="O127" s="838"/>
      <c r="P127" s="838"/>
      <c r="Q127" s="838"/>
      <c r="R127" s="838"/>
      <c r="S127" s="838"/>
    </row>
    <row r="128" spans="1:19" ht="13.15">
      <c r="A128" s="838"/>
      <c r="B128" s="838"/>
      <c r="C128" s="932"/>
      <c r="D128" s="838"/>
      <c r="E128" s="838"/>
      <c r="F128" s="838"/>
      <c r="G128" s="838"/>
      <c r="H128" s="838"/>
      <c r="I128" s="838"/>
      <c r="J128" s="838"/>
      <c r="K128" s="838"/>
      <c r="L128" s="838"/>
      <c r="M128" s="838"/>
      <c r="N128" s="838"/>
      <c r="O128" s="838"/>
      <c r="P128" s="838"/>
      <c r="Q128" s="838"/>
      <c r="R128" s="838"/>
      <c r="S128" s="838"/>
    </row>
    <row r="129" spans="1:19" ht="13.15">
      <c r="A129" s="838"/>
      <c r="B129" s="838"/>
      <c r="C129" s="932"/>
      <c r="D129" s="838"/>
      <c r="E129" s="838"/>
      <c r="F129" s="838"/>
      <c r="G129" s="838"/>
      <c r="H129" s="838"/>
      <c r="I129" s="838"/>
      <c r="J129" s="838"/>
      <c r="K129" s="838"/>
      <c r="L129" s="838"/>
      <c r="M129" s="838"/>
      <c r="N129" s="838"/>
      <c r="O129" s="838"/>
      <c r="P129" s="838"/>
      <c r="Q129" s="838"/>
      <c r="R129" s="838"/>
      <c r="S129" s="838"/>
    </row>
    <row r="130" spans="1:19" ht="13.15">
      <c r="A130" s="838"/>
      <c r="B130" s="838"/>
      <c r="C130" s="932"/>
      <c r="D130" s="838"/>
      <c r="E130" s="838"/>
      <c r="F130" s="838"/>
      <c r="G130" s="838"/>
      <c r="H130" s="838"/>
      <c r="I130" s="838"/>
      <c r="J130" s="838"/>
      <c r="K130" s="838"/>
      <c r="L130" s="838"/>
      <c r="M130" s="838"/>
      <c r="N130" s="838"/>
      <c r="O130" s="838"/>
      <c r="P130" s="838"/>
      <c r="Q130" s="838"/>
      <c r="R130" s="838"/>
      <c r="S130" s="838"/>
    </row>
    <row r="131" spans="1:19" ht="13.15">
      <c r="A131" s="838"/>
      <c r="B131" s="838"/>
      <c r="C131" s="932"/>
      <c r="D131" s="838"/>
      <c r="E131" s="838"/>
      <c r="F131" s="838"/>
      <c r="G131" s="838"/>
      <c r="H131" s="838"/>
      <c r="I131" s="838"/>
      <c r="J131" s="838"/>
      <c r="K131" s="838"/>
      <c r="L131" s="838"/>
      <c r="M131" s="838"/>
      <c r="N131" s="838"/>
      <c r="O131" s="838"/>
      <c r="P131" s="838"/>
      <c r="Q131" s="838"/>
      <c r="R131" s="838"/>
      <c r="S131" s="838"/>
    </row>
    <row r="132" spans="1:19" ht="13.15">
      <c r="A132" s="838"/>
      <c r="B132" s="838"/>
      <c r="C132" s="932"/>
      <c r="D132" s="838"/>
      <c r="E132" s="838"/>
      <c r="F132" s="838"/>
      <c r="G132" s="838"/>
      <c r="H132" s="838"/>
      <c r="I132" s="838"/>
      <c r="J132" s="838"/>
      <c r="K132" s="838"/>
      <c r="L132" s="838"/>
      <c r="M132" s="838"/>
      <c r="N132" s="838"/>
      <c r="O132" s="838"/>
      <c r="P132" s="838"/>
      <c r="Q132" s="838"/>
      <c r="R132" s="838"/>
      <c r="S132" s="838"/>
    </row>
    <row r="133" spans="1:19" ht="13.15">
      <c r="A133" s="838"/>
      <c r="B133" s="838"/>
      <c r="C133" s="932"/>
      <c r="D133" s="838"/>
      <c r="E133" s="838"/>
      <c r="F133" s="838"/>
      <c r="G133" s="838"/>
      <c r="H133" s="838"/>
      <c r="I133" s="838"/>
      <c r="J133" s="838"/>
      <c r="K133" s="838"/>
      <c r="L133" s="838"/>
      <c r="M133" s="838"/>
      <c r="N133" s="838"/>
      <c r="O133" s="838"/>
      <c r="P133" s="838"/>
      <c r="Q133" s="838"/>
      <c r="R133" s="838"/>
      <c r="S133" s="838"/>
    </row>
    <row r="134" spans="1:19" ht="13.15">
      <c r="A134" s="838"/>
      <c r="B134" s="838"/>
      <c r="C134" s="932"/>
      <c r="D134" s="838"/>
      <c r="E134" s="838"/>
      <c r="F134" s="838"/>
      <c r="G134" s="838"/>
      <c r="H134" s="838"/>
      <c r="I134" s="838"/>
      <c r="J134" s="838"/>
      <c r="K134" s="838"/>
      <c r="L134" s="838"/>
      <c r="M134" s="838"/>
      <c r="N134" s="838"/>
      <c r="O134" s="838"/>
      <c r="P134" s="838"/>
      <c r="Q134" s="838"/>
      <c r="R134" s="838"/>
      <c r="S134" s="838"/>
    </row>
    <row r="135" spans="1:19" ht="13.15">
      <c r="A135" s="838"/>
      <c r="B135" s="838"/>
      <c r="C135" s="932"/>
      <c r="D135" s="838"/>
      <c r="E135" s="838"/>
      <c r="F135" s="838"/>
      <c r="G135" s="838"/>
      <c r="H135" s="838"/>
      <c r="I135" s="838"/>
      <c r="J135" s="838"/>
      <c r="K135" s="838"/>
      <c r="L135" s="838"/>
      <c r="M135" s="838"/>
      <c r="N135" s="838"/>
      <c r="O135" s="838"/>
      <c r="P135" s="838"/>
      <c r="Q135" s="838"/>
      <c r="R135" s="838"/>
      <c r="S135" s="838"/>
    </row>
    <row r="136" spans="1:19" ht="13.15">
      <c r="A136" s="838"/>
      <c r="B136" s="838"/>
      <c r="C136" s="932"/>
      <c r="D136" s="838"/>
      <c r="E136" s="838"/>
      <c r="F136" s="838"/>
      <c r="G136" s="838"/>
      <c r="H136" s="838"/>
      <c r="I136" s="838"/>
      <c r="J136" s="838"/>
      <c r="K136" s="838"/>
      <c r="L136" s="838"/>
      <c r="M136" s="838"/>
      <c r="N136" s="838"/>
      <c r="O136" s="838"/>
      <c r="P136" s="838"/>
      <c r="Q136" s="838"/>
      <c r="R136" s="838"/>
      <c r="S136" s="838"/>
    </row>
    <row r="137" spans="1:19" ht="13.15">
      <c r="A137" s="838"/>
      <c r="B137" s="838"/>
      <c r="C137" s="932"/>
      <c r="D137" s="838"/>
      <c r="E137" s="838"/>
      <c r="F137" s="838"/>
      <c r="G137" s="838"/>
      <c r="H137" s="838"/>
      <c r="I137" s="838"/>
      <c r="J137" s="838"/>
      <c r="K137" s="838"/>
      <c r="L137" s="838"/>
      <c r="M137" s="838"/>
      <c r="N137" s="838"/>
      <c r="O137" s="838"/>
      <c r="P137" s="838"/>
      <c r="Q137" s="838"/>
      <c r="R137" s="838"/>
      <c r="S137" s="838"/>
    </row>
    <row r="138" spans="1:19" ht="13.15">
      <c r="A138" s="838"/>
      <c r="B138" s="838"/>
      <c r="C138" s="932"/>
      <c r="D138" s="838"/>
      <c r="E138" s="838"/>
      <c r="F138" s="838"/>
      <c r="G138" s="838"/>
      <c r="H138" s="838"/>
      <c r="I138" s="838"/>
      <c r="J138" s="838"/>
      <c r="K138" s="838"/>
      <c r="L138" s="838"/>
      <c r="M138" s="838"/>
      <c r="N138" s="838"/>
      <c r="O138" s="838"/>
      <c r="P138" s="838"/>
      <c r="Q138" s="838"/>
      <c r="R138" s="838"/>
      <c r="S138" s="838"/>
    </row>
    <row r="139" spans="1:19" ht="13.15">
      <c r="A139" s="838"/>
      <c r="B139" s="838"/>
      <c r="C139" s="932"/>
      <c r="D139" s="838"/>
      <c r="E139" s="838"/>
      <c r="F139" s="838"/>
      <c r="G139" s="838"/>
      <c r="H139" s="838"/>
      <c r="I139" s="838"/>
      <c r="J139" s="838"/>
      <c r="K139" s="838"/>
      <c r="L139" s="838"/>
      <c r="M139" s="838"/>
      <c r="N139" s="838"/>
      <c r="O139" s="838"/>
      <c r="P139" s="838"/>
      <c r="Q139" s="838"/>
      <c r="R139" s="838"/>
      <c r="S139" s="838"/>
    </row>
    <row r="140" spans="1:19" ht="13.15">
      <c r="A140" s="838"/>
      <c r="B140" s="838"/>
      <c r="C140" s="932"/>
      <c r="D140" s="838"/>
      <c r="E140" s="838"/>
      <c r="F140" s="838"/>
      <c r="G140" s="838"/>
      <c r="H140" s="838"/>
      <c r="I140" s="838"/>
      <c r="J140" s="838"/>
      <c r="K140" s="838"/>
      <c r="L140" s="838"/>
      <c r="M140" s="838"/>
      <c r="N140" s="838"/>
      <c r="O140" s="838"/>
      <c r="P140" s="838"/>
      <c r="Q140" s="838"/>
      <c r="R140" s="838"/>
      <c r="S140" s="838"/>
    </row>
    <row r="141" spans="1:19" ht="13.15">
      <c r="A141" s="838"/>
      <c r="B141" s="838"/>
      <c r="C141" s="932"/>
      <c r="D141" s="838"/>
      <c r="E141" s="838"/>
      <c r="F141" s="838"/>
      <c r="G141" s="838"/>
      <c r="H141" s="838"/>
      <c r="I141" s="838"/>
      <c r="J141" s="838"/>
      <c r="K141" s="838"/>
      <c r="L141" s="838"/>
      <c r="M141" s="838"/>
      <c r="N141" s="838"/>
      <c r="O141" s="838"/>
      <c r="P141" s="838"/>
      <c r="Q141" s="838"/>
      <c r="R141" s="838"/>
      <c r="S141" s="838"/>
    </row>
    <row r="142" spans="1:19" ht="13.15">
      <c r="A142" s="838"/>
      <c r="B142" s="838"/>
      <c r="C142" s="932"/>
      <c r="D142" s="838"/>
      <c r="E142" s="838"/>
      <c r="F142" s="838"/>
      <c r="G142" s="838"/>
      <c r="H142" s="838"/>
      <c r="I142" s="838"/>
      <c r="J142" s="838"/>
      <c r="K142" s="838"/>
      <c r="L142" s="838"/>
      <c r="M142" s="838"/>
      <c r="N142" s="838"/>
      <c r="O142" s="838"/>
      <c r="P142" s="838"/>
      <c r="Q142" s="838"/>
      <c r="R142" s="838"/>
      <c r="S142" s="838"/>
    </row>
    <row r="143" spans="1:19" ht="13.15">
      <c r="A143" s="838"/>
      <c r="B143" s="838"/>
      <c r="C143" s="932"/>
      <c r="D143" s="838"/>
      <c r="E143" s="838"/>
      <c r="F143" s="838"/>
      <c r="G143" s="838"/>
      <c r="H143" s="838"/>
      <c r="I143" s="838"/>
      <c r="J143" s="838"/>
      <c r="K143" s="838"/>
      <c r="L143" s="838"/>
      <c r="M143" s="838"/>
      <c r="N143" s="838"/>
      <c r="O143" s="838"/>
      <c r="P143" s="838"/>
      <c r="Q143" s="838"/>
      <c r="R143" s="838"/>
      <c r="S143" s="838"/>
    </row>
    <row r="144" spans="1:19" ht="13.15">
      <c r="A144" s="838"/>
      <c r="B144" s="838"/>
      <c r="C144" s="932"/>
      <c r="D144" s="838"/>
      <c r="E144" s="838"/>
      <c r="F144" s="838"/>
      <c r="G144" s="838"/>
      <c r="H144" s="838"/>
      <c r="I144" s="838"/>
      <c r="J144" s="838"/>
      <c r="K144" s="838"/>
      <c r="L144" s="838"/>
      <c r="M144" s="838"/>
      <c r="N144" s="838"/>
      <c r="O144" s="838"/>
      <c r="P144" s="838"/>
      <c r="Q144" s="838"/>
      <c r="R144" s="838"/>
      <c r="S144" s="838"/>
    </row>
    <row r="145" spans="1:19" ht="13.15">
      <c r="A145" s="838"/>
      <c r="B145" s="838"/>
      <c r="C145" s="932"/>
      <c r="D145" s="838"/>
      <c r="E145" s="838"/>
      <c r="F145" s="838"/>
      <c r="G145" s="838"/>
      <c r="H145" s="838"/>
      <c r="I145" s="838"/>
      <c r="J145" s="838"/>
      <c r="K145" s="838"/>
      <c r="L145" s="838"/>
      <c r="M145" s="838"/>
      <c r="N145" s="838"/>
      <c r="O145" s="838"/>
      <c r="P145" s="838"/>
      <c r="Q145" s="838"/>
      <c r="R145" s="838"/>
      <c r="S145" s="838"/>
    </row>
    <row r="146" spans="1:19" ht="13.15">
      <c r="A146" s="838"/>
      <c r="B146" s="838"/>
      <c r="C146" s="932"/>
      <c r="D146" s="838"/>
      <c r="E146" s="838"/>
      <c r="F146" s="838"/>
      <c r="G146" s="838"/>
      <c r="H146" s="838"/>
      <c r="I146" s="838"/>
      <c r="J146" s="838"/>
      <c r="K146" s="838"/>
      <c r="L146" s="838"/>
      <c r="M146" s="838"/>
      <c r="N146" s="838"/>
      <c r="O146" s="838"/>
      <c r="P146" s="838"/>
      <c r="Q146" s="838"/>
      <c r="R146" s="838"/>
      <c r="S146" s="838"/>
    </row>
    <row r="147" spans="1:19" ht="13.15">
      <c r="A147" s="838"/>
      <c r="B147" s="838"/>
      <c r="C147" s="932"/>
      <c r="D147" s="838"/>
      <c r="E147" s="838"/>
      <c r="F147" s="838"/>
      <c r="G147" s="838"/>
      <c r="H147" s="838"/>
      <c r="I147" s="838"/>
      <c r="J147" s="838"/>
      <c r="K147" s="838"/>
      <c r="L147" s="838"/>
      <c r="M147" s="838"/>
      <c r="N147" s="838"/>
      <c r="O147" s="838"/>
      <c r="P147" s="838"/>
      <c r="Q147" s="838"/>
      <c r="R147" s="838"/>
      <c r="S147" s="838"/>
    </row>
    <row r="148" spans="1:19" ht="13.15">
      <c r="A148" s="838"/>
      <c r="B148" s="838"/>
      <c r="C148" s="932"/>
      <c r="D148" s="838"/>
      <c r="E148" s="838"/>
      <c r="F148" s="838"/>
      <c r="G148" s="838"/>
      <c r="H148" s="838"/>
      <c r="I148" s="838"/>
      <c r="J148" s="838"/>
      <c r="K148" s="838"/>
      <c r="L148" s="838"/>
      <c r="M148" s="838"/>
      <c r="N148" s="838"/>
      <c r="O148" s="838"/>
      <c r="P148" s="838"/>
      <c r="Q148" s="838"/>
      <c r="R148" s="838"/>
      <c r="S148" s="838"/>
    </row>
    <row r="149" spans="1:19" ht="13.15">
      <c r="A149" s="838"/>
      <c r="B149" s="838"/>
      <c r="C149" s="932"/>
      <c r="D149" s="838"/>
      <c r="E149" s="838"/>
      <c r="F149" s="838"/>
      <c r="G149" s="838"/>
      <c r="H149" s="838"/>
      <c r="I149" s="838"/>
      <c r="J149" s="838"/>
      <c r="K149" s="838"/>
      <c r="L149" s="838"/>
      <c r="M149" s="838"/>
      <c r="N149" s="838"/>
      <c r="O149" s="838"/>
      <c r="P149" s="838"/>
      <c r="Q149" s="838"/>
      <c r="R149" s="838"/>
      <c r="S149" s="838"/>
    </row>
    <row r="150" spans="1:19" ht="13.15">
      <c r="A150" s="838"/>
      <c r="B150" s="838"/>
      <c r="C150" s="932"/>
      <c r="D150" s="838"/>
      <c r="E150" s="838"/>
      <c r="F150" s="838"/>
      <c r="G150" s="838"/>
      <c r="H150" s="838"/>
      <c r="I150" s="838"/>
      <c r="J150" s="838"/>
      <c r="K150" s="838"/>
      <c r="L150" s="838"/>
      <c r="M150" s="838"/>
      <c r="N150" s="838"/>
      <c r="O150" s="838"/>
      <c r="P150" s="838"/>
      <c r="Q150" s="838"/>
      <c r="R150" s="838"/>
      <c r="S150" s="838"/>
    </row>
    <row r="151" spans="1:19" ht="13.15">
      <c r="A151" s="838"/>
      <c r="B151" s="838"/>
      <c r="C151" s="932"/>
      <c r="D151" s="838"/>
      <c r="E151" s="838"/>
      <c r="F151" s="838"/>
      <c r="G151" s="838"/>
      <c r="H151" s="838"/>
      <c r="I151" s="838"/>
      <c r="J151" s="838"/>
      <c r="K151" s="838"/>
      <c r="L151" s="838"/>
      <c r="M151" s="838"/>
      <c r="N151" s="838"/>
      <c r="O151" s="838"/>
      <c r="P151" s="838"/>
      <c r="Q151" s="838"/>
      <c r="R151" s="838"/>
      <c r="S151" s="838"/>
    </row>
    <row r="152" spans="1:19" ht="13.15">
      <c r="A152" s="838"/>
      <c r="B152" s="838"/>
      <c r="C152" s="932"/>
      <c r="D152" s="838"/>
      <c r="E152" s="838"/>
      <c r="F152" s="838"/>
      <c r="G152" s="838"/>
      <c r="H152" s="838"/>
      <c r="I152" s="838"/>
      <c r="J152" s="838"/>
      <c r="K152" s="838"/>
      <c r="L152" s="838"/>
      <c r="M152" s="838"/>
      <c r="N152" s="838"/>
      <c r="O152" s="838"/>
      <c r="P152" s="838"/>
      <c r="Q152" s="838"/>
      <c r="R152" s="838"/>
      <c r="S152" s="838"/>
    </row>
    <row r="153" spans="1:19" ht="13.15">
      <c r="A153" s="838"/>
      <c r="B153" s="838"/>
      <c r="C153" s="932"/>
      <c r="D153" s="838"/>
      <c r="E153" s="838"/>
      <c r="F153" s="838"/>
      <c r="G153" s="838"/>
      <c r="H153" s="838"/>
      <c r="I153" s="838"/>
      <c r="J153" s="838"/>
      <c r="K153" s="838"/>
      <c r="L153" s="838"/>
      <c r="M153" s="838"/>
      <c r="N153" s="838"/>
      <c r="O153" s="838"/>
      <c r="P153" s="838"/>
      <c r="Q153" s="838"/>
      <c r="R153" s="838"/>
      <c r="S153" s="838"/>
    </row>
    <row r="154" spans="1:19" ht="13.15">
      <c r="A154" s="838"/>
      <c r="B154" s="838"/>
      <c r="C154" s="932"/>
      <c r="D154" s="838"/>
      <c r="E154" s="838"/>
      <c r="F154" s="838"/>
      <c r="G154" s="838"/>
      <c r="H154" s="838"/>
      <c r="I154" s="838"/>
      <c r="J154" s="838"/>
      <c r="K154" s="838"/>
      <c r="L154" s="838"/>
      <c r="M154" s="838"/>
      <c r="N154" s="838"/>
      <c r="O154" s="838"/>
      <c r="P154" s="838"/>
      <c r="Q154" s="838"/>
      <c r="R154" s="838"/>
      <c r="S154" s="838"/>
    </row>
    <row r="155" spans="1:19" ht="13.15">
      <c r="A155" s="838"/>
      <c r="B155" s="838"/>
      <c r="C155" s="932"/>
      <c r="D155" s="838"/>
      <c r="E155" s="838"/>
      <c r="F155" s="838"/>
      <c r="G155" s="838"/>
      <c r="H155" s="838"/>
      <c r="I155" s="838"/>
      <c r="J155" s="838"/>
      <c r="K155" s="838"/>
      <c r="L155" s="838"/>
      <c r="M155" s="838"/>
      <c r="N155" s="838"/>
      <c r="O155" s="838"/>
      <c r="P155" s="838"/>
      <c r="Q155" s="838"/>
      <c r="R155" s="838"/>
      <c r="S155" s="838"/>
    </row>
    <row r="156" spans="1:19" ht="13.15">
      <c r="A156" s="838"/>
      <c r="B156" s="838"/>
      <c r="C156" s="932"/>
      <c r="D156" s="838"/>
      <c r="E156" s="838"/>
      <c r="F156" s="838"/>
      <c r="G156" s="838"/>
      <c r="H156" s="838"/>
      <c r="I156" s="838"/>
      <c r="J156" s="838"/>
      <c r="K156" s="838"/>
      <c r="L156" s="838"/>
      <c r="M156" s="838"/>
      <c r="N156" s="838"/>
      <c r="O156" s="838"/>
      <c r="P156" s="838"/>
      <c r="Q156" s="838"/>
      <c r="R156" s="838"/>
      <c r="S156" s="838"/>
    </row>
    <row r="157" spans="1:19" ht="13.15">
      <c r="A157" s="838"/>
      <c r="B157" s="838"/>
      <c r="C157" s="932"/>
      <c r="D157" s="838"/>
      <c r="E157" s="838"/>
      <c r="F157" s="838"/>
      <c r="G157" s="838"/>
      <c r="H157" s="838"/>
      <c r="I157" s="838"/>
      <c r="J157" s="838"/>
      <c r="K157" s="838"/>
      <c r="L157" s="838"/>
      <c r="M157" s="838"/>
      <c r="N157" s="838"/>
      <c r="O157" s="838"/>
      <c r="P157" s="838"/>
      <c r="Q157" s="838"/>
      <c r="R157" s="838"/>
      <c r="S157" s="838"/>
    </row>
    <row r="158" spans="1:19" ht="13.15">
      <c r="A158" s="838"/>
      <c r="B158" s="838"/>
      <c r="C158" s="932"/>
      <c r="D158" s="838"/>
      <c r="E158" s="838"/>
      <c r="F158" s="838"/>
      <c r="G158" s="838"/>
      <c r="H158" s="838"/>
      <c r="I158" s="838"/>
      <c r="J158" s="838"/>
      <c r="K158" s="838"/>
      <c r="L158" s="838"/>
      <c r="M158" s="838"/>
      <c r="N158" s="838"/>
      <c r="O158" s="838"/>
      <c r="P158" s="838"/>
      <c r="Q158" s="838"/>
      <c r="R158" s="838"/>
      <c r="S158" s="838"/>
    </row>
    <row r="159" spans="1:19" ht="13.15">
      <c r="A159" s="838"/>
      <c r="B159" s="838"/>
      <c r="C159" s="932"/>
      <c r="D159" s="838"/>
      <c r="E159" s="838"/>
      <c r="F159" s="838"/>
      <c r="G159" s="838"/>
      <c r="H159" s="838"/>
      <c r="I159" s="838"/>
      <c r="J159" s="838"/>
      <c r="K159" s="838"/>
      <c r="L159" s="838"/>
      <c r="M159" s="838"/>
      <c r="N159" s="838"/>
      <c r="O159" s="838"/>
      <c r="P159" s="838"/>
      <c r="Q159" s="838"/>
      <c r="R159" s="838"/>
      <c r="S159" s="838"/>
    </row>
    <row r="160" spans="1:19" ht="13.15">
      <c r="A160" s="838"/>
      <c r="B160" s="838"/>
      <c r="C160" s="932"/>
      <c r="D160" s="838"/>
      <c r="E160" s="838"/>
      <c r="F160" s="838"/>
      <c r="G160" s="838"/>
      <c r="H160" s="838"/>
      <c r="I160" s="838"/>
      <c r="J160" s="838"/>
      <c r="K160" s="838"/>
      <c r="L160" s="838"/>
      <c r="M160" s="838"/>
      <c r="N160" s="838"/>
      <c r="O160" s="838"/>
      <c r="P160" s="838"/>
      <c r="Q160" s="838"/>
      <c r="R160" s="838"/>
      <c r="S160" s="838"/>
    </row>
    <row r="161" spans="1:19" ht="13.15">
      <c r="A161" s="838"/>
      <c r="B161" s="838"/>
      <c r="C161" s="932"/>
      <c r="D161" s="838"/>
      <c r="E161" s="838"/>
      <c r="F161" s="838"/>
      <c r="G161" s="838"/>
      <c r="H161" s="838"/>
      <c r="I161" s="838"/>
      <c r="J161" s="838"/>
      <c r="K161" s="838"/>
      <c r="L161" s="838"/>
      <c r="M161" s="838"/>
      <c r="N161" s="838"/>
      <c r="O161" s="838"/>
      <c r="P161" s="838"/>
      <c r="Q161" s="838"/>
      <c r="R161" s="838"/>
      <c r="S161" s="838"/>
    </row>
    <row r="162" spans="1:19" ht="13.15">
      <c r="A162" s="838"/>
      <c r="B162" s="838"/>
      <c r="C162" s="932"/>
      <c r="D162" s="838"/>
      <c r="E162" s="838"/>
      <c r="F162" s="838"/>
      <c r="G162" s="838"/>
      <c r="H162" s="838"/>
      <c r="I162" s="838"/>
      <c r="J162" s="838"/>
      <c r="K162" s="838"/>
      <c r="L162" s="838"/>
      <c r="M162" s="838"/>
      <c r="N162" s="838"/>
      <c r="O162" s="838"/>
      <c r="P162" s="838"/>
      <c r="Q162" s="838"/>
      <c r="R162" s="838"/>
      <c r="S162" s="838"/>
    </row>
    <row r="163" spans="1:19" ht="13.15">
      <c r="A163" s="838"/>
      <c r="B163" s="838"/>
      <c r="C163" s="932"/>
      <c r="D163" s="838"/>
      <c r="E163" s="838"/>
      <c r="F163" s="838"/>
      <c r="G163" s="838"/>
      <c r="H163" s="838"/>
      <c r="I163" s="838"/>
      <c r="J163" s="838"/>
      <c r="K163" s="838"/>
      <c r="L163" s="838"/>
      <c r="M163" s="838"/>
      <c r="N163" s="838"/>
      <c r="O163" s="838"/>
      <c r="P163" s="838"/>
      <c r="Q163" s="838"/>
      <c r="R163" s="838"/>
      <c r="S163" s="838"/>
    </row>
    <row r="164" spans="1:19" ht="13.15">
      <c r="A164" s="838"/>
      <c r="B164" s="838"/>
      <c r="C164" s="932"/>
      <c r="D164" s="838"/>
      <c r="E164" s="838"/>
      <c r="F164" s="838"/>
      <c r="G164" s="838"/>
      <c r="H164" s="838"/>
      <c r="I164" s="838"/>
      <c r="J164" s="838"/>
      <c r="K164" s="838"/>
      <c r="L164" s="838"/>
      <c r="M164" s="838"/>
      <c r="N164" s="838"/>
      <c r="O164" s="838"/>
      <c r="P164" s="838"/>
      <c r="Q164" s="838"/>
      <c r="R164" s="838"/>
      <c r="S164" s="838"/>
    </row>
    <row r="165" spans="1:19" ht="13.15">
      <c r="A165" s="838"/>
      <c r="B165" s="838"/>
      <c r="C165" s="932"/>
      <c r="D165" s="838"/>
      <c r="E165" s="838"/>
      <c r="F165" s="838"/>
      <c r="G165" s="838"/>
      <c r="H165" s="838"/>
      <c r="I165" s="838"/>
      <c r="J165" s="838"/>
      <c r="K165" s="838"/>
      <c r="L165" s="838"/>
      <c r="M165" s="838"/>
      <c r="N165" s="838"/>
      <c r="O165" s="838"/>
      <c r="P165" s="838"/>
      <c r="Q165" s="838"/>
      <c r="R165" s="838"/>
      <c r="S165" s="838"/>
    </row>
    <row r="166" spans="1:19" ht="13.15">
      <c r="A166" s="838"/>
      <c r="B166" s="838"/>
      <c r="C166" s="932"/>
      <c r="D166" s="838"/>
      <c r="E166" s="838"/>
      <c r="F166" s="838"/>
      <c r="G166" s="838"/>
      <c r="H166" s="838"/>
      <c r="I166" s="838"/>
      <c r="J166" s="838"/>
      <c r="K166" s="838"/>
      <c r="L166" s="838"/>
      <c r="M166" s="838"/>
      <c r="N166" s="838"/>
      <c r="O166" s="838"/>
      <c r="P166" s="838"/>
      <c r="Q166" s="838"/>
      <c r="R166" s="838"/>
      <c r="S166" s="838"/>
    </row>
    <row r="167" spans="1:19" ht="13.15">
      <c r="A167" s="838"/>
      <c r="B167" s="838"/>
      <c r="C167" s="932"/>
      <c r="D167" s="838"/>
      <c r="E167" s="838"/>
      <c r="F167" s="838"/>
      <c r="G167" s="838"/>
      <c r="H167" s="838"/>
      <c r="I167" s="838"/>
      <c r="J167" s="838"/>
      <c r="K167" s="838"/>
      <c r="L167" s="838"/>
      <c r="M167" s="838"/>
      <c r="N167" s="838"/>
      <c r="O167" s="838"/>
      <c r="P167" s="838"/>
      <c r="Q167" s="838"/>
      <c r="R167" s="838"/>
      <c r="S167" s="838"/>
    </row>
    <row r="168" spans="1:19" ht="13.15">
      <c r="A168" s="838"/>
      <c r="B168" s="838"/>
      <c r="C168" s="932"/>
      <c r="D168" s="838"/>
      <c r="E168" s="838"/>
      <c r="F168" s="838"/>
      <c r="G168" s="838"/>
      <c r="H168" s="838"/>
      <c r="I168" s="838"/>
      <c r="J168" s="838"/>
      <c r="K168" s="838"/>
      <c r="L168" s="838"/>
      <c r="M168" s="838"/>
      <c r="N168" s="838"/>
      <c r="O168" s="838"/>
      <c r="P168" s="838"/>
      <c r="Q168" s="838"/>
      <c r="R168" s="838"/>
      <c r="S168" s="838"/>
    </row>
    <row r="169" spans="1:19" ht="13.15">
      <c r="A169" s="838"/>
      <c r="B169" s="838"/>
      <c r="C169" s="932"/>
      <c r="D169" s="838"/>
      <c r="E169" s="838"/>
      <c r="F169" s="838"/>
      <c r="G169" s="838"/>
      <c r="H169" s="838"/>
      <c r="I169" s="838"/>
      <c r="J169" s="838"/>
      <c r="K169" s="838"/>
      <c r="L169" s="838"/>
      <c r="M169" s="838"/>
      <c r="N169" s="838"/>
      <c r="O169" s="838"/>
      <c r="P169" s="838"/>
      <c r="Q169" s="838"/>
      <c r="R169" s="838"/>
      <c r="S169" s="838"/>
    </row>
    <row r="170" spans="1:19" ht="13.15">
      <c r="A170" s="838"/>
      <c r="B170" s="838"/>
      <c r="C170" s="932"/>
      <c r="D170" s="838"/>
      <c r="E170" s="838"/>
      <c r="F170" s="838"/>
      <c r="G170" s="838"/>
      <c r="H170" s="838"/>
      <c r="I170" s="838"/>
      <c r="J170" s="838"/>
      <c r="K170" s="838"/>
      <c r="L170" s="838"/>
      <c r="M170" s="838"/>
      <c r="N170" s="838"/>
      <c r="O170" s="838"/>
      <c r="P170" s="838"/>
      <c r="Q170" s="838"/>
      <c r="R170" s="838"/>
      <c r="S170" s="838"/>
    </row>
    <row r="171" spans="1:19" ht="13.15">
      <c r="A171" s="838"/>
      <c r="B171" s="838"/>
      <c r="C171" s="932"/>
      <c r="D171" s="838"/>
      <c r="E171" s="838"/>
      <c r="F171" s="838"/>
      <c r="G171" s="838"/>
      <c r="H171" s="838"/>
      <c r="I171" s="838"/>
      <c r="J171" s="838"/>
      <c r="K171" s="838"/>
      <c r="L171" s="838"/>
      <c r="M171" s="838"/>
      <c r="N171" s="838"/>
      <c r="O171" s="838"/>
      <c r="P171" s="838"/>
      <c r="Q171" s="838"/>
      <c r="R171" s="838"/>
      <c r="S171" s="838"/>
    </row>
    <row r="172" spans="1:19" ht="13.15">
      <c r="A172" s="838"/>
      <c r="B172" s="838"/>
      <c r="C172" s="932"/>
      <c r="D172" s="838"/>
      <c r="E172" s="838"/>
      <c r="F172" s="838"/>
      <c r="G172" s="838"/>
      <c r="H172" s="838"/>
      <c r="I172" s="838"/>
      <c r="J172" s="838"/>
      <c r="K172" s="838"/>
      <c r="L172" s="838"/>
      <c r="M172" s="838"/>
      <c r="N172" s="838"/>
      <c r="O172" s="838"/>
      <c r="P172" s="838"/>
      <c r="Q172" s="838"/>
      <c r="R172" s="838"/>
      <c r="S172" s="838"/>
    </row>
    <row r="173" spans="1:19" ht="13.15">
      <c r="A173" s="838"/>
      <c r="B173" s="838"/>
      <c r="C173" s="932"/>
      <c r="D173" s="838"/>
      <c r="E173" s="838"/>
      <c r="F173" s="838"/>
      <c r="G173" s="838"/>
      <c r="H173" s="838"/>
      <c r="I173" s="838"/>
      <c r="J173" s="838"/>
      <c r="K173" s="838"/>
      <c r="L173" s="838"/>
      <c r="M173" s="838"/>
      <c r="N173" s="838"/>
      <c r="O173" s="838"/>
      <c r="P173" s="838"/>
      <c r="Q173" s="838"/>
      <c r="R173" s="838"/>
      <c r="S173" s="838"/>
    </row>
    <row r="174" spans="1:19" ht="13.15">
      <c r="A174" s="838"/>
      <c r="B174" s="838"/>
      <c r="C174" s="932"/>
      <c r="D174" s="838"/>
      <c r="E174" s="838"/>
      <c r="F174" s="838"/>
      <c r="G174" s="838"/>
      <c r="H174" s="838"/>
      <c r="I174" s="838"/>
      <c r="J174" s="838"/>
      <c r="K174" s="838"/>
      <c r="L174" s="838"/>
      <c r="M174" s="838"/>
      <c r="N174" s="838"/>
      <c r="O174" s="838"/>
      <c r="P174" s="838"/>
      <c r="Q174" s="838"/>
      <c r="R174" s="838"/>
      <c r="S174" s="838"/>
    </row>
    <row r="175" spans="1:19" ht="13.15">
      <c r="A175" s="838"/>
      <c r="B175" s="838"/>
      <c r="C175" s="932"/>
      <c r="D175" s="838"/>
      <c r="E175" s="838"/>
      <c r="F175" s="838"/>
      <c r="G175" s="838"/>
      <c r="H175" s="838"/>
      <c r="I175" s="838"/>
      <c r="J175" s="838"/>
      <c r="K175" s="838"/>
      <c r="L175" s="838"/>
      <c r="M175" s="838"/>
      <c r="N175" s="838"/>
      <c r="O175" s="838"/>
      <c r="P175" s="838"/>
      <c r="Q175" s="838"/>
      <c r="R175" s="838"/>
      <c r="S175" s="838"/>
    </row>
    <row r="176" spans="1:19" ht="13.15">
      <c r="A176" s="838"/>
      <c r="B176" s="838"/>
      <c r="C176" s="932"/>
      <c r="D176" s="838"/>
      <c r="E176" s="838"/>
      <c r="F176" s="838"/>
      <c r="G176" s="838"/>
      <c r="H176" s="838"/>
      <c r="I176" s="838"/>
      <c r="J176" s="838"/>
      <c r="K176" s="838"/>
      <c r="L176" s="838"/>
      <c r="M176" s="838"/>
      <c r="N176" s="838"/>
      <c r="O176" s="838"/>
      <c r="P176" s="838"/>
      <c r="Q176" s="838"/>
      <c r="R176" s="838"/>
      <c r="S176" s="838"/>
    </row>
    <row r="177" spans="1:19" ht="13.15">
      <c r="A177" s="838"/>
      <c r="B177" s="838"/>
      <c r="C177" s="932"/>
      <c r="D177" s="838"/>
      <c r="E177" s="838"/>
      <c r="F177" s="838"/>
      <c r="G177" s="838"/>
      <c r="H177" s="838"/>
      <c r="I177" s="838"/>
      <c r="J177" s="838"/>
      <c r="K177" s="838"/>
      <c r="L177" s="838"/>
      <c r="M177" s="838"/>
      <c r="N177" s="838"/>
      <c r="O177" s="838"/>
      <c r="P177" s="838"/>
      <c r="Q177" s="838"/>
      <c r="R177" s="838"/>
      <c r="S177" s="838"/>
    </row>
    <row r="178" spans="1:19" ht="13.15">
      <c r="A178" s="838"/>
      <c r="B178" s="838"/>
      <c r="C178" s="932"/>
      <c r="D178" s="838"/>
      <c r="E178" s="838"/>
      <c r="F178" s="838"/>
      <c r="G178" s="838"/>
      <c r="H178" s="838"/>
      <c r="I178" s="838"/>
      <c r="J178" s="838"/>
      <c r="K178" s="838"/>
      <c r="L178" s="838"/>
      <c r="M178" s="838"/>
      <c r="N178" s="838"/>
      <c r="O178" s="838"/>
      <c r="P178" s="838"/>
      <c r="Q178" s="838"/>
      <c r="R178" s="838"/>
      <c r="S178" s="838"/>
    </row>
    <row r="179" spans="1:19" ht="13.15">
      <c r="A179" s="838"/>
      <c r="B179" s="838"/>
      <c r="C179" s="932"/>
      <c r="D179" s="838"/>
      <c r="E179" s="838"/>
      <c r="F179" s="838"/>
      <c r="G179" s="838"/>
      <c r="H179" s="838"/>
      <c r="I179" s="838"/>
      <c r="J179" s="838"/>
      <c r="K179" s="838"/>
      <c r="L179" s="838"/>
      <c r="M179" s="838"/>
      <c r="N179" s="838"/>
      <c r="O179" s="838"/>
      <c r="P179" s="838"/>
      <c r="Q179" s="838"/>
      <c r="R179" s="838"/>
      <c r="S179" s="838"/>
    </row>
    <row r="180" spans="1:19" ht="13.15">
      <c r="A180" s="838"/>
      <c r="B180" s="838"/>
      <c r="C180" s="932"/>
      <c r="D180" s="838"/>
      <c r="E180" s="838"/>
      <c r="F180" s="838"/>
      <c r="G180" s="838"/>
      <c r="H180" s="838"/>
      <c r="I180" s="838"/>
      <c r="J180" s="838"/>
      <c r="K180" s="838"/>
      <c r="L180" s="838"/>
      <c r="M180" s="838"/>
      <c r="N180" s="838"/>
      <c r="O180" s="838"/>
      <c r="P180" s="838"/>
      <c r="Q180" s="838"/>
      <c r="R180" s="838"/>
      <c r="S180" s="838"/>
    </row>
    <row r="181" spans="1:19" ht="13.15">
      <c r="A181" s="838"/>
      <c r="B181" s="838"/>
      <c r="C181" s="932"/>
      <c r="D181" s="838"/>
      <c r="E181" s="838"/>
      <c r="F181" s="838"/>
      <c r="G181" s="838"/>
      <c r="H181" s="838"/>
      <c r="I181" s="838"/>
      <c r="J181" s="838"/>
      <c r="K181" s="838"/>
      <c r="L181" s="838"/>
      <c r="M181" s="838"/>
      <c r="N181" s="838"/>
      <c r="O181" s="838"/>
      <c r="P181" s="838"/>
      <c r="Q181" s="838"/>
      <c r="R181" s="838"/>
      <c r="S181" s="838"/>
    </row>
    <row r="182" spans="1:19" ht="13.15">
      <c r="A182" s="838"/>
      <c r="B182" s="838"/>
      <c r="C182" s="932"/>
      <c r="D182" s="838"/>
      <c r="E182" s="838"/>
      <c r="F182" s="838"/>
      <c r="G182" s="838"/>
      <c r="H182" s="838"/>
      <c r="I182" s="838"/>
      <c r="J182" s="838"/>
      <c r="K182" s="838"/>
      <c r="L182" s="838"/>
      <c r="M182" s="838"/>
      <c r="N182" s="838"/>
      <c r="O182" s="838"/>
      <c r="P182" s="838"/>
      <c r="Q182" s="838"/>
      <c r="R182" s="838"/>
      <c r="S182" s="838"/>
    </row>
    <row r="183" spans="1:19" ht="13.15">
      <c r="A183" s="838"/>
      <c r="B183" s="838"/>
      <c r="C183" s="932"/>
      <c r="D183" s="838"/>
      <c r="E183" s="838"/>
      <c r="F183" s="838"/>
      <c r="G183" s="838"/>
      <c r="H183" s="838"/>
      <c r="I183" s="838"/>
      <c r="J183" s="838"/>
      <c r="K183" s="838"/>
      <c r="L183" s="838"/>
      <c r="M183" s="838"/>
      <c r="N183" s="838"/>
      <c r="O183" s="838"/>
      <c r="P183" s="838"/>
      <c r="Q183" s="838"/>
      <c r="R183" s="838"/>
      <c r="S183" s="838"/>
    </row>
    <row r="184" spans="1:19" ht="13.15">
      <c r="A184" s="838"/>
      <c r="B184" s="838"/>
      <c r="C184" s="932"/>
      <c r="D184" s="838"/>
      <c r="E184" s="838"/>
      <c r="F184" s="838"/>
      <c r="G184" s="838"/>
      <c r="H184" s="838"/>
      <c r="I184" s="838"/>
      <c r="J184" s="838"/>
      <c r="K184" s="838"/>
      <c r="L184" s="838"/>
      <c r="M184" s="838"/>
      <c r="N184" s="838"/>
      <c r="O184" s="838"/>
      <c r="P184" s="838"/>
      <c r="Q184" s="838"/>
      <c r="R184" s="838"/>
      <c r="S184" s="838"/>
    </row>
    <row r="185" spans="1:19" ht="13.15">
      <c r="A185" s="838"/>
      <c r="B185" s="838"/>
      <c r="C185" s="932"/>
      <c r="D185" s="838"/>
      <c r="E185" s="838"/>
      <c r="F185" s="838"/>
      <c r="G185" s="838"/>
      <c r="H185" s="838"/>
      <c r="I185" s="838"/>
      <c r="J185" s="838"/>
      <c r="K185" s="838"/>
      <c r="L185" s="838"/>
      <c r="M185" s="838"/>
      <c r="N185" s="838"/>
      <c r="O185" s="838"/>
      <c r="P185" s="838"/>
      <c r="Q185" s="838"/>
      <c r="R185" s="838"/>
      <c r="S185" s="838"/>
    </row>
    <row r="186" spans="1:19" ht="13.15">
      <c r="A186" s="838"/>
      <c r="B186" s="838"/>
      <c r="C186" s="932"/>
      <c r="D186" s="838"/>
      <c r="E186" s="838"/>
      <c r="F186" s="838"/>
      <c r="G186" s="838"/>
      <c r="H186" s="838"/>
      <c r="I186" s="838"/>
      <c r="J186" s="838"/>
      <c r="K186" s="838"/>
      <c r="L186" s="838"/>
      <c r="M186" s="838"/>
      <c r="N186" s="838"/>
      <c r="O186" s="838"/>
      <c r="P186" s="838"/>
      <c r="Q186" s="838"/>
      <c r="R186" s="838"/>
      <c r="S186" s="838"/>
    </row>
    <row r="187" spans="1:19" ht="13.15">
      <c r="A187" s="838"/>
      <c r="B187" s="838"/>
      <c r="C187" s="932"/>
      <c r="D187" s="838"/>
      <c r="E187" s="838"/>
      <c r="F187" s="838"/>
      <c r="G187" s="838"/>
      <c r="H187" s="838"/>
      <c r="I187" s="838"/>
      <c r="J187" s="838"/>
      <c r="K187" s="838"/>
      <c r="L187" s="838"/>
      <c r="M187" s="838"/>
      <c r="N187" s="838"/>
      <c r="O187" s="838"/>
      <c r="P187" s="838"/>
      <c r="Q187" s="838"/>
      <c r="R187" s="838"/>
      <c r="S187" s="838"/>
    </row>
    <row r="188" spans="1:19" ht="13.15">
      <c r="A188" s="838"/>
      <c r="B188" s="838"/>
      <c r="C188" s="932"/>
      <c r="D188" s="838"/>
      <c r="E188" s="838"/>
      <c r="F188" s="838"/>
      <c r="G188" s="838"/>
      <c r="H188" s="838"/>
      <c r="I188" s="838"/>
      <c r="J188" s="838"/>
      <c r="K188" s="838"/>
      <c r="L188" s="838"/>
      <c r="M188" s="838"/>
      <c r="N188" s="838"/>
      <c r="O188" s="838"/>
      <c r="P188" s="838"/>
      <c r="Q188" s="838"/>
      <c r="R188" s="838"/>
      <c r="S188" s="838"/>
    </row>
    <row r="189" spans="1:19" ht="13.15">
      <c r="A189" s="838"/>
      <c r="B189" s="838"/>
      <c r="C189" s="932"/>
      <c r="D189" s="838"/>
      <c r="E189" s="838"/>
      <c r="F189" s="838"/>
      <c r="G189" s="838"/>
      <c r="H189" s="838"/>
      <c r="I189" s="838"/>
      <c r="J189" s="838"/>
      <c r="K189" s="838"/>
      <c r="L189" s="838"/>
      <c r="M189" s="838"/>
      <c r="N189" s="838"/>
      <c r="O189" s="838"/>
      <c r="P189" s="838"/>
      <c r="Q189" s="838"/>
      <c r="R189" s="838"/>
      <c r="S189" s="838"/>
    </row>
    <row r="190" spans="1:19" ht="13.15">
      <c r="A190" s="838"/>
      <c r="B190" s="838"/>
      <c r="C190" s="932"/>
      <c r="D190" s="838"/>
      <c r="E190" s="838"/>
      <c r="F190" s="838"/>
      <c r="G190" s="838"/>
      <c r="H190" s="838"/>
      <c r="I190" s="838"/>
      <c r="J190" s="838"/>
      <c r="K190" s="838"/>
      <c r="L190" s="838"/>
      <c r="M190" s="838"/>
      <c r="N190" s="838"/>
      <c r="O190" s="838"/>
      <c r="P190" s="838"/>
      <c r="Q190" s="838"/>
      <c r="R190" s="838"/>
      <c r="S190" s="838"/>
    </row>
    <row r="191" spans="1:19" ht="13.15">
      <c r="A191" s="838"/>
      <c r="B191" s="838"/>
      <c r="C191" s="932"/>
      <c r="D191" s="838"/>
      <c r="E191" s="838"/>
      <c r="F191" s="838"/>
      <c r="G191" s="838"/>
      <c r="H191" s="838"/>
      <c r="I191" s="838"/>
      <c r="J191" s="838"/>
      <c r="K191" s="838"/>
      <c r="L191" s="838"/>
      <c r="M191" s="838"/>
      <c r="N191" s="838"/>
      <c r="O191" s="838"/>
      <c r="P191" s="838"/>
      <c r="Q191" s="838"/>
      <c r="R191" s="838"/>
      <c r="S191" s="838"/>
    </row>
    <row r="192" spans="1:19" ht="13.15">
      <c r="A192" s="838"/>
      <c r="B192" s="838"/>
      <c r="C192" s="932"/>
      <c r="D192" s="838"/>
      <c r="E192" s="838"/>
      <c r="F192" s="838"/>
      <c r="G192" s="838"/>
      <c r="H192" s="838"/>
      <c r="I192" s="838"/>
      <c r="J192" s="838"/>
      <c r="K192" s="838"/>
      <c r="L192" s="838"/>
      <c r="M192" s="838"/>
      <c r="N192" s="838"/>
      <c r="O192" s="838"/>
      <c r="P192" s="838"/>
      <c r="Q192" s="838"/>
      <c r="R192" s="838"/>
      <c r="S192" s="838"/>
    </row>
    <row r="193" spans="1:19" ht="13.15">
      <c r="A193" s="838"/>
      <c r="B193" s="838"/>
      <c r="C193" s="932"/>
      <c r="D193" s="838"/>
      <c r="E193" s="838"/>
      <c r="F193" s="838"/>
      <c r="G193" s="838"/>
      <c r="H193" s="838"/>
      <c r="I193" s="838"/>
      <c r="J193" s="838"/>
      <c r="K193" s="838"/>
      <c r="L193" s="838"/>
      <c r="M193" s="838"/>
      <c r="N193" s="838"/>
      <c r="O193" s="838"/>
      <c r="P193" s="838"/>
      <c r="Q193" s="838"/>
      <c r="R193" s="838"/>
      <c r="S193" s="838"/>
    </row>
    <row r="194" spans="1:19" ht="13.15">
      <c r="A194" s="838"/>
      <c r="B194" s="838"/>
      <c r="C194" s="932"/>
      <c r="D194" s="838"/>
      <c r="E194" s="838"/>
      <c r="F194" s="838"/>
      <c r="G194" s="838"/>
      <c r="H194" s="838"/>
      <c r="I194" s="838"/>
      <c r="J194" s="838"/>
      <c r="K194" s="838"/>
      <c r="L194" s="838"/>
      <c r="M194" s="838"/>
      <c r="N194" s="838"/>
      <c r="O194" s="838"/>
      <c r="P194" s="838"/>
      <c r="Q194" s="838"/>
      <c r="R194" s="838"/>
      <c r="S194" s="838"/>
    </row>
    <row r="195" spans="1:19" ht="13.15">
      <c r="A195" s="838"/>
      <c r="B195" s="838"/>
      <c r="C195" s="932"/>
      <c r="D195" s="838"/>
      <c r="E195" s="838"/>
      <c r="F195" s="838"/>
      <c r="G195" s="838"/>
      <c r="H195" s="838"/>
      <c r="I195" s="838"/>
      <c r="J195" s="838"/>
      <c r="K195" s="838"/>
      <c r="L195" s="838"/>
      <c r="M195" s="838"/>
      <c r="N195" s="838"/>
      <c r="O195" s="838"/>
      <c r="P195" s="838"/>
      <c r="Q195" s="838"/>
      <c r="R195" s="838"/>
      <c r="S195" s="838"/>
    </row>
    <row r="196" spans="1:19" ht="13.15">
      <c r="A196" s="838"/>
      <c r="B196" s="838"/>
      <c r="C196" s="932"/>
      <c r="D196" s="838"/>
      <c r="E196" s="838"/>
      <c r="F196" s="838"/>
      <c r="G196" s="838"/>
      <c r="H196" s="838"/>
      <c r="I196" s="838"/>
      <c r="J196" s="838"/>
      <c r="K196" s="838"/>
      <c r="L196" s="838"/>
      <c r="M196" s="838"/>
      <c r="N196" s="838"/>
      <c r="O196" s="838"/>
      <c r="P196" s="838"/>
      <c r="Q196" s="838"/>
      <c r="R196" s="838"/>
      <c r="S196" s="838"/>
    </row>
    <row r="197" spans="1:19" ht="13.15">
      <c r="A197" s="838"/>
      <c r="B197" s="838"/>
      <c r="C197" s="932"/>
      <c r="D197" s="838"/>
      <c r="E197" s="838"/>
      <c r="F197" s="838"/>
      <c r="G197" s="838"/>
      <c r="H197" s="838"/>
      <c r="I197" s="838"/>
      <c r="J197" s="838"/>
      <c r="K197" s="838"/>
      <c r="L197" s="838"/>
      <c r="M197" s="838"/>
      <c r="N197" s="838"/>
      <c r="O197" s="838"/>
      <c r="P197" s="838"/>
      <c r="Q197" s="838"/>
      <c r="R197" s="838"/>
      <c r="S197" s="838"/>
    </row>
    <row r="198" spans="1:19" ht="13.15">
      <c r="A198" s="838"/>
      <c r="B198" s="838"/>
      <c r="C198" s="932"/>
      <c r="D198" s="838"/>
      <c r="E198" s="838"/>
      <c r="F198" s="838"/>
      <c r="G198" s="838"/>
      <c r="H198" s="838"/>
      <c r="I198" s="838"/>
      <c r="J198" s="838"/>
      <c r="K198" s="838"/>
      <c r="L198" s="838"/>
      <c r="M198" s="838"/>
      <c r="N198" s="838"/>
      <c r="O198" s="838"/>
      <c r="P198" s="838"/>
      <c r="Q198" s="838"/>
      <c r="R198" s="838"/>
      <c r="S198" s="838"/>
    </row>
    <row r="199" spans="1:19" ht="13.15">
      <c r="A199" s="838"/>
      <c r="B199" s="838"/>
      <c r="C199" s="932"/>
      <c r="D199" s="838"/>
      <c r="E199" s="838"/>
      <c r="F199" s="838"/>
      <c r="G199" s="838"/>
      <c r="H199" s="838"/>
      <c r="I199" s="838"/>
      <c r="J199" s="838"/>
      <c r="K199" s="838"/>
      <c r="L199" s="838"/>
      <c r="M199" s="838"/>
      <c r="N199" s="838"/>
      <c r="O199" s="838"/>
      <c r="P199" s="838"/>
      <c r="Q199" s="838"/>
      <c r="R199" s="838"/>
      <c r="S199" s="838"/>
    </row>
  </sheetData>
  <mergeCells count="132">
    <mergeCell ref="C43:C44"/>
    <mergeCell ref="S43:S44"/>
    <mergeCell ref="C33:C34"/>
    <mergeCell ref="S33:S34"/>
    <mergeCell ref="C35:C36"/>
    <mergeCell ref="S35:S36"/>
    <mergeCell ref="C37:C38"/>
    <mergeCell ref="S37:S38"/>
    <mergeCell ref="B29:B30"/>
    <mergeCell ref="C29:C30"/>
    <mergeCell ref="D29:D30"/>
    <mergeCell ref="E29:F29"/>
    <mergeCell ref="G29:H29"/>
    <mergeCell ref="I29:J29"/>
    <mergeCell ref="K29:L29"/>
    <mergeCell ref="M29:N29"/>
    <mergeCell ref="O29:P29"/>
    <mergeCell ref="C105:C106"/>
    <mergeCell ref="S105:S106"/>
    <mergeCell ref="C99:C100"/>
    <mergeCell ref="C101:C102"/>
    <mergeCell ref="C103:C104"/>
    <mergeCell ref="C95:C96"/>
    <mergeCell ref="S95:S96"/>
    <mergeCell ref="C97:C98"/>
    <mergeCell ref="O73:P73"/>
    <mergeCell ref="Q73:R73"/>
    <mergeCell ref="C75:C76"/>
    <mergeCell ref="S75:S76"/>
    <mergeCell ref="C87:C88"/>
    <mergeCell ref="S87:S88"/>
    <mergeCell ref="C89:C90"/>
    <mergeCell ref="S89:S90"/>
    <mergeCell ref="C91:C92"/>
    <mergeCell ref="S91:S92"/>
    <mergeCell ref="C93:C94"/>
    <mergeCell ref="C77:C78"/>
    <mergeCell ref="C79:C80"/>
    <mergeCell ref="C81:C82"/>
    <mergeCell ref="C73:C74"/>
    <mergeCell ref="S73:S74"/>
    <mergeCell ref="B73:B74"/>
    <mergeCell ref="D73:D74"/>
    <mergeCell ref="E73:F73"/>
    <mergeCell ref="G73:H73"/>
    <mergeCell ref="I73:J73"/>
    <mergeCell ref="K73:L73"/>
    <mergeCell ref="M73:N73"/>
    <mergeCell ref="B54:B55"/>
    <mergeCell ref="C54:C55"/>
    <mergeCell ref="C62:C63"/>
    <mergeCell ref="C56:C57"/>
    <mergeCell ref="C68:C69"/>
    <mergeCell ref="C70:C71"/>
    <mergeCell ref="I54:J54"/>
    <mergeCell ref="C64:C65"/>
    <mergeCell ref="C66:C67"/>
    <mergeCell ref="D54:D55"/>
    <mergeCell ref="E54:F54"/>
    <mergeCell ref="G54:H54"/>
    <mergeCell ref="S68:S69"/>
    <mergeCell ref="C39:C40"/>
    <mergeCell ref="S39:S40"/>
    <mergeCell ref="C45:C46"/>
    <mergeCell ref="S45:S46"/>
    <mergeCell ref="C47:C48"/>
    <mergeCell ref="S47:S48"/>
    <mergeCell ref="C49:C50"/>
    <mergeCell ref="S49:S50"/>
    <mergeCell ref="S62:S63"/>
    <mergeCell ref="S54:S55"/>
    <mergeCell ref="S56:S57"/>
    <mergeCell ref="C58:C59"/>
    <mergeCell ref="S58:S59"/>
    <mergeCell ref="C60:C61"/>
    <mergeCell ref="S60:S61"/>
    <mergeCell ref="K54:L54"/>
    <mergeCell ref="M54:N54"/>
    <mergeCell ref="O54:P54"/>
    <mergeCell ref="Q54:R54"/>
    <mergeCell ref="C51:C52"/>
    <mergeCell ref="S51:S52"/>
    <mergeCell ref="C41:C42"/>
    <mergeCell ref="S41:S42"/>
    <mergeCell ref="S70:S71"/>
    <mergeCell ref="S64:S65"/>
    <mergeCell ref="S66:S67"/>
    <mergeCell ref="C13:C14"/>
    <mergeCell ref="S13:S14"/>
    <mergeCell ref="S6:S7"/>
    <mergeCell ref="A6:A7"/>
    <mergeCell ref="B6:B7"/>
    <mergeCell ref="C6:C7"/>
    <mergeCell ref="D6:D7"/>
    <mergeCell ref="E6:F6"/>
    <mergeCell ref="G6:H6"/>
    <mergeCell ref="I6:J6"/>
    <mergeCell ref="K6:L6"/>
    <mergeCell ref="M6:N6"/>
    <mergeCell ref="O6:P6"/>
    <mergeCell ref="Q6:R6"/>
    <mergeCell ref="S8:S9"/>
    <mergeCell ref="B8:B10"/>
    <mergeCell ref="C8:C9"/>
    <mergeCell ref="D9:D10"/>
    <mergeCell ref="F9:F10"/>
    <mergeCell ref="C31:C32"/>
    <mergeCell ref="S31:S32"/>
    <mergeCell ref="S81:S82"/>
    <mergeCell ref="S83:S84"/>
    <mergeCell ref="C83:C84"/>
    <mergeCell ref="C85:C86"/>
    <mergeCell ref="S85:S86"/>
    <mergeCell ref="H9:H10"/>
    <mergeCell ref="C11:C12"/>
    <mergeCell ref="S11:S12"/>
    <mergeCell ref="C26:C27"/>
    <mergeCell ref="S26:S27"/>
    <mergeCell ref="C15:C16"/>
    <mergeCell ref="S15:S16"/>
    <mergeCell ref="C17:C18"/>
    <mergeCell ref="S17:S18"/>
    <mergeCell ref="F18:F21"/>
    <mergeCell ref="H18:H21"/>
    <mergeCell ref="C22:C23"/>
    <mergeCell ref="S22:S23"/>
    <mergeCell ref="C24:C25"/>
    <mergeCell ref="S24:S25"/>
    <mergeCell ref="S77:S78"/>
    <mergeCell ref="S79:S80"/>
    <mergeCell ref="Q29:R29"/>
    <mergeCell ref="S29:S30"/>
  </mergeCells>
  <printOptions gridLines="1"/>
  <pageMargins left="0.7" right="0.7" top="0.75" bottom="0.75" header="0.3" footer="0.3"/>
  <pageSetup paperSize="5"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446"/>
  <sheetViews>
    <sheetView topLeftCell="A364" workbookViewId="0">
      <selection activeCell="D373" sqref="D373:D377"/>
    </sheetView>
  </sheetViews>
  <sheetFormatPr defaultColWidth="11" defaultRowHeight="15.75"/>
  <cols>
    <col min="1" max="1" width="16.875" customWidth="1"/>
    <col min="2" max="2" width="8.125" customWidth="1"/>
    <col min="3" max="3" width="10.125" customWidth="1"/>
    <col min="4" max="4" width="18.5" customWidth="1"/>
    <col min="5" max="5" width="19.5" customWidth="1"/>
    <col min="6" max="6" width="13.75" customWidth="1"/>
    <col min="7" max="7" width="9.375" bestFit="1" customWidth="1"/>
    <col min="8" max="8" width="10.125" bestFit="1" customWidth="1"/>
    <col min="9" max="9" width="9.875" bestFit="1" customWidth="1"/>
    <col min="10" max="10" width="19.625" customWidth="1"/>
    <col min="11" max="11" width="4.625" customWidth="1"/>
    <col min="12" max="12" width="5.5" customWidth="1"/>
    <col min="13" max="13" width="5" customWidth="1"/>
    <col min="14" max="14" width="5.25" customWidth="1"/>
    <col min="15" max="15" width="4.75" customWidth="1"/>
    <col min="16" max="17" width="4.875" customWidth="1"/>
    <col min="18" max="18" width="5.75" customWidth="1"/>
    <col min="19" max="19" width="5" customWidth="1"/>
    <col min="20" max="20" width="4.5" customWidth="1"/>
    <col min="21" max="21" width="5.625" customWidth="1"/>
    <col min="22" max="22" width="4.125" customWidth="1"/>
    <col min="23" max="23" width="17.75" bestFit="1" customWidth="1"/>
  </cols>
  <sheetData>
    <row r="1" spans="1:22" ht="21">
      <c r="A1" s="25" t="s">
        <v>293</v>
      </c>
      <c r="B1" s="25"/>
      <c r="C1" s="25"/>
    </row>
    <row r="2" spans="1:22" ht="21">
      <c r="A2" s="25" t="s">
        <v>953</v>
      </c>
      <c r="B2" s="25"/>
      <c r="C2" s="25"/>
    </row>
    <row r="3" spans="1:22" ht="21">
      <c r="A3" s="25" t="s">
        <v>951</v>
      </c>
      <c r="B3" s="25" t="s">
        <v>295</v>
      </c>
      <c r="C3" s="25"/>
    </row>
    <row r="4" spans="1:22" ht="21.4" thickBot="1">
      <c r="A4" s="25" t="s">
        <v>1353</v>
      </c>
      <c r="B4" s="25"/>
      <c r="C4" s="25"/>
    </row>
    <row r="5" spans="1:22" ht="21.95" customHeight="1" thickBot="1">
      <c r="A5" s="25"/>
      <c r="B5" s="25"/>
      <c r="G5" s="1091" t="s">
        <v>63</v>
      </c>
      <c r="H5" s="1150"/>
      <c r="I5" s="1092"/>
      <c r="J5" s="187" t="s">
        <v>64</v>
      </c>
      <c r="K5" s="1198">
        <v>2019</v>
      </c>
      <c r="L5" s="1199"/>
      <c r="M5" s="1199"/>
      <c r="N5" s="1199"/>
      <c r="O5" s="1199"/>
      <c r="P5" s="1199"/>
      <c r="Q5" s="1199"/>
      <c r="R5" s="1199"/>
      <c r="S5" s="1199"/>
      <c r="T5" s="1199"/>
      <c r="U5" s="1199"/>
      <c r="V5" s="1199"/>
    </row>
    <row r="6" spans="1:22" s="19" customFormat="1" ht="42.75" customHeight="1" thickBot="1">
      <c r="A6" s="4" t="s">
        <v>65</v>
      </c>
      <c r="B6" s="4" t="s">
        <v>66</v>
      </c>
      <c r="C6" s="4" t="s">
        <v>51</v>
      </c>
      <c r="D6" s="4" t="s">
        <v>67</v>
      </c>
      <c r="E6" s="26" t="s">
        <v>68</v>
      </c>
      <c r="F6" s="26" t="s">
        <v>691</v>
      </c>
      <c r="G6" s="23" t="s">
        <v>69</v>
      </c>
      <c r="H6" s="23" t="s">
        <v>70</v>
      </c>
      <c r="I6" s="23" t="s">
        <v>71</v>
      </c>
      <c r="J6" s="23" t="s">
        <v>72</v>
      </c>
      <c r="K6" s="23" t="s">
        <v>73</v>
      </c>
      <c r="L6" s="23" t="s">
        <v>74</v>
      </c>
      <c r="M6" s="23" t="s">
        <v>75</v>
      </c>
      <c r="N6" s="23" t="s">
        <v>76</v>
      </c>
      <c r="O6" s="23" t="s">
        <v>77</v>
      </c>
      <c r="P6" s="23" t="s">
        <v>78</v>
      </c>
      <c r="Q6" s="23" t="s">
        <v>79</v>
      </c>
      <c r="R6" s="23" t="s">
        <v>80</v>
      </c>
      <c r="S6" s="23" t="s">
        <v>81</v>
      </c>
      <c r="T6" s="23" t="s">
        <v>82</v>
      </c>
      <c r="U6" s="23" t="s">
        <v>83</v>
      </c>
      <c r="V6" s="27" t="s">
        <v>84</v>
      </c>
    </row>
    <row r="7" spans="1:22" s="19" customFormat="1" ht="14.65" thickBot="1">
      <c r="A7" s="1200" t="str">
        <f>+'2. Results Matrix'!A8</f>
        <v>1.1.1.1</v>
      </c>
      <c r="B7" s="1201"/>
      <c r="C7" s="1201"/>
      <c r="D7" s="1201"/>
      <c r="E7" s="1201"/>
      <c r="F7" s="1201"/>
      <c r="G7" s="1201"/>
      <c r="H7" s="1201"/>
      <c r="I7" s="1201"/>
      <c r="J7" s="1201"/>
      <c r="K7" s="1201"/>
      <c r="L7" s="1201"/>
      <c r="M7" s="1201"/>
      <c r="N7" s="1201"/>
      <c r="O7" s="1201"/>
      <c r="P7" s="1201"/>
      <c r="Q7" s="1201"/>
      <c r="R7" s="1201"/>
      <c r="S7" s="1201"/>
      <c r="T7" s="1201"/>
      <c r="U7" s="1201"/>
      <c r="V7" s="1202"/>
    </row>
    <row r="8" spans="1:22" s="24" customFormat="1" ht="90.75" customHeight="1">
      <c r="A8" s="465"/>
      <c r="B8" s="28"/>
      <c r="C8" s="29"/>
      <c r="D8" s="30"/>
      <c r="E8" s="30"/>
      <c r="F8" s="30"/>
      <c r="G8" s="30"/>
      <c r="H8" s="30"/>
      <c r="I8" s="30"/>
      <c r="J8" s="30"/>
      <c r="K8" s="31"/>
      <c r="L8" s="32"/>
      <c r="M8" s="32"/>
      <c r="N8" s="32"/>
      <c r="O8" s="32"/>
      <c r="P8" s="32"/>
      <c r="Q8" s="32"/>
      <c r="R8" s="32"/>
      <c r="S8" s="32"/>
      <c r="T8" s="28"/>
      <c r="U8" s="32"/>
      <c r="V8" s="33"/>
    </row>
    <row r="9" spans="1:22" s="24" customFormat="1" ht="93.75" customHeight="1">
      <c r="A9" s="1196">
        <f>+'2. Results Matrix'!B8:B10</f>
        <v>0</v>
      </c>
      <c r="B9" s="514">
        <v>1</v>
      </c>
      <c r="C9" s="35" t="str">
        <f>+'2. Results Matrix'!A8</f>
        <v>1.1.1.1</v>
      </c>
      <c r="D9" s="37" t="s">
        <v>1365</v>
      </c>
      <c r="E9" s="30"/>
      <c r="F9" s="30"/>
      <c r="G9" s="30"/>
      <c r="H9" s="30"/>
      <c r="I9" s="30"/>
      <c r="J9" s="30"/>
      <c r="K9" s="31"/>
      <c r="L9" s="32"/>
      <c r="M9" s="32"/>
      <c r="N9" s="32"/>
      <c r="O9" s="32"/>
      <c r="P9" s="32"/>
      <c r="Q9" s="32"/>
      <c r="R9" s="32"/>
      <c r="S9" s="32"/>
      <c r="T9" s="514"/>
      <c r="U9" s="32"/>
      <c r="V9" s="515"/>
    </row>
    <row r="10" spans="1:22" s="24" customFormat="1" ht="33.75" customHeight="1">
      <c r="A10" s="1196"/>
      <c r="B10" s="34"/>
      <c r="C10" s="35"/>
      <c r="D10" s="36"/>
      <c r="E10" s="83" t="s">
        <v>304</v>
      </c>
      <c r="F10" s="735">
        <v>136771</v>
      </c>
      <c r="G10" s="516"/>
      <c r="H10" s="185">
        <v>43466</v>
      </c>
      <c r="I10" s="185">
        <v>43665</v>
      </c>
      <c r="J10" s="197" t="s">
        <v>1385</v>
      </c>
      <c r="K10" s="199"/>
      <c r="L10" s="199"/>
      <c r="M10" s="200"/>
      <c r="N10" s="200"/>
      <c r="O10" s="200"/>
      <c r="P10" s="200"/>
      <c r="Q10" s="517"/>
      <c r="R10" s="198"/>
      <c r="S10" s="38"/>
      <c r="T10" s="38"/>
      <c r="U10" s="38"/>
      <c r="V10" s="39"/>
    </row>
    <row r="11" spans="1:22" s="24" customFormat="1" ht="26.25">
      <c r="A11" s="1196"/>
      <c r="B11" s="34"/>
      <c r="C11" s="40" t="e">
        <f>+'4. Procurement Plan'!#REF!</f>
        <v>#REF!</v>
      </c>
      <c r="D11" s="37"/>
      <c r="E11" s="83" t="s">
        <v>305</v>
      </c>
      <c r="F11" s="735">
        <v>31274</v>
      </c>
      <c r="G11" s="516"/>
      <c r="H11" s="185">
        <v>43466</v>
      </c>
      <c r="I11" s="185">
        <v>43665</v>
      </c>
      <c r="J11" s="197" t="s">
        <v>1385</v>
      </c>
      <c r="K11" s="199"/>
      <c r="L11" s="199"/>
      <c r="M11" s="200"/>
      <c r="N11" s="200"/>
      <c r="O11" s="200"/>
      <c r="P11" s="200"/>
      <c r="Q11" s="517"/>
      <c r="R11" s="198"/>
      <c r="S11" s="198"/>
      <c r="T11" s="198"/>
      <c r="U11" s="198"/>
      <c r="V11" s="39"/>
    </row>
    <row r="12" spans="1:22" s="24" customFormat="1" ht="26.25">
      <c r="A12" s="1196"/>
      <c r="B12" s="34"/>
      <c r="C12" s="40" t="e">
        <f>+'4. Procurement Plan'!#REF!</f>
        <v>#REF!</v>
      </c>
      <c r="D12" s="37"/>
      <c r="E12" s="83" t="s">
        <v>306</v>
      </c>
      <c r="F12" s="735">
        <v>14397</v>
      </c>
      <c r="G12" s="516"/>
      <c r="H12" s="185">
        <v>43466</v>
      </c>
      <c r="I12" s="185">
        <v>43665</v>
      </c>
      <c r="J12" s="197" t="s">
        <v>1385</v>
      </c>
      <c r="K12" s="199"/>
      <c r="L12" s="200"/>
      <c r="M12" s="517"/>
      <c r="N12" s="517"/>
      <c r="O12" s="517"/>
      <c r="P12" s="517"/>
      <c r="Q12" s="517"/>
      <c r="R12" s="87"/>
      <c r="S12" s="87"/>
      <c r="T12" s="87"/>
      <c r="U12" s="87"/>
      <c r="V12" s="518"/>
    </row>
    <row r="13" spans="1:22" s="24" customFormat="1" ht="26.25">
      <c r="A13" s="1196"/>
      <c r="B13" s="34"/>
      <c r="C13" s="40"/>
      <c r="D13" s="37" t="s">
        <v>338</v>
      </c>
      <c r="E13" s="83" t="s">
        <v>999</v>
      </c>
      <c r="F13" s="735">
        <v>2704</v>
      </c>
      <c r="G13" s="516"/>
      <c r="H13" s="185">
        <v>43678</v>
      </c>
      <c r="I13" s="185">
        <v>43678</v>
      </c>
      <c r="J13" s="197" t="s">
        <v>1385</v>
      </c>
      <c r="K13" s="376"/>
      <c r="L13" s="198"/>
      <c r="M13" s="87"/>
      <c r="N13" s="87"/>
      <c r="O13" s="87"/>
      <c r="P13" s="87"/>
      <c r="Q13" s="87"/>
      <c r="R13" s="517"/>
      <c r="S13" s="87"/>
      <c r="T13" s="87"/>
      <c r="U13" s="87"/>
      <c r="V13" s="518"/>
    </row>
    <row r="14" spans="1:22" s="24" customFormat="1" ht="39.4">
      <c r="A14" s="1196"/>
      <c r="B14" s="34"/>
      <c r="C14" s="40" t="e">
        <f>+C15</f>
        <v>#REF!</v>
      </c>
      <c r="D14" s="37"/>
      <c r="E14" s="83" t="s">
        <v>1366</v>
      </c>
      <c r="F14" s="735">
        <v>16884</v>
      </c>
      <c r="G14" s="516"/>
      <c r="H14" s="185">
        <v>43466</v>
      </c>
      <c r="I14" s="185">
        <v>43665</v>
      </c>
      <c r="J14" s="197" t="s">
        <v>1385</v>
      </c>
      <c r="K14" s="199"/>
      <c r="L14" s="200"/>
      <c r="M14" s="517"/>
      <c r="N14" s="517"/>
      <c r="O14" s="517"/>
      <c r="P14" s="517"/>
      <c r="Q14" s="208"/>
      <c r="R14" s="87"/>
      <c r="S14" s="87"/>
      <c r="T14" s="87"/>
      <c r="U14" s="87"/>
      <c r="V14" s="518"/>
    </row>
    <row r="15" spans="1:22" s="24" customFormat="1" ht="39.4">
      <c r="A15" s="1196"/>
      <c r="B15" s="34"/>
      <c r="C15" s="873" t="e">
        <f>+'4. Procurement Plan'!#REF!</f>
        <v>#REF!</v>
      </c>
      <c r="D15" s="37"/>
      <c r="E15" s="672" t="s">
        <v>307</v>
      </c>
      <c r="F15" s="735">
        <v>15884</v>
      </c>
      <c r="G15" s="516"/>
      <c r="H15" s="185">
        <v>43466</v>
      </c>
      <c r="I15" s="185">
        <v>43665</v>
      </c>
      <c r="J15" s="197" t="s">
        <v>1385</v>
      </c>
      <c r="K15" s="199"/>
      <c r="L15" s="200"/>
      <c r="M15" s="517"/>
      <c r="N15" s="517"/>
      <c r="O15" s="517"/>
      <c r="P15" s="517"/>
      <c r="Q15" s="208"/>
      <c r="R15" s="87"/>
      <c r="S15" s="87"/>
      <c r="T15" s="87"/>
      <c r="U15" s="87"/>
      <c r="V15" s="518"/>
    </row>
    <row r="16" spans="1:22" s="24" customFormat="1" ht="39.4">
      <c r="A16" s="1196"/>
      <c r="B16" s="41"/>
      <c r="C16" s="42" t="e">
        <f>+'4. Procurement Plan'!#REF!</f>
        <v>#REF!</v>
      </c>
      <c r="D16" s="43"/>
      <c r="E16" s="672" t="s">
        <v>1367</v>
      </c>
      <c r="F16" s="735">
        <v>5870</v>
      </c>
      <c r="G16" s="516"/>
      <c r="H16" s="185">
        <v>43466</v>
      </c>
      <c r="I16" s="185">
        <v>43665</v>
      </c>
      <c r="J16" s="197" t="s">
        <v>1385</v>
      </c>
      <c r="K16" s="209"/>
      <c r="L16" s="208"/>
      <c r="M16" s="675"/>
      <c r="N16" s="675"/>
      <c r="O16" s="675"/>
      <c r="P16" s="675"/>
      <c r="Q16" s="208"/>
      <c r="R16" s="676"/>
      <c r="S16" s="676"/>
      <c r="T16" s="676"/>
      <c r="U16" s="676"/>
      <c r="V16" s="518"/>
    </row>
    <row r="17" spans="1:22" s="24" customFormat="1" ht="26.25">
      <c r="A17" s="1196"/>
      <c r="B17" s="41"/>
      <c r="C17" s="42"/>
      <c r="D17" s="43" t="s">
        <v>337</v>
      </c>
      <c r="E17" s="83" t="s">
        <v>308</v>
      </c>
      <c r="F17" s="735">
        <v>383</v>
      </c>
      <c r="G17" s="516"/>
      <c r="H17" s="185">
        <v>43466</v>
      </c>
      <c r="I17" s="185">
        <v>43665</v>
      </c>
      <c r="J17" s="197" t="s">
        <v>1385</v>
      </c>
      <c r="K17" s="209"/>
      <c r="L17" s="208"/>
      <c r="M17" s="208"/>
      <c r="N17" s="208"/>
      <c r="O17" s="208"/>
      <c r="P17" s="208"/>
      <c r="Q17" s="208"/>
      <c r="R17" s="201"/>
      <c r="S17" s="201"/>
      <c r="T17" s="201"/>
      <c r="U17" s="201"/>
      <c r="V17" s="39"/>
    </row>
    <row r="18" spans="1:22" s="24" customFormat="1" ht="26.25">
      <c r="A18" s="1196"/>
      <c r="B18" s="41"/>
      <c r="C18" s="42" t="e">
        <f>+'4. Procurement Plan'!#REF!</f>
        <v>#REF!</v>
      </c>
      <c r="D18" s="43"/>
      <c r="E18" s="83" t="s">
        <v>1368</v>
      </c>
      <c r="F18" s="735">
        <v>7689</v>
      </c>
      <c r="G18" s="516"/>
      <c r="H18" s="185">
        <v>43466</v>
      </c>
      <c r="I18" s="185">
        <v>43665</v>
      </c>
      <c r="J18" s="197" t="s">
        <v>1385</v>
      </c>
      <c r="K18" s="209"/>
      <c r="L18" s="208"/>
      <c r="M18" s="208"/>
      <c r="N18" s="208"/>
      <c r="O18" s="208"/>
      <c r="P18" s="208"/>
      <c r="Q18" s="208"/>
      <c r="R18" s="201"/>
      <c r="S18" s="201"/>
      <c r="T18" s="201"/>
      <c r="U18" s="201"/>
      <c r="V18" s="39"/>
    </row>
    <row r="19" spans="1:22" s="24" customFormat="1" ht="35.25" customHeight="1">
      <c r="A19" s="1196"/>
      <c r="B19" s="41"/>
      <c r="C19" s="42" t="e">
        <f>+'4. Procurement Plan'!#REF!</f>
        <v>#REF!</v>
      </c>
      <c r="D19" s="43" t="s">
        <v>1369</v>
      </c>
      <c r="E19" s="83" t="s">
        <v>1000</v>
      </c>
      <c r="F19" s="735">
        <v>72995</v>
      </c>
      <c r="G19" s="485"/>
      <c r="H19" s="185">
        <v>43678</v>
      </c>
      <c r="I19" s="185">
        <v>43709</v>
      </c>
      <c r="J19" s="197" t="s">
        <v>1385</v>
      </c>
      <c r="K19" s="367"/>
      <c r="L19" s="201"/>
      <c r="M19" s="201"/>
      <c r="N19" s="201"/>
      <c r="O19" s="87"/>
      <c r="P19" s="201"/>
      <c r="Q19" s="201"/>
      <c r="R19" s="208"/>
      <c r="S19" s="208"/>
      <c r="T19" s="201"/>
      <c r="U19" s="201"/>
      <c r="V19" s="39"/>
    </row>
    <row r="20" spans="1:22" s="24" customFormat="1" ht="26.25" customHeight="1">
      <c r="A20" s="1196"/>
      <c r="B20" s="41"/>
      <c r="C20" s="42" t="e">
        <f>+'4. Procurement Plan'!#REF!</f>
        <v>#REF!</v>
      </c>
      <c r="D20" s="83" t="s">
        <v>1371</v>
      </c>
      <c r="E20" s="83" t="s">
        <v>1370</v>
      </c>
      <c r="F20" s="735">
        <v>5452</v>
      </c>
      <c r="G20" s="485"/>
      <c r="H20" s="185">
        <v>43709</v>
      </c>
      <c r="I20" s="185">
        <v>43709</v>
      </c>
      <c r="J20" s="197" t="s">
        <v>1385</v>
      </c>
      <c r="K20" s="367"/>
      <c r="L20" s="201"/>
      <c r="M20" s="201"/>
      <c r="N20" s="201"/>
      <c r="O20" s="201"/>
      <c r="P20" s="201"/>
      <c r="Q20" s="201"/>
      <c r="R20" s="201"/>
      <c r="S20" s="208"/>
      <c r="T20" s="201"/>
      <c r="U20" s="201"/>
      <c r="V20" s="39"/>
    </row>
    <row r="21" spans="1:22" s="24" customFormat="1" ht="26.25">
      <c r="A21" s="1196"/>
      <c r="B21" s="41"/>
      <c r="C21" s="42" t="e">
        <f>+'4. Procurement Plan'!#REF!</f>
        <v>#REF!</v>
      </c>
      <c r="D21" s="1102" t="s">
        <v>1084</v>
      </c>
      <c r="E21" s="83" t="s">
        <v>449</v>
      </c>
      <c r="F21" s="735">
        <v>30667</v>
      </c>
      <c r="G21" s="516"/>
      <c r="H21" s="185">
        <v>43709</v>
      </c>
      <c r="I21" s="185">
        <v>43709</v>
      </c>
      <c r="J21" s="197" t="s">
        <v>1385</v>
      </c>
      <c r="K21" s="367"/>
      <c r="L21" s="201"/>
      <c r="M21" s="201"/>
      <c r="N21" s="201"/>
      <c r="O21" s="201"/>
      <c r="P21" s="201"/>
      <c r="Q21" s="201"/>
      <c r="R21" s="201"/>
      <c r="S21" s="208"/>
      <c r="T21" s="201"/>
      <c r="U21" s="201"/>
      <c r="V21" s="39"/>
    </row>
    <row r="22" spans="1:22" s="24" customFormat="1" ht="26.25">
      <c r="A22" s="1196"/>
      <c r="B22" s="41"/>
      <c r="C22" s="42" t="e">
        <f>+'4. Procurement Plan'!#REF!</f>
        <v>#REF!</v>
      </c>
      <c r="D22" s="1208"/>
      <c r="E22" s="83" t="s">
        <v>334</v>
      </c>
      <c r="F22" s="735">
        <v>2963</v>
      </c>
      <c r="G22" s="516"/>
      <c r="H22" s="185">
        <v>43709</v>
      </c>
      <c r="I22" s="185">
        <v>43709</v>
      </c>
      <c r="J22" s="197" t="s">
        <v>1385</v>
      </c>
      <c r="K22" s="44"/>
      <c r="L22" s="201"/>
      <c r="M22" s="201"/>
      <c r="N22" s="201"/>
      <c r="O22" s="201"/>
      <c r="P22" s="87"/>
      <c r="Q22" s="201"/>
      <c r="R22" s="201"/>
      <c r="S22" s="208"/>
      <c r="T22" s="201"/>
      <c r="U22" s="201"/>
      <c r="V22" s="39"/>
    </row>
    <row r="23" spans="1:22" s="24" customFormat="1" ht="26.25">
      <c r="A23" s="1196"/>
      <c r="B23" s="41"/>
      <c r="C23" s="42" t="e">
        <f>+'4. Procurement Plan'!#REF!</f>
        <v>#REF!</v>
      </c>
      <c r="D23" s="1209"/>
      <c r="E23" s="186" t="s">
        <v>335</v>
      </c>
      <c r="F23" s="736">
        <v>2593</v>
      </c>
      <c r="G23" s="516"/>
      <c r="H23" s="185">
        <v>43709</v>
      </c>
      <c r="I23" s="185">
        <v>43709</v>
      </c>
      <c r="J23" s="197" t="s">
        <v>1385</v>
      </c>
      <c r="K23" s="44"/>
      <c r="L23" s="201"/>
      <c r="M23" s="201"/>
      <c r="N23" s="201"/>
      <c r="O23" s="201"/>
      <c r="P23" s="201"/>
      <c r="Q23" s="201"/>
      <c r="R23" s="201"/>
      <c r="S23" s="208"/>
      <c r="T23" s="201"/>
      <c r="U23" s="201"/>
      <c r="V23" s="39"/>
    </row>
    <row r="24" spans="1:22" s="24" customFormat="1" ht="38.25" customHeight="1">
      <c r="A24" s="1196"/>
      <c r="B24" s="41"/>
      <c r="C24" s="42"/>
      <c r="D24" s="1102" t="s">
        <v>1374</v>
      </c>
      <c r="E24" s="672" t="s">
        <v>1375</v>
      </c>
      <c r="F24" s="736">
        <v>17533</v>
      </c>
      <c r="G24" s="516"/>
      <c r="H24" s="185">
        <v>43770</v>
      </c>
      <c r="I24" s="185">
        <v>43770</v>
      </c>
      <c r="J24" s="197" t="s">
        <v>1385</v>
      </c>
      <c r="K24" s="44"/>
      <c r="L24" s="201"/>
      <c r="M24" s="201"/>
      <c r="N24" s="201"/>
      <c r="O24" s="201"/>
      <c r="P24" s="201"/>
      <c r="Q24" s="201"/>
      <c r="R24" s="201"/>
      <c r="S24" s="201"/>
      <c r="T24" s="201"/>
      <c r="U24" s="208"/>
      <c r="V24" s="39"/>
    </row>
    <row r="25" spans="1:22" s="24" customFormat="1" ht="26.25">
      <c r="A25" s="1196"/>
      <c r="B25" s="41"/>
      <c r="C25" s="42"/>
      <c r="D25" s="1208"/>
      <c r="E25" s="672" t="s">
        <v>1376</v>
      </c>
      <c r="F25" s="736">
        <v>23378</v>
      </c>
      <c r="G25" s="516"/>
      <c r="H25" s="185">
        <v>43770</v>
      </c>
      <c r="I25" s="185">
        <v>43770</v>
      </c>
      <c r="J25" s="197" t="s">
        <v>1385</v>
      </c>
      <c r="K25" s="44"/>
      <c r="L25" s="201"/>
      <c r="M25" s="201"/>
      <c r="N25" s="201"/>
      <c r="O25" s="201"/>
      <c r="P25" s="201"/>
      <c r="Q25" s="201"/>
      <c r="R25" s="201"/>
      <c r="S25" s="201"/>
      <c r="T25" s="201"/>
      <c r="U25" s="208"/>
      <c r="V25" s="39"/>
    </row>
    <row r="26" spans="1:22" s="24" customFormat="1" ht="26.25">
      <c r="A26" s="1196"/>
      <c r="B26" s="41"/>
      <c r="C26" s="42"/>
      <c r="D26" s="1208"/>
      <c r="E26" s="672" t="s">
        <v>1377</v>
      </c>
      <c r="F26" s="736">
        <v>5622</v>
      </c>
      <c r="G26" s="516"/>
      <c r="H26" s="185">
        <v>43770</v>
      </c>
      <c r="I26" s="185">
        <v>43770</v>
      </c>
      <c r="J26" s="197" t="s">
        <v>1385</v>
      </c>
      <c r="K26" s="44"/>
      <c r="L26" s="201"/>
      <c r="M26" s="201"/>
      <c r="N26" s="201"/>
      <c r="O26" s="201"/>
      <c r="P26" s="201"/>
      <c r="Q26" s="201"/>
      <c r="R26" s="201"/>
      <c r="S26" s="201"/>
      <c r="T26" s="201"/>
      <c r="U26" s="208"/>
      <c r="V26" s="39"/>
    </row>
    <row r="27" spans="1:22" s="24" customFormat="1" ht="26.25">
      <c r="A27" s="1196"/>
      <c r="B27" s="41"/>
      <c r="C27" s="42"/>
      <c r="D27" s="1208" t="s">
        <v>1378</v>
      </c>
      <c r="E27" s="506" t="s">
        <v>1372</v>
      </c>
      <c r="F27" s="736">
        <v>5711</v>
      </c>
      <c r="G27" s="516"/>
      <c r="H27" s="185">
        <v>43739</v>
      </c>
      <c r="I27" s="185">
        <v>43739</v>
      </c>
      <c r="J27" s="197" t="s">
        <v>1385</v>
      </c>
      <c r="K27" s="44"/>
      <c r="L27" s="201"/>
      <c r="M27" s="201"/>
      <c r="N27" s="201"/>
      <c r="O27" s="201"/>
      <c r="P27" s="201"/>
      <c r="Q27" s="201"/>
      <c r="R27" s="201"/>
      <c r="S27" s="201"/>
      <c r="T27" s="208"/>
      <c r="U27" s="201"/>
      <c r="V27" s="39"/>
    </row>
    <row r="28" spans="1:22" s="24" customFormat="1" ht="26.25">
      <c r="A28" s="1196"/>
      <c r="B28" s="41"/>
      <c r="C28" s="42"/>
      <c r="D28" s="1209"/>
      <c r="E28" s="672" t="s">
        <v>1373</v>
      </c>
      <c r="F28" s="736">
        <v>1904</v>
      </c>
      <c r="G28" s="516"/>
      <c r="H28" s="185">
        <v>43739</v>
      </c>
      <c r="I28" s="185">
        <v>43739</v>
      </c>
      <c r="J28" s="197" t="s">
        <v>1385</v>
      </c>
      <c r="K28" s="44"/>
      <c r="L28" s="201"/>
      <c r="M28" s="201"/>
      <c r="N28" s="201"/>
      <c r="O28" s="201"/>
      <c r="P28" s="201"/>
      <c r="Q28" s="201"/>
      <c r="R28" s="201"/>
      <c r="S28" s="201"/>
      <c r="T28" s="208"/>
      <c r="U28" s="198"/>
      <c r="V28" s="39"/>
    </row>
    <row r="29" spans="1:22" s="24" customFormat="1" ht="38.25" customHeight="1">
      <c r="A29" s="1196"/>
      <c r="B29" s="41"/>
      <c r="C29" s="42" t="e">
        <f>+'4. Procurement Plan'!#REF!</f>
        <v>#REF!</v>
      </c>
      <c r="D29" s="1139" t="s">
        <v>336</v>
      </c>
      <c r="E29" s="83" t="s">
        <v>992</v>
      </c>
      <c r="F29" s="737">
        <v>18640</v>
      </c>
      <c r="G29" s="516"/>
      <c r="H29" s="185">
        <v>43525</v>
      </c>
      <c r="I29" s="185">
        <v>43525</v>
      </c>
      <c r="J29" s="197" t="s">
        <v>1596</v>
      </c>
      <c r="K29" s="44"/>
      <c r="L29" s="201"/>
      <c r="M29" s="208"/>
      <c r="N29" s="201"/>
      <c r="O29" s="201"/>
      <c r="P29" s="201"/>
      <c r="Q29" s="201"/>
      <c r="R29" s="201"/>
      <c r="S29" s="201"/>
      <c r="T29" s="201"/>
      <c r="U29" s="201"/>
      <c r="V29" s="39"/>
    </row>
    <row r="30" spans="1:22" s="24" customFormat="1" ht="39.4">
      <c r="A30" s="1196"/>
      <c r="B30" s="41"/>
      <c r="C30" s="42"/>
      <c r="D30" s="1140"/>
      <c r="E30" s="83" t="s">
        <v>993</v>
      </c>
      <c r="F30" s="737">
        <v>35556</v>
      </c>
      <c r="G30" s="516"/>
      <c r="H30" s="185">
        <v>43739</v>
      </c>
      <c r="I30" s="185">
        <v>43739</v>
      </c>
      <c r="J30" s="197" t="s">
        <v>1385</v>
      </c>
      <c r="K30" s="44"/>
      <c r="L30" s="201"/>
      <c r="M30" s="201"/>
      <c r="N30" s="201"/>
      <c r="O30" s="201"/>
      <c r="P30" s="201"/>
      <c r="Q30" s="201"/>
      <c r="R30" s="201"/>
      <c r="S30" s="201"/>
      <c r="T30" s="208"/>
      <c r="U30" s="201"/>
      <c r="V30" s="39"/>
    </row>
    <row r="31" spans="1:22" s="24" customFormat="1" ht="39.4">
      <c r="A31" s="1197"/>
      <c r="B31" s="41"/>
      <c r="C31" s="42"/>
      <c r="D31" s="1140"/>
      <c r="E31" s="83" t="s">
        <v>994</v>
      </c>
      <c r="F31" s="737">
        <v>35556</v>
      </c>
      <c r="G31" s="516"/>
      <c r="H31" s="185">
        <v>43770</v>
      </c>
      <c r="I31" s="185">
        <v>43770</v>
      </c>
      <c r="J31" s="197" t="s">
        <v>1385</v>
      </c>
      <c r="K31" s="44"/>
      <c r="L31" s="201"/>
      <c r="M31" s="201"/>
      <c r="N31" s="201"/>
      <c r="O31" s="201"/>
      <c r="P31" s="201"/>
      <c r="Q31" s="201"/>
      <c r="R31" s="201"/>
      <c r="S31" s="201"/>
      <c r="T31" s="201"/>
      <c r="U31" s="208"/>
      <c r="V31" s="39"/>
    </row>
    <row r="32" spans="1:22" s="24" customFormat="1" ht="24" customHeight="1">
      <c r="A32" s="1127" t="s">
        <v>971</v>
      </c>
      <c r="B32" s="1128"/>
      <c r="C32" s="1128"/>
      <c r="D32" s="1128"/>
      <c r="E32" s="1129"/>
      <c r="F32" s="738">
        <f>SUM(F10:F31)</f>
        <v>490426</v>
      </c>
      <c r="G32" s="519"/>
      <c r="H32" s="365"/>
      <c r="I32" s="365"/>
      <c r="J32" s="366"/>
      <c r="K32" s="367"/>
      <c r="L32" s="201"/>
      <c r="M32" s="201"/>
      <c r="N32" s="201"/>
      <c r="O32" s="201"/>
      <c r="P32" s="201"/>
      <c r="Q32" s="201"/>
      <c r="R32" s="201"/>
      <c r="S32" s="201"/>
      <c r="T32" s="201"/>
      <c r="U32" s="201"/>
      <c r="V32" s="368"/>
    </row>
    <row r="33" spans="1:22" s="24" customFormat="1" ht="51" customHeight="1">
      <c r="A33" s="1210" t="str">
        <f>+'2. Results Matrix'!B11</f>
        <v>Training courses provided to community members on healthy gender norms.</v>
      </c>
      <c r="B33" s="34"/>
      <c r="C33" s="40" t="str">
        <f>+'2. Results Matrix'!A11</f>
        <v>1.1.1.1b</v>
      </c>
      <c r="D33" s="256" t="s">
        <v>1001</v>
      </c>
      <c r="E33" s="219" t="s">
        <v>346</v>
      </c>
      <c r="F33" s="739">
        <v>9363</v>
      </c>
      <c r="G33" s="520"/>
      <c r="H33" s="197">
        <v>43466</v>
      </c>
      <c r="I33" s="197">
        <v>43818</v>
      </c>
      <c r="J33" s="197" t="s">
        <v>1384</v>
      </c>
      <c r="K33" s="206"/>
      <c r="L33" s="207"/>
      <c r="M33" s="207"/>
      <c r="N33" s="207"/>
      <c r="O33" s="207"/>
      <c r="P33" s="207"/>
      <c r="Q33" s="521"/>
      <c r="R33" s="207"/>
      <c r="S33" s="207"/>
      <c r="T33" s="208"/>
      <c r="U33" s="208"/>
      <c r="V33" s="371"/>
    </row>
    <row r="34" spans="1:22" s="24" customFormat="1" ht="35.25" customHeight="1">
      <c r="A34" s="1196"/>
      <c r="B34" s="41"/>
      <c r="C34" s="42" t="e">
        <f>+'4. Procurement Plan'!#REF!</f>
        <v>#REF!</v>
      </c>
      <c r="D34" s="1151" t="s">
        <v>1380</v>
      </c>
      <c r="E34" s="219" t="s">
        <v>1381</v>
      </c>
      <c r="F34" s="739">
        <v>2100</v>
      </c>
      <c r="G34" s="520"/>
      <c r="H34" s="197">
        <v>43497</v>
      </c>
      <c r="I34" s="197">
        <v>43497</v>
      </c>
      <c r="J34" s="197" t="s">
        <v>1595</v>
      </c>
      <c r="K34" s="208"/>
      <c r="L34" s="201"/>
      <c r="M34" s="201"/>
      <c r="N34" s="201"/>
      <c r="O34" s="201"/>
      <c r="P34" s="201"/>
      <c r="Q34" s="201"/>
      <c r="R34" s="201"/>
      <c r="S34" s="201"/>
      <c r="T34" s="201"/>
      <c r="U34" s="201"/>
      <c r="V34" s="39"/>
    </row>
    <row r="35" spans="1:22" s="24" customFormat="1" ht="26.25">
      <c r="A35" s="1196"/>
      <c r="B35" s="41"/>
      <c r="C35" s="42"/>
      <c r="D35" s="1153"/>
      <c r="E35" s="219" t="s">
        <v>1382</v>
      </c>
      <c r="F35" s="739">
        <v>1778</v>
      </c>
      <c r="G35" s="520"/>
      <c r="H35" s="197">
        <v>43770</v>
      </c>
      <c r="I35" s="197">
        <v>43770</v>
      </c>
      <c r="J35" s="197" t="s">
        <v>1384</v>
      </c>
      <c r="K35" s="44"/>
      <c r="L35" s="201"/>
      <c r="M35" s="201"/>
      <c r="N35" s="201"/>
      <c r="O35" s="201"/>
      <c r="P35" s="201"/>
      <c r="Q35" s="201"/>
      <c r="R35" s="201"/>
      <c r="S35" s="201"/>
      <c r="T35" s="201"/>
      <c r="U35" s="208"/>
      <c r="V35" s="39"/>
    </row>
    <row r="36" spans="1:22" s="24" customFormat="1" ht="52.5">
      <c r="A36" s="1196"/>
      <c r="B36" s="41"/>
      <c r="C36" s="42" t="e">
        <f>+'4. Procurement Plan'!#REF!</f>
        <v>#REF!</v>
      </c>
      <c r="D36" s="256" t="s">
        <v>1379</v>
      </c>
      <c r="E36" s="219" t="s">
        <v>347</v>
      </c>
      <c r="F36" s="739">
        <v>1200</v>
      </c>
      <c r="G36" s="520"/>
      <c r="H36" s="197">
        <v>43788</v>
      </c>
      <c r="I36" s="197">
        <v>43788</v>
      </c>
      <c r="J36" s="197" t="s">
        <v>1384</v>
      </c>
      <c r="K36" s="44"/>
      <c r="L36" s="201"/>
      <c r="M36" s="201"/>
      <c r="N36" s="201"/>
      <c r="O36" s="201"/>
      <c r="P36" s="201"/>
      <c r="Q36" s="201"/>
      <c r="R36" s="201"/>
      <c r="S36" s="201"/>
      <c r="T36" s="201"/>
      <c r="U36" s="208"/>
      <c r="V36" s="39"/>
    </row>
    <row r="37" spans="1:22" s="24" customFormat="1" ht="13.15">
      <c r="A37" s="522"/>
      <c r="B37" s="369"/>
      <c r="C37" s="370"/>
      <c r="D37" s="1203" t="s">
        <v>970</v>
      </c>
      <c r="E37" s="1204"/>
      <c r="F37" s="740">
        <f>SUM(F33:F36)</f>
        <v>14441</v>
      </c>
      <c r="G37" s="519"/>
      <c r="H37" s="366"/>
      <c r="I37" s="366"/>
      <c r="J37" s="366"/>
      <c r="K37" s="44"/>
      <c r="L37" s="201"/>
      <c r="M37" s="201"/>
      <c r="N37" s="201"/>
      <c r="O37" s="201"/>
      <c r="P37" s="201"/>
      <c r="Q37" s="201"/>
      <c r="R37" s="201"/>
      <c r="S37" s="201"/>
      <c r="T37" s="201"/>
      <c r="U37" s="201"/>
      <c r="V37" s="39"/>
    </row>
    <row r="38" spans="1:22" s="24" customFormat="1" ht="13.15">
      <c r="A38" s="525"/>
      <c r="B38" s="41"/>
      <c r="C38" s="42"/>
      <c r="D38" s="256" t="s">
        <v>349</v>
      </c>
      <c r="E38" s="256" t="s">
        <v>350</v>
      </c>
      <c r="F38" s="741">
        <v>261779</v>
      </c>
      <c r="G38" s="524"/>
      <c r="H38" s="523">
        <v>43466</v>
      </c>
      <c r="I38" s="185">
        <v>43800</v>
      </c>
      <c r="J38" s="526" t="s">
        <v>1383</v>
      </c>
      <c r="K38" s="206"/>
      <c r="L38" s="207"/>
      <c r="M38" s="207"/>
      <c r="N38" s="207"/>
      <c r="O38" s="207"/>
      <c r="P38" s="207"/>
      <c r="Q38" s="207"/>
      <c r="R38" s="207"/>
      <c r="S38" s="208"/>
      <c r="T38" s="208"/>
      <c r="U38" s="208"/>
      <c r="V38" s="371"/>
    </row>
    <row r="39" spans="1:22" s="24" customFormat="1" ht="39" customHeight="1" thickBot="1">
      <c r="A39" s="1205" t="s">
        <v>969</v>
      </c>
      <c r="B39" s="1206"/>
      <c r="C39" s="1206"/>
      <c r="D39" s="1206"/>
      <c r="E39" s="1207"/>
      <c r="F39" s="742">
        <f>+F38+F37+F32</f>
        <v>766646</v>
      </c>
      <c r="G39" s="403"/>
      <c r="H39" s="403"/>
      <c r="I39" s="403"/>
      <c r="J39" s="403"/>
      <c r="K39" s="45"/>
      <c r="L39" s="202"/>
      <c r="M39" s="202"/>
      <c r="N39" s="202"/>
      <c r="O39" s="202"/>
      <c r="P39" s="202"/>
      <c r="Q39" s="202"/>
      <c r="R39" s="202"/>
      <c r="S39" s="202"/>
      <c r="T39" s="202"/>
      <c r="U39" s="202"/>
      <c r="V39" s="492"/>
    </row>
    <row r="40" spans="1:22" s="51" customFormat="1" ht="51" customHeight="1">
      <c r="A40" s="1164" t="str">
        <f>+'2. Results Matrix'!B13</f>
        <v>Counselling / psycho-social support provided to victims/witnesses of violence (including domestic violence).</v>
      </c>
      <c r="B40" s="527">
        <v>1</v>
      </c>
      <c r="C40" s="47" t="str">
        <f>+'2. Results Matrix'!A13</f>
        <v>1.1.1.2</v>
      </c>
      <c r="D40" s="48"/>
      <c r="E40" s="48"/>
      <c r="F40" s="48"/>
      <c r="G40" s="48"/>
      <c r="H40" s="48"/>
      <c r="I40" s="48"/>
      <c r="J40" s="48"/>
      <c r="K40" s="49"/>
      <c r="L40" s="203"/>
      <c r="M40" s="203"/>
      <c r="N40" s="204"/>
      <c r="O40" s="204"/>
      <c r="P40" s="203"/>
      <c r="Q40" s="204"/>
      <c r="R40" s="205"/>
      <c r="S40" s="205"/>
      <c r="T40" s="205"/>
      <c r="U40" s="205"/>
      <c r="V40" s="50"/>
    </row>
    <row r="41" spans="1:22" s="51" customFormat="1" ht="30" customHeight="1">
      <c r="A41" s="1165"/>
      <c r="B41" s="52"/>
      <c r="C41" s="35"/>
      <c r="D41" s="528"/>
      <c r="E41" s="529"/>
      <c r="F41" s="529"/>
      <c r="G41" s="520"/>
      <c r="H41" s="530"/>
      <c r="I41" s="530"/>
      <c r="J41" s="335"/>
      <c r="K41" s="335"/>
      <c r="L41" s="87"/>
      <c r="M41" s="87"/>
      <c r="N41" s="87"/>
      <c r="O41" s="87"/>
      <c r="P41" s="87"/>
      <c r="Q41" s="87"/>
      <c r="R41" s="531"/>
      <c r="S41" s="531"/>
      <c r="T41" s="531"/>
      <c r="U41" s="531"/>
      <c r="V41" s="532"/>
    </row>
    <row r="42" spans="1:22" s="51" customFormat="1" ht="38.25" customHeight="1">
      <c r="A42" s="1165"/>
      <c r="B42" s="52"/>
      <c r="C42" s="40"/>
      <c r="D42" s="1151" t="s">
        <v>1387</v>
      </c>
      <c r="E42" s="219" t="s">
        <v>1597</v>
      </c>
      <c r="F42" s="324"/>
      <c r="G42" s="520"/>
      <c r="H42" s="241">
        <v>43484</v>
      </c>
      <c r="I42" s="241">
        <v>43818</v>
      </c>
      <c r="J42" s="1193" t="s">
        <v>1386</v>
      </c>
      <c r="K42" s="87"/>
      <c r="L42" s="87"/>
      <c r="M42" s="87"/>
      <c r="N42" s="87"/>
      <c r="O42" s="87"/>
      <c r="P42" s="87"/>
      <c r="Q42" s="87"/>
      <c r="R42" s="531"/>
      <c r="S42" s="531"/>
      <c r="T42" s="531"/>
      <c r="U42" s="531"/>
      <c r="V42" s="532"/>
    </row>
    <row r="43" spans="1:22" s="51" customFormat="1" ht="39.4">
      <c r="A43" s="1165"/>
      <c r="B43" s="52"/>
      <c r="C43" s="40"/>
      <c r="D43" s="1152"/>
      <c r="E43" s="372" t="s">
        <v>997</v>
      </c>
      <c r="F43" s="743">
        <v>27791</v>
      </c>
      <c r="G43" s="520"/>
      <c r="H43" s="241">
        <v>43525</v>
      </c>
      <c r="I43" s="241">
        <v>43525</v>
      </c>
      <c r="J43" s="1194"/>
      <c r="K43" s="87"/>
      <c r="L43" s="87"/>
      <c r="M43" s="517"/>
      <c r="N43" s="87"/>
      <c r="O43" s="87"/>
      <c r="P43" s="87"/>
      <c r="Q43" s="87"/>
      <c r="R43" s="531"/>
      <c r="S43" s="531"/>
      <c r="T43" s="531"/>
      <c r="U43" s="531"/>
      <c r="V43" s="532"/>
    </row>
    <row r="44" spans="1:22" s="51" customFormat="1" ht="39.4">
      <c r="A44" s="1165"/>
      <c r="B44" s="52"/>
      <c r="C44" s="40"/>
      <c r="D44" s="1152"/>
      <c r="E44" s="372" t="s">
        <v>388</v>
      </c>
      <c r="F44" s="743">
        <v>13557</v>
      </c>
      <c r="G44" s="520"/>
      <c r="H44" s="241">
        <v>43586</v>
      </c>
      <c r="I44" s="241">
        <v>43586</v>
      </c>
      <c r="J44" s="1194"/>
      <c r="K44" s="87"/>
      <c r="L44" s="87"/>
      <c r="M44" s="87"/>
      <c r="N44" s="87"/>
      <c r="O44" s="517"/>
      <c r="P44" s="87"/>
      <c r="Q44" s="87"/>
      <c r="R44" s="531"/>
      <c r="S44" s="531"/>
      <c r="T44" s="531"/>
      <c r="U44" s="531"/>
      <c r="V44" s="532"/>
    </row>
    <row r="45" spans="1:22" s="51" customFormat="1" ht="63.75" customHeight="1">
      <c r="A45" s="1165"/>
      <c r="B45" s="52"/>
      <c r="C45" s="40" t="e">
        <f>+'4. Procurement Plan'!#REF!</f>
        <v>#REF!</v>
      </c>
      <c r="D45" s="1152" t="s">
        <v>1388</v>
      </c>
      <c r="E45" s="372" t="s">
        <v>1598</v>
      </c>
      <c r="F45" s="743">
        <v>42585</v>
      </c>
      <c r="G45" s="520"/>
      <c r="H45" s="241">
        <v>43647</v>
      </c>
      <c r="I45" s="241">
        <v>43647</v>
      </c>
      <c r="J45" s="1194"/>
      <c r="K45" s="87"/>
      <c r="L45" s="87"/>
      <c r="M45" s="87"/>
      <c r="N45" s="87"/>
      <c r="O45" s="87"/>
      <c r="P45" s="87"/>
      <c r="Q45" s="517"/>
      <c r="R45" s="531"/>
      <c r="S45" s="531"/>
      <c r="T45" s="531"/>
      <c r="U45" s="531"/>
      <c r="V45" s="532"/>
    </row>
    <row r="46" spans="1:22" s="51" customFormat="1" ht="39.4">
      <c r="A46" s="1165"/>
      <c r="B46" s="52"/>
      <c r="C46" s="40"/>
      <c r="D46" s="1152"/>
      <c r="E46" s="372" t="s">
        <v>1002</v>
      </c>
      <c r="F46" s="743">
        <v>42585</v>
      </c>
      <c r="G46" s="520"/>
      <c r="H46" s="241">
        <v>43678</v>
      </c>
      <c r="I46" s="241">
        <v>43678</v>
      </c>
      <c r="J46" s="1194"/>
      <c r="K46" s="87"/>
      <c r="L46" s="87"/>
      <c r="M46" s="87"/>
      <c r="N46" s="87"/>
      <c r="O46" s="87"/>
      <c r="P46" s="87"/>
      <c r="Q46" s="87"/>
      <c r="R46" s="533"/>
      <c r="S46" s="531"/>
      <c r="T46" s="531"/>
      <c r="U46" s="531"/>
      <c r="V46" s="532"/>
    </row>
    <row r="47" spans="1:22" s="51" customFormat="1" ht="39.4">
      <c r="A47" s="1165"/>
      <c r="B47" s="52"/>
      <c r="C47" s="40"/>
      <c r="D47" s="1152"/>
      <c r="E47" s="372" t="s">
        <v>1003</v>
      </c>
      <c r="F47" s="743">
        <v>63878</v>
      </c>
      <c r="G47" s="520"/>
      <c r="H47" s="241">
        <v>43709</v>
      </c>
      <c r="I47" s="241">
        <v>43727</v>
      </c>
      <c r="J47" s="1194"/>
      <c r="K47" s="87"/>
      <c r="L47" s="87"/>
      <c r="M47" s="87"/>
      <c r="N47" s="87"/>
      <c r="O47" s="87"/>
      <c r="P47" s="87"/>
      <c r="Q47" s="87"/>
      <c r="R47" s="531"/>
      <c r="S47" s="533"/>
      <c r="T47" s="531"/>
      <c r="U47" s="531"/>
      <c r="V47" s="532"/>
    </row>
    <row r="48" spans="1:22" s="51" customFormat="1" ht="39.4">
      <c r="A48" s="1165"/>
      <c r="B48" s="52"/>
      <c r="C48" s="40"/>
      <c r="D48" s="1153"/>
      <c r="E48" s="372" t="s">
        <v>994</v>
      </c>
      <c r="F48" s="743">
        <v>63878</v>
      </c>
      <c r="G48" s="520"/>
      <c r="H48" s="341">
        <v>43818</v>
      </c>
      <c r="I48" s="341">
        <v>43818</v>
      </c>
      <c r="J48" s="1195"/>
      <c r="K48" s="87"/>
      <c r="L48" s="87"/>
      <c r="M48" s="87"/>
      <c r="N48" s="87"/>
      <c r="O48" s="87"/>
      <c r="P48" s="87"/>
      <c r="Q48" s="87"/>
      <c r="R48" s="531"/>
      <c r="S48" s="531"/>
      <c r="T48" s="531"/>
      <c r="U48" s="531"/>
      <c r="V48" s="534"/>
    </row>
    <row r="49" spans="1:22" s="51" customFormat="1" ht="108.75" customHeight="1">
      <c r="A49" s="1165"/>
      <c r="B49" s="52"/>
      <c r="C49" s="40"/>
      <c r="D49" s="489" t="s">
        <v>1392</v>
      </c>
      <c r="E49" s="219" t="s">
        <v>1361</v>
      </c>
      <c r="F49" s="743"/>
      <c r="G49" s="520"/>
      <c r="H49" s="185">
        <v>43466</v>
      </c>
      <c r="I49" s="185">
        <v>43800</v>
      </c>
      <c r="J49" s="335" t="s">
        <v>383</v>
      </c>
      <c r="K49" s="517"/>
      <c r="L49" s="517"/>
      <c r="M49" s="517"/>
      <c r="N49" s="517"/>
      <c r="O49" s="517"/>
      <c r="P49" s="517"/>
      <c r="Q49" s="517"/>
      <c r="R49" s="517"/>
      <c r="S49" s="517"/>
      <c r="T49" s="517"/>
      <c r="U49" s="517"/>
      <c r="V49" s="517"/>
    </row>
    <row r="50" spans="1:22" s="51" customFormat="1" ht="135.75" customHeight="1">
      <c r="A50" s="1165"/>
      <c r="B50" s="52"/>
      <c r="C50" s="40"/>
      <c r="D50" s="1151" t="s">
        <v>1391</v>
      </c>
      <c r="E50" s="219" t="s">
        <v>1031</v>
      </c>
      <c r="F50" s="743">
        <v>7407</v>
      </c>
      <c r="G50" s="520"/>
      <c r="H50" s="185">
        <v>43709</v>
      </c>
      <c r="I50" s="185">
        <v>43709</v>
      </c>
      <c r="J50" s="335" t="s">
        <v>1393</v>
      </c>
      <c r="K50" s="87"/>
      <c r="L50" s="87"/>
      <c r="M50" s="87"/>
      <c r="N50" s="87"/>
      <c r="O50" s="87"/>
      <c r="P50" s="87"/>
      <c r="Q50" s="87"/>
      <c r="R50" s="87"/>
      <c r="S50" s="517"/>
      <c r="T50" s="87"/>
      <c r="U50" s="87"/>
      <c r="V50" s="87"/>
    </row>
    <row r="51" spans="1:22" s="51" customFormat="1" ht="33.75" customHeight="1">
      <c r="A51" s="1165"/>
      <c r="B51" s="52"/>
      <c r="C51" s="40"/>
      <c r="D51" s="1152"/>
      <c r="E51" s="219" t="s">
        <v>1389</v>
      </c>
      <c r="F51" s="743">
        <v>1481</v>
      </c>
      <c r="G51" s="520"/>
      <c r="H51" s="185">
        <v>43709</v>
      </c>
      <c r="I51" s="185">
        <v>43709</v>
      </c>
      <c r="J51" s="335" t="s">
        <v>1393</v>
      </c>
      <c r="K51" s="87"/>
      <c r="L51" s="87"/>
      <c r="M51" s="87"/>
      <c r="N51" s="87"/>
      <c r="O51" s="87"/>
      <c r="P51" s="87"/>
      <c r="Q51" s="87"/>
      <c r="R51" s="531"/>
      <c r="S51" s="517"/>
      <c r="T51" s="531"/>
      <c r="U51" s="531"/>
      <c r="V51" s="535"/>
    </row>
    <row r="52" spans="1:22" s="51" customFormat="1" ht="42.75" customHeight="1">
      <c r="A52" s="1165"/>
      <c r="B52" s="52"/>
      <c r="C52" s="40" t="e">
        <f>+'4. Procurement Plan'!#REF!</f>
        <v>#REF!</v>
      </c>
      <c r="D52" s="1153"/>
      <c r="E52" s="219" t="s">
        <v>1390</v>
      </c>
      <c r="F52" s="743">
        <v>22222</v>
      </c>
      <c r="G52" s="520"/>
      <c r="H52" s="185">
        <v>43709</v>
      </c>
      <c r="I52" s="185">
        <v>43709</v>
      </c>
      <c r="J52" s="335" t="s">
        <v>1393</v>
      </c>
      <c r="K52" s="87"/>
      <c r="L52" s="87"/>
      <c r="M52" s="87"/>
      <c r="N52" s="87"/>
      <c r="O52" s="87"/>
      <c r="P52" s="87"/>
      <c r="Q52" s="87"/>
      <c r="R52" s="87"/>
      <c r="S52" s="517"/>
      <c r="T52" s="87"/>
      <c r="U52" s="87"/>
      <c r="V52" s="87"/>
    </row>
    <row r="53" spans="1:22" s="51" customFormat="1" ht="63.75" customHeight="1">
      <c r="A53" s="1165"/>
      <c r="B53" s="52"/>
      <c r="C53" s="40"/>
      <c r="D53" s="1151" t="s">
        <v>1007</v>
      </c>
      <c r="E53" s="219" t="s">
        <v>379</v>
      </c>
      <c r="F53" s="743"/>
      <c r="G53" s="520"/>
      <c r="H53" s="185">
        <v>43466</v>
      </c>
      <c r="I53" s="185">
        <v>43800</v>
      </c>
      <c r="J53" s="335" t="s">
        <v>384</v>
      </c>
      <c r="K53" s="517"/>
      <c r="L53" s="517"/>
      <c r="M53" s="517"/>
      <c r="N53" s="517"/>
      <c r="O53" s="517"/>
      <c r="P53" s="517"/>
      <c r="Q53" s="517"/>
      <c r="R53" s="517"/>
      <c r="S53" s="517"/>
      <c r="T53" s="517"/>
      <c r="U53" s="517"/>
      <c r="V53" s="517"/>
    </row>
    <row r="54" spans="1:22" s="51" customFormat="1" ht="26.25">
      <c r="A54" s="1165"/>
      <c r="B54" s="52"/>
      <c r="C54" s="40"/>
      <c r="D54" s="1152"/>
      <c r="E54" s="219" t="s">
        <v>380</v>
      </c>
      <c r="F54" s="743">
        <v>5722</v>
      </c>
      <c r="G54" s="520"/>
      <c r="H54" s="185">
        <v>43466</v>
      </c>
      <c r="I54" s="185">
        <v>43800</v>
      </c>
      <c r="J54" s="335" t="s">
        <v>1393</v>
      </c>
      <c r="K54" s="517"/>
      <c r="L54" s="517"/>
      <c r="M54" s="517"/>
      <c r="N54" s="517"/>
      <c r="O54" s="517"/>
      <c r="P54" s="517"/>
      <c r="Q54" s="517"/>
      <c r="R54" s="517"/>
      <c r="S54" s="517"/>
      <c r="T54" s="517"/>
      <c r="U54" s="517"/>
      <c r="V54" s="517"/>
    </row>
    <row r="55" spans="1:22" s="51" customFormat="1" ht="39.4">
      <c r="A55" s="1165"/>
      <c r="B55" s="52"/>
      <c r="C55" s="40"/>
      <c r="D55" s="1152"/>
      <c r="E55" s="219" t="s">
        <v>381</v>
      </c>
      <c r="F55" s="743"/>
      <c r="G55" s="524"/>
      <c r="H55" s="185">
        <v>43466</v>
      </c>
      <c r="I55" s="185">
        <v>43800</v>
      </c>
      <c r="J55" s="335" t="s">
        <v>384</v>
      </c>
      <c r="K55" s="517"/>
      <c r="L55" s="517"/>
      <c r="M55" s="517"/>
      <c r="N55" s="517"/>
      <c r="O55" s="517"/>
      <c r="P55" s="517"/>
      <c r="Q55" s="517"/>
      <c r="R55" s="517"/>
      <c r="S55" s="517"/>
      <c r="T55" s="517"/>
      <c r="U55" s="517"/>
      <c r="V55" s="517"/>
    </row>
    <row r="56" spans="1:22" s="51" customFormat="1" ht="26.25">
      <c r="A56" s="1165"/>
      <c r="B56" s="52"/>
      <c r="C56" s="40"/>
      <c r="D56" s="1153"/>
      <c r="E56" s="220" t="s">
        <v>382</v>
      </c>
      <c r="F56" s="743">
        <v>2374</v>
      </c>
      <c r="G56" s="524"/>
      <c r="H56" s="185">
        <v>43466</v>
      </c>
      <c r="I56" s="185">
        <v>43800</v>
      </c>
      <c r="J56" s="335" t="s">
        <v>1393</v>
      </c>
      <c r="K56" s="517"/>
      <c r="L56" s="517"/>
      <c r="M56" s="517"/>
      <c r="N56" s="517"/>
      <c r="O56" s="517"/>
      <c r="P56" s="517"/>
      <c r="Q56" s="517"/>
      <c r="R56" s="517"/>
      <c r="S56" s="517"/>
      <c r="T56" s="517"/>
      <c r="U56" s="517"/>
      <c r="V56" s="517"/>
    </row>
    <row r="57" spans="1:22" s="51" customFormat="1" ht="103.5" customHeight="1">
      <c r="A57" s="1165"/>
      <c r="B57" s="52"/>
      <c r="C57" s="40"/>
      <c r="D57" s="1146" t="s">
        <v>1395</v>
      </c>
      <c r="E57" s="221" t="s">
        <v>1085</v>
      </c>
      <c r="F57" s="743"/>
      <c r="G57" s="524"/>
      <c r="H57" s="185">
        <v>43466</v>
      </c>
      <c r="I57" s="185">
        <v>43617</v>
      </c>
      <c r="J57" s="335" t="s">
        <v>1086</v>
      </c>
      <c r="K57" s="517"/>
      <c r="L57" s="517"/>
      <c r="M57" s="517"/>
      <c r="N57" s="517"/>
      <c r="O57" s="517"/>
      <c r="P57" s="517"/>
      <c r="Q57" s="87"/>
      <c r="R57" s="87"/>
      <c r="S57" s="531"/>
      <c r="T57" s="531"/>
      <c r="U57" s="531"/>
      <c r="V57" s="532"/>
    </row>
    <row r="58" spans="1:22" s="51" customFormat="1" ht="34.5" customHeight="1">
      <c r="A58" s="1165"/>
      <c r="B58" s="52"/>
      <c r="C58" s="40" t="e">
        <f>+'4. Procurement Plan'!#REF!</f>
        <v>#REF!</v>
      </c>
      <c r="D58" s="1147"/>
      <c r="E58" s="219" t="s">
        <v>1004</v>
      </c>
      <c r="F58" s="743">
        <v>7940</v>
      </c>
      <c r="G58" s="524"/>
      <c r="H58" s="185">
        <v>43466</v>
      </c>
      <c r="I58" s="185">
        <v>43727</v>
      </c>
      <c r="J58" s="1154" t="s">
        <v>1394</v>
      </c>
      <c r="K58" s="517"/>
      <c r="L58" s="517"/>
      <c r="M58" s="517"/>
      <c r="N58" s="517"/>
      <c r="O58" s="517"/>
      <c r="P58" s="517"/>
      <c r="Q58" s="517"/>
      <c r="R58" s="517"/>
      <c r="S58" s="517"/>
      <c r="T58" s="531"/>
      <c r="U58" s="531"/>
      <c r="V58" s="532"/>
    </row>
    <row r="59" spans="1:22" s="51" customFormat="1" ht="26.25">
      <c r="A59" s="1165"/>
      <c r="B59" s="52"/>
      <c r="C59" s="40" t="e">
        <f>+'4. Procurement Plan'!#REF!</f>
        <v>#REF!</v>
      </c>
      <c r="D59" s="1147"/>
      <c r="E59" s="219" t="s">
        <v>1005</v>
      </c>
      <c r="F59" s="743">
        <v>37037</v>
      </c>
      <c r="G59" s="524"/>
      <c r="H59" s="185">
        <v>43647</v>
      </c>
      <c r="I59" s="185">
        <v>43727</v>
      </c>
      <c r="J59" s="1155"/>
      <c r="K59" s="87"/>
      <c r="L59" s="87"/>
      <c r="M59" s="87"/>
      <c r="N59" s="87"/>
      <c r="O59" s="87"/>
      <c r="P59" s="87"/>
      <c r="Q59" s="517"/>
      <c r="R59" s="517"/>
      <c r="S59" s="517"/>
      <c r="T59" s="531"/>
      <c r="U59" s="531"/>
      <c r="V59" s="532"/>
    </row>
    <row r="60" spans="1:22" s="51" customFormat="1" ht="26.25">
      <c r="A60" s="1165"/>
      <c r="B60" s="52"/>
      <c r="C60" s="40" t="e">
        <f>+'4. Procurement Plan'!#REF!</f>
        <v>#REF!</v>
      </c>
      <c r="D60" s="1147"/>
      <c r="E60" s="219" t="s">
        <v>1006</v>
      </c>
      <c r="F60" s="743">
        <v>37037</v>
      </c>
      <c r="G60" s="524"/>
      <c r="H60" s="185">
        <v>43647</v>
      </c>
      <c r="I60" s="185">
        <v>43727</v>
      </c>
      <c r="J60" s="1155"/>
      <c r="K60" s="87"/>
      <c r="L60" s="87"/>
      <c r="M60" s="87"/>
      <c r="N60" s="87"/>
      <c r="O60" s="87"/>
      <c r="P60" s="87"/>
      <c r="Q60" s="517"/>
      <c r="R60" s="517"/>
      <c r="S60" s="517"/>
      <c r="T60" s="531"/>
      <c r="U60" s="531"/>
      <c r="V60" s="532"/>
    </row>
    <row r="61" spans="1:22" s="51" customFormat="1" ht="53.25" customHeight="1">
      <c r="A61" s="1165"/>
      <c r="B61" s="52"/>
      <c r="C61" s="40" t="e">
        <f>+'4. Procurement Plan'!#REF!</f>
        <v>#REF!</v>
      </c>
      <c r="D61" s="256" t="s">
        <v>1599</v>
      </c>
      <c r="E61" s="219" t="s">
        <v>385</v>
      </c>
      <c r="F61" s="743">
        <v>2963</v>
      </c>
      <c r="G61" s="524"/>
      <c r="H61" s="185">
        <v>43709</v>
      </c>
      <c r="I61" s="185">
        <v>43788</v>
      </c>
      <c r="J61" s="666" t="s">
        <v>1600</v>
      </c>
      <c r="K61" s="87"/>
      <c r="L61" s="87"/>
      <c r="M61" s="87"/>
      <c r="N61" s="87"/>
      <c r="O61" s="87"/>
      <c r="P61" s="87"/>
      <c r="Q61" s="87"/>
      <c r="R61" s="87"/>
      <c r="S61" s="517"/>
      <c r="T61" s="517"/>
      <c r="U61" s="517"/>
      <c r="V61" s="532"/>
    </row>
    <row r="62" spans="1:22" s="51" customFormat="1" ht="15.75" customHeight="1">
      <c r="A62" s="1186" t="s">
        <v>972</v>
      </c>
      <c r="B62" s="1187"/>
      <c r="C62" s="1187"/>
      <c r="D62" s="1187"/>
      <c r="E62" s="1188"/>
      <c r="F62" s="744">
        <f>SUM(F42:F61)</f>
        <v>378457</v>
      </c>
      <c r="G62" s="536"/>
      <c r="H62" s="398"/>
      <c r="I62" s="398"/>
      <c r="J62" s="537"/>
      <c r="K62" s="383"/>
      <c r="L62" s="531"/>
      <c r="M62" s="531"/>
      <c r="N62" s="531"/>
      <c r="O62" s="531"/>
      <c r="P62" s="531"/>
      <c r="Q62" s="531"/>
      <c r="R62" s="531"/>
      <c r="S62" s="531"/>
      <c r="T62" s="531"/>
      <c r="U62" s="531"/>
      <c r="V62" s="538"/>
    </row>
    <row r="63" spans="1:22" s="51" customFormat="1" ht="57.75" customHeight="1">
      <c r="A63" s="1189" t="str">
        <f>+'2. Results Matrix'!B15</f>
        <v>Violence interruption services provided (e.g. gang interruption).</v>
      </c>
      <c r="B63" s="539">
        <v>1</v>
      </c>
      <c r="C63" s="378" t="str">
        <f>+'2. Results Matrix'!A15</f>
        <v>1.1.1.3</v>
      </c>
      <c r="D63" s="30"/>
      <c r="E63" s="30"/>
      <c r="F63" s="30"/>
      <c r="G63" s="30"/>
      <c r="H63" s="30"/>
      <c r="I63" s="30"/>
      <c r="J63" s="30"/>
      <c r="K63" s="31"/>
      <c r="L63" s="31"/>
      <c r="M63" s="31"/>
      <c r="N63" s="31"/>
      <c r="O63" s="31"/>
      <c r="P63" s="31"/>
      <c r="Q63" s="31"/>
      <c r="R63" s="31"/>
      <c r="S63" s="31"/>
      <c r="T63" s="31"/>
      <c r="U63" s="31"/>
      <c r="V63" s="31"/>
    </row>
    <row r="64" spans="1:22" s="51" customFormat="1" ht="65.650000000000006">
      <c r="A64" s="1190"/>
      <c r="B64" s="52"/>
      <c r="C64" s="379">
        <v>1113</v>
      </c>
      <c r="D64" s="540" t="s">
        <v>1601</v>
      </c>
      <c r="E64" s="541"/>
      <c r="F64" s="541"/>
      <c r="G64" s="541"/>
      <c r="H64" s="542"/>
      <c r="I64" s="542"/>
      <c r="J64" s="542"/>
      <c r="K64" s="383"/>
      <c r="L64" s="531"/>
      <c r="M64" s="531"/>
      <c r="N64" s="531"/>
      <c r="O64" s="531"/>
      <c r="P64" s="531"/>
      <c r="Q64" s="531"/>
      <c r="R64" s="531"/>
      <c r="S64" s="531"/>
      <c r="T64" s="531"/>
      <c r="U64" s="531"/>
      <c r="V64" s="532"/>
    </row>
    <row r="65" spans="1:22" s="51" customFormat="1" ht="25.5" customHeight="1">
      <c r="A65" s="1190"/>
      <c r="B65" s="52"/>
      <c r="C65" s="40"/>
      <c r="D65" s="1139" t="s">
        <v>1010</v>
      </c>
      <c r="E65" s="83" t="s">
        <v>386</v>
      </c>
      <c r="F65" s="745">
        <v>3160</v>
      </c>
      <c r="G65" s="254"/>
      <c r="H65" s="185">
        <v>43466</v>
      </c>
      <c r="I65" s="185">
        <v>43466</v>
      </c>
      <c r="J65" s="225" t="s">
        <v>1397</v>
      </c>
      <c r="K65" s="533"/>
      <c r="L65" s="531"/>
      <c r="M65" s="531"/>
      <c r="N65" s="531"/>
      <c r="O65" s="531"/>
      <c r="P65" s="531"/>
      <c r="Q65" s="531"/>
      <c r="R65" s="531"/>
      <c r="S65" s="531"/>
      <c r="T65" s="531"/>
      <c r="U65" s="531"/>
      <c r="V65" s="532"/>
    </row>
    <row r="66" spans="1:22" s="51" customFormat="1" ht="39.4">
      <c r="A66" s="1190"/>
      <c r="B66" s="52"/>
      <c r="C66" s="40"/>
      <c r="D66" s="1141"/>
      <c r="E66" s="83" t="s">
        <v>1396</v>
      </c>
      <c r="F66" s="745">
        <v>136824</v>
      </c>
      <c r="G66" s="254"/>
      <c r="H66" s="185">
        <v>43497</v>
      </c>
      <c r="I66" s="185">
        <v>43525</v>
      </c>
      <c r="J66" s="225" t="s">
        <v>1397</v>
      </c>
      <c r="K66" s="383"/>
      <c r="L66" s="533"/>
      <c r="M66" s="533"/>
      <c r="N66" s="531"/>
      <c r="O66" s="531"/>
      <c r="P66" s="531"/>
      <c r="Q66" s="531"/>
      <c r="R66" s="531"/>
      <c r="S66" s="531"/>
      <c r="T66" s="531"/>
      <c r="U66" s="531"/>
      <c r="V66" s="532"/>
    </row>
    <row r="67" spans="1:22" s="51" customFormat="1" ht="42" customHeight="1">
      <c r="A67" s="1190"/>
      <c r="B67" s="52"/>
      <c r="C67" s="40" t="e">
        <f>+'4. Procurement Plan'!#REF!</f>
        <v>#REF!</v>
      </c>
      <c r="D67" s="1139" t="s">
        <v>1009</v>
      </c>
      <c r="E67" s="83" t="s">
        <v>387</v>
      </c>
      <c r="F67" s="745">
        <v>32741</v>
      </c>
      <c r="G67" s="254"/>
      <c r="H67" s="185">
        <v>43466</v>
      </c>
      <c r="I67" s="185">
        <v>43497</v>
      </c>
      <c r="J67" s="225" t="s">
        <v>1397</v>
      </c>
      <c r="K67" s="533"/>
      <c r="L67" s="533"/>
      <c r="M67" s="531"/>
      <c r="N67" s="531"/>
      <c r="O67" s="531"/>
      <c r="P67" s="531"/>
      <c r="Q67" s="531"/>
      <c r="R67" s="531"/>
      <c r="S67" s="531"/>
      <c r="T67" s="531"/>
      <c r="U67" s="531"/>
      <c r="V67" s="532"/>
    </row>
    <row r="68" spans="1:22" s="51" customFormat="1" ht="47.25" customHeight="1">
      <c r="A68" s="1190"/>
      <c r="B68" s="52"/>
      <c r="C68" s="40"/>
      <c r="D68" s="1141"/>
      <c r="E68" s="83" t="s">
        <v>388</v>
      </c>
      <c r="F68" s="745">
        <v>48533</v>
      </c>
      <c r="G68" s="254"/>
      <c r="H68" s="185">
        <v>43525</v>
      </c>
      <c r="I68" s="185">
        <v>43525</v>
      </c>
      <c r="J68" s="225" t="s">
        <v>1397</v>
      </c>
      <c r="K68" s="383"/>
      <c r="L68" s="531"/>
      <c r="M68" s="533"/>
      <c r="N68" s="531"/>
      <c r="O68" s="531"/>
      <c r="P68" s="531"/>
      <c r="Q68" s="531"/>
      <c r="R68" s="531"/>
      <c r="S68" s="531"/>
      <c r="T68" s="531"/>
      <c r="U68" s="531"/>
      <c r="V68" s="532"/>
    </row>
    <row r="69" spans="1:22" s="51" customFormat="1" ht="76.5" customHeight="1">
      <c r="A69" s="1190"/>
      <c r="B69" s="52"/>
      <c r="C69" s="40"/>
      <c r="D69" s="1139" t="s">
        <v>1010</v>
      </c>
      <c r="E69" s="83" t="s">
        <v>389</v>
      </c>
      <c r="F69" s="745"/>
      <c r="G69" s="254"/>
      <c r="H69" s="185">
        <v>43525</v>
      </c>
      <c r="I69" s="185">
        <v>43525</v>
      </c>
      <c r="J69" s="225" t="s">
        <v>397</v>
      </c>
      <c r="K69" s="383"/>
      <c r="L69" s="531"/>
      <c r="M69" s="533"/>
      <c r="N69" s="531"/>
      <c r="O69" s="531"/>
      <c r="P69" s="531"/>
      <c r="Q69" s="531"/>
      <c r="R69" s="531"/>
      <c r="S69" s="531"/>
      <c r="T69" s="531"/>
      <c r="U69" s="531"/>
      <c r="V69" s="532"/>
    </row>
    <row r="70" spans="1:22" s="51" customFormat="1" ht="39.4">
      <c r="A70" s="1190"/>
      <c r="B70" s="52"/>
      <c r="C70" s="40" t="e">
        <f>+'4. Procurement Plan'!#REF!</f>
        <v>#REF!</v>
      </c>
      <c r="D70" s="1140"/>
      <c r="E70" s="83" t="s">
        <v>390</v>
      </c>
      <c r="F70" s="745">
        <v>228329</v>
      </c>
      <c r="G70" s="254"/>
      <c r="H70" s="185">
        <v>43586</v>
      </c>
      <c r="I70" s="185">
        <v>43586</v>
      </c>
      <c r="J70" s="225" t="s">
        <v>1398</v>
      </c>
      <c r="K70" s="383"/>
      <c r="L70" s="531"/>
      <c r="M70" s="531"/>
      <c r="N70" s="531"/>
      <c r="O70" s="533"/>
      <c r="P70" s="531"/>
      <c r="Q70" s="531"/>
      <c r="R70" s="531"/>
      <c r="S70" s="531"/>
      <c r="T70" s="531"/>
      <c r="U70" s="531"/>
      <c r="V70" s="532"/>
    </row>
    <row r="71" spans="1:22" s="51" customFormat="1" ht="39.4">
      <c r="A71" s="1190"/>
      <c r="B71" s="52"/>
      <c r="C71" s="40"/>
      <c r="D71" s="1140"/>
      <c r="E71" s="83" t="s">
        <v>387</v>
      </c>
      <c r="F71" s="745">
        <v>90104</v>
      </c>
      <c r="G71" s="254"/>
      <c r="H71" s="185">
        <v>43709</v>
      </c>
      <c r="I71" s="185">
        <v>43709</v>
      </c>
      <c r="J71" s="225" t="s">
        <v>1398</v>
      </c>
      <c r="K71" s="383"/>
      <c r="L71" s="531"/>
      <c r="M71" s="531"/>
      <c r="N71" s="531"/>
      <c r="O71" s="531"/>
      <c r="P71" s="531"/>
      <c r="Q71" s="531"/>
      <c r="R71" s="531"/>
      <c r="S71" s="533"/>
      <c r="T71" s="531"/>
      <c r="U71" s="531"/>
      <c r="V71" s="532"/>
    </row>
    <row r="72" spans="1:22" s="51" customFormat="1" ht="39.4">
      <c r="A72" s="1190"/>
      <c r="B72" s="52"/>
      <c r="C72" s="40"/>
      <c r="D72" s="1140"/>
      <c r="E72" s="672" t="s">
        <v>391</v>
      </c>
      <c r="F72" s="745">
        <v>90104</v>
      </c>
      <c r="G72" s="254"/>
      <c r="H72" s="185">
        <v>43770</v>
      </c>
      <c r="I72" s="185">
        <v>43770</v>
      </c>
      <c r="J72" s="225" t="s">
        <v>1398</v>
      </c>
      <c r="K72" s="383"/>
      <c r="L72" s="531"/>
      <c r="M72" s="531"/>
      <c r="N72" s="531"/>
      <c r="O72" s="531"/>
      <c r="P72" s="531"/>
      <c r="Q72" s="531"/>
      <c r="R72" s="531"/>
      <c r="S72" s="531"/>
      <c r="T72" s="531"/>
      <c r="U72" s="533"/>
      <c r="V72" s="532"/>
    </row>
    <row r="73" spans="1:22" s="51" customFormat="1" ht="39.4">
      <c r="A73" s="1190"/>
      <c r="B73" s="52"/>
      <c r="C73" s="40"/>
      <c r="D73" s="1139" t="s">
        <v>396</v>
      </c>
      <c r="E73" s="380" t="s">
        <v>1008</v>
      </c>
      <c r="F73" s="746"/>
      <c r="G73" s="254"/>
      <c r="H73" s="185">
        <v>43525</v>
      </c>
      <c r="I73" s="185">
        <v>43525</v>
      </c>
      <c r="J73" s="225" t="s">
        <v>398</v>
      </c>
      <c r="K73" s="383"/>
      <c r="L73" s="531"/>
      <c r="M73" s="533"/>
      <c r="N73" s="531"/>
      <c r="O73" s="531"/>
      <c r="P73" s="531"/>
      <c r="Q73" s="531"/>
      <c r="R73" s="531"/>
      <c r="S73" s="531"/>
      <c r="T73" s="531"/>
      <c r="U73" s="531"/>
      <c r="V73" s="532"/>
    </row>
    <row r="74" spans="1:22" s="51" customFormat="1" ht="52.5">
      <c r="A74" s="1190"/>
      <c r="B74" s="52"/>
      <c r="C74" s="872" t="e">
        <f>+'4. Procurement Plan'!#REF!</f>
        <v>#REF!</v>
      </c>
      <c r="D74" s="1140"/>
      <c r="E74" s="83" t="s">
        <v>392</v>
      </c>
      <c r="F74" s="746">
        <v>240936</v>
      </c>
      <c r="G74" s="254"/>
      <c r="H74" s="185">
        <v>43586</v>
      </c>
      <c r="I74" s="185">
        <v>43586</v>
      </c>
      <c r="J74" s="225" t="s">
        <v>1399</v>
      </c>
      <c r="K74" s="383"/>
      <c r="L74" s="531"/>
      <c r="M74" s="531"/>
      <c r="N74" s="531"/>
      <c r="O74" s="533"/>
      <c r="P74" s="531"/>
      <c r="Q74" s="531"/>
      <c r="R74" s="531"/>
      <c r="S74" s="531"/>
      <c r="T74" s="531"/>
      <c r="U74" s="531"/>
      <c r="V74" s="532"/>
    </row>
    <row r="75" spans="1:22" s="51" customFormat="1" ht="39.4">
      <c r="A75" s="1190"/>
      <c r="B75" s="52"/>
      <c r="C75" s="40"/>
      <c r="D75" s="1140"/>
      <c r="E75" s="83" t="s">
        <v>393</v>
      </c>
      <c r="F75" s="746">
        <v>95080</v>
      </c>
      <c r="G75" s="254"/>
      <c r="H75" s="185">
        <v>43709</v>
      </c>
      <c r="I75" s="185">
        <v>43709</v>
      </c>
      <c r="J75" s="225" t="s">
        <v>1399</v>
      </c>
      <c r="K75" s="383"/>
      <c r="L75" s="531"/>
      <c r="M75" s="531"/>
      <c r="N75" s="531"/>
      <c r="O75" s="531"/>
      <c r="P75" s="531"/>
      <c r="Q75" s="531"/>
      <c r="R75" s="531"/>
      <c r="S75" s="533"/>
      <c r="T75" s="531"/>
      <c r="U75" s="531"/>
      <c r="V75" s="532"/>
    </row>
    <row r="76" spans="1:22" s="51" customFormat="1" ht="39.4">
      <c r="A76" s="1190"/>
      <c r="B76" s="52"/>
      <c r="C76" s="40"/>
      <c r="D76" s="1140"/>
      <c r="E76" s="83" t="s">
        <v>394</v>
      </c>
      <c r="F76" s="745">
        <v>95080</v>
      </c>
      <c r="G76" s="254"/>
      <c r="H76" s="185">
        <v>43770</v>
      </c>
      <c r="I76" s="185">
        <v>43770</v>
      </c>
      <c r="J76" s="225" t="s">
        <v>1399</v>
      </c>
      <c r="K76" s="383"/>
      <c r="L76" s="531"/>
      <c r="M76" s="531"/>
      <c r="N76" s="531"/>
      <c r="O76" s="531"/>
      <c r="P76" s="531"/>
      <c r="Q76" s="531"/>
      <c r="R76" s="531"/>
      <c r="S76" s="531"/>
      <c r="T76" s="531"/>
      <c r="U76" s="533"/>
      <c r="V76" s="532"/>
    </row>
    <row r="77" spans="1:22" s="51" customFormat="1" ht="39.4">
      <c r="A77" s="1190"/>
      <c r="B77" s="52"/>
      <c r="C77" s="40"/>
      <c r="D77" s="1140"/>
      <c r="E77" s="83" t="s">
        <v>395</v>
      </c>
      <c r="F77" s="745"/>
      <c r="G77" s="254"/>
      <c r="H77" s="185">
        <v>43800</v>
      </c>
      <c r="I77" s="185">
        <v>43800</v>
      </c>
      <c r="J77" s="225" t="s">
        <v>1399</v>
      </c>
      <c r="K77" s="383"/>
      <c r="L77" s="531"/>
      <c r="M77" s="531"/>
      <c r="N77" s="531"/>
      <c r="O77" s="531"/>
      <c r="P77" s="531"/>
      <c r="Q77" s="531"/>
      <c r="R77" s="531"/>
      <c r="S77" s="531"/>
      <c r="T77" s="531"/>
      <c r="U77" s="531"/>
      <c r="V77" s="531"/>
    </row>
    <row r="78" spans="1:22" s="51" customFormat="1" ht="26.25">
      <c r="A78" s="668"/>
      <c r="B78" s="633"/>
      <c r="C78" s="634" t="e">
        <f>+'4. Procurement Plan'!#REF!</f>
        <v>#REF!</v>
      </c>
      <c r="D78" s="678" t="s">
        <v>1400</v>
      </c>
      <c r="E78" s="678" t="s">
        <v>449</v>
      </c>
      <c r="F78" s="745">
        <v>2963</v>
      </c>
      <c r="G78" s="254"/>
      <c r="H78" s="241">
        <v>43647</v>
      </c>
      <c r="I78" s="241">
        <v>43647</v>
      </c>
      <c r="J78" s="225" t="s">
        <v>1399</v>
      </c>
      <c r="K78" s="554"/>
      <c r="L78" s="555"/>
      <c r="M78" s="555"/>
      <c r="N78" s="555"/>
      <c r="O78" s="555"/>
      <c r="P78" s="555"/>
      <c r="Q78" s="533"/>
      <c r="R78" s="555"/>
      <c r="S78" s="555"/>
      <c r="T78" s="555"/>
      <c r="U78" s="555"/>
      <c r="V78" s="679"/>
    </row>
    <row r="79" spans="1:22" s="51" customFormat="1" ht="16.149999999999999" thickBot="1">
      <c r="A79" s="1191" t="s">
        <v>973</v>
      </c>
      <c r="B79" s="1191"/>
      <c r="C79" s="1191"/>
      <c r="D79" s="1191"/>
      <c r="E79" s="1192"/>
      <c r="F79" s="747">
        <f>SUM(F65:F78)</f>
        <v>1063854</v>
      </c>
      <c r="G79" s="543"/>
      <c r="H79" s="544"/>
      <c r="I79" s="544"/>
      <c r="J79" s="544"/>
      <c r="K79" s="545"/>
      <c r="L79" s="546"/>
      <c r="M79" s="546"/>
      <c r="N79" s="546"/>
      <c r="O79" s="546"/>
      <c r="P79" s="546"/>
      <c r="Q79" s="546"/>
      <c r="R79" s="546"/>
      <c r="S79" s="546"/>
      <c r="T79" s="546"/>
      <c r="U79" s="546"/>
      <c r="V79" s="547"/>
    </row>
    <row r="80" spans="1:22" s="51" customFormat="1" ht="38.25" customHeight="1">
      <c r="A80" s="493"/>
      <c r="B80" s="539">
        <v>1</v>
      </c>
      <c r="C80" s="223" t="str">
        <f>+'2. Results Matrix'!A17</f>
        <v>1.1.1.4</v>
      </c>
      <c r="D80" s="224"/>
      <c r="E80" s="224"/>
      <c r="F80" s="748"/>
      <c r="G80" s="224"/>
      <c r="H80" s="30"/>
      <c r="I80" s="30"/>
      <c r="J80" s="30"/>
      <c r="K80" s="31"/>
      <c r="L80" s="205"/>
      <c r="M80" s="205"/>
      <c r="N80" s="205"/>
      <c r="O80" s="205"/>
      <c r="P80" s="205"/>
      <c r="Q80" s="205"/>
      <c r="R80" s="205"/>
      <c r="S80" s="205"/>
      <c r="T80" s="205"/>
      <c r="U80" s="205"/>
      <c r="V80" s="50"/>
    </row>
    <row r="81" spans="1:23" s="51" customFormat="1" ht="25.5" customHeight="1">
      <c r="A81" s="1196" t="str">
        <f>+'2. Results Matrix'!B17</f>
        <v>Violence prevention and conflict resolution education and training provided in schools</v>
      </c>
      <c r="B81" s="52"/>
      <c r="C81" s="40"/>
      <c r="D81" s="1151" t="s">
        <v>1014</v>
      </c>
      <c r="E81" s="219" t="s">
        <v>1013</v>
      </c>
      <c r="F81" s="749">
        <v>33562</v>
      </c>
      <c r="G81" s="254"/>
      <c r="H81" s="185">
        <v>43466</v>
      </c>
      <c r="I81" s="185">
        <v>43525</v>
      </c>
      <c r="J81" s="225" t="s">
        <v>400</v>
      </c>
      <c r="K81" s="533"/>
      <c r="L81" s="533"/>
      <c r="M81" s="533"/>
      <c r="N81" s="531"/>
      <c r="O81" s="531"/>
      <c r="P81" s="531"/>
      <c r="Q81" s="531"/>
      <c r="R81" s="531"/>
      <c r="S81" s="531"/>
      <c r="T81" s="531"/>
      <c r="U81" s="531"/>
      <c r="V81" s="531"/>
    </row>
    <row r="82" spans="1:23" s="51" customFormat="1" ht="26.25">
      <c r="A82" s="1196"/>
      <c r="B82" s="52"/>
      <c r="C82" s="40"/>
      <c r="D82" s="1152"/>
      <c r="E82" s="219" t="s">
        <v>1011</v>
      </c>
      <c r="F82" s="749">
        <v>38259</v>
      </c>
      <c r="G82" s="254"/>
      <c r="H82" s="185">
        <v>43525</v>
      </c>
      <c r="I82" s="185">
        <v>43525</v>
      </c>
      <c r="J82" s="225" t="s">
        <v>400</v>
      </c>
      <c r="K82" s="531"/>
      <c r="L82" s="531"/>
      <c r="M82" s="531"/>
      <c r="N82" s="531"/>
      <c r="O82" s="531"/>
      <c r="P82" s="531"/>
      <c r="Q82" s="533"/>
      <c r="R82" s="533"/>
      <c r="S82" s="531"/>
      <c r="T82" s="531"/>
      <c r="U82" s="531"/>
      <c r="V82" s="532"/>
    </row>
    <row r="83" spans="1:23" s="51" customFormat="1" ht="132.75" customHeight="1">
      <c r="A83" s="1197"/>
      <c r="B83" s="52"/>
      <c r="C83" s="40"/>
      <c r="D83" s="1153"/>
      <c r="E83" s="219" t="s">
        <v>399</v>
      </c>
      <c r="F83" s="749">
        <v>47684</v>
      </c>
      <c r="G83" s="254"/>
      <c r="H83" s="185">
        <v>43466</v>
      </c>
      <c r="I83" s="185">
        <v>43586</v>
      </c>
      <c r="J83" s="225" t="s">
        <v>400</v>
      </c>
      <c r="K83" s="533"/>
      <c r="L83" s="533"/>
      <c r="M83" s="533"/>
      <c r="N83" s="533"/>
      <c r="O83" s="533"/>
      <c r="P83" s="531"/>
      <c r="Q83" s="531"/>
      <c r="R83" s="531"/>
      <c r="S83" s="531"/>
      <c r="T83" s="531"/>
      <c r="U83" s="531"/>
      <c r="V83" s="531"/>
    </row>
    <row r="84" spans="1:23" s="51" customFormat="1" ht="33.75" customHeight="1">
      <c r="A84" s="1167" t="s">
        <v>1018</v>
      </c>
      <c r="B84" s="1167"/>
      <c r="C84" s="1167"/>
      <c r="D84" s="1167"/>
      <c r="E84" s="1168"/>
      <c r="F84" s="750">
        <f>SUM(F81:F83)</f>
        <v>119505</v>
      </c>
      <c r="G84" s="543"/>
      <c r="H84" s="365"/>
      <c r="I84" s="365"/>
      <c r="J84" s="381"/>
      <c r="K84" s="531"/>
      <c r="L84" s="531"/>
      <c r="M84" s="531"/>
      <c r="N84" s="531"/>
      <c r="O84" s="531"/>
      <c r="P84" s="531"/>
      <c r="Q84" s="531"/>
      <c r="R84" s="531"/>
      <c r="S84" s="531"/>
      <c r="T84" s="531"/>
      <c r="U84" s="531"/>
      <c r="V84" s="532"/>
      <c r="W84" s="640">
        <f>+'[1]Revised 2019 AOP Jan-Dec'!$H$4</f>
        <v>0</v>
      </c>
    </row>
    <row r="85" spans="1:23" s="51" customFormat="1" ht="63.75" customHeight="1">
      <c r="A85" s="1145" t="str">
        <f>+'2. Results Matrix'!B22</f>
        <v>Social marketing for awareness and attitude change to promote ‘culture of lawfulness’ (e.g. to address violent gender norms, anti-snitch culture).</v>
      </c>
      <c r="B85" s="539">
        <v>1</v>
      </c>
      <c r="C85" s="223" t="str">
        <f>+'2. Results Matrix'!A22</f>
        <v>1.1.1.5</v>
      </c>
      <c r="D85" s="224"/>
      <c r="E85" s="224"/>
      <c r="F85" s="748"/>
      <c r="G85" s="224"/>
      <c r="H85" s="224"/>
      <c r="I85" s="224"/>
      <c r="J85" s="224"/>
      <c r="K85" s="31"/>
      <c r="L85" s="32"/>
      <c r="M85" s="32"/>
      <c r="N85" s="32"/>
      <c r="O85" s="32"/>
      <c r="P85" s="32"/>
      <c r="Q85" s="32"/>
      <c r="R85" s="32"/>
      <c r="S85" s="32"/>
      <c r="T85" s="32"/>
      <c r="U85" s="32"/>
      <c r="V85" s="50"/>
      <c r="W85" s="641"/>
    </row>
    <row r="86" spans="1:23" s="51" customFormat="1" ht="36" customHeight="1">
      <c r="A86" s="1145"/>
      <c r="B86" s="52"/>
      <c r="C86" s="40" t="e">
        <f>+'4. Procurement Plan'!#REF!</f>
        <v>#REF!</v>
      </c>
      <c r="D86" s="1251" t="s">
        <v>402</v>
      </c>
      <c r="E86" s="380" t="s">
        <v>1012</v>
      </c>
      <c r="F86" s="751">
        <v>593</v>
      </c>
      <c r="G86" s="254"/>
      <c r="H86" s="185">
        <v>43678</v>
      </c>
      <c r="I86" s="185">
        <v>43678</v>
      </c>
      <c r="J86" s="197" t="s">
        <v>1401</v>
      </c>
      <c r="K86" s="531"/>
      <c r="L86" s="531"/>
      <c r="M86" s="383"/>
      <c r="N86" s="383"/>
      <c r="O86" s="383"/>
      <c r="P86" s="383"/>
      <c r="Q86" s="383"/>
      <c r="R86" s="533"/>
      <c r="S86" s="383"/>
      <c r="T86" s="383"/>
      <c r="U86" s="383"/>
      <c r="V86" s="532"/>
    </row>
    <row r="87" spans="1:23" s="51" customFormat="1" ht="36" customHeight="1">
      <c r="A87" s="1145"/>
      <c r="B87" s="52"/>
      <c r="C87" s="40"/>
      <c r="D87" s="1251"/>
      <c r="E87" s="221" t="s">
        <v>401</v>
      </c>
      <c r="F87" s="751"/>
      <c r="G87" s="254"/>
      <c r="H87" s="185">
        <v>43709</v>
      </c>
      <c r="I87" s="185">
        <v>43709</v>
      </c>
      <c r="J87" s="197" t="s">
        <v>1401</v>
      </c>
      <c r="K87" s="531"/>
      <c r="L87" s="531"/>
      <c r="M87" s="383"/>
      <c r="N87" s="383"/>
      <c r="O87" s="383"/>
      <c r="P87" s="383"/>
      <c r="Q87" s="383"/>
      <c r="R87" s="383"/>
      <c r="S87" s="533"/>
      <c r="T87" s="383"/>
      <c r="U87" s="383"/>
      <c r="V87" s="532"/>
    </row>
    <row r="88" spans="1:23" s="51" customFormat="1" ht="26.25">
      <c r="A88" s="1145"/>
      <c r="B88" s="52"/>
      <c r="C88" s="40"/>
      <c r="D88" s="1251"/>
      <c r="E88" s="221" t="s">
        <v>405</v>
      </c>
      <c r="F88" s="751">
        <v>148148</v>
      </c>
      <c r="G88" s="254"/>
      <c r="H88" s="185">
        <v>43709</v>
      </c>
      <c r="I88" s="185">
        <v>43800</v>
      </c>
      <c r="J88" s="197" t="s">
        <v>1401</v>
      </c>
      <c r="K88" s="531"/>
      <c r="L88" s="531"/>
      <c r="M88" s="531"/>
      <c r="N88" s="531"/>
      <c r="O88" s="531"/>
      <c r="P88" s="531"/>
      <c r="Q88" s="531"/>
      <c r="R88" s="383"/>
      <c r="S88" s="533"/>
      <c r="T88" s="533"/>
      <c r="U88" s="533"/>
      <c r="V88" s="533"/>
    </row>
    <row r="89" spans="1:23" s="51" customFormat="1" ht="15.75" customHeight="1">
      <c r="A89" s="1145"/>
      <c r="B89" s="1136" t="s">
        <v>974</v>
      </c>
      <c r="C89" s="1172"/>
      <c r="D89" s="1172"/>
      <c r="E89" s="1173"/>
      <c r="F89" s="752">
        <f>SUM(F86:F88)</f>
        <v>148741</v>
      </c>
      <c r="G89" s="543"/>
      <c r="H89" s="365"/>
      <c r="I89" s="365"/>
      <c r="J89" s="366"/>
      <c r="K89" s="531"/>
      <c r="L89" s="531"/>
      <c r="M89" s="531"/>
      <c r="N89" s="531"/>
      <c r="O89" s="531"/>
      <c r="P89" s="383"/>
      <c r="Q89" s="383"/>
      <c r="R89" s="383"/>
      <c r="S89" s="383"/>
      <c r="T89" s="383"/>
      <c r="U89" s="383"/>
      <c r="V89" s="532"/>
    </row>
    <row r="90" spans="1:23" s="51" customFormat="1" ht="60" customHeight="1">
      <c r="A90" s="1145"/>
      <c r="B90" s="52"/>
      <c r="C90" s="40" t="e">
        <f>+'4. Procurement Plan'!#REF!</f>
        <v>#REF!</v>
      </c>
      <c r="D90" s="1251" t="s">
        <v>404</v>
      </c>
      <c r="E90" s="380" t="s">
        <v>1012</v>
      </c>
      <c r="F90" s="430">
        <v>593</v>
      </c>
      <c r="G90" s="254"/>
      <c r="H90" s="185">
        <v>43678</v>
      </c>
      <c r="I90" s="185">
        <v>43678</v>
      </c>
      <c r="J90" s="197" t="s">
        <v>1401</v>
      </c>
      <c r="K90" s="383"/>
      <c r="L90" s="531"/>
      <c r="M90" s="531"/>
      <c r="N90" s="531"/>
      <c r="O90" s="531"/>
      <c r="P90" s="531"/>
      <c r="Q90" s="531"/>
      <c r="R90" s="533"/>
      <c r="S90" s="383"/>
      <c r="T90" s="383"/>
      <c r="U90" s="383"/>
      <c r="V90" s="532"/>
    </row>
    <row r="91" spans="1:23" s="51" customFormat="1" ht="60" customHeight="1">
      <c r="A91" s="1145"/>
      <c r="B91" s="52"/>
      <c r="C91" s="40"/>
      <c r="D91" s="1251"/>
      <c r="E91" s="488" t="s">
        <v>403</v>
      </c>
      <c r="F91" s="430"/>
      <c r="G91" s="254"/>
      <c r="H91" s="185">
        <v>43709</v>
      </c>
      <c r="I91" s="185">
        <v>43709</v>
      </c>
      <c r="J91" s="197" t="s">
        <v>1401</v>
      </c>
      <c r="K91" s="383"/>
      <c r="L91" s="531"/>
      <c r="M91" s="531"/>
      <c r="N91" s="531"/>
      <c r="O91" s="531"/>
      <c r="P91" s="531"/>
      <c r="Q91" s="531"/>
      <c r="R91" s="383"/>
      <c r="S91" s="533"/>
      <c r="T91" s="383"/>
      <c r="U91" s="383"/>
      <c r="V91" s="532"/>
    </row>
    <row r="92" spans="1:23" s="51" customFormat="1" ht="26.25">
      <c r="A92" s="1145"/>
      <c r="B92" s="52"/>
      <c r="C92" s="40"/>
      <c r="D92" s="1251"/>
      <c r="E92" s="221" t="s">
        <v>405</v>
      </c>
      <c r="F92" s="430">
        <v>77037</v>
      </c>
      <c r="G92" s="254"/>
      <c r="H92" s="185">
        <v>43709</v>
      </c>
      <c r="I92" s="185">
        <v>43800</v>
      </c>
      <c r="J92" s="197" t="s">
        <v>1401</v>
      </c>
      <c r="K92" s="383"/>
      <c r="L92" s="531"/>
      <c r="M92" s="531"/>
      <c r="N92" s="531"/>
      <c r="O92" s="531"/>
      <c r="P92" s="531"/>
      <c r="Q92" s="531"/>
      <c r="R92" s="383"/>
      <c r="S92" s="533"/>
      <c r="T92" s="533"/>
      <c r="U92" s="533"/>
      <c r="V92" s="533"/>
    </row>
    <row r="93" spans="1:23" s="51" customFormat="1">
      <c r="A93" s="1145"/>
      <c r="B93" s="1136" t="s">
        <v>975</v>
      </c>
      <c r="C93" s="1174"/>
      <c r="D93" s="1174"/>
      <c r="E93" s="1175"/>
      <c r="F93" s="431">
        <f>SUM(F90:F92)</f>
        <v>77630</v>
      </c>
      <c r="G93" s="543"/>
      <c r="H93" s="365"/>
      <c r="I93" s="365"/>
      <c r="J93" s="366"/>
      <c r="K93" s="383"/>
      <c r="L93" s="383"/>
      <c r="M93" s="383"/>
      <c r="N93" s="531"/>
      <c r="O93" s="531"/>
      <c r="P93" s="531"/>
      <c r="Q93" s="531"/>
      <c r="R93" s="383"/>
      <c r="S93" s="383"/>
      <c r="T93" s="383"/>
      <c r="U93" s="383"/>
      <c r="V93" s="532"/>
    </row>
    <row r="94" spans="1:23" s="51" customFormat="1" ht="100.5" customHeight="1">
      <c r="A94" s="1145"/>
      <c r="B94" s="374"/>
      <c r="C94" s="670" t="e">
        <f>+'4. Procurement Plan'!#REF!</f>
        <v>#REF!</v>
      </c>
      <c r="D94" s="667" t="s">
        <v>412</v>
      </c>
      <c r="E94" s="83" t="s">
        <v>1017</v>
      </c>
      <c r="F94" s="430">
        <v>33400</v>
      </c>
      <c r="G94" s="254"/>
      <c r="H94" s="197">
        <v>43525</v>
      </c>
      <c r="I94" s="197">
        <v>43678</v>
      </c>
      <c r="J94" s="197" t="s">
        <v>1403</v>
      </c>
      <c r="K94" s="383"/>
      <c r="L94" s="531"/>
      <c r="M94" s="533"/>
      <c r="N94" s="533"/>
      <c r="O94" s="533"/>
      <c r="P94" s="533"/>
      <c r="Q94" s="533"/>
      <c r="R94" s="533"/>
      <c r="S94" s="383"/>
      <c r="T94" s="383"/>
      <c r="U94" s="383"/>
      <c r="V94" s="532"/>
    </row>
    <row r="95" spans="1:23" s="51" customFormat="1" ht="65.650000000000006">
      <c r="A95" s="1145"/>
      <c r="B95" s="52"/>
      <c r="C95" s="40" t="e">
        <f>+'4. Procurement Plan'!#REF!</f>
        <v>#REF!</v>
      </c>
      <c r="D95" s="219" t="s">
        <v>1402</v>
      </c>
      <c r="E95" s="219" t="s">
        <v>413</v>
      </c>
      <c r="F95" s="749">
        <v>35556</v>
      </c>
      <c r="G95" s="254"/>
      <c r="H95" s="197">
        <v>43647</v>
      </c>
      <c r="I95" s="185">
        <v>43800</v>
      </c>
      <c r="J95" s="197" t="s">
        <v>1403</v>
      </c>
      <c r="K95" s="383"/>
      <c r="L95" s="531"/>
      <c r="M95" s="531"/>
      <c r="N95" s="531"/>
      <c r="O95" s="531"/>
      <c r="P95" s="531"/>
      <c r="Q95" s="533"/>
      <c r="R95" s="533"/>
      <c r="S95" s="533"/>
      <c r="T95" s="533"/>
      <c r="U95" s="533"/>
      <c r="V95" s="533"/>
    </row>
    <row r="96" spans="1:23" s="51" customFormat="1" ht="26.25">
      <c r="A96" s="1145"/>
      <c r="B96" s="52"/>
      <c r="C96" s="40" t="e">
        <f>+'4. Procurement Plan'!#REF!</f>
        <v>#REF!</v>
      </c>
      <c r="D96" s="256" t="s">
        <v>1404</v>
      </c>
      <c r="E96" s="219" t="s">
        <v>1405</v>
      </c>
      <c r="F96" s="749">
        <v>11852</v>
      </c>
      <c r="G96" s="254"/>
      <c r="H96" s="197">
        <v>43709</v>
      </c>
      <c r="I96" s="197">
        <v>43709</v>
      </c>
      <c r="J96" s="197" t="s">
        <v>1403</v>
      </c>
      <c r="K96" s="383"/>
      <c r="L96" s="383"/>
      <c r="M96" s="383"/>
      <c r="N96" s="531"/>
      <c r="O96" s="531"/>
      <c r="P96" s="531"/>
      <c r="Q96" s="531"/>
      <c r="R96" s="383"/>
      <c r="S96" s="533"/>
      <c r="T96" s="531"/>
      <c r="U96" s="383"/>
      <c r="V96" s="532"/>
    </row>
    <row r="97" spans="1:22" s="51" customFormat="1" ht="39.4">
      <c r="A97" s="1145"/>
      <c r="B97" s="52"/>
      <c r="C97" s="40" t="e">
        <f>+'4. Procurement Plan'!#REF!</f>
        <v>#REF!</v>
      </c>
      <c r="D97" s="1151" t="s">
        <v>1406</v>
      </c>
      <c r="E97" s="219" t="s">
        <v>414</v>
      </c>
      <c r="F97" s="749"/>
      <c r="G97" s="254"/>
      <c r="H97" s="197">
        <v>43466</v>
      </c>
      <c r="I97" s="197">
        <v>43586</v>
      </c>
      <c r="J97" s="197" t="s">
        <v>1403</v>
      </c>
      <c r="K97" s="533"/>
      <c r="L97" s="533"/>
      <c r="M97" s="533"/>
      <c r="N97" s="533"/>
      <c r="O97" s="533"/>
      <c r="P97" s="531"/>
      <c r="Q97" s="531"/>
      <c r="R97" s="383"/>
      <c r="S97" s="383"/>
      <c r="T97" s="383"/>
      <c r="U97" s="383"/>
      <c r="V97" s="532"/>
    </row>
    <row r="98" spans="1:22" s="51" customFormat="1" ht="26.25">
      <c r="A98" s="1145"/>
      <c r="B98" s="52"/>
      <c r="C98" s="40"/>
      <c r="D98" s="1153"/>
      <c r="E98" s="219" t="s">
        <v>406</v>
      </c>
      <c r="F98" s="749">
        <v>18475</v>
      </c>
      <c r="G98" s="254"/>
      <c r="H98" s="197">
        <v>43466</v>
      </c>
      <c r="I98" s="197">
        <v>43770</v>
      </c>
      <c r="J98" s="197" t="s">
        <v>1403</v>
      </c>
      <c r="K98" s="533"/>
      <c r="L98" s="533"/>
      <c r="M98" s="533"/>
      <c r="N98" s="533"/>
      <c r="O98" s="533"/>
      <c r="P98" s="533"/>
      <c r="Q98" s="533"/>
      <c r="R98" s="533"/>
      <c r="S98" s="533"/>
      <c r="T98" s="533"/>
      <c r="U98" s="533"/>
      <c r="V98" s="532"/>
    </row>
    <row r="99" spans="1:22" s="51" customFormat="1" ht="26.25">
      <c r="A99" s="1145"/>
      <c r="B99" s="52"/>
      <c r="C99" s="40"/>
      <c r="D99" s="1265" t="s">
        <v>1602</v>
      </c>
      <c r="E99" s="219" t="s">
        <v>407</v>
      </c>
      <c r="F99" s="749"/>
      <c r="G99" s="254"/>
      <c r="H99" s="197">
        <v>43484</v>
      </c>
      <c r="I99" s="197">
        <v>43525</v>
      </c>
      <c r="J99" s="197" t="s">
        <v>410</v>
      </c>
      <c r="K99" s="533"/>
      <c r="L99" s="533"/>
      <c r="M99" s="533"/>
      <c r="N99" s="531"/>
      <c r="O99" s="531"/>
      <c r="P99" s="531"/>
      <c r="Q99" s="531"/>
      <c r="R99" s="383"/>
      <c r="S99" s="383"/>
      <c r="T99" s="383"/>
      <c r="U99" s="383"/>
      <c r="V99" s="532"/>
    </row>
    <row r="100" spans="1:22" s="51" customFormat="1" ht="39.4">
      <c r="A100" s="1145"/>
      <c r="B100" s="52"/>
      <c r="C100" s="40" t="e">
        <f>+'4. Procurement Plan'!#REF!</f>
        <v>#REF!</v>
      </c>
      <c r="D100" s="1265"/>
      <c r="E100" s="219" t="s">
        <v>408</v>
      </c>
      <c r="F100" s="749"/>
      <c r="G100" s="254"/>
      <c r="H100" s="197">
        <v>43484</v>
      </c>
      <c r="I100" s="197">
        <v>43525</v>
      </c>
      <c r="J100" s="197" t="s">
        <v>410</v>
      </c>
      <c r="K100" s="533"/>
      <c r="L100" s="533"/>
      <c r="M100" s="533"/>
      <c r="N100" s="531"/>
      <c r="O100" s="531"/>
      <c r="P100" s="531"/>
      <c r="Q100" s="531"/>
      <c r="R100" s="383"/>
      <c r="S100" s="383"/>
      <c r="T100" s="383"/>
      <c r="U100" s="383"/>
      <c r="V100" s="532"/>
    </row>
    <row r="101" spans="1:22" s="51" customFormat="1" ht="39.75" customHeight="1">
      <c r="A101" s="1145"/>
      <c r="B101" s="52"/>
      <c r="C101" s="40"/>
      <c r="D101" s="1265"/>
      <c r="E101" s="219" t="s">
        <v>409</v>
      </c>
      <c r="F101" s="749">
        <v>798</v>
      </c>
      <c r="G101" s="254"/>
      <c r="H101" s="197">
        <v>43466</v>
      </c>
      <c r="I101" s="197">
        <v>43586</v>
      </c>
      <c r="J101" s="197" t="s">
        <v>348</v>
      </c>
      <c r="K101" s="548"/>
      <c r="L101" s="548"/>
      <c r="M101" s="548"/>
      <c r="N101" s="548"/>
      <c r="O101" s="533"/>
      <c r="P101" s="531"/>
      <c r="Q101" s="531"/>
      <c r="R101" s="531"/>
      <c r="S101" s="531"/>
      <c r="T101" s="531"/>
      <c r="U101" s="531"/>
      <c r="V101" s="532"/>
    </row>
    <row r="102" spans="1:22" s="51" customFormat="1" ht="39.4">
      <c r="A102" s="1145"/>
      <c r="B102" s="52"/>
      <c r="C102" s="40" t="e">
        <f>+'4. Procurement Plan'!#REF!</f>
        <v>#REF!</v>
      </c>
      <c r="D102" s="259" t="s">
        <v>1015</v>
      </c>
      <c r="E102" s="219" t="s">
        <v>411</v>
      </c>
      <c r="F102" s="749">
        <v>17778</v>
      </c>
      <c r="G102" s="254"/>
      <c r="H102" s="197">
        <v>43678</v>
      </c>
      <c r="I102" s="197">
        <v>43739</v>
      </c>
      <c r="J102" s="197" t="s">
        <v>1403</v>
      </c>
      <c r="K102" s="383"/>
      <c r="L102" s="383"/>
      <c r="M102" s="383"/>
      <c r="N102" s="531"/>
      <c r="O102" s="531"/>
      <c r="P102" s="531"/>
      <c r="Q102" s="531"/>
      <c r="R102" s="533"/>
      <c r="S102" s="533"/>
      <c r="T102" s="533"/>
      <c r="U102" s="531"/>
      <c r="V102" s="532"/>
    </row>
    <row r="103" spans="1:22" s="51" customFormat="1" ht="39.4">
      <c r="A103" s="1145"/>
      <c r="B103" s="52"/>
      <c r="C103" s="40" t="e">
        <f>+'4. Procurement Plan'!#REF!</f>
        <v>#REF!</v>
      </c>
      <c r="D103" s="219" t="s">
        <v>1407</v>
      </c>
      <c r="E103" s="219" t="s">
        <v>1016</v>
      </c>
      <c r="F103" s="749">
        <v>3704</v>
      </c>
      <c r="G103" s="254"/>
      <c r="H103" s="197">
        <v>43678</v>
      </c>
      <c r="I103" s="197">
        <v>43739</v>
      </c>
      <c r="J103" s="197" t="s">
        <v>1403</v>
      </c>
      <c r="K103" s="383"/>
      <c r="L103" s="680"/>
      <c r="M103" s="680"/>
      <c r="N103" s="680"/>
      <c r="O103" s="680"/>
      <c r="P103" s="680"/>
      <c r="Q103" s="680"/>
      <c r="R103" s="548"/>
      <c r="S103" s="548"/>
      <c r="T103" s="548"/>
      <c r="U103" s="680"/>
      <c r="V103" s="532"/>
    </row>
    <row r="104" spans="1:22" s="51" customFormat="1">
      <c r="A104" s="1145"/>
      <c r="B104" s="1136" t="s">
        <v>976</v>
      </c>
      <c r="C104" s="1156"/>
      <c r="D104" s="1156"/>
      <c r="E104" s="1157"/>
      <c r="F104" s="750">
        <f>SUM(F94:F103)</f>
        <v>121563</v>
      </c>
      <c r="G104" s="543"/>
      <c r="H104" s="366"/>
      <c r="I104" s="366"/>
      <c r="J104" s="366"/>
      <c r="K104" s="383"/>
      <c r="L104" s="383"/>
      <c r="M104" s="383"/>
      <c r="N104" s="531"/>
      <c r="O104" s="531"/>
      <c r="P104" s="531"/>
      <c r="Q104" s="531"/>
      <c r="R104" s="531"/>
      <c r="S104" s="383"/>
      <c r="T104" s="383"/>
      <c r="U104" s="383"/>
      <c r="V104" s="532"/>
    </row>
    <row r="105" spans="1:22" s="51" customFormat="1" ht="26.25">
      <c r="A105" s="1145"/>
      <c r="B105" s="52"/>
      <c r="C105" s="40" t="e">
        <f>+'4. Procurement Plan'!#REF!</f>
        <v>#REF!</v>
      </c>
      <c r="D105" s="489"/>
      <c r="E105" s="219" t="s">
        <v>1021</v>
      </c>
      <c r="F105" s="749">
        <v>2362</v>
      </c>
      <c r="G105" s="254"/>
      <c r="H105" s="197">
        <v>43556</v>
      </c>
      <c r="I105" s="197">
        <v>43647</v>
      </c>
      <c r="J105" s="197" t="s">
        <v>422</v>
      </c>
      <c r="K105" s="383"/>
      <c r="L105" s="383"/>
      <c r="M105" s="383"/>
      <c r="N105" s="533"/>
      <c r="O105" s="533"/>
      <c r="P105" s="533"/>
      <c r="Q105" s="533"/>
      <c r="R105" s="383"/>
      <c r="S105" s="383"/>
      <c r="T105" s="383"/>
      <c r="U105" s="383"/>
      <c r="V105" s="532"/>
    </row>
    <row r="106" spans="1:22" s="51" customFormat="1" ht="26.25">
      <c r="A106" s="1145"/>
      <c r="B106" s="52"/>
      <c r="C106" s="40"/>
      <c r="D106" s="489" t="s">
        <v>1020</v>
      </c>
      <c r="E106" s="549" t="s">
        <v>1019</v>
      </c>
      <c r="F106" s="749">
        <v>18918</v>
      </c>
      <c r="G106" s="254"/>
      <c r="H106" s="197">
        <v>43525</v>
      </c>
      <c r="I106" s="197">
        <v>43525</v>
      </c>
      <c r="J106" s="197" t="s">
        <v>421</v>
      </c>
      <c r="K106" s="383"/>
      <c r="L106" s="531"/>
      <c r="M106" s="533"/>
      <c r="N106" s="531"/>
      <c r="O106" s="531"/>
      <c r="P106" s="531"/>
      <c r="Q106" s="531"/>
      <c r="R106" s="383"/>
      <c r="S106" s="383"/>
      <c r="T106" s="383"/>
      <c r="U106" s="383"/>
      <c r="V106" s="532"/>
    </row>
    <row r="107" spans="1:22" s="51" customFormat="1">
      <c r="A107" s="1145"/>
      <c r="B107" s="1136" t="s">
        <v>977</v>
      </c>
      <c r="C107" s="1156"/>
      <c r="D107" s="1156"/>
      <c r="E107" s="1157"/>
      <c r="F107" s="750">
        <f>SUM(F105:F106)</f>
        <v>21280</v>
      </c>
      <c r="G107" s="543"/>
      <c r="H107" s="365"/>
      <c r="I107" s="365"/>
      <c r="J107" s="366"/>
      <c r="K107" s="383"/>
      <c r="L107" s="383"/>
      <c r="M107" s="383"/>
      <c r="N107" s="531"/>
      <c r="O107" s="531"/>
      <c r="P107" s="531"/>
      <c r="Q107" s="531"/>
      <c r="R107" s="383"/>
      <c r="S107" s="383"/>
      <c r="T107" s="383"/>
      <c r="U107" s="383"/>
      <c r="V107" s="532"/>
    </row>
    <row r="108" spans="1:22" s="51" customFormat="1" ht="65.650000000000006">
      <c r="A108" s="1145"/>
      <c r="B108" s="52"/>
      <c r="C108" s="961" t="e">
        <f>+'4. Procurement Plan'!#REF!</f>
        <v>#REF!</v>
      </c>
      <c r="D108" s="219" t="s">
        <v>418</v>
      </c>
      <c r="E108" s="219" t="s">
        <v>1022</v>
      </c>
      <c r="F108" s="749">
        <v>87333</v>
      </c>
      <c r="G108" s="254"/>
      <c r="H108" s="197">
        <v>43543</v>
      </c>
      <c r="I108" s="197">
        <v>43800</v>
      </c>
      <c r="J108" s="219" t="s">
        <v>1410</v>
      </c>
      <c r="K108" s="531"/>
      <c r="L108" s="531"/>
      <c r="M108" s="533"/>
      <c r="N108" s="533"/>
      <c r="O108" s="533"/>
      <c r="P108" s="533"/>
      <c r="Q108" s="533"/>
      <c r="R108" s="533"/>
      <c r="S108" s="533"/>
      <c r="T108" s="533"/>
      <c r="U108" s="533"/>
      <c r="V108" s="533"/>
    </row>
    <row r="109" spans="1:22" s="51" customFormat="1" ht="65.650000000000006">
      <c r="A109" s="1145"/>
      <c r="B109" s="52"/>
      <c r="C109" s="40" t="e">
        <f>+'4. Procurement Plan'!#REF!</f>
        <v>#REF!</v>
      </c>
      <c r="D109" s="219" t="s">
        <v>417</v>
      </c>
      <c r="E109" s="219" t="s">
        <v>1023</v>
      </c>
      <c r="F109" s="749">
        <v>64025</v>
      </c>
      <c r="G109" s="254"/>
      <c r="H109" s="197">
        <v>43466</v>
      </c>
      <c r="I109" s="197">
        <v>43800</v>
      </c>
      <c r="J109" s="219" t="s">
        <v>1410</v>
      </c>
      <c r="K109" s="533"/>
      <c r="L109" s="533"/>
      <c r="M109" s="533"/>
      <c r="N109" s="533"/>
      <c r="O109" s="533"/>
      <c r="P109" s="533"/>
      <c r="Q109" s="533"/>
      <c r="R109" s="533"/>
      <c r="S109" s="533"/>
      <c r="T109" s="533"/>
      <c r="U109" s="533"/>
      <c r="V109" s="533"/>
    </row>
    <row r="110" spans="1:22" s="51" customFormat="1" ht="52.5">
      <c r="A110" s="1145"/>
      <c r="B110" s="34"/>
      <c r="C110" s="40" t="e">
        <f>+'4. Procurement Plan'!#REF!</f>
        <v>#REF!</v>
      </c>
      <c r="D110" s="219" t="s">
        <v>1409</v>
      </c>
      <c r="E110" s="219" t="s">
        <v>415</v>
      </c>
      <c r="F110" s="749">
        <v>7407</v>
      </c>
      <c r="G110" s="254"/>
      <c r="H110" s="197">
        <v>43727</v>
      </c>
      <c r="I110" s="197">
        <v>43727</v>
      </c>
      <c r="J110" s="219" t="s">
        <v>1411</v>
      </c>
      <c r="K110" s="87"/>
      <c r="L110" s="531"/>
      <c r="M110" s="531"/>
      <c r="N110" s="335"/>
      <c r="O110" s="335"/>
      <c r="P110" s="335"/>
      <c r="Q110" s="335"/>
      <c r="R110" s="335"/>
      <c r="S110" s="533"/>
      <c r="T110" s="335"/>
      <c r="U110" s="335"/>
      <c r="V110" s="550"/>
    </row>
    <row r="111" spans="1:22" s="51" customFormat="1" ht="52.5">
      <c r="A111" s="1145"/>
      <c r="B111" s="254"/>
      <c r="C111" s="254" t="e">
        <f>+'4. Procurement Plan'!#REF!</f>
        <v>#REF!</v>
      </c>
      <c r="D111" s="219" t="s">
        <v>1408</v>
      </c>
      <c r="E111" s="219" t="s">
        <v>416</v>
      </c>
      <c r="F111" s="749">
        <v>22222</v>
      </c>
      <c r="G111" s="254"/>
      <c r="H111" s="197">
        <v>43800</v>
      </c>
      <c r="I111" s="197">
        <v>43800</v>
      </c>
      <c r="J111" s="219" t="s">
        <v>1411</v>
      </c>
      <c r="K111" s="335"/>
      <c r="L111" s="335"/>
      <c r="M111" s="335"/>
      <c r="N111" s="335"/>
      <c r="O111" s="335"/>
      <c r="P111" s="335"/>
      <c r="Q111" s="335"/>
      <c r="R111" s="335"/>
      <c r="S111" s="531"/>
      <c r="T111" s="335"/>
      <c r="U111" s="335"/>
      <c r="V111" s="533"/>
    </row>
    <row r="112" spans="1:22" s="51" customFormat="1">
      <c r="A112" s="494"/>
      <c r="B112" s="1280" t="s">
        <v>979</v>
      </c>
      <c r="C112" s="1281"/>
      <c r="D112" s="1281"/>
      <c r="E112" s="1282"/>
      <c r="F112" s="750">
        <f>SUM(F108:F111)</f>
        <v>180987</v>
      </c>
      <c r="G112" s="551"/>
      <c r="H112" s="552"/>
      <c r="I112" s="366"/>
      <c r="J112" s="553"/>
      <c r="K112" s="554"/>
      <c r="L112" s="554"/>
      <c r="M112" s="554"/>
      <c r="N112" s="554"/>
      <c r="O112" s="554"/>
      <c r="P112" s="554"/>
      <c r="Q112" s="554"/>
      <c r="R112" s="554"/>
      <c r="S112" s="555"/>
      <c r="T112" s="554"/>
      <c r="U112" s="554"/>
      <c r="V112" s="556"/>
    </row>
    <row r="113" spans="1:23" s="51" customFormat="1">
      <c r="A113" s="494"/>
      <c r="B113" s="557"/>
      <c r="C113" s="541"/>
      <c r="D113" s="558"/>
      <c r="E113" s="558" t="s">
        <v>655</v>
      </c>
      <c r="F113" s="749">
        <v>140623</v>
      </c>
      <c r="G113" s="541"/>
      <c r="H113" s="255">
        <v>43466</v>
      </c>
      <c r="I113" s="197">
        <v>43800</v>
      </c>
      <c r="J113" s="558" t="s">
        <v>1415</v>
      </c>
      <c r="K113" s="630"/>
      <c r="L113" s="630"/>
      <c r="M113" s="630"/>
      <c r="N113" s="630"/>
      <c r="O113" s="630"/>
      <c r="P113" s="630"/>
      <c r="Q113" s="630"/>
      <c r="R113" s="630"/>
      <c r="S113" s="630"/>
      <c r="T113" s="630"/>
      <c r="U113" s="630"/>
      <c r="V113" s="631"/>
    </row>
    <row r="114" spans="1:23" s="51" customFormat="1" ht="16.149999999999999" thickBot="1">
      <c r="A114" s="1169" t="s">
        <v>978</v>
      </c>
      <c r="B114" s="1170"/>
      <c r="C114" s="1170"/>
      <c r="D114" s="1170"/>
      <c r="E114" s="1171"/>
      <c r="F114" s="753">
        <f>+F113+F112+F107+F104+F93+F89</f>
        <v>690824</v>
      </c>
      <c r="G114" s="551"/>
      <c r="H114" s="394"/>
      <c r="I114" s="552"/>
      <c r="J114" s="553"/>
      <c r="K114" s="555"/>
      <c r="L114" s="555"/>
      <c r="M114" s="555"/>
      <c r="N114" s="555"/>
      <c r="O114" s="555"/>
      <c r="P114" s="555"/>
      <c r="Q114" s="555"/>
      <c r="R114" s="555"/>
      <c r="S114" s="555"/>
      <c r="T114" s="554"/>
      <c r="U114" s="554"/>
      <c r="V114" s="559"/>
      <c r="W114" s="640"/>
    </row>
    <row r="115" spans="1:23" s="51" customFormat="1" ht="39.4">
      <c r="A115" s="1179" t="str">
        <f>+'2. Results Matrix'!B24</f>
        <v>Community events to improve citizen-police relations conducted.</v>
      </c>
      <c r="B115" s="560"/>
      <c r="C115" s="336" t="e">
        <f>+'4. Procurement Plan'!#REF!</f>
        <v>#REF!</v>
      </c>
      <c r="D115" s="561" t="s">
        <v>419</v>
      </c>
      <c r="E115" s="337"/>
      <c r="F115" s="337"/>
      <c r="G115" s="337"/>
      <c r="H115" s="337"/>
      <c r="I115" s="337"/>
      <c r="J115" s="337"/>
      <c r="K115" s="338"/>
      <c r="L115" s="339"/>
      <c r="M115" s="339"/>
      <c r="N115" s="339"/>
      <c r="O115" s="339"/>
      <c r="P115" s="339"/>
      <c r="Q115" s="339"/>
      <c r="R115" s="339"/>
      <c r="S115" s="339"/>
      <c r="T115" s="339"/>
      <c r="U115" s="339"/>
      <c r="V115" s="340"/>
    </row>
    <row r="116" spans="1:23" s="51" customFormat="1" ht="26.25">
      <c r="A116" s="1180"/>
      <c r="B116" s="54"/>
      <c r="C116" s="55"/>
      <c r="D116" s="219" t="s">
        <v>1412</v>
      </c>
      <c r="E116" s="488" t="s">
        <v>420</v>
      </c>
      <c r="F116" s="429">
        <v>2963</v>
      </c>
      <c r="G116" s="542"/>
      <c r="H116" s="197">
        <v>43647</v>
      </c>
      <c r="I116" s="197">
        <v>43647</v>
      </c>
      <c r="J116" s="225" t="s">
        <v>1414</v>
      </c>
      <c r="K116" s="383"/>
      <c r="L116" s="383"/>
      <c r="M116" s="383"/>
      <c r="N116" s="383"/>
      <c r="O116" s="383"/>
      <c r="P116" s="533"/>
      <c r="Q116" s="383"/>
      <c r="R116" s="383"/>
      <c r="S116" s="383"/>
      <c r="T116" s="383"/>
      <c r="U116" s="383"/>
      <c r="V116" s="532"/>
    </row>
    <row r="117" spans="1:23" s="51" customFormat="1">
      <c r="A117" s="1181"/>
      <c r="B117" s="1136" t="s">
        <v>1024</v>
      </c>
      <c r="C117" s="1156"/>
      <c r="D117" s="1156"/>
      <c r="E117" s="1157"/>
      <c r="F117" s="754">
        <f>SUM(F116:F116)</f>
        <v>2963</v>
      </c>
      <c r="G117" s="562"/>
      <c r="H117" s="552"/>
      <c r="I117" s="552"/>
      <c r="J117" s="563"/>
      <c r="K117" s="383"/>
      <c r="L117" s="383"/>
      <c r="M117" s="383"/>
      <c r="N117" s="383"/>
      <c r="O117" s="383"/>
      <c r="P117" s="531"/>
      <c r="Q117" s="383"/>
      <c r="R117" s="383"/>
      <c r="S117" s="383"/>
      <c r="T117" s="383"/>
      <c r="U117" s="383"/>
      <c r="V117" s="532"/>
    </row>
    <row r="118" spans="1:23" s="51" customFormat="1" ht="53.25" customHeight="1">
      <c r="A118" s="1161" t="s">
        <v>423</v>
      </c>
      <c r="B118" s="564">
        <v>1</v>
      </c>
      <c r="C118" s="29" t="str">
        <f>+'2. Results Matrix'!A26</f>
        <v>1.1.1.7</v>
      </c>
      <c r="D118" s="30"/>
      <c r="E118" s="30"/>
      <c r="F118" s="30"/>
      <c r="G118" s="30"/>
      <c r="H118" s="30"/>
      <c r="I118" s="30"/>
      <c r="J118" s="30"/>
      <c r="K118" s="31"/>
      <c r="L118" s="32"/>
      <c r="M118" s="32"/>
      <c r="N118" s="32"/>
      <c r="O118" s="32"/>
      <c r="P118" s="32"/>
      <c r="Q118" s="32"/>
      <c r="R118" s="32"/>
      <c r="S118" s="32"/>
      <c r="T118" s="32"/>
      <c r="U118" s="32"/>
      <c r="V118" s="50"/>
    </row>
    <row r="119" spans="1:23" s="51" customFormat="1" ht="36.75" customHeight="1">
      <c r="A119" s="1162"/>
      <c r="B119" s="54"/>
      <c r="C119" s="55"/>
      <c r="D119" s="1277" t="s">
        <v>1413</v>
      </c>
      <c r="E119" s="229" t="s">
        <v>1603</v>
      </c>
      <c r="F119" s="542"/>
      <c r="G119" s="542"/>
      <c r="H119" s="197">
        <v>43466</v>
      </c>
      <c r="I119" s="197">
        <v>43466</v>
      </c>
      <c r="J119" s="225" t="s">
        <v>1029</v>
      </c>
      <c r="K119" s="533"/>
      <c r="L119" s="383"/>
      <c r="M119" s="383"/>
      <c r="N119" s="383"/>
      <c r="O119" s="383"/>
      <c r="P119" s="383"/>
      <c r="Q119" s="383"/>
      <c r="R119" s="383"/>
      <c r="S119" s="383"/>
      <c r="T119" s="383"/>
      <c r="U119" s="383"/>
      <c r="V119" s="532"/>
    </row>
    <row r="120" spans="1:23" s="51" customFormat="1" ht="36.75" customHeight="1">
      <c r="A120" s="1162"/>
      <c r="B120" s="54"/>
      <c r="C120" s="55"/>
      <c r="D120" s="1278"/>
      <c r="E120" s="229" t="s">
        <v>1025</v>
      </c>
      <c r="F120" s="429">
        <v>43915</v>
      </c>
      <c r="G120" s="542"/>
      <c r="H120" s="197">
        <v>43497</v>
      </c>
      <c r="I120" s="197">
        <v>43497</v>
      </c>
      <c r="J120" s="225" t="s">
        <v>1029</v>
      </c>
      <c r="K120" s="383"/>
      <c r="L120" s="533"/>
      <c r="M120" s="383"/>
      <c r="N120" s="383"/>
      <c r="O120" s="383"/>
      <c r="P120" s="383"/>
      <c r="Q120" s="383"/>
      <c r="R120" s="383"/>
      <c r="S120" s="383"/>
      <c r="T120" s="383"/>
      <c r="U120" s="383"/>
      <c r="V120" s="532"/>
    </row>
    <row r="121" spans="1:23" s="51" customFormat="1" ht="36.75" customHeight="1">
      <c r="A121" s="1162"/>
      <c r="B121" s="54"/>
      <c r="C121" s="55"/>
      <c r="D121" s="1278"/>
      <c r="E121" s="229" t="s">
        <v>1026</v>
      </c>
      <c r="F121" s="429">
        <v>53271</v>
      </c>
      <c r="G121" s="542"/>
      <c r="H121" s="197">
        <v>43586</v>
      </c>
      <c r="I121" s="197">
        <v>43586</v>
      </c>
      <c r="J121" s="225" t="s">
        <v>1416</v>
      </c>
      <c r="K121" s="383"/>
      <c r="L121" s="383"/>
      <c r="M121" s="383"/>
      <c r="N121" s="531"/>
      <c r="O121" s="533"/>
      <c r="P121" s="383"/>
      <c r="Q121" s="383"/>
      <c r="R121" s="383"/>
      <c r="S121" s="383"/>
      <c r="T121" s="383"/>
      <c r="U121" s="383"/>
      <c r="V121" s="532"/>
    </row>
    <row r="122" spans="1:23" s="51" customFormat="1" ht="36.75" customHeight="1">
      <c r="A122" s="1162"/>
      <c r="B122" s="54"/>
      <c r="C122" s="55"/>
      <c r="D122" s="1278"/>
      <c r="E122" s="229" t="s">
        <v>1027</v>
      </c>
      <c r="F122" s="429">
        <v>52086</v>
      </c>
      <c r="G122" s="542"/>
      <c r="H122" s="197">
        <v>43647</v>
      </c>
      <c r="I122" s="197">
        <v>43647</v>
      </c>
      <c r="J122" s="225" t="s">
        <v>1416</v>
      </c>
      <c r="K122" s="383"/>
      <c r="L122" s="383"/>
      <c r="M122" s="383"/>
      <c r="N122" s="383"/>
      <c r="O122" s="383"/>
      <c r="P122" s="531"/>
      <c r="Q122" s="533"/>
      <c r="R122" s="383"/>
      <c r="S122" s="383"/>
      <c r="T122" s="383"/>
      <c r="U122" s="383"/>
      <c r="V122" s="532"/>
    </row>
    <row r="123" spans="1:23" s="51" customFormat="1" ht="36.75" customHeight="1">
      <c r="A123" s="1162"/>
      <c r="B123" s="54"/>
      <c r="C123" s="55"/>
      <c r="D123" s="1279"/>
      <c r="E123" s="229" t="s">
        <v>1028</v>
      </c>
      <c r="F123" s="429">
        <v>26043</v>
      </c>
      <c r="G123" s="542"/>
      <c r="H123" s="197">
        <v>43739</v>
      </c>
      <c r="I123" s="197">
        <v>43739</v>
      </c>
      <c r="J123" s="225" t="s">
        <v>1416</v>
      </c>
      <c r="K123" s="383"/>
      <c r="L123" s="383"/>
      <c r="M123" s="383"/>
      <c r="N123" s="383"/>
      <c r="O123" s="383"/>
      <c r="P123" s="383"/>
      <c r="Q123" s="383"/>
      <c r="R123" s="531"/>
      <c r="S123" s="383"/>
      <c r="T123" s="533"/>
      <c r="U123" s="383"/>
      <c r="V123" s="532"/>
    </row>
    <row r="124" spans="1:23" s="51" customFormat="1" ht="16.149999999999999" thickBot="1">
      <c r="A124" s="1163"/>
      <c r="B124" s="1176" t="s">
        <v>1030</v>
      </c>
      <c r="C124" s="1177"/>
      <c r="D124" s="1177"/>
      <c r="E124" s="1178"/>
      <c r="F124" s="754">
        <f>SUM(F120:F123)</f>
        <v>175315</v>
      </c>
      <c r="G124" s="565"/>
      <c r="H124" s="565"/>
      <c r="I124" s="565"/>
      <c r="J124" s="565"/>
      <c r="K124" s="545"/>
      <c r="L124" s="545"/>
      <c r="M124" s="545"/>
      <c r="N124" s="545"/>
      <c r="O124" s="545"/>
      <c r="P124" s="545"/>
      <c r="Q124" s="545"/>
      <c r="R124" s="545"/>
      <c r="S124" s="545"/>
      <c r="T124" s="545"/>
      <c r="U124" s="545"/>
      <c r="V124" s="547"/>
      <c r="W124" s="640"/>
    </row>
    <row r="125" spans="1:23" s="51" customFormat="1" ht="89.25" customHeight="1">
      <c r="A125" s="1164" t="str">
        <f>+'2. Results Matrix'!B39</f>
        <v>Training and technical assistance provided to female and male community leaders and residents to improve community governance capacity on needs assessment and strategic planning.</v>
      </c>
      <c r="B125" s="564"/>
      <c r="C125" s="29" t="str">
        <f>+'2. Results Matrix'!A39</f>
        <v>1.1.2.1</v>
      </c>
      <c r="D125" s="30"/>
      <c r="E125" s="30"/>
      <c r="F125" s="30"/>
      <c r="G125" s="30"/>
      <c r="H125" s="30"/>
      <c r="I125" s="30"/>
      <c r="J125" s="30"/>
      <c r="K125" s="31"/>
      <c r="L125" s="32"/>
      <c r="M125" s="32"/>
      <c r="N125" s="32"/>
      <c r="O125" s="32"/>
      <c r="P125" s="32"/>
      <c r="Q125" s="32"/>
      <c r="R125" s="32"/>
      <c r="S125" s="32"/>
      <c r="T125" s="32"/>
      <c r="U125" s="32"/>
      <c r="V125" s="50"/>
    </row>
    <row r="126" spans="1:23" s="51" customFormat="1" ht="170.65">
      <c r="A126" s="1165"/>
      <c r="B126" s="54"/>
      <c r="C126" s="55" t="e">
        <f>+'4. Procurement Plan'!#REF!</f>
        <v>#REF!</v>
      </c>
      <c r="D126" s="264" t="s">
        <v>1604</v>
      </c>
      <c r="E126" s="219" t="s">
        <v>424</v>
      </c>
      <c r="F126" s="756">
        <v>139834</v>
      </c>
      <c r="G126" s="542"/>
      <c r="H126" s="232">
        <v>43466</v>
      </c>
      <c r="I126" s="232">
        <v>43800</v>
      </c>
      <c r="J126" s="542"/>
      <c r="K126" s="533"/>
      <c r="L126" s="533"/>
      <c r="M126" s="533"/>
      <c r="N126" s="533"/>
      <c r="O126" s="533"/>
      <c r="P126" s="533"/>
      <c r="Q126" s="533"/>
      <c r="R126" s="533"/>
      <c r="S126" s="533"/>
      <c r="T126" s="533"/>
      <c r="U126" s="533"/>
      <c r="V126" s="533"/>
    </row>
    <row r="127" spans="1:23" s="51" customFormat="1" ht="33" customHeight="1">
      <c r="A127" s="1166"/>
      <c r="B127" s="1136" t="s">
        <v>1034</v>
      </c>
      <c r="C127" s="1156"/>
      <c r="D127" s="1156"/>
      <c r="E127" s="1157"/>
      <c r="F127" s="757">
        <f>SUM(F126:F126)</f>
        <v>139834</v>
      </c>
      <c r="G127" s="562"/>
      <c r="H127" s="435"/>
      <c r="I127" s="435"/>
      <c r="J127" s="562"/>
      <c r="K127" s="531"/>
      <c r="L127" s="531"/>
      <c r="M127" s="531"/>
      <c r="N127" s="531"/>
      <c r="O127" s="531"/>
      <c r="P127" s="531"/>
      <c r="Q127" s="531"/>
      <c r="R127" s="531"/>
      <c r="S127" s="531"/>
      <c r="T127" s="531"/>
      <c r="U127" s="383"/>
      <c r="V127" s="532"/>
    </row>
    <row r="128" spans="1:23" s="51" customFormat="1">
      <c r="A128" s="1161" t="str">
        <f>+'2. Results Matrix'!B43</f>
        <v>Community infrastructure (situational crime prevention project and multi-purpose centres) built or renovated</v>
      </c>
      <c r="B128" s="564">
        <v>1</v>
      </c>
      <c r="C128" s="29" t="str">
        <f>+'2. Results Matrix'!A41</f>
        <v>1.1.2.1</v>
      </c>
      <c r="D128" s="30"/>
      <c r="E128" s="30"/>
      <c r="F128" s="30"/>
      <c r="G128" s="30"/>
      <c r="H128" s="30"/>
      <c r="I128" s="30"/>
      <c r="J128" s="30"/>
      <c r="K128" s="31"/>
      <c r="L128" s="32"/>
      <c r="M128" s="32"/>
      <c r="N128" s="32"/>
      <c r="O128" s="32"/>
      <c r="P128" s="32"/>
      <c r="Q128" s="32"/>
      <c r="R128" s="32"/>
      <c r="S128" s="32"/>
      <c r="T128" s="32"/>
      <c r="U128" s="32"/>
      <c r="V128" s="50"/>
    </row>
    <row r="129" spans="1:22" s="51" customFormat="1" ht="65.25" customHeight="1">
      <c r="A129" s="1162"/>
      <c r="B129" s="566"/>
      <c r="C129" s="233"/>
      <c r="D129" s="1221" t="s">
        <v>434</v>
      </c>
      <c r="E129" s="65" t="s">
        <v>1032</v>
      </c>
      <c r="F129" s="758">
        <v>66902</v>
      </c>
      <c r="G129" s="373"/>
      <c r="H129" s="237">
        <v>43515</v>
      </c>
      <c r="I129" s="237">
        <v>43515</v>
      </c>
      <c r="J129" s="238" t="s">
        <v>435</v>
      </c>
      <c r="K129" s="234"/>
      <c r="L129" s="240"/>
      <c r="M129" s="205"/>
      <c r="N129" s="205"/>
      <c r="O129" s="205"/>
      <c r="P129" s="205"/>
      <c r="Q129" s="205"/>
      <c r="R129" s="205"/>
      <c r="S129" s="205"/>
      <c r="T129" s="205"/>
      <c r="U129" s="205"/>
      <c r="V129" s="235"/>
    </row>
    <row r="130" spans="1:22" s="51" customFormat="1" ht="52.5">
      <c r="A130" s="1162"/>
      <c r="B130" s="566"/>
      <c r="C130" s="233"/>
      <c r="D130" s="1182"/>
      <c r="E130" s="65" t="s">
        <v>1033</v>
      </c>
      <c r="F130" s="759">
        <v>87541</v>
      </c>
      <c r="G130" s="373"/>
      <c r="H130" s="237">
        <v>43525</v>
      </c>
      <c r="I130" s="237">
        <v>43525</v>
      </c>
      <c r="J130" s="238" t="s">
        <v>435</v>
      </c>
      <c r="K130" s="234"/>
      <c r="L130" s="205"/>
      <c r="M130" s="240"/>
      <c r="N130" s="205"/>
      <c r="O130" s="205"/>
      <c r="P130" s="205"/>
      <c r="Q130" s="205"/>
      <c r="R130" s="205"/>
      <c r="S130" s="205"/>
      <c r="T130" s="205"/>
      <c r="U130" s="205"/>
      <c r="V130" s="235"/>
    </row>
    <row r="131" spans="1:22" s="51" customFormat="1" ht="52.5">
      <c r="A131" s="1162"/>
      <c r="B131" s="566"/>
      <c r="C131" s="233"/>
      <c r="D131" s="1182"/>
      <c r="E131" s="236" t="s">
        <v>425</v>
      </c>
      <c r="F131" s="758">
        <v>63098</v>
      </c>
      <c r="G131" s="373"/>
      <c r="H131" s="237">
        <v>43586</v>
      </c>
      <c r="I131" s="237">
        <v>43586</v>
      </c>
      <c r="J131" s="238" t="s">
        <v>1417</v>
      </c>
      <c r="K131" s="234"/>
      <c r="L131" s="205"/>
      <c r="M131" s="205"/>
      <c r="N131" s="205"/>
      <c r="O131" s="240"/>
      <c r="P131" s="205"/>
      <c r="Q131" s="205"/>
      <c r="R131" s="205"/>
      <c r="S131" s="205"/>
      <c r="T131" s="205"/>
      <c r="U131" s="205"/>
      <c r="V131" s="235"/>
    </row>
    <row r="132" spans="1:22" s="51" customFormat="1" ht="52.5">
      <c r="A132" s="1162"/>
      <c r="B132" s="566"/>
      <c r="C132" s="233"/>
      <c r="D132" s="1182"/>
      <c r="E132" s="65" t="s">
        <v>426</v>
      </c>
      <c r="F132" s="758">
        <v>104969</v>
      </c>
      <c r="G132" s="373"/>
      <c r="H132" s="237">
        <v>43617</v>
      </c>
      <c r="I132" s="237">
        <v>43617</v>
      </c>
      <c r="J132" s="238" t="s">
        <v>1417</v>
      </c>
      <c r="K132" s="234"/>
      <c r="L132" s="205"/>
      <c r="M132" s="205"/>
      <c r="N132" s="205"/>
      <c r="O132" s="205"/>
      <c r="P132" s="240"/>
      <c r="Q132" s="205"/>
      <c r="R132" s="205"/>
      <c r="S132" s="205"/>
      <c r="T132" s="205"/>
      <c r="U132" s="205"/>
      <c r="V132" s="235"/>
    </row>
    <row r="133" spans="1:22" s="51" customFormat="1" ht="39.4">
      <c r="A133" s="1162"/>
      <c r="B133" s="566"/>
      <c r="C133" s="233"/>
      <c r="D133" s="1182"/>
      <c r="E133" s="65" t="s">
        <v>427</v>
      </c>
      <c r="F133" s="758">
        <v>116925</v>
      </c>
      <c r="G133" s="373"/>
      <c r="H133" s="237">
        <v>43678</v>
      </c>
      <c r="I133" s="237">
        <v>43678</v>
      </c>
      <c r="J133" s="238" t="s">
        <v>1417</v>
      </c>
      <c r="K133" s="234"/>
      <c r="L133" s="205"/>
      <c r="M133" s="205"/>
      <c r="N133" s="205"/>
      <c r="O133" s="205"/>
      <c r="P133" s="205"/>
      <c r="Q133" s="205"/>
      <c r="R133" s="240"/>
      <c r="S133" s="205"/>
      <c r="T133" s="205"/>
      <c r="U133" s="205"/>
      <c r="V133" s="235"/>
    </row>
    <row r="134" spans="1:22" s="51" customFormat="1" ht="78.75" customHeight="1">
      <c r="A134" s="1162"/>
      <c r="B134" s="566"/>
      <c r="C134" s="233"/>
      <c r="D134" s="1182"/>
      <c r="E134" s="65" t="s">
        <v>428</v>
      </c>
      <c r="F134" s="758">
        <v>74074</v>
      </c>
      <c r="G134" s="373"/>
      <c r="H134" s="237">
        <v>43709</v>
      </c>
      <c r="I134" s="237">
        <v>43709</v>
      </c>
      <c r="J134" s="238" t="s">
        <v>1417</v>
      </c>
      <c r="K134" s="234"/>
      <c r="L134" s="205"/>
      <c r="M134" s="205"/>
      <c r="N134" s="205"/>
      <c r="O134" s="205"/>
      <c r="P134" s="205"/>
      <c r="Q134" s="205"/>
      <c r="R134" s="205"/>
      <c r="S134" s="240"/>
      <c r="T134" s="205"/>
      <c r="U134" s="205"/>
      <c r="V134" s="235"/>
    </row>
    <row r="135" spans="1:22" s="51" customFormat="1" ht="33" customHeight="1">
      <c r="A135" s="1162"/>
      <c r="B135" s="566"/>
      <c r="C135" s="233"/>
      <c r="D135" s="1182"/>
      <c r="E135" s="65" t="s">
        <v>429</v>
      </c>
      <c r="F135" s="758">
        <v>72719</v>
      </c>
      <c r="G135" s="373"/>
      <c r="H135" s="237">
        <v>43739</v>
      </c>
      <c r="I135" s="237">
        <v>43739</v>
      </c>
      <c r="J135" s="238" t="s">
        <v>1417</v>
      </c>
      <c r="K135" s="234"/>
      <c r="L135" s="205"/>
      <c r="M135" s="205"/>
      <c r="N135" s="205"/>
      <c r="O135" s="205"/>
      <c r="P135" s="205"/>
      <c r="Q135" s="205"/>
      <c r="R135" s="205"/>
      <c r="S135" s="205"/>
      <c r="T135" s="240"/>
      <c r="U135" s="205"/>
      <c r="V135" s="235"/>
    </row>
    <row r="136" spans="1:22" s="51" customFormat="1">
      <c r="A136" s="1162"/>
      <c r="B136" s="567" t="s">
        <v>980</v>
      </c>
      <c r="C136" s="568"/>
      <c r="D136" s="568"/>
      <c r="E136" s="569"/>
      <c r="F136" s="754">
        <f>SUM(F129:F135)</f>
        <v>586228</v>
      </c>
      <c r="G136" s="384"/>
      <c r="H136" s="365"/>
      <c r="I136" s="365"/>
      <c r="J136" s="381"/>
      <c r="K136" s="385"/>
      <c r="L136" s="205"/>
      <c r="M136" s="205"/>
      <c r="N136" s="205"/>
      <c r="O136" s="205"/>
      <c r="P136" s="205"/>
      <c r="Q136" s="205"/>
      <c r="R136" s="205"/>
      <c r="S136" s="205"/>
      <c r="T136" s="205"/>
      <c r="U136" s="205"/>
      <c r="V136" s="235"/>
    </row>
    <row r="137" spans="1:22" s="51" customFormat="1" ht="26.25">
      <c r="A137" s="1162"/>
      <c r="B137" s="566"/>
      <c r="C137" s="233" t="e">
        <f>+'4. Procurement Plan'!#REF!</f>
        <v>#REF!</v>
      </c>
      <c r="D137" s="373" t="s">
        <v>436</v>
      </c>
      <c r="E137" s="65" t="s">
        <v>430</v>
      </c>
      <c r="F137" s="758">
        <v>25926</v>
      </c>
      <c r="G137" s="373"/>
      <c r="H137" s="237">
        <v>43678</v>
      </c>
      <c r="I137" s="237">
        <v>43678</v>
      </c>
      <c r="J137" s="238" t="s">
        <v>1417</v>
      </c>
      <c r="K137" s="234"/>
      <c r="L137" s="205"/>
      <c r="M137" s="205"/>
      <c r="N137" s="205"/>
      <c r="O137" s="205"/>
      <c r="P137" s="205"/>
      <c r="Q137" s="205"/>
      <c r="R137" s="240"/>
      <c r="S137" s="205"/>
      <c r="T137" s="205"/>
      <c r="U137" s="205"/>
      <c r="V137" s="235"/>
    </row>
    <row r="138" spans="1:22" s="51" customFormat="1" ht="26.25">
      <c r="A138" s="1162"/>
      <c r="B138" s="566"/>
      <c r="C138" s="233" t="e">
        <f>+'4. Procurement Plan'!#REF!</f>
        <v>#REF!</v>
      </c>
      <c r="D138" s="1182" t="s">
        <v>1592</v>
      </c>
      <c r="E138" s="65" t="s">
        <v>1035</v>
      </c>
      <c r="F138" s="758">
        <v>11111</v>
      </c>
      <c r="G138" s="373"/>
      <c r="H138" s="237">
        <v>43709</v>
      </c>
      <c r="I138" s="237">
        <v>43709</v>
      </c>
      <c r="J138" s="238" t="s">
        <v>1417</v>
      </c>
      <c r="K138" s="234"/>
      <c r="L138" s="205"/>
      <c r="M138" s="205"/>
      <c r="N138" s="205"/>
      <c r="O138" s="205"/>
      <c r="P138" s="205"/>
      <c r="Q138" s="205"/>
      <c r="R138" s="205"/>
      <c r="S138" s="240"/>
      <c r="T138" s="205"/>
      <c r="U138" s="205"/>
      <c r="V138" s="235"/>
    </row>
    <row r="139" spans="1:22" s="51" customFormat="1" ht="39.4">
      <c r="A139" s="1162"/>
      <c r="B139" s="566"/>
      <c r="C139" s="233"/>
      <c r="D139" s="1182"/>
      <c r="E139" s="65" t="s">
        <v>1036</v>
      </c>
      <c r="F139" s="758">
        <v>12593</v>
      </c>
      <c r="G139" s="373"/>
      <c r="H139" s="237">
        <v>43739</v>
      </c>
      <c r="I139" s="237">
        <v>43739</v>
      </c>
      <c r="J139" s="238" t="s">
        <v>1417</v>
      </c>
      <c r="K139" s="234"/>
      <c r="L139" s="205"/>
      <c r="M139" s="205"/>
      <c r="N139" s="205"/>
      <c r="O139" s="205"/>
      <c r="P139" s="205"/>
      <c r="Q139" s="205"/>
      <c r="R139" s="205"/>
      <c r="S139" s="205"/>
      <c r="T139" s="240"/>
      <c r="U139" s="205"/>
      <c r="V139" s="235"/>
    </row>
    <row r="140" spans="1:22" s="51" customFormat="1" ht="39.4">
      <c r="A140" s="1162"/>
      <c r="B140" s="566"/>
      <c r="C140" s="233"/>
      <c r="D140" s="1182"/>
      <c r="E140" s="65" t="s">
        <v>1037</v>
      </c>
      <c r="F140" s="758">
        <v>2402</v>
      </c>
      <c r="G140" s="373"/>
      <c r="H140" s="237">
        <v>43770</v>
      </c>
      <c r="I140" s="237">
        <v>43770</v>
      </c>
      <c r="J140" s="238" t="s">
        <v>1417</v>
      </c>
      <c r="K140" s="234"/>
      <c r="L140" s="205"/>
      <c r="M140" s="205"/>
      <c r="N140" s="205"/>
      <c r="O140" s="205"/>
      <c r="P140" s="205"/>
      <c r="Q140" s="205"/>
      <c r="R140" s="205"/>
      <c r="S140" s="205"/>
      <c r="T140" s="205"/>
      <c r="U140" s="240"/>
      <c r="V140" s="235"/>
    </row>
    <row r="141" spans="1:22" s="51" customFormat="1" ht="57" customHeight="1">
      <c r="A141" s="1162"/>
      <c r="B141" s="566"/>
      <c r="C141" s="233"/>
      <c r="D141" s="1221" t="s">
        <v>1038</v>
      </c>
      <c r="E141" s="65" t="s">
        <v>1039</v>
      </c>
      <c r="F141" s="758"/>
      <c r="G141" s="373"/>
      <c r="H141" s="237">
        <v>43466</v>
      </c>
      <c r="I141" s="237">
        <v>43525</v>
      </c>
      <c r="J141" s="238" t="s">
        <v>435</v>
      </c>
      <c r="K141" s="239"/>
      <c r="L141" s="240"/>
      <c r="M141" s="240"/>
      <c r="N141" s="205"/>
      <c r="O141" s="205"/>
      <c r="P141" s="205"/>
      <c r="Q141" s="205"/>
      <c r="R141" s="205"/>
      <c r="S141" s="205"/>
      <c r="T141" s="205"/>
      <c r="U141" s="205"/>
      <c r="V141" s="235"/>
    </row>
    <row r="142" spans="1:22" s="51" customFormat="1" ht="26.25">
      <c r="A142" s="1162"/>
      <c r="B142" s="566"/>
      <c r="C142" s="233" t="e">
        <f>+'4. Procurement Plan'!#REF!</f>
        <v>#REF!</v>
      </c>
      <c r="D142" s="1182"/>
      <c r="E142" s="65" t="s">
        <v>432</v>
      </c>
      <c r="F142" s="758">
        <v>37037</v>
      </c>
      <c r="G142" s="373"/>
      <c r="H142" s="237">
        <v>43709</v>
      </c>
      <c r="I142" s="237">
        <v>43709</v>
      </c>
      <c r="J142" s="238" t="s">
        <v>1417</v>
      </c>
      <c r="K142" s="234"/>
      <c r="L142" s="205"/>
      <c r="M142" s="205"/>
      <c r="N142" s="205"/>
      <c r="O142" s="205"/>
      <c r="P142" s="205"/>
      <c r="Q142" s="205"/>
      <c r="R142" s="205"/>
      <c r="S142" s="240"/>
      <c r="T142" s="205"/>
      <c r="U142" s="205"/>
      <c r="V142" s="235"/>
    </row>
    <row r="143" spans="1:22" s="51" customFormat="1" ht="39.4">
      <c r="A143" s="1162"/>
      <c r="B143" s="566"/>
      <c r="C143" s="233"/>
      <c r="D143" s="1182"/>
      <c r="E143" s="65" t="s">
        <v>433</v>
      </c>
      <c r="F143" s="758">
        <v>37037</v>
      </c>
      <c r="G143" s="373"/>
      <c r="H143" s="237">
        <v>43739</v>
      </c>
      <c r="I143" s="237">
        <v>43739</v>
      </c>
      <c r="J143" s="238" t="s">
        <v>1417</v>
      </c>
      <c r="K143" s="234"/>
      <c r="L143" s="205"/>
      <c r="M143" s="205"/>
      <c r="N143" s="205"/>
      <c r="O143" s="205"/>
      <c r="P143" s="205"/>
      <c r="Q143" s="205"/>
      <c r="R143" s="205"/>
      <c r="S143" s="205"/>
      <c r="T143" s="240"/>
      <c r="U143" s="205"/>
      <c r="V143" s="235"/>
    </row>
    <row r="144" spans="1:22" s="51" customFormat="1" ht="26.25">
      <c r="A144" s="1162"/>
      <c r="B144" s="566"/>
      <c r="C144" s="233"/>
      <c r="D144" s="1182"/>
      <c r="E144" s="65" t="s">
        <v>1418</v>
      </c>
      <c r="F144" s="758">
        <v>38519</v>
      </c>
      <c r="G144" s="373"/>
      <c r="H144" s="237">
        <v>43770</v>
      </c>
      <c r="I144" s="237">
        <v>43770</v>
      </c>
      <c r="J144" s="238" t="s">
        <v>1417</v>
      </c>
      <c r="K144" s="234"/>
      <c r="L144" s="205"/>
      <c r="M144" s="205"/>
      <c r="N144" s="205"/>
      <c r="O144" s="205"/>
      <c r="P144" s="205"/>
      <c r="Q144" s="205"/>
      <c r="R144" s="205"/>
      <c r="S144" s="205"/>
      <c r="T144" s="205"/>
      <c r="U144" s="240"/>
      <c r="V144" s="235"/>
    </row>
    <row r="145" spans="1:23" s="51" customFormat="1">
      <c r="A145" s="352"/>
      <c r="B145" s="1254" t="s">
        <v>981</v>
      </c>
      <c r="C145" s="1255"/>
      <c r="D145" s="1255"/>
      <c r="E145" s="1256"/>
      <c r="F145" s="754">
        <f>SUM(F137:F144)</f>
        <v>164625</v>
      </c>
      <c r="G145" s="384"/>
      <c r="H145" s="365"/>
      <c r="I145" s="365"/>
      <c r="J145" s="381"/>
      <c r="K145" s="234"/>
      <c r="L145" s="205"/>
      <c r="M145" s="205"/>
      <c r="N145" s="205"/>
      <c r="O145" s="205"/>
      <c r="P145" s="205"/>
      <c r="Q145" s="205"/>
      <c r="R145" s="205"/>
      <c r="S145" s="205"/>
      <c r="T145" s="205"/>
      <c r="U145" s="205"/>
      <c r="V145" s="235"/>
    </row>
    <row r="146" spans="1:23" s="51" customFormat="1" ht="26.25">
      <c r="A146" s="352"/>
      <c r="B146" s="566"/>
      <c r="C146" s="233"/>
      <c r="D146" s="373"/>
      <c r="E146" s="463" t="s">
        <v>655</v>
      </c>
      <c r="F146" s="758">
        <v>87694</v>
      </c>
      <c r="G146" s="373"/>
      <c r="H146" s="243">
        <v>43466</v>
      </c>
      <c r="I146" s="237">
        <v>43800</v>
      </c>
      <c r="J146" s="238" t="s">
        <v>1419</v>
      </c>
      <c r="K146" s="239"/>
      <c r="L146" s="240"/>
      <c r="M146" s="240"/>
      <c r="N146" s="240"/>
      <c r="O146" s="240"/>
      <c r="P146" s="240"/>
      <c r="Q146" s="240"/>
      <c r="R146" s="240"/>
      <c r="S146" s="240"/>
      <c r="T146" s="240"/>
      <c r="U146" s="240"/>
      <c r="V146" s="632"/>
    </row>
    <row r="147" spans="1:23" s="51" customFormat="1">
      <c r="A147" s="387"/>
      <c r="B147" s="1254" t="s">
        <v>1125</v>
      </c>
      <c r="C147" s="1257"/>
      <c r="D147" s="1257"/>
      <c r="E147" s="1258"/>
      <c r="F147" s="754">
        <f>+F146+F145+F136</f>
        <v>838547</v>
      </c>
      <c r="G147" s="425"/>
      <c r="H147" s="398"/>
      <c r="I147" s="398"/>
      <c r="J147" s="399"/>
      <c r="K147" s="234"/>
      <c r="L147" s="205"/>
      <c r="M147" s="205"/>
      <c r="N147" s="205"/>
      <c r="O147" s="205"/>
      <c r="P147" s="205"/>
      <c r="Q147" s="205"/>
      <c r="R147" s="205"/>
      <c r="S147" s="205"/>
      <c r="T147" s="205"/>
      <c r="U147" s="205"/>
      <c r="V147" s="235"/>
    </row>
    <row r="148" spans="1:23" s="51" customFormat="1" ht="44.25" customHeight="1">
      <c r="A148" s="1111" t="str">
        <f>+'2. Results Matrix'!B45</f>
        <v>Community gender-responsive safety plans developed with safety audits for vulnerable groups.</v>
      </c>
      <c r="B148" s="564"/>
      <c r="C148" s="29" t="str">
        <f>+'2. Results Matrix'!A41</f>
        <v>1.1.2.1</v>
      </c>
      <c r="D148" s="30"/>
      <c r="E148" s="30"/>
      <c r="F148" s="760"/>
      <c r="G148" s="30"/>
      <c r="H148" s="30"/>
      <c r="I148" s="30"/>
      <c r="J148" s="30"/>
      <c r="K148" s="31"/>
      <c r="L148" s="32"/>
      <c r="M148" s="32"/>
      <c r="N148" s="32"/>
      <c r="O148" s="32"/>
      <c r="P148" s="32"/>
      <c r="Q148" s="32"/>
      <c r="R148" s="32"/>
      <c r="S148" s="32"/>
      <c r="T148" s="32"/>
      <c r="U148" s="32"/>
      <c r="V148" s="50"/>
      <c r="W148" s="639"/>
    </row>
    <row r="149" spans="1:23" s="51" customFormat="1" ht="39.4">
      <c r="A149" s="1112"/>
      <c r="B149" s="54"/>
      <c r="C149" s="55" t="e">
        <f>+'4. Procurement Plan'!#REF!</f>
        <v>#REF!</v>
      </c>
      <c r="D149" s="464" t="s">
        <v>437</v>
      </c>
      <c r="E149" s="386" t="s">
        <v>1040</v>
      </c>
      <c r="F149" s="758"/>
      <c r="G149" s="542"/>
      <c r="H149" s="185">
        <v>43556</v>
      </c>
      <c r="I149" s="185">
        <v>43800</v>
      </c>
      <c r="J149" s="1272" t="s">
        <v>438</v>
      </c>
      <c r="K149" s="87"/>
      <c r="L149" s="87"/>
      <c r="M149" s="87"/>
      <c r="N149" s="517"/>
      <c r="O149" s="517"/>
      <c r="P149" s="517"/>
      <c r="Q149" s="517"/>
      <c r="R149" s="517"/>
      <c r="S149" s="517"/>
      <c r="T149" s="517"/>
      <c r="U149" s="87"/>
      <c r="V149" s="87"/>
    </row>
    <row r="150" spans="1:23" s="51" customFormat="1" ht="26.25">
      <c r="A150" s="1112"/>
      <c r="B150" s="54"/>
      <c r="C150" s="55"/>
      <c r="D150" s="464"/>
      <c r="E150" s="386" t="s">
        <v>1041</v>
      </c>
      <c r="F150" s="758">
        <v>22596</v>
      </c>
      <c r="G150" s="542"/>
      <c r="H150" s="237">
        <v>43770</v>
      </c>
      <c r="I150" s="237">
        <v>43770</v>
      </c>
      <c r="J150" s="1273"/>
      <c r="K150" s="383"/>
      <c r="L150" s="383"/>
      <c r="M150" s="383"/>
      <c r="N150" s="87"/>
      <c r="O150" s="383"/>
      <c r="P150" s="383"/>
      <c r="Q150" s="383"/>
      <c r="R150" s="383"/>
      <c r="S150" s="383"/>
      <c r="T150" s="383"/>
      <c r="U150" s="517"/>
      <c r="V150" s="532"/>
    </row>
    <row r="151" spans="1:23" s="51" customFormat="1">
      <c r="A151" s="1113"/>
      <c r="B151" s="1136" t="s">
        <v>982</v>
      </c>
      <c r="C151" s="1143"/>
      <c r="D151" s="1143"/>
      <c r="E151" s="1144"/>
      <c r="F151" s="754">
        <f>SUM(F149:F150)</f>
        <v>22596</v>
      </c>
      <c r="G151" s="551"/>
      <c r="H151" s="365"/>
      <c r="I151" s="365"/>
      <c r="J151" s="1274"/>
      <c r="K151" s="554"/>
      <c r="L151" s="554"/>
      <c r="M151" s="554"/>
      <c r="N151" s="554"/>
      <c r="O151" s="554"/>
      <c r="P151" s="554"/>
      <c r="Q151" s="555"/>
      <c r="R151" s="554"/>
      <c r="S151" s="554"/>
      <c r="T151" s="554"/>
      <c r="U151" s="554"/>
      <c r="V151" s="559"/>
    </row>
    <row r="152" spans="1:23" s="51" customFormat="1" ht="39.4">
      <c r="A152" s="242"/>
      <c r="B152" s="242"/>
      <c r="C152" s="223"/>
      <c r="D152" s="219" t="s">
        <v>1420</v>
      </c>
      <c r="E152" s="570" t="s">
        <v>439</v>
      </c>
      <c r="F152" s="761">
        <v>1272608</v>
      </c>
      <c r="G152" s="570"/>
      <c r="H152" s="243">
        <v>43466</v>
      </c>
      <c r="I152" s="237">
        <v>43800</v>
      </c>
      <c r="J152" s="244" t="s">
        <v>1419</v>
      </c>
      <c r="K152" s="87"/>
      <c r="L152" s="87"/>
      <c r="M152" s="87"/>
      <c r="N152" s="87"/>
      <c r="O152" s="87"/>
      <c r="P152" s="87"/>
      <c r="Q152" s="87"/>
      <c r="R152" s="87"/>
      <c r="S152" s="87"/>
      <c r="T152" s="87"/>
      <c r="U152" s="87"/>
      <c r="V152" s="87"/>
    </row>
    <row r="153" spans="1:23" s="51" customFormat="1" ht="16.149999999999999" thickBot="1">
      <c r="A153" s="1183" t="s">
        <v>983</v>
      </c>
      <c r="B153" s="1184"/>
      <c r="C153" s="1184"/>
      <c r="D153" s="1184"/>
      <c r="E153" s="1185"/>
      <c r="F153" s="762">
        <f>+F152+F151+F147+F127+F124+F117+F114+F84+F79+F62+F39</f>
        <v>5471149</v>
      </c>
      <c r="G153" s="571"/>
      <c r="H153" s="571"/>
      <c r="I153" s="571"/>
      <c r="J153" s="571"/>
      <c r="K153" s="572"/>
      <c r="L153" s="572"/>
      <c r="M153" s="572"/>
      <c r="N153" s="572"/>
      <c r="O153" s="572"/>
      <c r="P153" s="572"/>
      <c r="Q153" s="572"/>
      <c r="R153" s="572"/>
      <c r="S153" s="572"/>
      <c r="T153" s="572"/>
      <c r="U153" s="572"/>
      <c r="V153" s="573"/>
    </row>
    <row r="154" spans="1:23" s="19" customFormat="1" ht="13.5" thickBot="1">
      <c r="A154" s="1158" t="str">
        <f>+'2. Results Matrix'!A51</f>
        <v>1.1.2.5</v>
      </c>
      <c r="B154" s="1159"/>
      <c r="C154" s="1159"/>
      <c r="D154" s="1159"/>
      <c r="E154" s="1159"/>
      <c r="F154" s="1159"/>
      <c r="G154" s="1159"/>
      <c r="H154" s="1159"/>
      <c r="I154" s="1159"/>
      <c r="J154" s="1159"/>
      <c r="K154" s="1159"/>
      <c r="L154" s="1159"/>
      <c r="M154" s="1159"/>
      <c r="N154" s="1159"/>
      <c r="O154" s="1159"/>
      <c r="P154" s="1159"/>
      <c r="Q154" s="1159"/>
      <c r="R154" s="1159"/>
      <c r="S154" s="1159"/>
      <c r="T154" s="1159"/>
      <c r="U154" s="1159"/>
      <c r="V154" s="1160"/>
    </row>
    <row r="155" spans="1:23" s="24" customFormat="1" ht="42" customHeight="1">
      <c r="A155" s="1211" t="str">
        <f>+'2. Results Matrix'!B58</f>
        <v>Vocational training provided to targeted male and Female beneficiaries.</v>
      </c>
      <c r="B155" s="564"/>
      <c r="C155" s="251" t="str">
        <f>+'2. Results Matrix'!A54</f>
        <v>WBS Code</v>
      </c>
      <c r="D155" s="30"/>
      <c r="E155" s="30"/>
      <c r="F155" s="30"/>
      <c r="G155" s="30"/>
      <c r="H155" s="30"/>
      <c r="I155" s="30"/>
      <c r="J155" s="30"/>
      <c r="K155" s="31"/>
      <c r="L155" s="32"/>
      <c r="M155" s="32"/>
      <c r="N155" s="32"/>
      <c r="O155" s="32"/>
      <c r="P155" s="32"/>
      <c r="Q155" s="32"/>
      <c r="R155" s="32"/>
      <c r="S155" s="32"/>
      <c r="T155" s="32"/>
      <c r="U155" s="32"/>
      <c r="V155" s="50"/>
    </row>
    <row r="156" spans="1:23" s="24" customFormat="1" ht="26.25">
      <c r="A156" s="1283"/>
      <c r="B156" s="57"/>
      <c r="C156" s="252"/>
      <c r="D156" s="58" t="s">
        <v>1421</v>
      </c>
      <c r="E156" s="246" t="s">
        <v>337</v>
      </c>
      <c r="F156" s="763">
        <v>1745395</v>
      </c>
      <c r="G156" s="58"/>
      <c r="H156" s="248">
        <v>43466</v>
      </c>
      <c r="I156" s="249">
        <v>43800</v>
      </c>
      <c r="J156" s="197" t="s">
        <v>1422</v>
      </c>
      <c r="K156" s="239"/>
      <c r="L156" s="240"/>
      <c r="M156" s="240"/>
      <c r="N156" s="240"/>
      <c r="O156" s="240"/>
      <c r="P156" s="240"/>
      <c r="Q156" s="240"/>
      <c r="R156" s="240"/>
      <c r="S156" s="240"/>
      <c r="T156" s="240"/>
      <c r="U156" s="240"/>
      <c r="V156" s="240"/>
    </row>
    <row r="157" spans="1:23" s="24" customFormat="1" ht="13.15">
      <c r="A157" s="1283"/>
      <c r="B157" s="34"/>
      <c r="C157" s="253"/>
      <c r="D157" s="490"/>
      <c r="E157" s="247"/>
      <c r="F157" s="764"/>
      <c r="G157" s="490"/>
      <c r="H157" s="490"/>
      <c r="I157" s="490"/>
      <c r="J157" s="490"/>
      <c r="K157" s="58"/>
      <c r="L157" s="59"/>
      <c r="M157" s="59"/>
      <c r="N157" s="59"/>
      <c r="O157" s="59"/>
      <c r="P157" s="59"/>
      <c r="Q157" s="59"/>
      <c r="R157" s="59"/>
      <c r="S157" s="59"/>
      <c r="T157" s="59"/>
      <c r="U157" s="59"/>
      <c r="V157" s="495"/>
    </row>
    <row r="158" spans="1:23" s="24" customFormat="1" ht="13.5" thickBot="1">
      <c r="A158" s="1284"/>
      <c r="B158" s="1262" t="s">
        <v>1052</v>
      </c>
      <c r="C158" s="1263"/>
      <c r="D158" s="1263"/>
      <c r="E158" s="1264"/>
      <c r="F158" s="765">
        <f>SUM(F156:F157)</f>
        <v>1745395</v>
      </c>
      <c r="G158" s="403"/>
      <c r="H158" s="403"/>
      <c r="I158" s="403"/>
      <c r="J158" s="403"/>
      <c r="K158" s="45"/>
      <c r="L158" s="46"/>
      <c r="M158" s="46"/>
      <c r="N158" s="46"/>
      <c r="O158" s="46"/>
      <c r="P158" s="46"/>
      <c r="Q158" s="46"/>
      <c r="R158" s="46"/>
      <c r="S158" s="46"/>
      <c r="T158" s="46"/>
      <c r="U158" s="46"/>
      <c r="V158" s="492"/>
    </row>
    <row r="159" spans="1:23" s="24" customFormat="1" ht="43.5" customHeight="1">
      <c r="A159" s="1211" t="str">
        <f>+'2. Results Matrix'!B60</f>
        <v>Support for access to tertiary education provided to male &amp; female beneficiaries.</v>
      </c>
      <c r="B159" s="564"/>
      <c r="C159" s="251" t="str">
        <f>+'2. Results Matrix'!A56</f>
        <v>1.2.1.1</v>
      </c>
      <c r="D159" s="30"/>
      <c r="E159" s="30"/>
      <c r="F159" s="760"/>
      <c r="G159" s="30"/>
      <c r="H159" s="30"/>
      <c r="I159" s="30"/>
      <c r="J159" s="30"/>
      <c r="K159" s="31"/>
      <c r="L159" s="32"/>
      <c r="M159" s="32"/>
      <c r="N159" s="32"/>
      <c r="O159" s="32"/>
      <c r="P159" s="32"/>
      <c r="Q159" s="32"/>
      <c r="R159" s="32"/>
      <c r="S159" s="32"/>
      <c r="T159" s="32"/>
      <c r="U159" s="32"/>
      <c r="V159" s="50"/>
    </row>
    <row r="160" spans="1:23" s="51" customFormat="1" ht="60.75" customHeight="1">
      <c r="A160" s="1212"/>
      <c r="B160" s="57"/>
      <c r="C160" s="55"/>
      <c r="D160" s="383" t="s">
        <v>442</v>
      </c>
      <c r="E160" s="219" t="s">
        <v>440</v>
      </c>
      <c r="F160" s="766"/>
      <c r="G160" s="383"/>
      <c r="H160" s="185">
        <v>43466</v>
      </c>
      <c r="I160" s="185">
        <v>43466</v>
      </c>
      <c r="J160" s="250" t="s">
        <v>444</v>
      </c>
      <c r="K160" s="533"/>
      <c r="L160" s="531"/>
      <c r="M160" s="531"/>
      <c r="N160" s="531"/>
      <c r="O160" s="531"/>
      <c r="P160" s="383"/>
      <c r="Q160" s="383"/>
      <c r="R160" s="383"/>
      <c r="S160" s="383"/>
      <c r="T160" s="383"/>
      <c r="U160" s="383"/>
      <c r="V160" s="532"/>
    </row>
    <row r="161" spans="1:22" s="51" customFormat="1" ht="39.4">
      <c r="A161" s="1212"/>
      <c r="B161" s="34"/>
      <c r="C161" s="40"/>
      <c r="D161" s="254" t="s">
        <v>1049</v>
      </c>
      <c r="E161" s="229" t="s">
        <v>445</v>
      </c>
      <c r="F161" s="767">
        <v>45642</v>
      </c>
      <c r="G161" s="335"/>
      <c r="H161" s="185">
        <v>43466</v>
      </c>
      <c r="I161" s="185">
        <v>43586</v>
      </c>
      <c r="J161" s="250" t="s">
        <v>1423</v>
      </c>
      <c r="K161" s="517"/>
      <c r="L161" s="517"/>
      <c r="M161" s="517"/>
      <c r="N161" s="517"/>
      <c r="O161" s="517"/>
      <c r="P161" s="335"/>
      <c r="Q161" s="335"/>
      <c r="R161" s="335"/>
      <c r="S161" s="335"/>
      <c r="T161" s="335"/>
      <c r="U161" s="335"/>
      <c r="V161" s="550"/>
    </row>
    <row r="162" spans="1:22" s="51" customFormat="1" ht="16.149999999999999" thickBot="1">
      <c r="A162" s="1213"/>
      <c r="B162" s="1215" t="s">
        <v>984</v>
      </c>
      <c r="C162" s="1216"/>
      <c r="D162" s="1216"/>
      <c r="E162" s="1217"/>
      <c r="F162" s="767">
        <f>SUM(F161)</f>
        <v>45642</v>
      </c>
      <c r="G162" s="545"/>
      <c r="H162" s="545"/>
      <c r="I162" s="545"/>
      <c r="J162" s="545"/>
      <c r="K162" s="545"/>
      <c r="L162" s="545"/>
      <c r="M162" s="545"/>
      <c r="N162" s="545"/>
      <c r="O162" s="545"/>
      <c r="P162" s="545"/>
      <c r="Q162" s="545"/>
      <c r="R162" s="545"/>
      <c r="S162" s="545"/>
      <c r="T162" s="545"/>
      <c r="U162" s="545"/>
      <c r="V162" s="547"/>
    </row>
    <row r="163" spans="1:22" s="24" customFormat="1" ht="41.25" customHeight="1">
      <c r="A163" s="1164" t="str">
        <f>+'2. Results Matrix'!B62</f>
        <v xml:space="preserve"> Support for access to secondary education provided to male&amp; female beneficiaries. </v>
      </c>
      <c r="B163" s="564"/>
      <c r="C163" s="251" t="str">
        <f>+'2. Results Matrix'!A58</f>
        <v>1.2.1.2</v>
      </c>
      <c r="D163" s="30"/>
      <c r="E163" s="30"/>
      <c r="F163" s="760"/>
      <c r="G163" s="30"/>
      <c r="H163" s="30"/>
      <c r="I163" s="30"/>
      <c r="J163" s="30"/>
      <c r="K163" s="31"/>
      <c r="L163" s="32"/>
      <c r="M163" s="32"/>
      <c r="N163" s="32"/>
      <c r="O163" s="32"/>
      <c r="P163" s="32"/>
      <c r="Q163" s="32"/>
      <c r="R163" s="32"/>
      <c r="S163" s="32"/>
      <c r="T163" s="32"/>
      <c r="U163" s="32"/>
      <c r="V163" s="50"/>
    </row>
    <row r="164" spans="1:22" s="51" customFormat="1" ht="26.25" customHeight="1">
      <c r="A164" s="1165"/>
      <c r="B164" s="54"/>
      <c r="C164" s="55"/>
      <c r="D164" s="383" t="s">
        <v>446</v>
      </c>
      <c r="E164" s="219" t="s">
        <v>440</v>
      </c>
      <c r="F164" s="264"/>
      <c r="G164" s="542"/>
      <c r="H164" s="185">
        <v>43466</v>
      </c>
      <c r="I164" s="185">
        <v>43709</v>
      </c>
      <c r="J164" s="250" t="s">
        <v>444</v>
      </c>
      <c r="K164" s="533"/>
      <c r="L164" s="383"/>
      <c r="M164" s="383"/>
      <c r="N164" s="383"/>
      <c r="O164" s="383"/>
      <c r="P164" s="383"/>
      <c r="Q164" s="383"/>
      <c r="R164" s="383"/>
      <c r="S164" s="383"/>
      <c r="T164" s="383"/>
      <c r="U164" s="383"/>
      <c r="V164" s="532"/>
    </row>
    <row r="165" spans="1:22" s="51" customFormat="1" ht="39" customHeight="1">
      <c r="A165" s="1165"/>
      <c r="B165" s="56"/>
      <c r="C165" s="40"/>
      <c r="D165" s="254" t="s">
        <v>1050</v>
      </c>
      <c r="E165" s="83" t="s">
        <v>441</v>
      </c>
      <c r="F165" s="768">
        <v>62819</v>
      </c>
      <c r="G165" s="254"/>
      <c r="H165" s="185">
        <v>43466</v>
      </c>
      <c r="I165" s="185">
        <v>43800</v>
      </c>
      <c r="J165" s="250" t="s">
        <v>443</v>
      </c>
      <c r="K165" s="517"/>
      <c r="L165" s="517"/>
      <c r="M165" s="517"/>
      <c r="N165" s="517"/>
      <c r="O165" s="517"/>
      <c r="P165" s="517"/>
      <c r="Q165" s="517"/>
      <c r="R165" s="517"/>
      <c r="S165" s="517"/>
      <c r="T165" s="517"/>
      <c r="U165" s="517"/>
      <c r="V165" s="517"/>
    </row>
    <row r="166" spans="1:22" s="51" customFormat="1" ht="16.149999999999999" thickBot="1">
      <c r="A166" s="1224"/>
      <c r="B166" s="1218" t="s">
        <v>985</v>
      </c>
      <c r="C166" s="1219"/>
      <c r="D166" s="1219"/>
      <c r="E166" s="1220"/>
      <c r="F166" s="767">
        <f>SUM(F165)</f>
        <v>62819</v>
      </c>
      <c r="G166" s="574"/>
      <c r="H166" s="574"/>
      <c r="I166" s="574"/>
      <c r="J166" s="574"/>
      <c r="K166" s="545"/>
      <c r="L166" s="545"/>
      <c r="M166" s="545"/>
      <c r="N166" s="545"/>
      <c r="O166" s="545"/>
      <c r="P166" s="545"/>
      <c r="Q166" s="545"/>
      <c r="R166" s="545"/>
      <c r="S166" s="545"/>
      <c r="T166" s="545"/>
      <c r="U166" s="545"/>
      <c r="V166" s="547"/>
    </row>
    <row r="167" spans="1:22" s="51" customFormat="1" ht="39" customHeight="1" thickBot="1">
      <c r="A167" s="392"/>
      <c r="B167" s="1115" t="s">
        <v>1051</v>
      </c>
      <c r="C167" s="1116"/>
      <c r="D167" s="1116"/>
      <c r="E167" s="1117"/>
      <c r="F167" s="769">
        <f>+F166+F162</f>
        <v>108461</v>
      </c>
      <c r="G167" s="551"/>
      <c r="H167" s="551"/>
      <c r="I167" s="551"/>
      <c r="J167" s="551"/>
      <c r="K167" s="554"/>
      <c r="L167" s="554"/>
      <c r="M167" s="554"/>
      <c r="N167" s="554"/>
      <c r="O167" s="554"/>
      <c r="P167" s="554"/>
      <c r="Q167" s="554"/>
      <c r="R167" s="554"/>
      <c r="S167" s="554"/>
      <c r="T167" s="554"/>
      <c r="U167" s="554"/>
      <c r="V167" s="559"/>
    </row>
    <row r="168" spans="1:22" s="24" customFormat="1" ht="63.75" customHeight="1">
      <c r="A168" s="1211" t="str">
        <f>+'2. Results Matrix'!B64</f>
        <v xml:space="preserve">Remedial education provided in or outside communities, with integrated and life-skills training for male &amp; Female participants. </v>
      </c>
      <c r="B168" s="564"/>
      <c r="C168" s="55"/>
      <c r="D168" s="30"/>
      <c r="E168" s="30"/>
      <c r="F168" s="30"/>
      <c r="G168" s="30"/>
      <c r="H168" s="30"/>
      <c r="I168" s="30"/>
      <c r="J168" s="30"/>
      <c r="K168" s="31"/>
      <c r="L168" s="32"/>
      <c r="M168" s="32"/>
      <c r="N168" s="32"/>
      <c r="O168" s="32"/>
      <c r="P168" s="32"/>
      <c r="Q168" s="32"/>
      <c r="R168" s="32"/>
      <c r="S168" s="32"/>
      <c r="T168" s="32"/>
      <c r="U168" s="32"/>
      <c r="V168" s="50"/>
    </row>
    <row r="169" spans="1:22" s="51" customFormat="1" ht="39.4">
      <c r="A169" s="1212"/>
      <c r="B169" s="54"/>
      <c r="C169" s="55"/>
      <c r="D169" s="383" t="s">
        <v>1424</v>
      </c>
      <c r="E169" s="219" t="s">
        <v>441</v>
      </c>
      <c r="F169" s="755">
        <v>1071725</v>
      </c>
      <c r="G169" s="542"/>
      <c r="H169" s="248">
        <v>43466</v>
      </c>
      <c r="I169" s="249">
        <v>43800</v>
      </c>
      <c r="J169" s="250" t="s">
        <v>443</v>
      </c>
      <c r="K169" s="533"/>
      <c r="L169" s="533"/>
      <c r="M169" s="533"/>
      <c r="N169" s="533"/>
      <c r="O169" s="533"/>
      <c r="P169" s="533"/>
      <c r="Q169" s="533"/>
      <c r="R169" s="533"/>
      <c r="S169" s="533"/>
      <c r="T169" s="533"/>
      <c r="U169" s="533"/>
      <c r="V169" s="533"/>
    </row>
    <row r="170" spans="1:22" s="51" customFormat="1">
      <c r="A170" s="1212"/>
      <c r="B170" s="54"/>
      <c r="C170" s="55"/>
      <c r="D170" s="383"/>
      <c r="E170" s="264"/>
      <c r="F170" s="755"/>
      <c r="G170" s="542"/>
      <c r="H170" s="341"/>
      <c r="I170" s="255"/>
      <c r="J170" s="353"/>
      <c r="K170" s="531"/>
      <c r="L170" s="531"/>
      <c r="M170" s="531"/>
      <c r="N170" s="531"/>
      <c r="O170" s="531"/>
      <c r="P170" s="531"/>
      <c r="Q170" s="531"/>
      <c r="R170" s="531"/>
      <c r="S170" s="531"/>
      <c r="T170" s="531"/>
      <c r="U170" s="383"/>
      <c r="V170" s="532"/>
    </row>
    <row r="171" spans="1:22" s="51" customFormat="1">
      <c r="A171" s="1214"/>
      <c r="B171" s="1136" t="s">
        <v>986</v>
      </c>
      <c r="C171" s="1156"/>
      <c r="D171" s="1156"/>
      <c r="E171" s="1157"/>
      <c r="F171" s="770">
        <f>SUM(F169:F170)</f>
        <v>1071725</v>
      </c>
      <c r="G171" s="562"/>
      <c r="H171" s="393"/>
      <c r="I171" s="394"/>
      <c r="J171" s="395"/>
      <c r="K171" s="531"/>
      <c r="L171" s="531"/>
      <c r="M171" s="531"/>
      <c r="N171" s="531"/>
      <c r="O171" s="531"/>
      <c r="P171" s="531"/>
      <c r="Q171" s="531"/>
      <c r="R171" s="531"/>
      <c r="S171" s="531"/>
      <c r="T171" s="531"/>
      <c r="U171" s="383"/>
      <c r="V171" s="532"/>
    </row>
    <row r="172" spans="1:22" s="24" customFormat="1" ht="58.5" customHeight="1">
      <c r="A172" s="1133" t="str">
        <f>+'2. Results Matrix'!B56</f>
        <v>Technical assistance delivered on case management system for job training/placement</v>
      </c>
      <c r="B172" s="564"/>
      <c r="C172" s="29" t="str">
        <f>+'2. Results Matrix'!A60</f>
        <v>1.2.1.3a</v>
      </c>
      <c r="D172" s="30"/>
      <c r="E172" s="30"/>
      <c r="F172" s="30"/>
      <c r="G172" s="30"/>
      <c r="H172" s="30"/>
      <c r="I172" s="30"/>
      <c r="J172" s="30"/>
      <c r="K172" s="31"/>
      <c r="L172" s="32"/>
      <c r="M172" s="32"/>
      <c r="N172" s="32"/>
      <c r="O172" s="32"/>
      <c r="P172" s="32"/>
      <c r="Q172" s="32"/>
      <c r="R172" s="32"/>
      <c r="S172" s="32"/>
      <c r="T172" s="32"/>
      <c r="U172" s="32"/>
      <c r="V172" s="50"/>
    </row>
    <row r="173" spans="1:22" s="24" customFormat="1" ht="30" customHeight="1">
      <c r="A173" s="1222"/>
      <c r="B173" s="566"/>
      <c r="C173" s="233"/>
      <c r="D173" s="1221" t="s">
        <v>1047</v>
      </c>
      <c r="E173" s="219" t="s">
        <v>447</v>
      </c>
      <c r="F173" s="327"/>
      <c r="G173" s="373"/>
      <c r="H173" s="185"/>
      <c r="I173" s="185"/>
      <c r="J173" s="225" t="s">
        <v>1048</v>
      </c>
      <c r="K173" s="234"/>
      <c r="L173" s="205"/>
      <c r="M173" s="205"/>
      <c r="N173" s="205"/>
      <c r="O173" s="205"/>
      <c r="P173" s="205"/>
      <c r="Q173" s="205"/>
      <c r="R173" s="205"/>
      <c r="S173" s="205"/>
      <c r="T173" s="205"/>
      <c r="U173" s="205"/>
      <c r="V173" s="235"/>
    </row>
    <row r="174" spans="1:22" s="24" customFormat="1" ht="26.25">
      <c r="A174" s="1222"/>
      <c r="B174" s="566"/>
      <c r="C174" s="233" t="e">
        <f>+'4. Procurement Plan'!#REF!</f>
        <v>#REF!</v>
      </c>
      <c r="D174" s="1182"/>
      <c r="E174" s="219" t="s">
        <v>449</v>
      </c>
      <c r="F174" s="756">
        <v>3886</v>
      </c>
      <c r="G174" s="373"/>
      <c r="H174" s="197">
        <v>43466</v>
      </c>
      <c r="I174" s="185">
        <v>43800</v>
      </c>
      <c r="J174" s="377" t="s">
        <v>1606</v>
      </c>
      <c r="K174" s="517"/>
      <c r="L174" s="517"/>
      <c r="M174" s="517"/>
      <c r="N174" s="517"/>
      <c r="O174" s="517"/>
      <c r="P174" s="517"/>
      <c r="Q174" s="517"/>
      <c r="R174" s="517"/>
      <c r="S174" s="517"/>
      <c r="T174" s="517"/>
      <c r="U174" s="517"/>
      <c r="V174" s="517"/>
    </row>
    <row r="175" spans="1:22" s="51" customFormat="1" ht="26.25">
      <c r="A175" s="1222"/>
      <c r="B175" s="575"/>
      <c r="C175" s="254" t="e">
        <f>+'4. Procurement Plan'!#REF!</f>
        <v>#REF!</v>
      </c>
      <c r="D175" s="254" t="s">
        <v>1046</v>
      </c>
      <c r="E175" s="219" t="s">
        <v>449</v>
      </c>
      <c r="F175" s="749">
        <v>4444</v>
      </c>
      <c r="G175" s="254"/>
      <c r="H175" s="389">
        <v>43647</v>
      </c>
      <c r="I175" s="389">
        <v>43647</v>
      </c>
      <c r="J175" s="377" t="s">
        <v>1605</v>
      </c>
      <c r="K175" s="87"/>
      <c r="L175" s="87"/>
      <c r="M175" s="87"/>
      <c r="N175" s="87"/>
      <c r="O175" s="87"/>
      <c r="P175" s="87"/>
      <c r="Q175" s="517"/>
      <c r="R175" s="87"/>
      <c r="S175" s="87"/>
      <c r="T175" s="87"/>
      <c r="U175" s="335"/>
      <c r="V175" s="550"/>
    </row>
    <row r="176" spans="1:22" s="51" customFormat="1">
      <c r="A176" s="1222"/>
      <c r="B176" s="254"/>
      <c r="C176" s="254"/>
      <c r="D176" s="254"/>
      <c r="E176" s="254" t="s">
        <v>950</v>
      </c>
      <c r="F176" s="771">
        <v>39243</v>
      </c>
      <c r="G176" s="254"/>
      <c r="H176" s="390">
        <v>43466</v>
      </c>
      <c r="I176" s="391">
        <v>43800</v>
      </c>
      <c r="J176" s="225" t="s">
        <v>949</v>
      </c>
      <c r="K176" s="517"/>
      <c r="L176" s="517"/>
      <c r="M176" s="517"/>
      <c r="N176" s="517"/>
      <c r="O176" s="517"/>
      <c r="P176" s="517"/>
      <c r="Q176" s="517"/>
      <c r="R176" s="517"/>
      <c r="S176" s="517"/>
      <c r="T176" s="517"/>
      <c r="U176" s="517"/>
      <c r="V176" s="517"/>
    </row>
    <row r="177" spans="1:22" s="51" customFormat="1">
      <c r="A177" s="1223"/>
      <c r="B177" s="396" t="s">
        <v>987</v>
      </c>
      <c r="C177" s="396"/>
      <c r="D177" s="396"/>
      <c r="E177" s="396"/>
      <c r="F177" s="772">
        <f>SUM(F173:F176)</f>
        <v>47573</v>
      </c>
      <c r="G177" s="396"/>
      <c r="H177" s="397"/>
      <c r="I177" s="398"/>
      <c r="J177" s="399"/>
      <c r="K177" s="531"/>
      <c r="L177" s="531"/>
      <c r="M177" s="531"/>
      <c r="N177" s="531"/>
      <c r="O177" s="531"/>
      <c r="P177" s="531"/>
      <c r="Q177" s="531"/>
      <c r="R177" s="531"/>
      <c r="S177" s="383"/>
      <c r="T177" s="383"/>
      <c r="U177" s="383"/>
      <c r="V177" s="538"/>
    </row>
    <row r="178" spans="1:22" s="51" customFormat="1" ht="68.25" customHeight="1">
      <c r="A178" s="1161" t="str">
        <f>+'2. Results Matrix'!B68</f>
        <v>On-the-job or work orientation apprenticeship/internships provided for male youth, with emphasis on life skills and high-demand occupations.</v>
      </c>
      <c r="B178" s="564"/>
      <c r="C178" s="29" t="str">
        <f>+'2. Results Matrix'!A64</f>
        <v>1.2.1.4</v>
      </c>
      <c r="D178" s="30"/>
      <c r="E178" s="30"/>
      <c r="F178" s="760"/>
      <c r="G178" s="30"/>
      <c r="H178" s="30"/>
      <c r="I178" s="30"/>
      <c r="J178" s="30"/>
      <c r="K178" s="31"/>
      <c r="L178" s="32"/>
      <c r="M178" s="32"/>
      <c r="N178" s="32"/>
      <c r="O178" s="32"/>
      <c r="P178" s="32"/>
      <c r="Q178" s="32"/>
      <c r="R178" s="32"/>
      <c r="S178" s="32"/>
      <c r="T178" s="32"/>
      <c r="U178" s="32"/>
      <c r="V178" s="50"/>
    </row>
    <row r="179" spans="1:22" s="51" customFormat="1" ht="26.25">
      <c r="A179" s="1212"/>
      <c r="B179" s="566"/>
      <c r="C179" s="233"/>
      <c r="D179" s="219" t="s">
        <v>456</v>
      </c>
      <c r="E179" s="219" t="s">
        <v>450</v>
      </c>
      <c r="F179" s="756">
        <v>261772</v>
      </c>
      <c r="G179" s="373"/>
      <c r="H179" s="248">
        <v>43466</v>
      </c>
      <c r="I179" s="249">
        <v>43800</v>
      </c>
      <c r="J179" s="225" t="s">
        <v>1425</v>
      </c>
      <c r="K179" s="239"/>
      <c r="L179" s="240"/>
      <c r="M179" s="240"/>
      <c r="N179" s="240"/>
      <c r="O179" s="240"/>
      <c r="P179" s="240"/>
      <c r="Q179" s="240"/>
      <c r="R179" s="240"/>
      <c r="S179" s="240"/>
      <c r="T179" s="240"/>
      <c r="U179" s="240"/>
      <c r="V179" s="240"/>
    </row>
    <row r="180" spans="1:22" s="51" customFormat="1" ht="26.25">
      <c r="A180" s="1212"/>
      <c r="B180" s="566"/>
      <c r="C180" s="233"/>
      <c r="D180" s="256" t="s">
        <v>1045</v>
      </c>
      <c r="E180" s="219" t="s">
        <v>451</v>
      </c>
      <c r="F180" s="756">
        <v>557357</v>
      </c>
      <c r="G180" s="373"/>
      <c r="H180" s="248">
        <v>43466</v>
      </c>
      <c r="I180" s="249">
        <v>43800</v>
      </c>
      <c r="J180" s="225" t="s">
        <v>1426</v>
      </c>
      <c r="K180" s="239"/>
      <c r="L180" s="240"/>
      <c r="M180" s="240"/>
      <c r="N180" s="240"/>
      <c r="O180" s="240"/>
      <c r="P180" s="240"/>
      <c r="Q180" s="240"/>
      <c r="R180" s="240"/>
      <c r="S180" s="240"/>
      <c r="T180" s="240"/>
      <c r="U180" s="240"/>
      <c r="V180" s="240"/>
    </row>
    <row r="181" spans="1:22" s="51" customFormat="1" ht="26.25">
      <c r="A181" s="1212"/>
      <c r="B181" s="566"/>
      <c r="C181" s="233"/>
      <c r="D181" s="1252" t="s">
        <v>457</v>
      </c>
      <c r="E181" s="219" t="s">
        <v>452</v>
      </c>
      <c r="F181" s="756">
        <v>81732</v>
      </c>
      <c r="G181" s="373"/>
      <c r="H181" s="185">
        <v>43647</v>
      </c>
      <c r="I181" s="197">
        <v>43678</v>
      </c>
      <c r="J181" s="225" t="s">
        <v>1428</v>
      </c>
      <c r="K181" s="234"/>
      <c r="L181" s="205"/>
      <c r="M181" s="205"/>
      <c r="N181" s="205"/>
      <c r="O181" s="205"/>
      <c r="P181" s="205"/>
      <c r="Q181" s="240"/>
      <c r="R181" s="240"/>
      <c r="S181" s="205"/>
      <c r="T181" s="205"/>
      <c r="U181" s="205"/>
      <c r="V181" s="235"/>
    </row>
    <row r="182" spans="1:22" s="51" customFormat="1" ht="39.4">
      <c r="A182" s="1212"/>
      <c r="B182" s="566"/>
      <c r="C182" s="233" t="e">
        <f>+'4. Procurement Plan'!#REF!</f>
        <v>#REF!</v>
      </c>
      <c r="D182" s="1253"/>
      <c r="E182" s="219" t="s">
        <v>453</v>
      </c>
      <c r="F182" s="756">
        <v>3704</v>
      </c>
      <c r="G182" s="373"/>
      <c r="H182" s="185">
        <v>43647</v>
      </c>
      <c r="I182" s="185">
        <v>43647</v>
      </c>
      <c r="J182" s="225" t="s">
        <v>1427</v>
      </c>
      <c r="K182" s="234"/>
      <c r="L182" s="205"/>
      <c r="M182" s="205"/>
      <c r="N182" s="205"/>
      <c r="O182" s="205"/>
      <c r="P182" s="205"/>
      <c r="Q182" s="240"/>
      <c r="R182" s="205"/>
      <c r="S182" s="205"/>
      <c r="T182" s="205"/>
      <c r="U182" s="205"/>
      <c r="V182" s="235"/>
    </row>
    <row r="183" spans="1:22" s="51" customFormat="1" ht="26.25">
      <c r="A183" s="1212"/>
      <c r="B183" s="566"/>
      <c r="C183" s="233" t="e">
        <f>+'4. Procurement Plan'!#REF!</f>
        <v>#REF!</v>
      </c>
      <c r="D183" s="373"/>
      <c r="E183" s="219" t="s">
        <v>454</v>
      </c>
      <c r="F183" s="756">
        <v>370</v>
      </c>
      <c r="G183" s="373"/>
      <c r="H183" s="185">
        <v>43647</v>
      </c>
      <c r="I183" s="185">
        <v>43647</v>
      </c>
      <c r="J183" s="225" t="s">
        <v>1427</v>
      </c>
      <c r="K183" s="234"/>
      <c r="L183" s="205"/>
      <c r="M183" s="205"/>
      <c r="N183" s="205"/>
      <c r="O183" s="205"/>
      <c r="P183" s="205"/>
      <c r="Q183" s="240"/>
      <c r="R183" s="205"/>
      <c r="S183" s="205"/>
      <c r="T183" s="205"/>
      <c r="U183" s="205"/>
      <c r="V183" s="235"/>
    </row>
    <row r="184" spans="1:22" s="51" customFormat="1" ht="26.25">
      <c r="A184" s="1212"/>
      <c r="B184" s="566"/>
      <c r="C184" s="233"/>
      <c r="D184" s="373" t="s">
        <v>458</v>
      </c>
      <c r="E184" s="83" t="s">
        <v>455</v>
      </c>
      <c r="F184" s="773">
        <v>99630</v>
      </c>
      <c r="G184" s="373"/>
      <c r="H184" s="185">
        <v>43647</v>
      </c>
      <c r="I184" s="197">
        <v>43678</v>
      </c>
      <c r="J184" s="225" t="s">
        <v>1428</v>
      </c>
      <c r="K184" s="234"/>
      <c r="L184" s="205"/>
      <c r="M184" s="205"/>
      <c r="N184" s="205"/>
      <c r="O184" s="205"/>
      <c r="P184" s="205"/>
      <c r="Q184" s="240"/>
      <c r="R184" s="240"/>
      <c r="S184" s="205"/>
      <c r="T184" s="205"/>
      <c r="U184" s="205"/>
      <c r="V184" s="235"/>
    </row>
    <row r="185" spans="1:22" s="51" customFormat="1">
      <c r="A185" s="1214"/>
      <c r="B185" s="1259" t="s">
        <v>988</v>
      </c>
      <c r="C185" s="1260"/>
      <c r="D185" s="1260"/>
      <c r="E185" s="1261"/>
      <c r="F185" s="757">
        <f>SUM(F179:F184)</f>
        <v>1004565</v>
      </c>
      <c r="G185" s="384"/>
      <c r="H185" s="384"/>
      <c r="I185" s="384"/>
      <c r="J185" s="384"/>
      <c r="K185" s="234"/>
      <c r="L185" s="205"/>
      <c r="M185" s="205"/>
      <c r="N185" s="205"/>
      <c r="O185" s="205"/>
      <c r="P185" s="205"/>
      <c r="Q185" s="205"/>
      <c r="R185" s="205"/>
      <c r="S185" s="205"/>
      <c r="T185" s="205"/>
      <c r="U185" s="205"/>
      <c r="V185" s="235"/>
    </row>
    <row r="186" spans="1:22" s="51" customFormat="1" ht="38.25" customHeight="1">
      <c r="A186" s="1133" t="str">
        <f>+'2. Results Matrix'!B70</f>
        <v>Business development services (BDS) provided for female and male community residents in entrepreneurship; emphasis on high-demand sectors.</v>
      </c>
      <c r="B186" s="257"/>
      <c r="C186" s="29" t="str">
        <f>+'2. Results Matrix'!A66</f>
        <v>1.2.2.1</v>
      </c>
      <c r="D186" s="576"/>
      <c r="E186" s="576"/>
      <c r="F186" s="774"/>
      <c r="G186" s="576"/>
      <c r="H186" s="576"/>
      <c r="I186" s="576"/>
      <c r="J186" s="576"/>
      <c r="K186" s="577"/>
      <c r="L186" s="577"/>
      <c r="M186" s="577"/>
      <c r="N186" s="577"/>
      <c r="O186" s="577"/>
      <c r="P186" s="577"/>
      <c r="Q186" s="577"/>
      <c r="R186" s="577"/>
      <c r="S186" s="577"/>
      <c r="T186" s="577"/>
      <c r="U186" s="577"/>
      <c r="V186" s="578"/>
    </row>
    <row r="187" spans="1:22" s="51" customFormat="1" ht="39.4">
      <c r="A187" s="1134"/>
      <c r="B187" s="52" t="str">
        <f>+'2. Results Matrix'!A70</f>
        <v>1.2.2.3</v>
      </c>
      <c r="C187" s="944" t="e">
        <f>+'4. Procurement Plan'!#REF!</f>
        <v>#REF!</v>
      </c>
      <c r="D187" s="1151" t="s">
        <v>1435</v>
      </c>
      <c r="E187" s="219" t="s">
        <v>1429</v>
      </c>
      <c r="F187" s="775">
        <v>9071</v>
      </c>
      <c r="G187" s="254"/>
      <c r="H187" s="241">
        <v>43466</v>
      </c>
      <c r="I187" s="263">
        <v>43800</v>
      </c>
      <c r="J187" s="259" t="s">
        <v>1436</v>
      </c>
      <c r="K187" s="517"/>
      <c r="L187" s="517"/>
      <c r="M187" s="517"/>
      <c r="N187" s="517"/>
      <c r="O187" s="517"/>
      <c r="P187" s="517"/>
      <c r="Q187" s="517"/>
      <c r="R187" s="517"/>
      <c r="S187" s="517"/>
      <c r="T187" s="517"/>
      <c r="U187" s="517"/>
      <c r="V187" s="517"/>
    </row>
    <row r="188" spans="1:22" s="51" customFormat="1" ht="26.25">
      <c r="A188" s="1134"/>
      <c r="B188" s="52"/>
      <c r="C188" s="40"/>
      <c r="D188" s="1152"/>
      <c r="E188" s="219" t="s">
        <v>1430</v>
      </c>
      <c r="F188" s="775">
        <v>44</v>
      </c>
      <c r="G188" s="254"/>
      <c r="H188" s="241">
        <v>43647</v>
      </c>
      <c r="I188" s="241">
        <v>43647</v>
      </c>
      <c r="J188" s="667" t="s">
        <v>1436</v>
      </c>
      <c r="K188" s="335"/>
      <c r="L188" s="335"/>
      <c r="M188" s="335"/>
      <c r="N188" s="87"/>
      <c r="O188" s="87"/>
      <c r="P188" s="87"/>
      <c r="Q188" s="517"/>
      <c r="R188" s="335"/>
      <c r="S188" s="335"/>
      <c r="T188" s="335"/>
      <c r="U188" s="335"/>
      <c r="V188" s="335"/>
    </row>
    <row r="189" spans="1:22" s="51" customFormat="1" ht="26.25">
      <c r="A189" s="1134"/>
      <c r="B189" s="52"/>
      <c r="C189" s="40" t="e">
        <f>+'4. Procurement Plan'!#REF!</f>
        <v>#REF!</v>
      </c>
      <c r="D189" s="1152"/>
      <c r="E189" s="219" t="s">
        <v>1431</v>
      </c>
      <c r="F189" s="775">
        <v>15519</v>
      </c>
      <c r="G189" s="254"/>
      <c r="H189" s="241">
        <v>43647</v>
      </c>
      <c r="I189" s="681">
        <v>43678</v>
      </c>
      <c r="J189" s="667" t="s">
        <v>1436</v>
      </c>
      <c r="K189" s="335"/>
      <c r="L189" s="335"/>
      <c r="M189" s="335"/>
      <c r="N189" s="87"/>
      <c r="O189" s="87"/>
      <c r="P189" s="87"/>
      <c r="Q189" s="517"/>
      <c r="R189" s="517"/>
      <c r="S189" s="335"/>
      <c r="T189" s="335"/>
      <c r="U189" s="335"/>
      <c r="V189" s="335"/>
    </row>
    <row r="190" spans="1:22" s="51" customFormat="1" ht="26.25">
      <c r="A190" s="1134"/>
      <c r="B190" s="52"/>
      <c r="C190" s="40"/>
      <c r="D190" s="1152"/>
      <c r="E190" s="219" t="s">
        <v>1432</v>
      </c>
      <c r="F190" s="775">
        <v>2370</v>
      </c>
      <c r="G190" s="254"/>
      <c r="H190" s="241">
        <v>43678</v>
      </c>
      <c r="I190" s="263">
        <v>43800</v>
      </c>
      <c r="J190" s="667" t="s">
        <v>1436</v>
      </c>
      <c r="K190" s="335"/>
      <c r="L190" s="335"/>
      <c r="M190" s="335"/>
      <c r="N190" s="87"/>
      <c r="O190" s="87"/>
      <c r="P190" s="87"/>
      <c r="Q190" s="335"/>
      <c r="R190" s="517"/>
      <c r="S190" s="517"/>
      <c r="T190" s="517"/>
      <c r="U190" s="517"/>
      <c r="V190" s="517"/>
    </row>
    <row r="191" spans="1:22" s="51" customFormat="1" ht="26.25">
      <c r="A191" s="1134"/>
      <c r="B191" s="52"/>
      <c r="C191" s="40"/>
      <c r="D191" s="1152"/>
      <c r="E191" s="219" t="s">
        <v>1433</v>
      </c>
      <c r="F191" s="775">
        <v>2222</v>
      </c>
      <c r="G191" s="254"/>
      <c r="H191" s="241">
        <v>43678</v>
      </c>
      <c r="I191" s="241">
        <v>43678</v>
      </c>
      <c r="J191" s="667" t="s">
        <v>1436</v>
      </c>
      <c r="K191" s="335"/>
      <c r="L191" s="335"/>
      <c r="M191" s="335"/>
      <c r="N191" s="87"/>
      <c r="O191" s="87"/>
      <c r="P191" s="87"/>
      <c r="Q191" s="335"/>
      <c r="R191" s="517"/>
      <c r="S191" s="335"/>
      <c r="T191" s="335"/>
      <c r="U191" s="335"/>
      <c r="V191" s="335"/>
    </row>
    <row r="192" spans="1:22" s="51" customFormat="1" ht="26.25">
      <c r="A192" s="1134"/>
      <c r="B192" s="52"/>
      <c r="C192" s="40"/>
      <c r="D192" s="1153"/>
      <c r="E192" s="219" t="s">
        <v>1434</v>
      </c>
      <c r="F192" s="775">
        <v>2222</v>
      </c>
      <c r="G192" s="254"/>
      <c r="H192" s="241">
        <v>43678</v>
      </c>
      <c r="I192" s="241">
        <v>43678</v>
      </c>
      <c r="J192" s="667" t="s">
        <v>1436</v>
      </c>
      <c r="K192" s="335"/>
      <c r="L192" s="335"/>
      <c r="M192" s="335"/>
      <c r="N192" s="87"/>
      <c r="O192" s="87"/>
      <c r="P192" s="87"/>
      <c r="Q192" s="335"/>
      <c r="R192" s="517"/>
      <c r="S192" s="335"/>
      <c r="T192" s="335"/>
      <c r="U192" s="335"/>
      <c r="V192" s="335"/>
    </row>
    <row r="193" spans="1:22" s="51" customFormat="1">
      <c r="A193" s="1135"/>
      <c r="B193" s="1136" t="s">
        <v>989</v>
      </c>
      <c r="C193" s="1137"/>
      <c r="D193" s="1137"/>
      <c r="E193" s="1138"/>
      <c r="F193" s="750">
        <f>SUM(F187:F192)</f>
        <v>31448</v>
      </c>
      <c r="G193" s="400"/>
      <c r="H193" s="401"/>
      <c r="I193" s="401"/>
      <c r="J193" s="402"/>
      <c r="K193" s="335"/>
      <c r="L193" s="335"/>
      <c r="M193" s="87"/>
      <c r="N193" s="335"/>
      <c r="O193" s="335"/>
      <c r="P193" s="335"/>
      <c r="Q193" s="335"/>
      <c r="R193" s="335"/>
      <c r="S193" s="335"/>
      <c r="T193" s="335"/>
      <c r="U193" s="335"/>
      <c r="V193" s="335"/>
    </row>
    <row r="194" spans="1:22" s="51" customFormat="1" ht="26.25">
      <c r="A194" s="52"/>
      <c r="B194" s="52"/>
      <c r="C194" s="40"/>
      <c r="D194" s="254"/>
      <c r="E194" s="335" t="s">
        <v>948</v>
      </c>
      <c r="F194" s="776">
        <v>109604</v>
      </c>
      <c r="G194" s="254"/>
      <c r="H194" s="496">
        <v>43466</v>
      </c>
      <c r="I194" s="263">
        <v>43800</v>
      </c>
      <c r="J194" s="254" t="s">
        <v>949</v>
      </c>
      <c r="K194" s="517"/>
      <c r="L194" s="517"/>
      <c r="M194" s="517"/>
      <c r="N194" s="517"/>
      <c r="O194" s="517"/>
      <c r="P194" s="517"/>
      <c r="Q194" s="517"/>
      <c r="R194" s="517"/>
      <c r="S194" s="517"/>
      <c r="T194" s="517"/>
      <c r="U194" s="517"/>
      <c r="V194" s="517"/>
    </row>
    <row r="195" spans="1:22" s="51" customFormat="1">
      <c r="A195" s="354" t="s">
        <v>990</v>
      </c>
      <c r="B195" s="355"/>
      <c r="C195" s="356"/>
      <c r="D195" s="357"/>
      <c r="E195" s="358"/>
      <c r="F195" s="777">
        <f>+F194+F193+F185+F177+F171+F166+F162+F158</f>
        <v>4118771</v>
      </c>
      <c r="G195" s="357"/>
      <c r="H195" s="497"/>
      <c r="I195" s="359"/>
      <c r="J195" s="357"/>
      <c r="K195" s="358"/>
      <c r="L195" s="358"/>
      <c r="M195" s="358"/>
      <c r="N195" s="358"/>
      <c r="O195" s="358"/>
      <c r="P195" s="358"/>
      <c r="Q195" s="358"/>
      <c r="R195" s="358"/>
      <c r="S195" s="358"/>
      <c r="T195" s="358"/>
      <c r="U195" s="358"/>
      <c r="V195" s="358"/>
    </row>
    <row r="196" spans="1:22" s="51" customFormat="1" ht="16.149999999999999" thickBot="1">
      <c r="A196" s="1269"/>
      <c r="B196" s="1270"/>
      <c r="C196" s="1270"/>
      <c r="D196" s="1270"/>
      <c r="E196" s="1270"/>
      <c r="F196" s="1270"/>
      <c r="G196" s="1270"/>
      <c r="H196" s="1270"/>
      <c r="I196" s="1270"/>
      <c r="J196" s="1270"/>
      <c r="K196" s="1270"/>
      <c r="L196" s="1270"/>
      <c r="M196" s="1270"/>
      <c r="N196" s="1270"/>
      <c r="O196" s="1270"/>
      <c r="P196" s="1270"/>
      <c r="Q196" s="1270"/>
      <c r="R196" s="1270"/>
      <c r="S196" s="1270"/>
      <c r="T196" s="1270"/>
      <c r="U196" s="1270"/>
      <c r="V196" s="1271"/>
    </row>
    <row r="197" spans="1:22" s="51" customFormat="1" ht="60" customHeight="1">
      <c r="A197" s="1275" t="str">
        <f>+'2. Results Matrix'!B75</f>
        <v xml:space="preserve">Victim Services expanded and serving new female and male clients in target communities. </v>
      </c>
      <c r="B197" s="564"/>
      <c r="C197" s="29" t="str">
        <f>+'2. Results Matrix'!A69</f>
        <v>IDB code: 4.2-4.3</v>
      </c>
      <c r="D197" s="30"/>
      <c r="E197" s="30"/>
      <c r="F197" s="30"/>
      <c r="G197" s="30"/>
      <c r="H197" s="30"/>
      <c r="I197" s="30"/>
      <c r="J197" s="30"/>
      <c r="K197" s="31"/>
      <c r="L197" s="32"/>
      <c r="M197" s="32"/>
      <c r="N197" s="32"/>
      <c r="O197" s="32"/>
      <c r="P197" s="32"/>
      <c r="Q197" s="32"/>
      <c r="R197" s="32"/>
      <c r="S197" s="32"/>
      <c r="T197" s="32"/>
      <c r="U197" s="32"/>
      <c r="V197" s="50"/>
    </row>
    <row r="198" spans="1:22" s="51" customFormat="1" ht="60" customHeight="1">
      <c r="A198" s="1276"/>
      <c r="B198" s="579"/>
      <c r="C198" s="233"/>
      <c r="D198" s="231" t="s">
        <v>596</v>
      </c>
      <c r="E198" s="498" t="s">
        <v>583</v>
      </c>
      <c r="F198" s="773">
        <v>15429</v>
      </c>
      <c r="G198" s="373"/>
      <c r="H198" s="496">
        <v>43586</v>
      </c>
      <c r="I198" s="496">
        <v>43800</v>
      </c>
      <c r="J198" s="499" t="s">
        <v>1437</v>
      </c>
      <c r="K198" s="234"/>
      <c r="L198" s="205"/>
      <c r="M198" s="205"/>
      <c r="N198" s="205"/>
      <c r="O198" s="517"/>
      <c r="P198" s="517"/>
      <c r="Q198" s="517"/>
      <c r="R198" s="517"/>
      <c r="S198" s="517"/>
      <c r="T198" s="517"/>
      <c r="U198" s="517"/>
      <c r="V198" s="517"/>
    </row>
    <row r="199" spans="1:22" s="51" customFormat="1" ht="60" customHeight="1">
      <c r="A199" s="1276"/>
      <c r="B199" s="579"/>
      <c r="C199" s="233" t="e">
        <f>+'4. Procurement Plan'!#REF!</f>
        <v>#REF!</v>
      </c>
      <c r="D199" s="1266" t="s">
        <v>1448</v>
      </c>
      <c r="E199" s="65" t="s">
        <v>1077</v>
      </c>
      <c r="F199" s="773"/>
      <c r="G199" s="373"/>
      <c r="H199" s="237">
        <v>43466</v>
      </c>
      <c r="I199" s="496">
        <v>43525</v>
      </c>
      <c r="J199" s="499" t="s">
        <v>1081</v>
      </c>
      <c r="K199" s="239"/>
      <c r="L199" s="240"/>
      <c r="M199" s="240"/>
      <c r="N199" s="205"/>
      <c r="O199" s="205"/>
      <c r="P199" s="205"/>
      <c r="Q199" s="205"/>
      <c r="R199" s="205"/>
      <c r="S199" s="205"/>
      <c r="T199" s="205"/>
      <c r="U199" s="205"/>
      <c r="V199" s="262"/>
    </row>
    <row r="200" spans="1:22" s="51" customFormat="1" ht="60" customHeight="1">
      <c r="A200" s="1276"/>
      <c r="B200" s="579"/>
      <c r="C200" s="233"/>
      <c r="D200" s="1267"/>
      <c r="E200" s="65" t="s">
        <v>1039</v>
      </c>
      <c r="F200" s="773"/>
      <c r="G200" s="373"/>
      <c r="H200" s="237">
        <v>43586</v>
      </c>
      <c r="I200" s="237">
        <v>43617</v>
      </c>
      <c r="J200" s="238" t="s">
        <v>1444</v>
      </c>
      <c r="K200" s="234"/>
      <c r="L200" s="205"/>
      <c r="M200" s="205"/>
      <c r="N200" s="205"/>
      <c r="O200" s="240"/>
      <c r="P200" s="240"/>
      <c r="Q200" s="205"/>
      <c r="R200" s="205"/>
      <c r="S200" s="205"/>
      <c r="T200" s="205"/>
      <c r="U200" s="205"/>
      <c r="V200" s="262"/>
    </row>
    <row r="201" spans="1:22" s="51" customFormat="1" ht="60" customHeight="1">
      <c r="A201" s="1276"/>
      <c r="B201" s="579"/>
      <c r="C201" s="233"/>
      <c r="D201" s="1267"/>
      <c r="E201" s="65" t="s">
        <v>1078</v>
      </c>
      <c r="F201" s="773">
        <v>14259</v>
      </c>
      <c r="G201" s="373"/>
      <c r="H201" s="237">
        <v>43647</v>
      </c>
      <c r="I201" s="237">
        <v>43647</v>
      </c>
      <c r="J201" s="238" t="s">
        <v>1440</v>
      </c>
      <c r="K201" s="234"/>
      <c r="L201" s="205"/>
      <c r="M201" s="205"/>
      <c r="N201" s="205"/>
      <c r="O201" s="205"/>
      <c r="P201" s="205"/>
      <c r="Q201" s="240"/>
      <c r="R201" s="205"/>
      <c r="S201" s="205"/>
      <c r="T201" s="205"/>
      <c r="U201" s="205"/>
      <c r="V201" s="262"/>
    </row>
    <row r="202" spans="1:22" s="51" customFormat="1" ht="60" customHeight="1">
      <c r="A202" s="1276"/>
      <c r="B202" s="579"/>
      <c r="C202" s="233"/>
      <c r="D202" s="1267"/>
      <c r="E202" s="65" t="s">
        <v>1079</v>
      </c>
      <c r="F202" s="773">
        <v>7407</v>
      </c>
      <c r="G202" s="373"/>
      <c r="H202" s="237">
        <v>43678</v>
      </c>
      <c r="I202" s="237">
        <v>43678</v>
      </c>
      <c r="J202" s="238" t="s">
        <v>1440</v>
      </c>
      <c r="K202" s="234"/>
      <c r="L202" s="205"/>
      <c r="M202" s="205"/>
      <c r="N202" s="205"/>
      <c r="O202" s="205"/>
      <c r="P202" s="205"/>
      <c r="Q202" s="205"/>
      <c r="R202" s="240"/>
      <c r="S202" s="205"/>
      <c r="T202" s="205"/>
      <c r="U202" s="205"/>
      <c r="V202" s="262"/>
    </row>
    <row r="203" spans="1:22" s="51" customFormat="1" ht="60" customHeight="1">
      <c r="A203" s="1276"/>
      <c r="B203" s="579"/>
      <c r="C203" s="233"/>
      <c r="D203" s="1267"/>
      <c r="E203" s="65" t="s">
        <v>1080</v>
      </c>
      <c r="F203" s="773">
        <v>7407</v>
      </c>
      <c r="G203" s="373"/>
      <c r="H203" s="237">
        <v>43709</v>
      </c>
      <c r="I203" s="237">
        <v>43709</v>
      </c>
      <c r="J203" s="238" t="s">
        <v>1440</v>
      </c>
      <c r="K203" s="234"/>
      <c r="L203" s="205"/>
      <c r="M203" s="205"/>
      <c r="N203" s="205"/>
      <c r="O203" s="205"/>
      <c r="P203" s="205"/>
      <c r="Q203" s="205"/>
      <c r="R203" s="205"/>
      <c r="S203" s="240"/>
      <c r="T203" s="205"/>
      <c r="U203" s="205"/>
      <c r="V203" s="262"/>
    </row>
    <row r="204" spans="1:22" s="51" customFormat="1" ht="60" customHeight="1">
      <c r="A204" s="1276"/>
      <c r="B204" s="579"/>
      <c r="C204" s="233"/>
      <c r="D204" s="1268"/>
      <c r="E204" s="65" t="s">
        <v>431</v>
      </c>
      <c r="F204" s="773">
        <v>1530</v>
      </c>
      <c r="G204" s="373"/>
      <c r="H204" s="237">
        <v>43800</v>
      </c>
      <c r="I204" s="237">
        <v>43800</v>
      </c>
      <c r="J204" s="238" t="s">
        <v>1440</v>
      </c>
      <c r="K204" s="234"/>
      <c r="L204" s="205"/>
      <c r="M204" s="205"/>
      <c r="N204" s="205"/>
      <c r="O204" s="205"/>
      <c r="P204" s="205"/>
      <c r="Q204" s="205"/>
      <c r="R204" s="205"/>
      <c r="S204" s="205"/>
      <c r="T204" s="205"/>
      <c r="U204" s="205"/>
      <c r="V204" s="240"/>
    </row>
    <row r="205" spans="1:22" s="51" customFormat="1" ht="60" customHeight="1">
      <c r="A205" s="1276"/>
      <c r="B205" s="579"/>
      <c r="C205" s="233" t="e">
        <f>+C199</f>
        <v>#REF!</v>
      </c>
      <c r="D205" s="1266" t="s">
        <v>1447</v>
      </c>
      <c r="E205" s="65" t="s">
        <v>1077</v>
      </c>
      <c r="F205" s="773"/>
      <c r="G205" s="373"/>
      <c r="H205" s="237">
        <v>43497</v>
      </c>
      <c r="I205" s="237">
        <v>43635</v>
      </c>
      <c r="J205" s="499" t="s">
        <v>1441</v>
      </c>
      <c r="K205" s="234"/>
      <c r="L205" s="240"/>
      <c r="M205" s="240"/>
      <c r="N205" s="240"/>
      <c r="O205" s="240"/>
      <c r="P205" s="240"/>
      <c r="Q205" s="205"/>
      <c r="R205" s="205"/>
      <c r="S205" s="205"/>
      <c r="T205" s="205"/>
      <c r="U205" s="205"/>
      <c r="V205" s="262"/>
    </row>
    <row r="206" spans="1:22" s="51" customFormat="1" ht="60" customHeight="1">
      <c r="A206" s="1276"/>
      <c r="B206" s="579"/>
      <c r="C206" s="233"/>
      <c r="D206" s="1267"/>
      <c r="E206" s="65" t="s">
        <v>1082</v>
      </c>
      <c r="F206" s="773"/>
      <c r="G206" s="373"/>
      <c r="H206" s="237">
        <v>43665</v>
      </c>
      <c r="I206" s="237">
        <v>43696</v>
      </c>
      <c r="J206" s="499" t="s">
        <v>1442</v>
      </c>
      <c r="K206" s="234"/>
      <c r="L206" s="205"/>
      <c r="M206" s="205"/>
      <c r="N206" s="205"/>
      <c r="O206" s="205"/>
      <c r="P206" s="205"/>
      <c r="Q206" s="240"/>
      <c r="R206" s="240"/>
      <c r="S206" s="205"/>
      <c r="T206" s="205"/>
      <c r="U206" s="205"/>
      <c r="V206" s="262"/>
    </row>
    <row r="207" spans="1:22" s="51" customFormat="1" ht="60" customHeight="1">
      <c r="A207" s="1276"/>
      <c r="B207" s="579"/>
      <c r="C207" s="233"/>
      <c r="D207" s="1267"/>
      <c r="E207" s="65" t="s">
        <v>1078</v>
      </c>
      <c r="F207" s="773">
        <v>9815</v>
      </c>
      <c r="G207" s="373"/>
      <c r="H207" s="237">
        <v>43709</v>
      </c>
      <c r="I207" s="237">
        <v>43709</v>
      </c>
      <c r="J207" s="499" t="s">
        <v>1443</v>
      </c>
      <c r="K207" s="234"/>
      <c r="L207" s="205"/>
      <c r="M207" s="205"/>
      <c r="N207" s="205"/>
      <c r="O207" s="205"/>
      <c r="P207" s="205"/>
      <c r="Q207" s="205"/>
      <c r="R207" s="205"/>
      <c r="S207" s="240"/>
      <c r="T207" s="205"/>
      <c r="U207" s="205"/>
      <c r="V207" s="262"/>
    </row>
    <row r="208" spans="1:22" s="51" customFormat="1" ht="60" customHeight="1">
      <c r="A208" s="1276"/>
      <c r="B208" s="579"/>
      <c r="C208" s="233"/>
      <c r="D208" s="1267"/>
      <c r="E208" s="65" t="s">
        <v>1438</v>
      </c>
      <c r="F208" s="773">
        <v>8889</v>
      </c>
      <c r="G208" s="373"/>
      <c r="H208" s="237">
        <v>43757</v>
      </c>
      <c r="I208" s="237">
        <v>43757</v>
      </c>
      <c r="J208" s="499" t="s">
        <v>1443</v>
      </c>
      <c r="K208" s="234"/>
      <c r="L208" s="205"/>
      <c r="M208" s="205"/>
      <c r="N208" s="205"/>
      <c r="O208" s="205"/>
      <c r="P208" s="205"/>
      <c r="Q208" s="205"/>
      <c r="R208" s="205"/>
      <c r="S208" s="205"/>
      <c r="T208" s="240"/>
      <c r="U208" s="205"/>
      <c r="V208" s="262"/>
    </row>
    <row r="209" spans="1:22" s="51" customFormat="1" ht="60" customHeight="1">
      <c r="A209" s="1276"/>
      <c r="B209" s="579"/>
      <c r="C209" s="233"/>
      <c r="D209" s="1267"/>
      <c r="E209" s="682" t="s">
        <v>1439</v>
      </c>
      <c r="F209" s="773">
        <v>5926</v>
      </c>
      <c r="G209" s="373"/>
      <c r="H209" s="237">
        <v>43788</v>
      </c>
      <c r="I209" s="237">
        <v>43788</v>
      </c>
      <c r="J209" s="499" t="s">
        <v>1443</v>
      </c>
      <c r="K209" s="234"/>
      <c r="L209" s="205"/>
      <c r="M209" s="205"/>
      <c r="N209" s="205"/>
      <c r="O209" s="205"/>
      <c r="P209" s="205"/>
      <c r="Q209" s="205"/>
      <c r="R209" s="205"/>
      <c r="S209" s="205"/>
      <c r="T209" s="205"/>
      <c r="U209" s="240"/>
      <c r="V209" s="262"/>
    </row>
    <row r="210" spans="1:22" s="51" customFormat="1" ht="60" customHeight="1">
      <c r="A210" s="1276"/>
      <c r="B210" s="579"/>
      <c r="C210" s="233"/>
      <c r="D210" s="1268"/>
      <c r="E210" s="669" t="s">
        <v>431</v>
      </c>
      <c r="F210" s="778"/>
      <c r="G210" s="373"/>
      <c r="H210" s="496">
        <v>43818</v>
      </c>
      <c r="I210" s="496">
        <v>43862</v>
      </c>
      <c r="J210" s="499" t="s">
        <v>1443</v>
      </c>
      <c r="K210" s="234"/>
      <c r="L210" s="205"/>
      <c r="M210" s="205"/>
      <c r="N210" s="205"/>
      <c r="O210" s="205"/>
      <c r="P210" s="205"/>
      <c r="Q210" s="205"/>
      <c r="R210" s="205"/>
      <c r="S210" s="205"/>
      <c r="T210" s="205"/>
      <c r="U210" s="205"/>
      <c r="V210" s="240"/>
    </row>
    <row r="211" spans="1:22" s="51" customFormat="1" ht="60" customHeight="1">
      <c r="A211" s="1276"/>
      <c r="B211" s="579"/>
      <c r="C211" s="233" t="e">
        <f>+C205</f>
        <v>#REF!</v>
      </c>
      <c r="D211" s="311" t="s">
        <v>1446</v>
      </c>
      <c r="E211" s="65" t="s">
        <v>1445</v>
      </c>
      <c r="F211" s="773">
        <v>4926</v>
      </c>
      <c r="G211" s="373"/>
      <c r="H211" s="237">
        <v>43709</v>
      </c>
      <c r="I211" s="237">
        <v>43709</v>
      </c>
      <c r="J211" s="499" t="s">
        <v>1443</v>
      </c>
      <c r="K211" s="234"/>
      <c r="L211" s="205"/>
      <c r="M211" s="205"/>
      <c r="N211" s="205"/>
      <c r="O211" s="205"/>
      <c r="P211" s="205"/>
      <c r="Q211" s="205"/>
      <c r="R211" s="205"/>
      <c r="S211" s="240"/>
      <c r="T211" s="205"/>
      <c r="U211" s="205"/>
      <c r="V211" s="262"/>
    </row>
    <row r="212" spans="1:22" s="51" customFormat="1" ht="60" customHeight="1">
      <c r="A212" s="1276"/>
      <c r="B212" s="579"/>
      <c r="C212" s="233"/>
      <c r="D212" s="313"/>
      <c r="E212" s="65" t="s">
        <v>1083</v>
      </c>
      <c r="F212" s="773">
        <v>1535</v>
      </c>
      <c r="G212" s="373"/>
      <c r="H212" s="237">
        <v>43497</v>
      </c>
      <c r="I212" s="237">
        <v>43497</v>
      </c>
      <c r="J212" s="499" t="s">
        <v>1443</v>
      </c>
      <c r="K212" s="234"/>
      <c r="L212" s="240"/>
      <c r="M212" s="205"/>
      <c r="N212" s="205"/>
      <c r="O212" s="205"/>
      <c r="P212" s="205"/>
      <c r="Q212" s="205"/>
      <c r="R212" s="205"/>
      <c r="S212" s="205"/>
      <c r="T212" s="205"/>
      <c r="U212" s="205"/>
      <c r="V212" s="262"/>
    </row>
    <row r="213" spans="1:22" s="51" customFormat="1" ht="60" customHeight="1">
      <c r="A213" s="1276"/>
      <c r="B213" s="579"/>
      <c r="C213" s="233"/>
      <c r="D213" s="463"/>
      <c r="E213" s="65" t="s">
        <v>431</v>
      </c>
      <c r="F213" s="773">
        <v>259</v>
      </c>
      <c r="G213" s="373"/>
      <c r="H213" s="237">
        <v>43739</v>
      </c>
      <c r="I213" s="237">
        <v>43739</v>
      </c>
      <c r="J213" s="499" t="s">
        <v>1443</v>
      </c>
      <c r="K213" s="234"/>
      <c r="L213" s="205"/>
      <c r="M213" s="205"/>
      <c r="N213" s="205"/>
      <c r="O213" s="205"/>
      <c r="P213" s="205"/>
      <c r="Q213" s="205"/>
      <c r="R213" s="205"/>
      <c r="S213" s="205"/>
      <c r="T213" s="240"/>
      <c r="U213" s="205"/>
      <c r="V213" s="262"/>
    </row>
    <row r="214" spans="1:22" s="51" customFormat="1" ht="77.25" customHeight="1">
      <c r="A214" s="1276"/>
      <c r="B214" s="579"/>
      <c r="C214" s="233" t="e">
        <f>+C211</f>
        <v>#REF!</v>
      </c>
      <c r="D214" s="1266" t="s">
        <v>1446</v>
      </c>
      <c r="E214" s="65" t="s">
        <v>1449</v>
      </c>
      <c r="F214" s="773"/>
      <c r="G214" s="373"/>
      <c r="H214" s="237">
        <v>43665</v>
      </c>
      <c r="I214" s="237">
        <v>43727</v>
      </c>
      <c r="J214" s="499" t="s">
        <v>1453</v>
      </c>
      <c r="K214" s="234"/>
      <c r="L214" s="205"/>
      <c r="M214" s="205"/>
      <c r="N214" s="205"/>
      <c r="O214" s="205"/>
      <c r="P214" s="205"/>
      <c r="Q214" s="240"/>
      <c r="R214" s="240"/>
      <c r="S214" s="240"/>
      <c r="T214" s="205"/>
      <c r="U214" s="205"/>
      <c r="V214" s="262"/>
    </row>
    <row r="215" spans="1:22" s="51" customFormat="1" ht="60" customHeight="1">
      <c r="A215" s="1276"/>
      <c r="B215" s="579"/>
      <c r="C215" s="233"/>
      <c r="D215" s="1267"/>
      <c r="E215" s="65" t="s">
        <v>1450</v>
      </c>
      <c r="F215" s="773">
        <v>13333</v>
      </c>
      <c r="G215" s="373"/>
      <c r="H215" s="237">
        <v>43739</v>
      </c>
      <c r="I215" s="237">
        <v>43739</v>
      </c>
      <c r="J215" s="499" t="s">
        <v>1443</v>
      </c>
      <c r="K215" s="234"/>
      <c r="L215" s="205"/>
      <c r="M215" s="205"/>
      <c r="N215" s="205"/>
      <c r="O215" s="205"/>
      <c r="P215" s="205"/>
      <c r="Q215" s="205"/>
      <c r="R215" s="205"/>
      <c r="S215" s="205"/>
      <c r="T215" s="240"/>
      <c r="U215" s="205"/>
      <c r="V215" s="262"/>
    </row>
    <row r="216" spans="1:22" s="51" customFormat="1" ht="60" customHeight="1">
      <c r="A216" s="1276"/>
      <c r="B216" s="579"/>
      <c r="C216" s="233"/>
      <c r="D216" s="1267"/>
      <c r="E216" s="65" t="s">
        <v>1451</v>
      </c>
      <c r="F216" s="773">
        <v>7407</v>
      </c>
      <c r="G216" s="373"/>
      <c r="H216" s="237">
        <v>43770</v>
      </c>
      <c r="I216" s="237">
        <v>43770</v>
      </c>
      <c r="J216" s="499" t="s">
        <v>1443</v>
      </c>
      <c r="K216" s="234"/>
      <c r="L216" s="205"/>
      <c r="M216" s="205"/>
      <c r="N216" s="205"/>
      <c r="O216" s="205"/>
      <c r="P216" s="205"/>
      <c r="Q216" s="205"/>
      <c r="R216" s="205"/>
      <c r="S216" s="205"/>
      <c r="T216" s="205"/>
      <c r="U216" s="240"/>
      <c r="V216" s="262"/>
    </row>
    <row r="217" spans="1:22" s="51" customFormat="1" ht="60" customHeight="1">
      <c r="A217" s="1276"/>
      <c r="B217" s="579"/>
      <c r="C217" s="233"/>
      <c r="D217" s="1268"/>
      <c r="E217" s="683" t="s">
        <v>1452</v>
      </c>
      <c r="F217" s="773">
        <v>7407</v>
      </c>
      <c r="G217" s="373"/>
      <c r="H217" s="237">
        <v>43818</v>
      </c>
      <c r="I217" s="237">
        <v>43818</v>
      </c>
      <c r="J217" s="499" t="s">
        <v>1443</v>
      </c>
      <c r="K217" s="234"/>
      <c r="L217" s="205"/>
      <c r="M217" s="205"/>
      <c r="N217" s="205"/>
      <c r="O217" s="205"/>
      <c r="P217" s="205"/>
      <c r="Q217" s="205"/>
      <c r="R217" s="205"/>
      <c r="S217" s="205"/>
      <c r="T217" s="205"/>
      <c r="U217" s="205"/>
      <c r="V217" s="240"/>
    </row>
    <row r="218" spans="1:22" s="51" customFormat="1" ht="60" customHeight="1">
      <c r="A218" s="1276"/>
      <c r="B218" s="579"/>
      <c r="C218" s="233" t="e">
        <f>+C214</f>
        <v>#REF!</v>
      </c>
      <c r="D218" s="1266" t="s">
        <v>1454</v>
      </c>
      <c r="E218" s="65" t="s">
        <v>1450</v>
      </c>
      <c r="F218" s="773">
        <v>7407</v>
      </c>
      <c r="G218" s="373"/>
      <c r="H218" s="237">
        <v>43727</v>
      </c>
      <c r="I218" s="237">
        <v>43727</v>
      </c>
      <c r="J218" s="499" t="s">
        <v>1443</v>
      </c>
      <c r="K218" s="234"/>
      <c r="L218" s="205"/>
      <c r="M218" s="205"/>
      <c r="N218" s="205"/>
      <c r="O218" s="205"/>
      <c r="P218" s="205"/>
      <c r="Q218" s="205"/>
      <c r="R218" s="205"/>
      <c r="S218" s="240"/>
      <c r="T218" s="205"/>
      <c r="U218" s="205"/>
      <c r="V218" s="262"/>
    </row>
    <row r="219" spans="1:22" s="51" customFormat="1" ht="60" customHeight="1">
      <c r="A219" s="1276"/>
      <c r="B219" s="579"/>
      <c r="C219" s="233"/>
      <c r="D219" s="1267"/>
      <c r="E219" s="65" t="s">
        <v>1451</v>
      </c>
      <c r="F219" s="773">
        <v>14815</v>
      </c>
      <c r="G219" s="373"/>
      <c r="H219" s="237">
        <v>43739</v>
      </c>
      <c r="I219" s="237">
        <v>43739</v>
      </c>
      <c r="J219" s="499" t="s">
        <v>1443</v>
      </c>
      <c r="K219" s="234"/>
      <c r="L219" s="205"/>
      <c r="M219" s="205"/>
      <c r="N219" s="205"/>
      <c r="O219" s="205"/>
      <c r="P219" s="205"/>
      <c r="Q219" s="205"/>
      <c r="R219" s="205"/>
      <c r="S219" s="205"/>
      <c r="T219" s="240"/>
      <c r="U219" s="205"/>
      <c r="V219" s="262"/>
    </row>
    <row r="220" spans="1:22" s="51" customFormat="1" ht="60" customHeight="1">
      <c r="A220" s="1276"/>
      <c r="B220" s="579"/>
      <c r="C220" s="233"/>
      <c r="D220" s="1267"/>
      <c r="E220" s="683" t="s">
        <v>1452</v>
      </c>
      <c r="F220" s="773">
        <v>11111</v>
      </c>
      <c r="G220" s="373"/>
      <c r="H220" s="237">
        <v>43770</v>
      </c>
      <c r="I220" s="237">
        <v>43770</v>
      </c>
      <c r="J220" s="499" t="s">
        <v>1443</v>
      </c>
      <c r="K220" s="234"/>
      <c r="L220" s="205"/>
      <c r="M220" s="205"/>
      <c r="N220" s="205"/>
      <c r="O220" s="205"/>
      <c r="P220" s="205"/>
      <c r="Q220" s="205"/>
      <c r="R220" s="205"/>
      <c r="S220" s="205"/>
      <c r="T220" s="205"/>
      <c r="U220" s="240"/>
      <c r="V220" s="262"/>
    </row>
    <row r="221" spans="1:22" s="51" customFormat="1" ht="60" customHeight="1">
      <c r="A221" s="1276"/>
      <c r="B221" s="579"/>
      <c r="C221" s="233" t="e">
        <f>+'4. Procurement Plan'!#REF!</f>
        <v>#REF!</v>
      </c>
      <c r="D221" s="231" t="s">
        <v>597</v>
      </c>
      <c r="E221" s="498" t="s">
        <v>584</v>
      </c>
      <c r="F221" s="773">
        <v>47144</v>
      </c>
      <c r="G221" s="373"/>
      <c r="H221" s="417">
        <v>43543</v>
      </c>
      <c r="I221" s="417">
        <v>43696</v>
      </c>
      <c r="J221" s="499" t="s">
        <v>1443</v>
      </c>
      <c r="K221" s="234"/>
      <c r="L221" s="205"/>
      <c r="M221" s="240"/>
      <c r="N221" s="240"/>
      <c r="O221" s="240"/>
      <c r="P221" s="240"/>
      <c r="Q221" s="240"/>
      <c r="R221" s="240"/>
      <c r="S221" s="205"/>
      <c r="T221" s="205"/>
      <c r="U221" s="205"/>
      <c r="V221" s="262"/>
    </row>
    <row r="222" spans="1:22" s="51" customFormat="1" ht="60" customHeight="1">
      <c r="A222" s="1276"/>
      <c r="B222" s="579"/>
      <c r="C222" s="233"/>
      <c r="D222" s="231" t="s">
        <v>1455</v>
      </c>
      <c r="E222" s="498" t="s">
        <v>585</v>
      </c>
      <c r="F222" s="773">
        <v>72449</v>
      </c>
      <c r="G222" s="373"/>
      <c r="H222" s="496">
        <v>43466</v>
      </c>
      <c r="I222" s="496">
        <v>43818</v>
      </c>
      <c r="J222" s="499" t="s">
        <v>1443</v>
      </c>
      <c r="K222" s="240"/>
      <c r="L222" s="240"/>
      <c r="M222" s="240"/>
      <c r="N222" s="240"/>
      <c r="O222" s="240"/>
      <c r="P222" s="240"/>
      <c r="Q222" s="240"/>
      <c r="R222" s="240"/>
      <c r="S222" s="240"/>
      <c r="T222" s="240"/>
      <c r="U222" s="240"/>
      <c r="V222" s="240"/>
    </row>
    <row r="223" spans="1:22" s="51" customFormat="1" ht="29.25" customHeight="1">
      <c r="A223" s="1276"/>
      <c r="B223" s="579"/>
      <c r="C223" s="233"/>
      <c r="D223" s="231" t="s">
        <v>598</v>
      </c>
      <c r="E223" s="498" t="s">
        <v>586</v>
      </c>
      <c r="F223" s="773">
        <v>16486</v>
      </c>
      <c r="G223" s="373"/>
      <c r="H223" s="496">
        <v>43466</v>
      </c>
      <c r="I223" s="496">
        <v>43818</v>
      </c>
      <c r="J223" s="499" t="s">
        <v>1443</v>
      </c>
      <c r="K223" s="240"/>
      <c r="L223" s="240"/>
      <c r="M223" s="240"/>
      <c r="N223" s="240"/>
      <c r="O223" s="240"/>
      <c r="P223" s="240"/>
      <c r="Q223" s="240"/>
      <c r="R223" s="240"/>
      <c r="S223" s="240"/>
      <c r="T223" s="240"/>
      <c r="U223" s="240"/>
      <c r="V223" s="240"/>
    </row>
    <row r="224" spans="1:22" s="51" customFormat="1" ht="29.25" customHeight="1">
      <c r="A224" s="1276"/>
      <c r="B224" s="579"/>
      <c r="C224" s="233"/>
      <c r="D224" s="1139" t="s">
        <v>1093</v>
      </c>
      <c r="E224" s="498" t="s">
        <v>1094</v>
      </c>
      <c r="F224" s="773">
        <v>12167</v>
      </c>
      <c r="G224" s="373"/>
      <c r="H224" s="496">
        <v>43543</v>
      </c>
      <c r="I224" s="496">
        <v>43543</v>
      </c>
      <c r="J224" s="499" t="s">
        <v>1443</v>
      </c>
      <c r="K224" s="234"/>
      <c r="L224" s="234"/>
      <c r="M224" s="240"/>
      <c r="N224" s="234"/>
      <c r="O224" s="205"/>
      <c r="P224" s="205"/>
      <c r="Q224" s="205"/>
      <c r="R224" s="205"/>
      <c r="S224" s="205"/>
      <c r="T224" s="205"/>
      <c r="U224" s="205"/>
      <c r="V224" s="262"/>
    </row>
    <row r="225" spans="1:22" s="51" customFormat="1" ht="51" customHeight="1">
      <c r="A225" s="1276"/>
      <c r="B225" s="579"/>
      <c r="C225" s="233"/>
      <c r="D225" s="1141"/>
      <c r="E225" s="498" t="s">
        <v>1095</v>
      </c>
      <c r="F225" s="773">
        <v>22222</v>
      </c>
      <c r="G225" s="373"/>
      <c r="H225" s="496">
        <v>43696</v>
      </c>
      <c r="I225" s="496">
        <v>43696</v>
      </c>
      <c r="J225" s="499" t="s">
        <v>1443</v>
      </c>
      <c r="K225" s="234"/>
      <c r="L225" s="234"/>
      <c r="M225" s="234"/>
      <c r="N225" s="234"/>
      <c r="O225" s="205"/>
      <c r="P225" s="205"/>
      <c r="Q225" s="205"/>
      <c r="R225" s="240"/>
      <c r="S225" s="205"/>
      <c r="T225" s="205"/>
      <c r="U225" s="205"/>
      <c r="V225" s="262"/>
    </row>
    <row r="226" spans="1:22" s="51" customFormat="1" ht="51" customHeight="1">
      <c r="A226" s="1276"/>
      <c r="B226" s="579"/>
      <c r="C226" s="1236" t="s">
        <v>1456</v>
      </c>
      <c r="D226" s="1237"/>
      <c r="E226" s="1238"/>
      <c r="F226" s="773"/>
      <c r="G226" s="373"/>
      <c r="H226" s="496"/>
      <c r="I226" s="496"/>
      <c r="J226" s="499"/>
      <c r="K226" s="234"/>
      <c r="L226" s="234"/>
      <c r="M226" s="234"/>
      <c r="N226" s="234"/>
      <c r="O226" s="205"/>
      <c r="P226" s="205"/>
      <c r="Q226" s="205"/>
      <c r="R226" s="205"/>
      <c r="S226" s="205"/>
      <c r="T226" s="205"/>
      <c r="U226" s="205"/>
      <c r="V226" s="262"/>
    </row>
    <row r="227" spans="1:22" s="51" customFormat="1" ht="29.25" customHeight="1">
      <c r="A227" s="1276"/>
      <c r="B227" s="579"/>
      <c r="C227" s="233"/>
      <c r="D227" s="1139" t="s">
        <v>1457</v>
      </c>
      <c r="E227" s="501"/>
      <c r="F227" s="773"/>
      <c r="G227" s="373"/>
      <c r="H227" s="496"/>
      <c r="I227" s="496"/>
      <c r="J227" s="499"/>
      <c r="K227" s="234"/>
      <c r="L227" s="205"/>
      <c r="M227" s="205"/>
      <c r="N227" s="205"/>
      <c r="O227" s="205"/>
      <c r="P227" s="205"/>
      <c r="Q227" s="205"/>
      <c r="R227" s="205"/>
      <c r="S227" s="205"/>
      <c r="T227" s="205"/>
      <c r="U227" s="205"/>
      <c r="V227" s="262"/>
    </row>
    <row r="228" spans="1:22" s="51" customFormat="1" ht="29.25" customHeight="1">
      <c r="A228" s="1276"/>
      <c r="B228" s="579"/>
      <c r="C228" s="233" t="e">
        <f>+'4. Procurement Plan'!#REF!</f>
        <v>#REF!</v>
      </c>
      <c r="D228" s="1140"/>
      <c r="E228" s="498" t="s">
        <v>587</v>
      </c>
      <c r="F228" s="773">
        <v>23705</v>
      </c>
      <c r="G228" s="373"/>
      <c r="H228" s="502">
        <v>43515</v>
      </c>
      <c r="I228" s="500">
        <v>43800</v>
      </c>
      <c r="J228" s="499" t="s">
        <v>1443</v>
      </c>
      <c r="K228" s="234"/>
      <c r="L228" s="240"/>
      <c r="M228" s="240"/>
      <c r="N228" s="240"/>
      <c r="O228" s="240"/>
      <c r="P228" s="240"/>
      <c r="Q228" s="240"/>
      <c r="R228" s="240"/>
      <c r="S228" s="240"/>
      <c r="T228" s="240"/>
      <c r="U228" s="240"/>
      <c r="V228" s="240"/>
    </row>
    <row r="229" spans="1:22" s="51" customFormat="1" ht="29.25" customHeight="1">
      <c r="A229" s="1276"/>
      <c r="B229" s="579"/>
      <c r="C229" s="233" t="e">
        <f>+'4. Procurement Plan'!#REF!</f>
        <v>#REF!</v>
      </c>
      <c r="D229" s="1140"/>
      <c r="E229" s="498" t="s">
        <v>588</v>
      </c>
      <c r="F229" s="773">
        <v>14370</v>
      </c>
      <c r="G229" s="373"/>
      <c r="H229" s="502">
        <v>43466</v>
      </c>
      <c r="I229" s="500">
        <v>43757</v>
      </c>
      <c r="J229" s="499" t="s">
        <v>1443</v>
      </c>
      <c r="K229" s="240"/>
      <c r="L229" s="240"/>
      <c r="M229" s="240"/>
      <c r="N229" s="240"/>
      <c r="O229" s="240"/>
      <c r="P229" s="240"/>
      <c r="Q229" s="240"/>
      <c r="R229" s="240"/>
      <c r="S229" s="240"/>
      <c r="T229" s="240"/>
      <c r="U229" s="234"/>
      <c r="V229" s="234"/>
    </row>
    <row r="230" spans="1:22" s="51" customFormat="1" ht="29.25" customHeight="1">
      <c r="A230" s="1276"/>
      <c r="B230" s="579"/>
      <c r="C230" s="233" t="e">
        <f>+'4. Procurement Plan'!#REF!</f>
        <v>#REF!</v>
      </c>
      <c r="D230" s="1140"/>
      <c r="E230" s="498" t="s">
        <v>589</v>
      </c>
      <c r="F230" s="773">
        <v>4667</v>
      </c>
      <c r="G230" s="373"/>
      <c r="H230" s="502">
        <v>43727</v>
      </c>
      <c r="I230" s="496">
        <v>43788</v>
      </c>
      <c r="J230" s="499" t="s">
        <v>1443</v>
      </c>
      <c r="K230" s="234"/>
      <c r="L230" s="234"/>
      <c r="M230" s="234"/>
      <c r="N230" s="234"/>
      <c r="O230" s="234"/>
      <c r="P230" s="234"/>
      <c r="Q230" s="234"/>
      <c r="R230" s="234"/>
      <c r="S230" s="240"/>
      <c r="T230" s="240"/>
      <c r="U230" s="240"/>
      <c r="V230" s="234"/>
    </row>
    <row r="231" spans="1:22" s="51" customFormat="1" ht="29.25" customHeight="1">
      <c r="A231" s="1276"/>
      <c r="B231" s="579"/>
      <c r="C231" s="233" t="e">
        <f>+'4. Procurement Plan'!#REF!</f>
        <v>#REF!</v>
      </c>
      <c r="D231" s="1140"/>
      <c r="E231" s="498" t="s">
        <v>590</v>
      </c>
      <c r="F231" s="773">
        <v>4778</v>
      </c>
      <c r="G231" s="373"/>
      <c r="H231" s="502">
        <v>43696</v>
      </c>
      <c r="I231" s="500">
        <v>43757</v>
      </c>
      <c r="J231" s="499" t="s">
        <v>1443</v>
      </c>
      <c r="K231" s="234"/>
      <c r="L231" s="205"/>
      <c r="M231" s="205"/>
      <c r="N231" s="205"/>
      <c r="O231" s="205"/>
      <c r="P231" s="205"/>
      <c r="Q231" s="205"/>
      <c r="R231" s="205"/>
      <c r="S231" s="240"/>
      <c r="T231" s="240"/>
      <c r="U231" s="240"/>
      <c r="V231" s="262"/>
    </row>
    <row r="232" spans="1:22" s="51" customFormat="1" ht="29.25" customHeight="1">
      <c r="A232" s="1276"/>
      <c r="B232" s="579"/>
      <c r="C232" s="233" t="e">
        <f>+'4. Procurement Plan'!#REF!</f>
        <v>#REF!</v>
      </c>
      <c r="D232" s="1140"/>
      <c r="E232" s="498" t="s">
        <v>591</v>
      </c>
      <c r="F232" s="773">
        <v>7778</v>
      </c>
      <c r="G232" s="373"/>
      <c r="H232" s="502">
        <v>43696</v>
      </c>
      <c r="I232" s="500">
        <v>43757</v>
      </c>
      <c r="J232" s="499" t="s">
        <v>1443</v>
      </c>
      <c r="K232" s="234"/>
      <c r="L232" s="205"/>
      <c r="M232" s="205"/>
      <c r="N232" s="205"/>
      <c r="O232" s="205"/>
      <c r="P232" s="205"/>
      <c r="Q232" s="205"/>
      <c r="R232" s="205"/>
      <c r="S232" s="240"/>
      <c r="T232" s="240"/>
      <c r="U232" s="240"/>
      <c r="V232" s="262"/>
    </row>
    <row r="233" spans="1:22" s="51" customFormat="1" ht="29.25" customHeight="1">
      <c r="A233" s="1276"/>
      <c r="B233" s="579"/>
      <c r="C233" s="233" t="e">
        <f>+'4. Procurement Plan'!#REF!</f>
        <v>#REF!</v>
      </c>
      <c r="D233" s="1140"/>
      <c r="E233" s="498" t="s">
        <v>592</v>
      </c>
      <c r="F233" s="773">
        <v>1111</v>
      </c>
      <c r="G233" s="373"/>
      <c r="H233" s="502">
        <v>43727</v>
      </c>
      <c r="I233" s="496">
        <v>43788</v>
      </c>
      <c r="J233" s="499" t="s">
        <v>1443</v>
      </c>
      <c r="K233" s="234"/>
      <c r="L233" s="234"/>
      <c r="M233" s="234"/>
      <c r="N233" s="234"/>
      <c r="O233" s="234"/>
      <c r="P233" s="234"/>
      <c r="Q233" s="234"/>
      <c r="R233" s="234"/>
      <c r="S233" s="240"/>
      <c r="T233" s="240"/>
      <c r="U233" s="240"/>
      <c r="V233" s="234"/>
    </row>
    <row r="234" spans="1:22" s="51" customFormat="1" ht="29.25" customHeight="1">
      <c r="A234" s="1276"/>
      <c r="B234" s="579"/>
      <c r="C234" s="233" t="e">
        <f>+'4. Procurement Plan'!#REF!</f>
        <v>#REF!</v>
      </c>
      <c r="D234" s="1141"/>
      <c r="E234" s="498" t="s">
        <v>593</v>
      </c>
      <c r="F234" s="773">
        <v>1778</v>
      </c>
      <c r="G234" s="373"/>
      <c r="H234" s="502">
        <v>43727</v>
      </c>
      <c r="I234" s="496">
        <v>43788</v>
      </c>
      <c r="J234" s="499" t="s">
        <v>1443</v>
      </c>
      <c r="K234" s="234"/>
      <c r="L234" s="234"/>
      <c r="M234" s="234"/>
      <c r="N234" s="234"/>
      <c r="O234" s="234"/>
      <c r="P234" s="234"/>
      <c r="Q234" s="234"/>
      <c r="R234" s="234"/>
      <c r="S234" s="240"/>
      <c r="T234" s="240"/>
      <c r="U234" s="240"/>
      <c r="V234" s="234"/>
    </row>
    <row r="235" spans="1:22" s="51" customFormat="1" ht="29.25" customHeight="1">
      <c r="A235" s="1276"/>
      <c r="B235" s="579"/>
      <c r="C235" s="1285" t="s">
        <v>1096</v>
      </c>
      <c r="D235" s="1286"/>
      <c r="E235" s="1287"/>
      <c r="F235" s="773"/>
      <c r="G235" s="373"/>
      <c r="H235" s="502"/>
      <c r="I235" s="496"/>
      <c r="J235" s="499"/>
      <c r="K235" s="234"/>
      <c r="L235" s="234"/>
      <c r="M235" s="234"/>
      <c r="N235" s="234"/>
      <c r="O235" s="234"/>
      <c r="P235" s="234"/>
      <c r="Q235" s="234"/>
      <c r="R235" s="234"/>
      <c r="S235" s="205"/>
      <c r="T235" s="205"/>
      <c r="U235" s="205"/>
      <c r="V235" s="684"/>
    </row>
    <row r="236" spans="1:22" s="51" customFormat="1" ht="29.25" customHeight="1">
      <c r="A236" s="1276"/>
      <c r="B236" s="579"/>
      <c r="C236" s="233"/>
      <c r="D236" s="1139" t="s">
        <v>1458</v>
      </c>
      <c r="E236" s="501"/>
      <c r="F236" s="773"/>
      <c r="G236" s="373"/>
      <c r="H236" s="496"/>
      <c r="I236" s="496"/>
      <c r="J236" s="499"/>
      <c r="K236" s="234"/>
      <c r="L236" s="205"/>
      <c r="M236" s="205"/>
      <c r="N236" s="205"/>
      <c r="O236" s="205"/>
      <c r="P236" s="205"/>
      <c r="Q236" s="205"/>
      <c r="R236" s="205"/>
      <c r="S236" s="205"/>
      <c r="T236" s="205"/>
      <c r="U236" s="205"/>
      <c r="V236" s="262"/>
    </row>
    <row r="237" spans="1:22" s="51" customFormat="1" ht="29.25" customHeight="1">
      <c r="A237" s="1276"/>
      <c r="B237" s="579"/>
      <c r="C237" s="233" t="e">
        <f>+'4. Procurement Plan'!#REF!</f>
        <v>#REF!</v>
      </c>
      <c r="D237" s="1140"/>
      <c r="E237" s="498" t="s">
        <v>599</v>
      </c>
      <c r="F237" s="773">
        <v>5057</v>
      </c>
      <c r="G237" s="373"/>
      <c r="H237" s="502">
        <v>43466</v>
      </c>
      <c r="I237" s="500">
        <v>43757</v>
      </c>
      <c r="J237" s="499" t="s">
        <v>1443</v>
      </c>
      <c r="K237" s="240"/>
      <c r="L237" s="240"/>
      <c r="M237" s="240"/>
      <c r="N237" s="240"/>
      <c r="O237" s="240"/>
      <c r="P237" s="240"/>
      <c r="Q237" s="240"/>
      <c r="R237" s="240"/>
      <c r="S237" s="240"/>
      <c r="T237" s="240"/>
      <c r="U237" s="205"/>
      <c r="V237" s="262"/>
    </row>
    <row r="238" spans="1:22" s="51" customFormat="1" ht="29.25" customHeight="1">
      <c r="A238" s="1276"/>
      <c r="B238" s="579"/>
      <c r="C238" s="233" t="e">
        <f>+'4. Procurement Plan'!#REF!</f>
        <v>#REF!</v>
      </c>
      <c r="D238" s="1140"/>
      <c r="E238" s="498" t="s">
        <v>1090</v>
      </c>
      <c r="F238" s="773">
        <v>8921</v>
      </c>
      <c r="G238" s="373"/>
      <c r="H238" s="502">
        <v>43543</v>
      </c>
      <c r="I238" s="502">
        <v>43727</v>
      </c>
      <c r="J238" s="499" t="s">
        <v>1443</v>
      </c>
      <c r="K238" s="234"/>
      <c r="L238" s="205"/>
      <c r="M238" s="240"/>
      <c r="N238" s="240"/>
      <c r="O238" s="240"/>
      <c r="P238" s="240"/>
      <c r="Q238" s="240"/>
      <c r="R238" s="240"/>
      <c r="S238" s="240"/>
      <c r="T238" s="234"/>
      <c r="U238" s="205"/>
      <c r="V238" s="262"/>
    </row>
    <row r="239" spans="1:22" s="51" customFormat="1" ht="29.25" customHeight="1">
      <c r="A239" s="1276"/>
      <c r="B239" s="579"/>
      <c r="C239" s="233" t="e">
        <f>+'4. Procurement Plan'!#REF!</f>
        <v>#REF!</v>
      </c>
      <c r="D239" s="1140"/>
      <c r="E239" s="498" t="s">
        <v>1089</v>
      </c>
      <c r="F239" s="773">
        <v>1630</v>
      </c>
      <c r="G239" s="373"/>
      <c r="H239" s="502">
        <v>43727</v>
      </c>
      <c r="I239" s="502">
        <v>43727</v>
      </c>
      <c r="J239" s="499" t="s">
        <v>1443</v>
      </c>
      <c r="K239" s="234"/>
      <c r="L239" s="205"/>
      <c r="M239" s="205"/>
      <c r="N239" s="205"/>
      <c r="O239" s="205"/>
      <c r="P239" s="205"/>
      <c r="Q239" s="205"/>
      <c r="R239" s="205"/>
      <c r="S239" s="240"/>
      <c r="T239" s="234"/>
      <c r="U239" s="205"/>
      <c r="V239" s="262"/>
    </row>
    <row r="240" spans="1:22" s="51" customFormat="1" ht="29.25" customHeight="1">
      <c r="A240" s="1276"/>
      <c r="B240" s="579"/>
      <c r="C240" s="233" t="e">
        <f>+'4. Procurement Plan'!#REF!</f>
        <v>#REF!</v>
      </c>
      <c r="D240" s="1140"/>
      <c r="E240" s="498" t="s">
        <v>593</v>
      </c>
      <c r="F240" s="773">
        <v>1481</v>
      </c>
      <c r="G240" s="373"/>
      <c r="H240" s="500">
        <v>43757</v>
      </c>
      <c r="I240" s="500">
        <v>43757</v>
      </c>
      <c r="J240" s="499" t="s">
        <v>1443</v>
      </c>
      <c r="K240" s="234"/>
      <c r="L240" s="205"/>
      <c r="M240" s="205"/>
      <c r="N240" s="205"/>
      <c r="O240" s="205"/>
      <c r="P240" s="205"/>
      <c r="Q240" s="205"/>
      <c r="R240" s="205"/>
      <c r="S240" s="234"/>
      <c r="T240" s="240"/>
      <c r="U240" s="205"/>
      <c r="V240" s="262"/>
    </row>
    <row r="241" spans="1:22" s="51" customFormat="1" ht="29.25" customHeight="1">
      <c r="A241" s="1276"/>
      <c r="B241" s="579"/>
      <c r="C241" s="233" t="e">
        <f>+'4. Procurement Plan'!#REF!</f>
        <v>#REF!</v>
      </c>
      <c r="D241" s="1140"/>
      <c r="E241" s="498" t="s">
        <v>1097</v>
      </c>
      <c r="F241" s="773">
        <v>74</v>
      </c>
      <c r="G241" s="373"/>
      <c r="H241" s="502">
        <v>43727</v>
      </c>
      <c r="I241" s="502">
        <v>43727</v>
      </c>
      <c r="J241" s="499" t="s">
        <v>1443</v>
      </c>
      <c r="K241" s="234"/>
      <c r="L241" s="205"/>
      <c r="M241" s="205"/>
      <c r="N241" s="205"/>
      <c r="O241" s="205"/>
      <c r="P241" s="205"/>
      <c r="Q241" s="205"/>
      <c r="R241" s="205"/>
      <c r="S241" s="240"/>
      <c r="T241" s="234"/>
      <c r="U241" s="205"/>
      <c r="V241" s="262"/>
    </row>
    <row r="242" spans="1:22" s="51" customFormat="1" ht="29.25" customHeight="1">
      <c r="A242" s="1276"/>
      <c r="B242" s="579"/>
      <c r="C242" s="233" t="e">
        <f>+'4. Procurement Plan'!#REF!</f>
        <v>#REF!</v>
      </c>
      <c r="D242" s="1141"/>
      <c r="E242" s="498" t="s">
        <v>1098</v>
      </c>
      <c r="F242" s="773">
        <v>889</v>
      </c>
      <c r="G242" s="373"/>
      <c r="H242" s="500">
        <v>43757</v>
      </c>
      <c r="I242" s="500">
        <v>43757</v>
      </c>
      <c r="J242" s="499" t="s">
        <v>1443</v>
      </c>
      <c r="K242" s="234"/>
      <c r="L242" s="205"/>
      <c r="M242" s="205"/>
      <c r="N242" s="205"/>
      <c r="O242" s="205"/>
      <c r="P242" s="205"/>
      <c r="Q242" s="205"/>
      <c r="R242" s="205"/>
      <c r="S242" s="234"/>
      <c r="T242" s="240"/>
      <c r="U242" s="205"/>
      <c r="V242" s="262"/>
    </row>
    <row r="243" spans="1:22" s="51" customFormat="1" ht="29.25" customHeight="1">
      <c r="A243" s="1276"/>
      <c r="B243" s="579"/>
      <c r="C243" s="1285" t="s">
        <v>1087</v>
      </c>
      <c r="D243" s="1286"/>
      <c r="E243" s="1287"/>
      <c r="F243" s="773"/>
      <c r="G243" s="373"/>
      <c r="H243" s="500"/>
      <c r="I243" s="500"/>
      <c r="J243" s="499"/>
      <c r="K243" s="234"/>
      <c r="L243" s="205"/>
      <c r="M243" s="205"/>
      <c r="N243" s="205"/>
      <c r="O243" s="205"/>
      <c r="P243" s="205"/>
      <c r="Q243" s="205"/>
      <c r="R243" s="205"/>
      <c r="S243" s="234"/>
      <c r="T243" s="205"/>
      <c r="U243" s="205"/>
      <c r="V243" s="262"/>
    </row>
    <row r="244" spans="1:22" s="51" customFormat="1" ht="29.25" customHeight="1">
      <c r="A244" s="1276"/>
      <c r="B244" s="579"/>
      <c r="C244" s="233"/>
      <c r="D244" s="1139" t="s">
        <v>1100</v>
      </c>
      <c r="E244" s="501"/>
      <c r="F244" s="773"/>
      <c r="G244" s="373"/>
      <c r="H244" s="502"/>
      <c r="I244" s="500"/>
      <c r="J244" s="499"/>
      <c r="K244" s="234"/>
      <c r="L244" s="205"/>
      <c r="M244" s="205"/>
      <c r="N244" s="205"/>
      <c r="O244" s="205"/>
      <c r="P244" s="205"/>
      <c r="Q244" s="234"/>
      <c r="R244" s="234"/>
      <c r="S244" s="205"/>
      <c r="T244" s="205"/>
      <c r="U244" s="205"/>
      <c r="V244" s="262"/>
    </row>
    <row r="245" spans="1:22" s="51" customFormat="1" ht="29.25" customHeight="1">
      <c r="A245" s="1276"/>
      <c r="B245" s="579"/>
      <c r="C245" s="233" t="e">
        <f>+'4. Procurement Plan'!#REF!</f>
        <v>#REF!</v>
      </c>
      <c r="D245" s="1140"/>
      <c r="E245" s="498" t="s">
        <v>1104</v>
      </c>
      <c r="F245" s="773">
        <v>8768</v>
      </c>
      <c r="G245" s="373"/>
      <c r="H245" s="502">
        <v>43515</v>
      </c>
      <c r="I245" s="500">
        <v>43727</v>
      </c>
      <c r="J245" s="499" t="s">
        <v>1443</v>
      </c>
      <c r="K245" s="234"/>
      <c r="L245" s="240"/>
      <c r="M245" s="240"/>
      <c r="N245" s="240"/>
      <c r="O245" s="240"/>
      <c r="P245" s="240"/>
      <c r="Q245" s="240"/>
      <c r="R245" s="240"/>
      <c r="S245" s="240"/>
      <c r="T245" s="205"/>
      <c r="U245" s="205"/>
      <c r="V245" s="262"/>
    </row>
    <row r="246" spans="1:22" s="51" customFormat="1" ht="29.25" customHeight="1">
      <c r="A246" s="1276"/>
      <c r="B246" s="579"/>
      <c r="C246" s="233"/>
      <c r="D246" s="1140"/>
      <c r="E246" s="498" t="s">
        <v>1088</v>
      </c>
      <c r="F246" s="773">
        <v>778</v>
      </c>
      <c r="G246" s="373"/>
      <c r="H246" s="502">
        <v>43696</v>
      </c>
      <c r="I246" s="500">
        <v>43727</v>
      </c>
      <c r="J246" s="499" t="s">
        <v>1443</v>
      </c>
      <c r="K246" s="234"/>
      <c r="L246" s="205"/>
      <c r="M246" s="205"/>
      <c r="N246" s="205"/>
      <c r="O246" s="205"/>
      <c r="P246" s="205"/>
      <c r="Q246" s="234"/>
      <c r="R246" s="240"/>
      <c r="S246" s="240"/>
      <c r="T246" s="205"/>
      <c r="U246" s="205"/>
      <c r="V246" s="262"/>
    </row>
    <row r="247" spans="1:22" s="51" customFormat="1" ht="29.25" customHeight="1">
      <c r="A247" s="1276"/>
      <c r="B247" s="579"/>
      <c r="C247" s="233" t="e">
        <f>+'4. Procurement Plan'!#REF!</f>
        <v>#REF!</v>
      </c>
      <c r="D247" s="1140"/>
      <c r="E247" s="498" t="s">
        <v>593</v>
      </c>
      <c r="F247" s="773">
        <v>444</v>
      </c>
      <c r="G247" s="373"/>
      <c r="H247" s="502">
        <v>43696</v>
      </c>
      <c r="I247" s="500">
        <v>43727</v>
      </c>
      <c r="J247" s="499" t="s">
        <v>1443</v>
      </c>
      <c r="K247" s="234"/>
      <c r="L247" s="205"/>
      <c r="M247" s="205"/>
      <c r="N247" s="205"/>
      <c r="O247" s="205"/>
      <c r="P247" s="234"/>
      <c r="Q247" s="205"/>
      <c r="R247" s="240"/>
      <c r="S247" s="240"/>
      <c r="T247" s="205"/>
      <c r="U247" s="205"/>
      <c r="V247" s="262"/>
    </row>
    <row r="248" spans="1:22" s="51" customFormat="1" ht="29.25" customHeight="1">
      <c r="A248" s="1276"/>
      <c r="B248" s="579"/>
      <c r="C248" s="233" t="e">
        <f>+'4. Procurement Plan'!#REF!</f>
        <v>#REF!</v>
      </c>
      <c r="D248" s="1140"/>
      <c r="E248" s="498" t="s">
        <v>1089</v>
      </c>
      <c r="F248" s="773">
        <v>889</v>
      </c>
      <c r="G248" s="373"/>
      <c r="H248" s="502">
        <v>43665</v>
      </c>
      <c r="I248" s="500">
        <v>43696</v>
      </c>
      <c r="J248" s="499" t="s">
        <v>1443</v>
      </c>
      <c r="K248" s="234"/>
      <c r="L248" s="205"/>
      <c r="M248" s="205"/>
      <c r="N248" s="205"/>
      <c r="O248" s="205"/>
      <c r="P248" s="234"/>
      <c r="Q248" s="240"/>
      <c r="R248" s="240"/>
      <c r="S248" s="205"/>
      <c r="T248" s="205"/>
      <c r="U248" s="205"/>
      <c r="V248" s="262"/>
    </row>
    <row r="249" spans="1:22" s="51" customFormat="1" ht="29.25" customHeight="1">
      <c r="A249" s="1276"/>
      <c r="B249" s="579"/>
      <c r="C249" s="233" t="e">
        <f>+'4. Procurement Plan'!#REF!</f>
        <v>#REF!</v>
      </c>
      <c r="D249" s="1140"/>
      <c r="E249" s="498" t="s">
        <v>1090</v>
      </c>
      <c r="F249" s="773">
        <v>2444</v>
      </c>
      <c r="G249" s="373"/>
      <c r="H249" s="502">
        <v>43665</v>
      </c>
      <c r="I249" s="500">
        <v>43696</v>
      </c>
      <c r="J249" s="499" t="s">
        <v>1443</v>
      </c>
      <c r="K249" s="234"/>
      <c r="L249" s="205"/>
      <c r="M249" s="205"/>
      <c r="N249" s="205"/>
      <c r="O249" s="205"/>
      <c r="P249" s="234"/>
      <c r="Q249" s="240"/>
      <c r="R249" s="240"/>
      <c r="S249" s="205"/>
      <c r="T249" s="205"/>
      <c r="U249" s="205"/>
      <c r="V249" s="262"/>
    </row>
    <row r="250" spans="1:22" s="51" customFormat="1" ht="29.25" customHeight="1">
      <c r="A250" s="1276"/>
      <c r="B250" s="579"/>
      <c r="C250" s="233" t="e">
        <f>+'4. Procurement Plan'!#REF!</f>
        <v>#REF!</v>
      </c>
      <c r="D250" s="1140" t="s">
        <v>1459</v>
      </c>
      <c r="E250" s="498" t="s">
        <v>587</v>
      </c>
      <c r="F250" s="773">
        <v>3259</v>
      </c>
      <c r="G250" s="373"/>
      <c r="H250" s="500">
        <v>43757</v>
      </c>
      <c r="I250" s="500">
        <v>43757</v>
      </c>
      <c r="J250" s="499" t="s">
        <v>1443</v>
      </c>
      <c r="K250" s="234"/>
      <c r="L250" s="205"/>
      <c r="M250" s="205"/>
      <c r="N250" s="205"/>
      <c r="O250" s="205"/>
      <c r="P250" s="234"/>
      <c r="Q250" s="205"/>
      <c r="R250" s="205"/>
      <c r="S250" s="205"/>
      <c r="T250" s="240"/>
      <c r="U250" s="205"/>
      <c r="V250" s="262"/>
    </row>
    <row r="251" spans="1:22" s="51" customFormat="1" ht="29.25" customHeight="1">
      <c r="A251" s="1276"/>
      <c r="B251" s="579"/>
      <c r="C251" s="233" t="e">
        <f>+'4. Procurement Plan'!#REF!</f>
        <v>#REF!</v>
      </c>
      <c r="D251" s="1141"/>
      <c r="E251" s="498" t="s">
        <v>1091</v>
      </c>
      <c r="F251" s="773">
        <v>1222</v>
      </c>
      <c r="G251" s="373"/>
      <c r="H251" s="500">
        <v>43757</v>
      </c>
      <c r="I251" s="500">
        <v>43757</v>
      </c>
      <c r="J251" s="499" t="s">
        <v>1443</v>
      </c>
      <c r="K251" s="234"/>
      <c r="L251" s="205"/>
      <c r="M251" s="205"/>
      <c r="N251" s="205"/>
      <c r="O251" s="205"/>
      <c r="P251" s="205"/>
      <c r="Q251" s="234"/>
      <c r="R251" s="234"/>
      <c r="S251" s="205"/>
      <c r="T251" s="240"/>
      <c r="U251" s="205"/>
      <c r="V251" s="262"/>
    </row>
    <row r="252" spans="1:22" s="51" customFormat="1" ht="78.75" customHeight="1">
      <c r="A252" s="1276"/>
      <c r="B252" s="579"/>
      <c r="C252" s="233" t="e">
        <f>+'4. Procurement Plan'!#REF!</f>
        <v>#REF!</v>
      </c>
      <c r="D252" s="487" t="s">
        <v>1101</v>
      </c>
      <c r="E252" s="258" t="s">
        <v>1102</v>
      </c>
      <c r="F252" s="773">
        <v>18640</v>
      </c>
      <c r="G252" s="373"/>
      <c r="H252" s="502">
        <v>43543</v>
      </c>
      <c r="I252" s="500">
        <v>43788</v>
      </c>
      <c r="J252" s="499" t="s">
        <v>1443</v>
      </c>
      <c r="K252" s="234"/>
      <c r="L252" s="234"/>
      <c r="M252" s="240"/>
      <c r="N252" s="240"/>
      <c r="O252" s="240"/>
      <c r="P252" s="240"/>
      <c r="Q252" s="240"/>
      <c r="R252" s="240"/>
      <c r="S252" s="240"/>
      <c r="T252" s="240"/>
      <c r="U252" s="205"/>
      <c r="V252" s="262"/>
    </row>
    <row r="253" spans="1:22" s="51" customFormat="1" ht="78.75" customHeight="1">
      <c r="A253" s="1276"/>
      <c r="B253" s="579"/>
      <c r="C253" s="1285" t="s">
        <v>1103</v>
      </c>
      <c r="D253" s="1286"/>
      <c r="E253" s="1287"/>
      <c r="F253" s="773"/>
      <c r="G253" s="373"/>
      <c r="H253" s="502"/>
      <c r="I253" s="500"/>
      <c r="J253" s="499"/>
      <c r="K253" s="234"/>
      <c r="L253" s="234"/>
      <c r="M253" s="240"/>
      <c r="N253" s="240"/>
      <c r="O253" s="240"/>
      <c r="P253" s="240"/>
      <c r="Q253" s="240"/>
      <c r="R253" s="240"/>
      <c r="S253" s="240"/>
      <c r="T253" s="240"/>
      <c r="U253" s="205"/>
      <c r="V253" s="262"/>
    </row>
    <row r="254" spans="1:22" s="51" customFormat="1" ht="34.5" customHeight="1">
      <c r="A254" s="1276"/>
      <c r="B254" s="579"/>
      <c r="C254" s="233"/>
      <c r="D254" s="1139" t="s">
        <v>1460</v>
      </c>
      <c r="E254" s="501"/>
      <c r="F254" s="773"/>
      <c r="G254" s="373"/>
      <c r="H254" s="496"/>
      <c r="I254" s="496"/>
      <c r="J254" s="499"/>
      <c r="K254" s="234"/>
      <c r="L254" s="205"/>
      <c r="M254" s="205"/>
      <c r="N254" s="205"/>
      <c r="O254" s="205"/>
      <c r="P254" s="205"/>
      <c r="Q254" s="205"/>
      <c r="R254" s="234"/>
      <c r="S254" s="205"/>
      <c r="T254" s="205"/>
      <c r="U254" s="205"/>
      <c r="V254" s="262"/>
    </row>
    <row r="255" spans="1:22" s="51" customFormat="1" ht="29.25" customHeight="1">
      <c r="A255" s="1276"/>
      <c r="B255" s="579"/>
      <c r="C255" s="233" t="e">
        <f>+'4. Procurement Plan'!#REF!</f>
        <v>#REF!</v>
      </c>
      <c r="D255" s="1140"/>
      <c r="E255" s="498" t="s">
        <v>1104</v>
      </c>
      <c r="F255" s="773">
        <v>5778</v>
      </c>
      <c r="G255" s="373"/>
      <c r="H255" s="500">
        <v>43757</v>
      </c>
      <c r="I255" s="500">
        <v>43757</v>
      </c>
      <c r="J255" s="499" t="s">
        <v>1443</v>
      </c>
      <c r="K255" s="234"/>
      <c r="L255" s="205"/>
      <c r="M255" s="205"/>
      <c r="N255" s="205"/>
      <c r="O255" s="205"/>
      <c r="P255" s="205"/>
      <c r="Q255" s="205"/>
      <c r="R255" s="234"/>
      <c r="S255" s="205"/>
      <c r="T255" s="240"/>
      <c r="U255" s="205"/>
      <c r="V255" s="262"/>
    </row>
    <row r="256" spans="1:22" s="51" customFormat="1" ht="29.25" customHeight="1">
      <c r="A256" s="1276"/>
      <c r="B256" s="579"/>
      <c r="C256" s="233" t="e">
        <f>+'4. Procurement Plan'!#REF!</f>
        <v>#REF!</v>
      </c>
      <c r="D256" s="1140"/>
      <c r="E256" s="498" t="s">
        <v>590</v>
      </c>
      <c r="F256" s="773">
        <v>444</v>
      </c>
      <c r="G256" s="373"/>
      <c r="H256" s="496">
        <v>43727</v>
      </c>
      <c r="I256" s="496">
        <v>43727</v>
      </c>
      <c r="J256" s="499" t="s">
        <v>1443</v>
      </c>
      <c r="K256" s="234"/>
      <c r="L256" s="205"/>
      <c r="M256" s="205"/>
      <c r="N256" s="205"/>
      <c r="O256" s="205"/>
      <c r="P256" s="205"/>
      <c r="Q256" s="205"/>
      <c r="R256" s="234"/>
      <c r="S256" s="240"/>
      <c r="T256" s="205"/>
      <c r="U256" s="205"/>
      <c r="V256" s="262"/>
    </row>
    <row r="257" spans="1:23" s="51" customFormat="1" ht="29.25" customHeight="1">
      <c r="A257" s="1276"/>
      <c r="B257" s="579"/>
      <c r="C257" s="233" t="e">
        <f>+'4. Procurement Plan'!#REF!</f>
        <v>#REF!</v>
      </c>
      <c r="D257" s="1141"/>
      <c r="E257" s="498" t="s">
        <v>593</v>
      </c>
      <c r="F257" s="773">
        <v>889</v>
      </c>
      <c r="G257" s="373"/>
      <c r="H257" s="500">
        <v>43757</v>
      </c>
      <c r="I257" s="500">
        <v>43757</v>
      </c>
      <c r="J257" s="499" t="s">
        <v>1443</v>
      </c>
      <c r="K257" s="234"/>
      <c r="L257" s="205"/>
      <c r="M257" s="205"/>
      <c r="N257" s="205"/>
      <c r="O257" s="205"/>
      <c r="P257" s="205"/>
      <c r="Q257" s="205"/>
      <c r="R257" s="205"/>
      <c r="S257" s="205"/>
      <c r="T257" s="240"/>
      <c r="U257" s="205"/>
      <c r="V257" s="262"/>
    </row>
    <row r="258" spans="1:23" s="51" customFormat="1" ht="29.25" customHeight="1">
      <c r="A258" s="1276"/>
      <c r="B258" s="579"/>
      <c r="C258" s="1285" t="s">
        <v>1105</v>
      </c>
      <c r="D258" s="1286"/>
      <c r="E258" s="1287"/>
      <c r="F258" s="773"/>
      <c r="G258" s="373"/>
      <c r="H258" s="500"/>
      <c r="I258" s="500"/>
      <c r="J258" s="499"/>
      <c r="K258" s="234"/>
      <c r="L258" s="205"/>
      <c r="M258" s="205"/>
      <c r="N258" s="205"/>
      <c r="O258" s="205"/>
      <c r="P258" s="205"/>
      <c r="Q258" s="205"/>
      <c r="R258" s="205"/>
      <c r="S258" s="205"/>
      <c r="T258" s="205"/>
      <c r="U258" s="205"/>
      <c r="V258" s="262"/>
    </row>
    <row r="259" spans="1:23" s="51" customFormat="1" ht="24" customHeight="1">
      <c r="A259" s="1276"/>
      <c r="B259" s="579"/>
      <c r="C259" s="233"/>
      <c r="D259" s="1139" t="s">
        <v>1461</v>
      </c>
      <c r="E259" s="501"/>
      <c r="F259" s="773"/>
      <c r="G259" s="373"/>
      <c r="H259" s="496"/>
      <c r="I259" s="496"/>
      <c r="J259" s="499"/>
      <c r="K259" s="234"/>
      <c r="L259" s="205"/>
      <c r="M259" s="205"/>
      <c r="N259" s="205"/>
      <c r="O259" s="205"/>
      <c r="P259" s="205"/>
      <c r="Q259" s="205"/>
      <c r="R259" s="205"/>
      <c r="S259" s="205"/>
      <c r="T259" s="205"/>
      <c r="U259" s="205"/>
      <c r="V259" s="262"/>
    </row>
    <row r="260" spans="1:23" s="51" customFormat="1" ht="29.25" customHeight="1">
      <c r="A260" s="1276"/>
      <c r="B260" s="579"/>
      <c r="C260" s="233" t="e">
        <f>+'4. Procurement Plan'!#REF!</f>
        <v>#REF!</v>
      </c>
      <c r="D260" s="1140"/>
      <c r="E260" s="498" t="s">
        <v>599</v>
      </c>
      <c r="F260" s="773">
        <v>3815</v>
      </c>
      <c r="G260" s="373"/>
      <c r="H260" s="502">
        <v>43770</v>
      </c>
      <c r="I260" s="502">
        <v>43770</v>
      </c>
      <c r="J260" s="499" t="s">
        <v>1443</v>
      </c>
      <c r="K260" s="234"/>
      <c r="L260" s="205"/>
      <c r="M260" s="205"/>
      <c r="N260" s="205"/>
      <c r="O260" s="205"/>
      <c r="P260" s="205"/>
      <c r="Q260" s="205"/>
      <c r="R260" s="205"/>
      <c r="S260" s="205"/>
      <c r="T260" s="205"/>
      <c r="U260" s="240"/>
      <c r="V260" s="262"/>
    </row>
    <row r="261" spans="1:23" s="51" customFormat="1" ht="29.25" customHeight="1">
      <c r="A261" s="1276"/>
      <c r="B261" s="579"/>
      <c r="C261" s="233" t="e">
        <f>+'4. Procurement Plan'!#REF!</f>
        <v>#REF!</v>
      </c>
      <c r="D261" s="1140"/>
      <c r="E261" s="498" t="s">
        <v>1090</v>
      </c>
      <c r="F261" s="773">
        <v>2444</v>
      </c>
      <c r="G261" s="373"/>
      <c r="H261" s="500">
        <v>43757</v>
      </c>
      <c r="I261" s="500">
        <v>43757</v>
      </c>
      <c r="J261" s="499" t="s">
        <v>1443</v>
      </c>
      <c r="K261" s="234"/>
      <c r="L261" s="205"/>
      <c r="M261" s="205"/>
      <c r="N261" s="205"/>
      <c r="O261" s="205"/>
      <c r="P261" s="205"/>
      <c r="Q261" s="205"/>
      <c r="R261" s="205"/>
      <c r="S261" s="240"/>
      <c r="T261" s="205"/>
      <c r="U261" s="205"/>
      <c r="V261" s="262"/>
    </row>
    <row r="262" spans="1:23" s="51" customFormat="1" ht="29.25" customHeight="1">
      <c r="A262" s="1276"/>
      <c r="B262" s="579"/>
      <c r="C262" s="233" t="e">
        <f>+'4. Procurement Plan'!#REF!</f>
        <v>#REF!</v>
      </c>
      <c r="D262" s="1140"/>
      <c r="E262" s="498" t="s">
        <v>1089</v>
      </c>
      <c r="F262" s="773">
        <v>1630</v>
      </c>
      <c r="G262" s="373"/>
      <c r="H262" s="500">
        <v>43757</v>
      </c>
      <c r="I262" s="500">
        <v>43757</v>
      </c>
      <c r="J262" s="499" t="s">
        <v>1443</v>
      </c>
      <c r="K262" s="234"/>
      <c r="L262" s="205"/>
      <c r="M262" s="205"/>
      <c r="N262" s="205"/>
      <c r="O262" s="205"/>
      <c r="P262" s="205"/>
      <c r="Q262" s="205"/>
      <c r="R262" s="205"/>
      <c r="S262" s="240"/>
      <c r="T262" s="205"/>
      <c r="U262" s="205"/>
      <c r="V262" s="262"/>
    </row>
    <row r="263" spans="1:23" s="51" customFormat="1" ht="29.25" customHeight="1">
      <c r="A263" s="1276"/>
      <c r="B263" s="579"/>
      <c r="C263" s="233" t="e">
        <f>+'4. Procurement Plan'!#REF!</f>
        <v>#REF!</v>
      </c>
      <c r="D263" s="1140"/>
      <c r="E263" s="498" t="s">
        <v>593</v>
      </c>
      <c r="F263" s="773">
        <v>1481</v>
      </c>
      <c r="G263" s="373"/>
      <c r="H263" s="502">
        <v>43770</v>
      </c>
      <c r="I263" s="502">
        <v>43770</v>
      </c>
      <c r="J263" s="499" t="s">
        <v>1443</v>
      </c>
      <c r="K263" s="234"/>
      <c r="L263" s="205"/>
      <c r="M263" s="205"/>
      <c r="N263" s="205"/>
      <c r="O263" s="205"/>
      <c r="P263" s="205"/>
      <c r="Q263" s="205"/>
      <c r="R263" s="205"/>
      <c r="S263" s="205"/>
      <c r="T263" s="205"/>
      <c r="U263" s="240"/>
      <c r="V263" s="262"/>
    </row>
    <row r="264" spans="1:23" s="51" customFormat="1" ht="29.25" customHeight="1">
      <c r="A264" s="1276"/>
      <c r="B264" s="579"/>
      <c r="C264" s="233" t="e">
        <f>+'4. Procurement Plan'!#REF!</f>
        <v>#REF!</v>
      </c>
      <c r="D264" s="1140"/>
      <c r="E264" s="498" t="s">
        <v>1097</v>
      </c>
      <c r="F264" s="773">
        <v>74</v>
      </c>
      <c r="G264" s="373"/>
      <c r="H264" s="502">
        <v>43757</v>
      </c>
      <c r="I264" s="502">
        <v>43757</v>
      </c>
      <c r="J264" s="499" t="s">
        <v>1443</v>
      </c>
      <c r="K264" s="234"/>
      <c r="L264" s="205"/>
      <c r="M264" s="205"/>
      <c r="N264" s="205"/>
      <c r="O264" s="205"/>
      <c r="P264" s="205"/>
      <c r="Q264" s="205"/>
      <c r="R264" s="205"/>
      <c r="S264" s="205"/>
      <c r="T264" s="240"/>
      <c r="U264" s="205"/>
      <c r="V264" s="262"/>
    </row>
    <row r="265" spans="1:23" s="51" customFormat="1" ht="29.25" customHeight="1">
      <c r="A265" s="1276"/>
      <c r="B265" s="579"/>
      <c r="C265" s="233" t="e">
        <f>+'4. Procurement Plan'!#REF!</f>
        <v>#REF!</v>
      </c>
      <c r="D265" s="1141"/>
      <c r="E265" s="498" t="s">
        <v>1098</v>
      </c>
      <c r="F265" s="773">
        <v>889</v>
      </c>
      <c r="G265" s="373"/>
      <c r="H265" s="502">
        <v>43788</v>
      </c>
      <c r="I265" s="502">
        <v>43788</v>
      </c>
      <c r="J265" s="499" t="s">
        <v>1443</v>
      </c>
      <c r="K265" s="234"/>
      <c r="L265" s="205"/>
      <c r="M265" s="205"/>
      <c r="N265" s="205"/>
      <c r="O265" s="205"/>
      <c r="P265" s="205"/>
      <c r="Q265" s="205"/>
      <c r="R265" s="205"/>
      <c r="S265" s="205"/>
      <c r="T265" s="205"/>
      <c r="U265" s="240"/>
      <c r="V265" s="262"/>
    </row>
    <row r="266" spans="1:23" s="51" customFormat="1" ht="29.25" customHeight="1">
      <c r="A266" s="1276"/>
      <c r="B266" s="579"/>
      <c r="C266" s="1285" t="s">
        <v>1099</v>
      </c>
      <c r="D266" s="1286"/>
      <c r="E266" s="1287"/>
      <c r="F266" s="773"/>
      <c r="G266" s="373"/>
      <c r="H266" s="502"/>
      <c r="I266" s="502"/>
      <c r="J266" s="499"/>
      <c r="K266" s="234"/>
      <c r="L266" s="205"/>
      <c r="M266" s="205"/>
      <c r="N266" s="205"/>
      <c r="O266" s="205"/>
      <c r="P266" s="205"/>
      <c r="Q266" s="205"/>
      <c r="R266" s="205"/>
      <c r="S266" s="205"/>
      <c r="T266" s="205"/>
      <c r="U266" s="240"/>
      <c r="V266" s="262"/>
    </row>
    <row r="267" spans="1:23" s="51" customFormat="1" ht="11.25" customHeight="1">
      <c r="A267" s="1276"/>
      <c r="B267" s="579"/>
      <c r="C267" s="233"/>
      <c r="D267" s="1139" t="s">
        <v>1462</v>
      </c>
      <c r="E267" s="501"/>
      <c r="F267" s="773"/>
      <c r="G267" s="373"/>
      <c r="H267" s="502"/>
      <c r="I267" s="502"/>
      <c r="J267" s="499"/>
      <c r="K267" s="234"/>
      <c r="L267" s="205"/>
      <c r="M267" s="205"/>
      <c r="N267" s="205"/>
      <c r="O267" s="205"/>
      <c r="P267" s="205"/>
      <c r="Q267" s="205"/>
      <c r="R267" s="205"/>
      <c r="S267" s="205"/>
      <c r="T267" s="205"/>
      <c r="U267" s="205"/>
      <c r="V267" s="262"/>
      <c r="W267" s="422"/>
    </row>
    <row r="268" spans="1:23" s="51" customFormat="1" ht="29.25" customHeight="1">
      <c r="A268" s="1276"/>
      <c r="B268" s="579"/>
      <c r="C268" s="233" t="e">
        <f>+'4. Procurement Plan'!#REF!</f>
        <v>#REF!</v>
      </c>
      <c r="D268" s="1140"/>
      <c r="E268" s="498" t="s">
        <v>600</v>
      </c>
      <c r="F268" s="773">
        <v>519</v>
      </c>
      <c r="G268" s="373"/>
      <c r="H268" s="502">
        <v>43757</v>
      </c>
      <c r="I268" s="502">
        <v>43757</v>
      </c>
      <c r="J268" s="499" t="s">
        <v>1443</v>
      </c>
      <c r="K268" s="234"/>
      <c r="L268" s="205"/>
      <c r="M268" s="205"/>
      <c r="N268" s="205"/>
      <c r="O268" s="205"/>
      <c r="P268" s="205"/>
      <c r="Q268" s="205"/>
      <c r="R268" s="205"/>
      <c r="S268" s="205"/>
      <c r="T268" s="240"/>
      <c r="U268" s="205"/>
      <c r="V268" s="262"/>
      <c r="W268" s="422"/>
    </row>
    <row r="269" spans="1:23" s="51" customFormat="1" ht="29.25" customHeight="1">
      <c r="A269" s="1276"/>
      <c r="B269" s="579"/>
      <c r="C269" s="233" t="e">
        <f>+'4. Procurement Plan'!#REF!</f>
        <v>#REF!</v>
      </c>
      <c r="D269" s="1140"/>
      <c r="E269" s="498" t="s">
        <v>599</v>
      </c>
      <c r="F269" s="773">
        <v>1667</v>
      </c>
      <c r="G269" s="373"/>
      <c r="H269" s="502">
        <v>43757</v>
      </c>
      <c r="I269" s="502">
        <v>43757</v>
      </c>
      <c r="J269" s="499" t="s">
        <v>1443</v>
      </c>
      <c r="K269" s="234"/>
      <c r="L269" s="205"/>
      <c r="M269" s="205"/>
      <c r="N269" s="205"/>
      <c r="O269" s="205"/>
      <c r="P269" s="205"/>
      <c r="Q269" s="205"/>
      <c r="R269" s="205"/>
      <c r="S269" s="205"/>
      <c r="T269" s="240"/>
      <c r="U269" s="205"/>
      <c r="V269" s="262"/>
      <c r="W269" s="422"/>
    </row>
    <row r="270" spans="1:23" s="51" customFormat="1" ht="29.25" customHeight="1">
      <c r="A270" s="1276"/>
      <c r="B270" s="579"/>
      <c r="C270" s="233"/>
      <c r="D270" s="1140"/>
      <c r="E270" s="498" t="s">
        <v>1088</v>
      </c>
      <c r="F270" s="773">
        <v>389</v>
      </c>
      <c r="G270" s="373"/>
      <c r="H270" s="502">
        <v>43757</v>
      </c>
      <c r="I270" s="502">
        <v>43757</v>
      </c>
      <c r="J270" s="499" t="s">
        <v>1443</v>
      </c>
      <c r="K270" s="234"/>
      <c r="L270" s="205"/>
      <c r="M270" s="205"/>
      <c r="N270" s="205"/>
      <c r="O270" s="205"/>
      <c r="P270" s="205"/>
      <c r="Q270" s="205"/>
      <c r="R270" s="205"/>
      <c r="S270" s="205"/>
      <c r="T270" s="240"/>
      <c r="U270" s="205"/>
      <c r="V270" s="262"/>
      <c r="W270" s="422"/>
    </row>
    <row r="271" spans="1:23" s="51" customFormat="1" ht="29.25" customHeight="1">
      <c r="A271" s="1276"/>
      <c r="B271" s="579"/>
      <c r="C271" s="233" t="e">
        <f>+'4. Procurement Plan'!#REF!</f>
        <v>#REF!</v>
      </c>
      <c r="D271" s="1140"/>
      <c r="E271" s="498" t="s">
        <v>593</v>
      </c>
      <c r="F271" s="773">
        <v>222</v>
      </c>
      <c r="G271" s="373"/>
      <c r="H271" s="502">
        <v>43757</v>
      </c>
      <c r="I271" s="502">
        <v>43757</v>
      </c>
      <c r="J271" s="499" t="s">
        <v>1443</v>
      </c>
      <c r="K271" s="234"/>
      <c r="L271" s="205"/>
      <c r="M271" s="205"/>
      <c r="N271" s="205"/>
      <c r="O271" s="205"/>
      <c r="P271" s="205"/>
      <c r="Q271" s="205"/>
      <c r="R271" s="205"/>
      <c r="S271" s="205"/>
      <c r="T271" s="240"/>
      <c r="U271" s="205"/>
      <c r="V271" s="262"/>
      <c r="W271" s="422"/>
    </row>
    <row r="272" spans="1:23" s="51" customFormat="1" ht="29.25" customHeight="1">
      <c r="A272" s="1276"/>
      <c r="B272" s="579"/>
      <c r="C272" s="233" t="e">
        <f>+'4. Procurement Plan'!#REF!</f>
        <v>#REF!</v>
      </c>
      <c r="D272" s="1140"/>
      <c r="E272" s="498" t="s">
        <v>1089</v>
      </c>
      <c r="F272" s="773">
        <v>444</v>
      </c>
      <c r="G272" s="373"/>
      <c r="H272" s="496">
        <v>43727</v>
      </c>
      <c r="I272" s="496">
        <v>43727</v>
      </c>
      <c r="J272" s="499" t="s">
        <v>1443</v>
      </c>
      <c r="K272" s="234"/>
      <c r="L272" s="205"/>
      <c r="M272" s="205"/>
      <c r="N272" s="205"/>
      <c r="O272" s="205"/>
      <c r="P272" s="205"/>
      <c r="Q272" s="205"/>
      <c r="R272" s="205"/>
      <c r="S272" s="240"/>
      <c r="T272" s="205"/>
      <c r="U272" s="205"/>
      <c r="V272" s="262"/>
      <c r="W272" s="422"/>
    </row>
    <row r="273" spans="1:23" s="51" customFormat="1" ht="29.25" customHeight="1">
      <c r="A273" s="1276"/>
      <c r="B273" s="579"/>
      <c r="C273" s="233" t="e">
        <f>+'4. Procurement Plan'!#REF!</f>
        <v>#REF!</v>
      </c>
      <c r="D273" s="1140"/>
      <c r="E273" s="498" t="s">
        <v>1090</v>
      </c>
      <c r="F273" s="773">
        <v>1222</v>
      </c>
      <c r="G273" s="373"/>
      <c r="H273" s="496">
        <v>43727</v>
      </c>
      <c r="I273" s="496">
        <v>43727</v>
      </c>
      <c r="J273" s="499" t="s">
        <v>1443</v>
      </c>
      <c r="K273" s="234"/>
      <c r="L273" s="205"/>
      <c r="M273" s="205"/>
      <c r="N273" s="205"/>
      <c r="O273" s="205"/>
      <c r="P273" s="205"/>
      <c r="Q273" s="205"/>
      <c r="R273" s="205"/>
      <c r="S273" s="240"/>
      <c r="T273" s="205"/>
      <c r="U273" s="205"/>
      <c r="V273" s="262"/>
      <c r="W273" s="422"/>
    </row>
    <row r="274" spans="1:23" s="51" customFormat="1" ht="29.25" customHeight="1">
      <c r="A274" s="1276"/>
      <c r="B274" s="579"/>
      <c r="C274" s="233" t="e">
        <f>+'4. Procurement Plan'!#REF!</f>
        <v>#REF!</v>
      </c>
      <c r="D274" s="1140" t="s">
        <v>1463</v>
      </c>
      <c r="E274" s="498" t="s">
        <v>1092</v>
      </c>
      <c r="F274" s="773">
        <v>1667</v>
      </c>
      <c r="G274" s="373"/>
      <c r="H274" s="502">
        <v>43757</v>
      </c>
      <c r="I274" s="502">
        <v>43757</v>
      </c>
      <c r="J274" s="499" t="s">
        <v>1443</v>
      </c>
      <c r="K274" s="234"/>
      <c r="L274" s="205"/>
      <c r="M274" s="205"/>
      <c r="N274" s="205"/>
      <c r="O274" s="205"/>
      <c r="P274" s="205"/>
      <c r="Q274" s="205"/>
      <c r="R274" s="205"/>
      <c r="S274" s="205"/>
      <c r="T274" s="240"/>
      <c r="U274" s="205"/>
      <c r="V274" s="262"/>
      <c r="W274" s="422"/>
    </row>
    <row r="275" spans="1:23" s="51" customFormat="1" ht="29.25" customHeight="1">
      <c r="A275" s="1276"/>
      <c r="B275" s="579"/>
      <c r="C275" s="233" t="e">
        <f>+'4. Procurement Plan'!#REF!</f>
        <v>#REF!</v>
      </c>
      <c r="D275" s="1141"/>
      <c r="E275" s="498" t="s">
        <v>1091</v>
      </c>
      <c r="F275" s="773">
        <v>611</v>
      </c>
      <c r="G275" s="373"/>
      <c r="H275" s="496">
        <v>43727</v>
      </c>
      <c r="I275" s="496">
        <v>43727</v>
      </c>
      <c r="J275" s="499" t="s">
        <v>1443</v>
      </c>
      <c r="K275" s="234"/>
      <c r="L275" s="205"/>
      <c r="M275" s="205"/>
      <c r="N275" s="205"/>
      <c r="O275" s="205"/>
      <c r="P275" s="205"/>
      <c r="Q275" s="205"/>
      <c r="R275" s="205"/>
      <c r="S275" s="240"/>
      <c r="T275" s="205"/>
      <c r="U275" s="205"/>
      <c r="V275" s="262"/>
      <c r="W275" s="422"/>
    </row>
    <row r="276" spans="1:23" s="51" customFormat="1" ht="96" customHeight="1">
      <c r="A276" s="1276"/>
      <c r="B276" s="579"/>
      <c r="C276" s="233"/>
      <c r="D276" s="498" t="s">
        <v>1106</v>
      </c>
      <c r="E276" s="503" t="s">
        <v>1107</v>
      </c>
      <c r="F276" s="773">
        <v>5333</v>
      </c>
      <c r="G276" s="373"/>
      <c r="H276" s="496">
        <v>43635</v>
      </c>
      <c r="I276" s="496">
        <v>43727</v>
      </c>
      <c r="J276" s="499" t="s">
        <v>1443</v>
      </c>
      <c r="K276" s="205"/>
      <c r="L276" s="205"/>
      <c r="M276" s="205"/>
      <c r="N276" s="205"/>
      <c r="O276" s="205"/>
      <c r="P276" s="240"/>
      <c r="Q276" s="240"/>
      <c r="R276" s="240"/>
      <c r="S276" s="240"/>
      <c r="T276" s="205"/>
      <c r="U276" s="205"/>
      <c r="V276" s="262"/>
      <c r="W276" s="422"/>
    </row>
    <row r="277" spans="1:23" s="51" customFormat="1" ht="50.25" customHeight="1">
      <c r="A277" s="1276"/>
      <c r="B277" s="579"/>
      <c r="C277" s="233" t="e">
        <f>+'4. Procurement Plan'!#REF!</f>
        <v>#REF!</v>
      </c>
      <c r="D277" s="1139" t="s">
        <v>1464</v>
      </c>
      <c r="E277" s="503" t="s">
        <v>587</v>
      </c>
      <c r="F277" s="773">
        <v>5259</v>
      </c>
      <c r="G277" s="373"/>
      <c r="H277" s="496">
        <v>43788</v>
      </c>
      <c r="I277" s="496">
        <v>43788</v>
      </c>
      <c r="J277" s="499" t="s">
        <v>1443</v>
      </c>
      <c r="K277" s="234"/>
      <c r="L277" s="205"/>
      <c r="M277" s="205"/>
      <c r="N277" s="205"/>
      <c r="O277" s="205"/>
      <c r="P277" s="205"/>
      <c r="Q277" s="205"/>
      <c r="R277" s="205"/>
      <c r="S277" s="205"/>
      <c r="T277" s="205"/>
      <c r="U277" s="240"/>
      <c r="V277" s="262"/>
      <c r="W277" s="422"/>
    </row>
    <row r="278" spans="1:23" s="51" customFormat="1" ht="29.25" customHeight="1">
      <c r="A278" s="1276"/>
      <c r="B278" s="579"/>
      <c r="C278" s="233" t="e">
        <f>+'4. Procurement Plan'!#REF!</f>
        <v>#REF!</v>
      </c>
      <c r="D278" s="1140"/>
      <c r="E278" s="503" t="s">
        <v>594</v>
      </c>
      <c r="F278" s="773">
        <v>296</v>
      </c>
      <c r="G278" s="373"/>
      <c r="H278" s="502">
        <v>43757</v>
      </c>
      <c r="I278" s="502">
        <v>43757</v>
      </c>
      <c r="J278" s="499" t="s">
        <v>1443</v>
      </c>
      <c r="K278" s="234"/>
      <c r="L278" s="205"/>
      <c r="M278" s="205"/>
      <c r="N278" s="205"/>
      <c r="O278" s="205"/>
      <c r="P278" s="205"/>
      <c r="Q278" s="205"/>
      <c r="R278" s="205"/>
      <c r="S278" s="205"/>
      <c r="T278" s="240"/>
      <c r="U278" s="205"/>
      <c r="V278" s="262"/>
      <c r="W278" s="422"/>
    </row>
    <row r="279" spans="1:23" s="51" customFormat="1" ht="29.25" customHeight="1">
      <c r="A279" s="1276"/>
      <c r="B279" s="579"/>
      <c r="C279" s="233" t="e">
        <f>+'4. Procurement Plan'!#REF!</f>
        <v>#REF!</v>
      </c>
      <c r="D279" s="1141"/>
      <c r="E279" s="503" t="s">
        <v>595</v>
      </c>
      <c r="F279" s="773">
        <v>444</v>
      </c>
      <c r="G279" s="373"/>
      <c r="H279" s="496">
        <v>43788</v>
      </c>
      <c r="I279" s="496">
        <v>43788</v>
      </c>
      <c r="J279" s="499" t="s">
        <v>1443</v>
      </c>
      <c r="K279" s="234"/>
      <c r="L279" s="205"/>
      <c r="M279" s="205"/>
      <c r="N279" s="205"/>
      <c r="O279" s="205"/>
      <c r="P279" s="205"/>
      <c r="Q279" s="205"/>
      <c r="R279" s="205"/>
      <c r="S279" s="205"/>
      <c r="T279" s="205"/>
      <c r="U279" s="240"/>
      <c r="V279" s="262"/>
      <c r="W279" s="422"/>
    </row>
    <row r="280" spans="1:23" s="51" customFormat="1" ht="44.25" customHeight="1">
      <c r="A280" s="580"/>
      <c r="B280" s="1136" t="s">
        <v>991</v>
      </c>
      <c r="C280" s="1143"/>
      <c r="D280" s="1143"/>
      <c r="E280" s="1144"/>
      <c r="F280" s="779">
        <f>SUM(F198:F279)</f>
        <v>457530</v>
      </c>
      <c r="G280" s="543"/>
      <c r="H280" s="543"/>
      <c r="I280" s="543"/>
      <c r="J280" s="543"/>
      <c r="K280" s="335"/>
      <c r="L280" s="335"/>
      <c r="M280" s="335"/>
      <c r="N280" s="335"/>
      <c r="O280" s="335"/>
      <c r="P280" s="335"/>
      <c r="Q280" s="335"/>
      <c r="R280" s="335"/>
      <c r="S280" s="335"/>
      <c r="T280" s="335"/>
      <c r="U280" s="335"/>
      <c r="V280" s="335"/>
      <c r="W280" s="639">
        <f>+F280-457534</f>
        <v>-4</v>
      </c>
    </row>
    <row r="281" spans="1:23" s="51" customFormat="1">
      <c r="A281" s="581"/>
      <c r="B281" s="222"/>
      <c r="C281" s="541"/>
      <c r="D281" s="541"/>
      <c r="E281" s="541"/>
      <c r="F281" s="780"/>
      <c r="G281" s="541"/>
      <c r="H281" s="541"/>
      <c r="I281" s="541"/>
      <c r="J281" s="541"/>
      <c r="K281" s="554"/>
      <c r="L281" s="554"/>
      <c r="M281" s="554"/>
      <c r="N281" s="554"/>
      <c r="O281" s="554"/>
      <c r="P281" s="554"/>
      <c r="Q281" s="554"/>
      <c r="R281" s="554"/>
      <c r="S281" s="554"/>
      <c r="T281" s="554"/>
      <c r="U281" s="554"/>
      <c r="V281" s="559"/>
    </row>
    <row r="282" spans="1:23" ht="75" customHeight="1">
      <c r="A282" s="1112" t="str">
        <f>+'2. Results Matrix'!B87</f>
        <v>Technical assistance and resources provided to Legal Aid Council (female/male) members/ same as Training of Police Officers &amp; JPs on Legal Aid issues.</v>
      </c>
      <c r="B282" s="564"/>
      <c r="C282" s="29" t="str">
        <f>+'2. Results Matrix'!A81</f>
        <v>1.3.1.6c</v>
      </c>
      <c r="D282" s="30"/>
      <c r="E282" s="30"/>
      <c r="F282" s="760"/>
      <c r="G282" s="30"/>
      <c r="H282" s="30"/>
      <c r="I282" s="30"/>
      <c r="J282" s="30"/>
      <c r="K282" s="31"/>
      <c r="L282" s="32"/>
      <c r="M282" s="32"/>
      <c r="N282" s="32"/>
      <c r="O282" s="32"/>
      <c r="P282" s="32"/>
      <c r="Q282" s="32"/>
      <c r="R282" s="32"/>
      <c r="S282" s="32"/>
      <c r="T282" s="32"/>
      <c r="U282" s="32"/>
      <c r="V282" s="50"/>
    </row>
    <row r="283" spans="1:23" ht="57" customHeight="1">
      <c r="A283" s="1112"/>
      <c r="B283" s="54"/>
      <c r="C283" s="55" t="e">
        <f>+'4. Procurement Plan'!#REF!</f>
        <v>#REF!</v>
      </c>
      <c r="D283" s="1139" t="s">
        <v>1466</v>
      </c>
      <c r="E283" s="221" t="s">
        <v>599</v>
      </c>
      <c r="F283" s="781">
        <v>7140</v>
      </c>
      <c r="G283" s="542"/>
      <c r="H283" s="417">
        <v>43604</v>
      </c>
      <c r="I283" s="582">
        <v>43788</v>
      </c>
      <c r="J283" s="499" t="s">
        <v>1465</v>
      </c>
      <c r="K283" s="531"/>
      <c r="L283" s="205"/>
      <c r="M283" s="205"/>
      <c r="N283" s="205"/>
      <c r="O283" s="240"/>
      <c r="P283" s="240"/>
      <c r="Q283" s="240"/>
      <c r="R283" s="240"/>
      <c r="S283" s="240"/>
      <c r="T283" s="240"/>
      <c r="U283" s="240"/>
      <c r="V283" s="535"/>
    </row>
    <row r="284" spans="1:23" ht="27">
      <c r="A284" s="1112"/>
      <c r="B284" s="54"/>
      <c r="C284" s="55" t="e">
        <f>+'4. Procurement Plan'!#REF!</f>
        <v>#REF!</v>
      </c>
      <c r="D284" s="1140"/>
      <c r="E284" s="221" t="s">
        <v>600</v>
      </c>
      <c r="F284" s="781">
        <v>2613</v>
      </c>
      <c r="G284" s="542"/>
      <c r="H284" s="417">
        <v>43543</v>
      </c>
      <c r="I284" s="582">
        <v>43788</v>
      </c>
      <c r="J284" s="499" t="s">
        <v>1465</v>
      </c>
      <c r="K284" s="531"/>
      <c r="L284" s="205"/>
      <c r="M284" s="240"/>
      <c r="N284" s="240"/>
      <c r="O284" s="240"/>
      <c r="P284" s="240"/>
      <c r="Q284" s="240"/>
      <c r="R284" s="240"/>
      <c r="S284" s="240"/>
      <c r="T284" s="240"/>
      <c r="U284" s="240"/>
      <c r="V284" s="535"/>
    </row>
    <row r="285" spans="1:23" ht="27">
      <c r="A285" s="1112"/>
      <c r="B285" s="54"/>
      <c r="C285" s="55" t="e">
        <f>+'4. Procurement Plan'!#REF!</f>
        <v>#REF!</v>
      </c>
      <c r="D285" s="1140"/>
      <c r="E285" s="221" t="s">
        <v>593</v>
      </c>
      <c r="F285" s="781">
        <v>3910</v>
      </c>
      <c r="G285" s="542"/>
      <c r="H285" s="417">
        <v>43696</v>
      </c>
      <c r="I285" s="582">
        <v>43788</v>
      </c>
      <c r="J285" s="499" t="s">
        <v>1465</v>
      </c>
      <c r="K285" s="531"/>
      <c r="L285" s="205"/>
      <c r="M285" s="205"/>
      <c r="N285" s="205"/>
      <c r="O285" s="205"/>
      <c r="P285" s="205"/>
      <c r="Q285" s="205"/>
      <c r="R285" s="240"/>
      <c r="S285" s="240"/>
      <c r="T285" s="240"/>
      <c r="U285" s="240"/>
      <c r="V285" s="535"/>
    </row>
    <row r="286" spans="1:23" ht="27">
      <c r="A286" s="1112"/>
      <c r="B286" s="54"/>
      <c r="C286" s="55" t="e">
        <f>+'4. Procurement Plan'!#REF!</f>
        <v>#REF!</v>
      </c>
      <c r="D286" s="1141"/>
      <c r="E286" s="221" t="s">
        <v>590</v>
      </c>
      <c r="F286" s="781">
        <v>1667</v>
      </c>
      <c r="G286" s="542"/>
      <c r="H286" s="417">
        <v>43696</v>
      </c>
      <c r="I286" s="582">
        <v>43788</v>
      </c>
      <c r="J286" s="499" t="s">
        <v>1465</v>
      </c>
      <c r="K286" s="531"/>
      <c r="L286" s="205"/>
      <c r="M286" s="205"/>
      <c r="N286" s="205"/>
      <c r="O286" s="205"/>
      <c r="P286" s="205"/>
      <c r="Q286" s="205"/>
      <c r="R286" s="240"/>
      <c r="S286" s="240"/>
      <c r="T286" s="240"/>
      <c r="U286" s="240"/>
      <c r="V286" s="535"/>
    </row>
    <row r="287" spans="1:23" ht="27">
      <c r="A287" s="1112"/>
      <c r="B287" s="54"/>
      <c r="C287" s="55" t="e">
        <f>+'4. Procurement Plan'!#REF!</f>
        <v>#REF!</v>
      </c>
      <c r="D287" s="1142" t="s">
        <v>1467</v>
      </c>
      <c r="E287" s="221" t="s">
        <v>601</v>
      </c>
      <c r="F287" s="781">
        <v>6667</v>
      </c>
      <c r="G287" s="542"/>
      <c r="H287" s="417">
        <v>43665</v>
      </c>
      <c r="I287" s="417">
        <v>43818</v>
      </c>
      <c r="J287" s="499" t="s">
        <v>1465</v>
      </c>
      <c r="K287" s="205"/>
      <c r="L287" s="205"/>
      <c r="M287" s="205"/>
      <c r="N287" s="205"/>
      <c r="O287" s="205"/>
      <c r="P287" s="205"/>
      <c r="Q287" s="240"/>
      <c r="R287" s="240"/>
      <c r="S287" s="240"/>
      <c r="T287" s="240"/>
      <c r="U287" s="240"/>
      <c r="V287" s="240"/>
    </row>
    <row r="288" spans="1:23" ht="27">
      <c r="A288" s="1112"/>
      <c r="B288" s="54"/>
      <c r="C288" s="55"/>
      <c r="D288" s="1142"/>
      <c r="E288" s="221" t="s">
        <v>602</v>
      </c>
      <c r="F288" s="781">
        <v>3877</v>
      </c>
      <c r="G288" s="542"/>
      <c r="H288" s="417">
        <v>43604</v>
      </c>
      <c r="I288" s="417">
        <v>43818</v>
      </c>
      <c r="J288" s="499" t="s">
        <v>1465</v>
      </c>
      <c r="K288" s="205"/>
      <c r="L288" s="205"/>
      <c r="M288" s="205"/>
      <c r="N288" s="205"/>
      <c r="O288" s="240"/>
      <c r="P288" s="240"/>
      <c r="Q288" s="240"/>
      <c r="R288" s="240"/>
      <c r="S288" s="240"/>
      <c r="T288" s="240"/>
      <c r="U288" s="240"/>
      <c r="V288" s="240"/>
    </row>
    <row r="289" spans="1:22" ht="27">
      <c r="A289" s="1112"/>
      <c r="B289" s="54"/>
      <c r="C289" s="55"/>
      <c r="D289" s="1142"/>
      <c r="E289" s="221" t="s">
        <v>603</v>
      </c>
      <c r="F289" s="781">
        <v>333</v>
      </c>
      <c r="G289" s="542"/>
      <c r="H289" s="417">
        <v>43665</v>
      </c>
      <c r="I289" s="417">
        <v>43665</v>
      </c>
      <c r="J289" s="499" t="s">
        <v>1465</v>
      </c>
      <c r="K289" s="531"/>
      <c r="L289" s="531"/>
      <c r="M289" s="531"/>
      <c r="N289" s="531"/>
      <c r="O289" s="205"/>
      <c r="P289" s="205"/>
      <c r="Q289" s="240"/>
      <c r="R289" s="240"/>
      <c r="S289" s="240"/>
      <c r="T289" s="240"/>
      <c r="U289" s="240"/>
      <c r="V289" s="240"/>
    </row>
    <row r="290" spans="1:22" ht="27">
      <c r="A290" s="1112"/>
      <c r="B290" s="54"/>
      <c r="C290" s="55" t="e">
        <f>+'4. Procurement Plan'!#REF!</f>
        <v>#REF!</v>
      </c>
      <c r="D290" s="1142"/>
      <c r="E290" s="221" t="s">
        <v>604</v>
      </c>
      <c r="F290" s="781">
        <v>8495</v>
      </c>
      <c r="G290" s="542"/>
      <c r="H290" s="417">
        <v>43466</v>
      </c>
      <c r="I290" s="417">
        <v>43818</v>
      </c>
      <c r="J290" s="499" t="s">
        <v>1465</v>
      </c>
      <c r="K290" s="240"/>
      <c r="L290" s="240"/>
      <c r="M290" s="240"/>
      <c r="N290" s="240"/>
      <c r="O290" s="240"/>
      <c r="P290" s="240"/>
      <c r="Q290" s="240"/>
      <c r="R290" s="240"/>
      <c r="S290" s="240"/>
      <c r="T290" s="240"/>
      <c r="U290" s="240"/>
      <c r="V290" s="240"/>
    </row>
    <row r="291" spans="1:22" ht="27">
      <c r="A291" s="1112"/>
      <c r="B291" s="54"/>
      <c r="C291" s="55"/>
      <c r="D291" s="1142"/>
      <c r="E291" s="380" t="s">
        <v>605</v>
      </c>
      <c r="F291" s="782">
        <v>1852</v>
      </c>
      <c r="G291" s="542"/>
      <c r="H291" s="417">
        <v>43665</v>
      </c>
      <c r="I291" s="417">
        <v>43818</v>
      </c>
      <c r="J291" s="499" t="s">
        <v>1465</v>
      </c>
      <c r="K291" s="531"/>
      <c r="L291" s="205"/>
      <c r="M291" s="205"/>
      <c r="N291" s="205"/>
      <c r="O291" s="205"/>
      <c r="P291" s="205"/>
      <c r="Q291" s="240"/>
      <c r="R291" s="240"/>
      <c r="S291" s="240"/>
      <c r="T291" s="240"/>
      <c r="U291" s="240"/>
      <c r="V291" s="240"/>
    </row>
    <row r="292" spans="1:22" ht="27">
      <c r="A292" s="1112"/>
      <c r="B292" s="54"/>
      <c r="C292" s="55"/>
      <c r="D292" s="1142"/>
      <c r="E292" s="380" t="s">
        <v>606</v>
      </c>
      <c r="F292" s="782">
        <v>19597</v>
      </c>
      <c r="G292" s="542"/>
      <c r="H292" s="417">
        <v>43515</v>
      </c>
      <c r="I292" s="417">
        <v>43818</v>
      </c>
      <c r="J292" s="499" t="s">
        <v>1465</v>
      </c>
      <c r="K292" s="205"/>
      <c r="L292" s="240"/>
      <c r="M292" s="240"/>
      <c r="N292" s="240"/>
      <c r="O292" s="240"/>
      <c r="P292" s="240"/>
      <c r="Q292" s="240"/>
      <c r="R292" s="240"/>
      <c r="S292" s="240"/>
      <c r="T292" s="240"/>
      <c r="U292" s="240"/>
      <c r="V292" s="240"/>
    </row>
    <row r="293" spans="1:22" ht="27">
      <c r="A293" s="1112"/>
      <c r="B293" s="54"/>
      <c r="C293" s="55"/>
      <c r="D293" s="380" t="s">
        <v>1354</v>
      </c>
      <c r="E293" s="380" t="s">
        <v>382</v>
      </c>
      <c r="F293" s="782">
        <v>18839</v>
      </c>
      <c r="G293" s="542"/>
      <c r="H293" s="417">
        <v>43466</v>
      </c>
      <c r="I293" s="417">
        <v>43818</v>
      </c>
      <c r="J293" s="499" t="s">
        <v>1465</v>
      </c>
      <c r="K293" s="240"/>
      <c r="L293" s="240"/>
      <c r="M293" s="240"/>
      <c r="N293" s="240"/>
      <c r="O293" s="240"/>
      <c r="P293" s="240"/>
      <c r="Q293" s="240"/>
      <c r="R293" s="240"/>
      <c r="S293" s="240"/>
      <c r="T293" s="240"/>
      <c r="U293" s="240"/>
      <c r="V293" s="240"/>
    </row>
    <row r="294" spans="1:22" ht="27">
      <c r="A294" s="1112"/>
      <c r="B294" s="54"/>
      <c r="C294" s="55" t="e">
        <f>+'4. Procurement Plan'!#REF!</f>
        <v>#REF!</v>
      </c>
      <c r="D294" s="380" t="s">
        <v>1468</v>
      </c>
      <c r="E294" s="380" t="s">
        <v>382</v>
      </c>
      <c r="F294" s="782">
        <v>17658</v>
      </c>
      <c r="G294" s="542"/>
      <c r="H294" s="417">
        <v>43665</v>
      </c>
      <c r="I294" s="417">
        <v>43818</v>
      </c>
      <c r="J294" s="499" t="s">
        <v>1465</v>
      </c>
      <c r="K294" s="205"/>
      <c r="L294" s="205"/>
      <c r="M294" s="205"/>
      <c r="N294" s="205"/>
      <c r="O294" s="205"/>
      <c r="P294" s="205"/>
      <c r="Q294" s="240"/>
      <c r="R294" s="240"/>
      <c r="S294" s="240"/>
      <c r="T294" s="240"/>
      <c r="U294" s="240"/>
      <c r="V294" s="240"/>
    </row>
    <row r="295" spans="1:22" ht="27">
      <c r="A295" s="1112"/>
      <c r="B295" s="54"/>
      <c r="C295" s="55"/>
      <c r="D295" s="380" t="s">
        <v>614</v>
      </c>
      <c r="E295" s="380" t="s">
        <v>382</v>
      </c>
      <c r="F295" s="782">
        <v>15072</v>
      </c>
      <c r="G295" s="542"/>
      <c r="H295" s="417">
        <v>43466</v>
      </c>
      <c r="I295" s="417">
        <v>43818</v>
      </c>
      <c r="J295" s="499" t="s">
        <v>1465</v>
      </c>
      <c r="K295" s="240"/>
      <c r="L295" s="240"/>
      <c r="M295" s="240"/>
      <c r="N295" s="240"/>
      <c r="O295" s="240"/>
      <c r="P295" s="240"/>
      <c r="Q295" s="240"/>
      <c r="R295" s="240"/>
      <c r="S295" s="240"/>
      <c r="T295" s="240"/>
      <c r="U295" s="240"/>
      <c r="V295" s="240"/>
    </row>
    <row r="296" spans="1:22" ht="40.15">
      <c r="A296" s="1112"/>
      <c r="B296" s="54"/>
      <c r="C296" s="55"/>
      <c r="D296" s="1142" t="s">
        <v>1469</v>
      </c>
      <c r="E296" s="380" t="s">
        <v>607</v>
      </c>
      <c r="F296" s="782">
        <v>2222</v>
      </c>
      <c r="G296" s="542"/>
      <c r="H296" s="417">
        <v>43635</v>
      </c>
      <c r="I296" s="417">
        <v>43800</v>
      </c>
      <c r="J296" s="499" t="s">
        <v>1465</v>
      </c>
      <c r="K296" s="531"/>
      <c r="L296" s="531"/>
      <c r="M296" s="205"/>
      <c r="N296" s="205"/>
      <c r="O296" s="205"/>
      <c r="P296" s="240"/>
      <c r="Q296" s="240"/>
      <c r="R296" s="240"/>
      <c r="S296" s="240"/>
      <c r="T296" s="240"/>
      <c r="U296" s="240"/>
      <c r="V296" s="240"/>
    </row>
    <row r="297" spans="1:22" ht="27">
      <c r="A297" s="1112"/>
      <c r="B297" s="54"/>
      <c r="C297" s="55"/>
      <c r="D297" s="1142"/>
      <c r="E297" s="380" t="s">
        <v>599</v>
      </c>
      <c r="F297" s="782">
        <f>6600+9818</f>
        <v>16418</v>
      </c>
      <c r="G297" s="542"/>
      <c r="H297" s="417">
        <v>43696</v>
      </c>
      <c r="I297" s="417">
        <v>43800</v>
      </c>
      <c r="J297" s="499" t="s">
        <v>1465</v>
      </c>
      <c r="K297" s="531"/>
      <c r="L297" s="531"/>
      <c r="M297" s="205"/>
      <c r="N297" s="205"/>
      <c r="O297" s="205"/>
      <c r="P297" s="205"/>
      <c r="Q297" s="205"/>
      <c r="R297" s="240"/>
      <c r="S297" s="240"/>
      <c r="T297" s="240"/>
      <c r="U297" s="240"/>
      <c r="V297" s="240"/>
    </row>
    <row r="298" spans="1:22" ht="27">
      <c r="A298" s="1112"/>
      <c r="B298" s="54"/>
      <c r="C298" s="55"/>
      <c r="D298" s="1142"/>
      <c r="E298" s="380" t="s">
        <v>608</v>
      </c>
      <c r="F298" s="782">
        <v>1296</v>
      </c>
      <c r="G298" s="542"/>
      <c r="H298" s="417">
        <v>43696</v>
      </c>
      <c r="I298" s="417">
        <v>43800</v>
      </c>
      <c r="J298" s="499" t="s">
        <v>1465</v>
      </c>
      <c r="K298" s="531"/>
      <c r="L298" s="531"/>
      <c r="M298" s="205"/>
      <c r="N298" s="205"/>
      <c r="O298" s="205"/>
      <c r="P298" s="205"/>
      <c r="Q298" s="205"/>
      <c r="R298" s="240"/>
      <c r="S298" s="240"/>
      <c r="T298" s="240"/>
      <c r="U298" s="240"/>
      <c r="V298" s="240"/>
    </row>
    <row r="299" spans="1:22" ht="27">
      <c r="A299" s="1112"/>
      <c r="B299" s="54"/>
      <c r="C299" s="55"/>
      <c r="D299" s="1142"/>
      <c r="E299" s="221" t="s">
        <v>609</v>
      </c>
      <c r="F299" s="781">
        <v>444</v>
      </c>
      <c r="G299" s="542"/>
      <c r="H299" s="417">
        <v>43696</v>
      </c>
      <c r="I299" s="417">
        <v>43800</v>
      </c>
      <c r="J299" s="499" t="s">
        <v>1465</v>
      </c>
      <c r="K299" s="531"/>
      <c r="L299" s="531"/>
      <c r="M299" s="205"/>
      <c r="N299" s="205"/>
      <c r="O299" s="205"/>
      <c r="P299" s="205"/>
      <c r="Q299" s="205"/>
      <c r="R299" s="240"/>
      <c r="S299" s="240"/>
      <c r="T299" s="240"/>
      <c r="U299" s="240"/>
      <c r="V299" s="240"/>
    </row>
    <row r="300" spans="1:22" ht="27">
      <c r="A300" s="1112"/>
      <c r="B300" s="54"/>
      <c r="C300" s="55"/>
      <c r="D300" s="1142"/>
      <c r="E300" s="221" t="s">
        <v>610</v>
      </c>
      <c r="F300" s="781">
        <v>1296</v>
      </c>
      <c r="G300" s="542"/>
      <c r="H300" s="417">
        <v>43696</v>
      </c>
      <c r="I300" s="417">
        <v>43800</v>
      </c>
      <c r="J300" s="499" t="s">
        <v>1465</v>
      </c>
      <c r="K300" s="531"/>
      <c r="L300" s="531"/>
      <c r="M300" s="205"/>
      <c r="N300" s="205"/>
      <c r="O300" s="205"/>
      <c r="P300" s="205"/>
      <c r="Q300" s="205"/>
      <c r="R300" s="240"/>
      <c r="S300" s="240"/>
      <c r="T300" s="240"/>
      <c r="U300" s="240"/>
      <c r="V300" s="240"/>
    </row>
    <row r="301" spans="1:22" ht="27">
      <c r="A301" s="1112"/>
      <c r="B301" s="54"/>
      <c r="C301" s="55"/>
      <c r="D301" s="1142"/>
      <c r="E301" s="221" t="s">
        <v>611</v>
      </c>
      <c r="F301" s="781">
        <v>3333</v>
      </c>
      <c r="G301" s="542"/>
      <c r="H301" s="417">
        <v>43696</v>
      </c>
      <c r="I301" s="417">
        <v>43800</v>
      </c>
      <c r="J301" s="499" t="s">
        <v>1465</v>
      </c>
      <c r="K301" s="531"/>
      <c r="L301" s="531"/>
      <c r="M301" s="205"/>
      <c r="N301" s="205"/>
      <c r="O301" s="205"/>
      <c r="P301" s="205"/>
      <c r="Q301" s="205"/>
      <c r="R301" s="240"/>
      <c r="S301" s="240"/>
      <c r="T301" s="240"/>
      <c r="U301" s="240"/>
      <c r="V301" s="240"/>
    </row>
    <row r="302" spans="1:22" ht="27">
      <c r="A302" s="1112"/>
      <c r="B302" s="54"/>
      <c r="C302" s="55"/>
      <c r="D302" s="1142"/>
      <c r="E302" s="221" t="s">
        <v>612</v>
      </c>
      <c r="F302" s="781">
        <v>926</v>
      </c>
      <c r="G302" s="542"/>
      <c r="H302" s="417">
        <v>43696</v>
      </c>
      <c r="I302" s="417">
        <v>43800</v>
      </c>
      <c r="J302" s="499" t="s">
        <v>1465</v>
      </c>
      <c r="K302" s="531"/>
      <c r="L302" s="531"/>
      <c r="M302" s="205"/>
      <c r="N302" s="205"/>
      <c r="O302" s="205"/>
      <c r="P302" s="205"/>
      <c r="Q302" s="205"/>
      <c r="R302" s="240"/>
      <c r="S302" s="240"/>
      <c r="T302" s="240"/>
      <c r="U302" s="240"/>
      <c r="V302" s="240"/>
    </row>
    <row r="303" spans="1:22" ht="27">
      <c r="A303" s="1112"/>
      <c r="B303" s="54"/>
      <c r="C303" s="55"/>
      <c r="D303" s="1142"/>
      <c r="E303" s="221" t="s">
        <v>613</v>
      </c>
      <c r="F303" s="781">
        <v>741</v>
      </c>
      <c r="G303" s="542"/>
      <c r="H303" s="417">
        <v>43696</v>
      </c>
      <c r="I303" s="417">
        <v>43800</v>
      </c>
      <c r="J303" s="499" t="s">
        <v>1465</v>
      </c>
      <c r="K303" s="531"/>
      <c r="L303" s="531"/>
      <c r="M303" s="205"/>
      <c r="N303" s="205"/>
      <c r="O303" s="205"/>
      <c r="P303" s="205"/>
      <c r="Q303" s="205"/>
      <c r="R303" s="240"/>
      <c r="S303" s="240"/>
      <c r="T303" s="240"/>
      <c r="U303" s="240"/>
      <c r="V303" s="240"/>
    </row>
    <row r="304" spans="1:22" ht="38.25" customHeight="1">
      <c r="A304" s="387"/>
      <c r="B304" s="1118" t="s">
        <v>1053</v>
      </c>
      <c r="C304" s="1119"/>
      <c r="D304" s="1119"/>
      <c r="E304" s="1119"/>
      <c r="F304" s="783">
        <f>SUM(F283:F303)</f>
        <v>134396</v>
      </c>
      <c r="G304" s="404"/>
      <c r="H304" s="404"/>
      <c r="I304" s="405"/>
      <c r="J304" s="583"/>
      <c r="K304" s="531"/>
      <c r="L304" s="531"/>
      <c r="M304" s="531"/>
      <c r="N304" s="531"/>
      <c r="O304" s="531"/>
      <c r="P304" s="531"/>
      <c r="Q304" s="531"/>
      <c r="R304" s="531"/>
      <c r="S304" s="531"/>
      <c r="T304" s="531"/>
      <c r="U304" s="531"/>
      <c r="V304" s="535"/>
    </row>
    <row r="305" spans="1:23" ht="46.5" customHeight="1">
      <c r="A305" s="1111" t="str">
        <f>+'2. Results Matrix'!B91</f>
        <v>Technical assistance and resources provided to DRF for training police &amp; justice (female and male) officials</v>
      </c>
      <c r="B305" s="564"/>
      <c r="C305" s="29" t="str">
        <f>+'2. Results Matrix'!A83</f>
        <v>1.3.1.5d</v>
      </c>
      <c r="D305" s="30"/>
      <c r="E305" s="30"/>
      <c r="F305" s="760"/>
      <c r="G305" s="30"/>
      <c r="H305" s="30"/>
      <c r="I305" s="30"/>
      <c r="J305" s="30"/>
      <c r="K305" s="234"/>
      <c r="L305" s="205"/>
      <c r="M305" s="205"/>
      <c r="N305" s="205"/>
      <c r="O305" s="205"/>
      <c r="P305" s="205"/>
      <c r="Q305" s="205"/>
      <c r="R305" s="205"/>
      <c r="S305" s="205"/>
      <c r="T305" s="205"/>
      <c r="U305" s="205"/>
      <c r="V305" s="235"/>
    </row>
    <row r="306" spans="1:23" ht="53.25">
      <c r="A306" s="1112"/>
      <c r="B306" s="54"/>
      <c r="C306" s="55" t="e">
        <f>+'4. Procurement Plan'!#REF!</f>
        <v>#REF!</v>
      </c>
      <c r="D306" s="1228" t="s">
        <v>1471</v>
      </c>
      <c r="E306" s="221" t="s">
        <v>615</v>
      </c>
      <c r="F306" s="781">
        <v>5185</v>
      </c>
      <c r="G306" s="542"/>
      <c r="H306" s="417">
        <v>43696</v>
      </c>
      <c r="I306" s="417">
        <v>43696</v>
      </c>
      <c r="J306" s="584" t="s">
        <v>1470</v>
      </c>
      <c r="K306" s="531"/>
      <c r="L306" s="531"/>
      <c r="M306" s="205"/>
      <c r="N306" s="205"/>
      <c r="O306" s="205"/>
      <c r="P306" s="531"/>
      <c r="Q306" s="531"/>
      <c r="R306" s="240"/>
      <c r="S306" s="531"/>
      <c r="T306" s="531"/>
      <c r="U306" s="531"/>
      <c r="V306" s="535"/>
    </row>
    <row r="307" spans="1:23" ht="46.5" customHeight="1">
      <c r="A307" s="1112"/>
      <c r="B307" s="54"/>
      <c r="C307" s="55"/>
      <c r="D307" s="1229"/>
      <c r="E307" s="221" t="s">
        <v>1108</v>
      </c>
      <c r="F307" s="781">
        <v>2222</v>
      </c>
      <c r="G307" s="542"/>
      <c r="H307" s="417">
        <v>43757</v>
      </c>
      <c r="I307" s="417">
        <v>43757</v>
      </c>
      <c r="J307" s="584" t="s">
        <v>1470</v>
      </c>
      <c r="K307" s="531"/>
      <c r="L307" s="531"/>
      <c r="M307" s="531"/>
      <c r="N307" s="531"/>
      <c r="O307" s="531"/>
      <c r="P307" s="205"/>
      <c r="Q307" s="531"/>
      <c r="R307" s="531"/>
      <c r="S307" s="531"/>
      <c r="T307" s="240"/>
      <c r="U307" s="531"/>
      <c r="V307" s="535"/>
    </row>
    <row r="308" spans="1:23" ht="27">
      <c r="A308" s="1112"/>
      <c r="B308" s="54"/>
      <c r="C308" s="55"/>
      <c r="D308" s="1229"/>
      <c r="E308" s="221" t="s">
        <v>616</v>
      </c>
      <c r="F308" s="781">
        <v>17778</v>
      </c>
      <c r="G308" s="542"/>
      <c r="H308" s="417">
        <v>43788</v>
      </c>
      <c r="I308" s="417">
        <v>43788</v>
      </c>
      <c r="J308" s="584" t="s">
        <v>1470</v>
      </c>
      <c r="K308" s="531"/>
      <c r="L308" s="531"/>
      <c r="M308" s="531"/>
      <c r="N308" s="531"/>
      <c r="O308" s="531"/>
      <c r="P308" s="531"/>
      <c r="Q308" s="205"/>
      <c r="R308" s="205"/>
      <c r="S308" s="531"/>
      <c r="T308" s="531"/>
      <c r="U308" s="240"/>
      <c r="V308" s="535"/>
    </row>
    <row r="309" spans="1:23" ht="40.15">
      <c r="A309" s="1112"/>
      <c r="B309" s="54"/>
      <c r="C309" s="55"/>
      <c r="D309" s="1230"/>
      <c r="E309" s="221" t="s">
        <v>617</v>
      </c>
      <c r="F309" s="781">
        <v>2963</v>
      </c>
      <c r="G309" s="542"/>
      <c r="H309" s="417">
        <v>43757</v>
      </c>
      <c r="I309" s="417">
        <v>43788</v>
      </c>
      <c r="J309" s="584" t="s">
        <v>1470</v>
      </c>
      <c r="K309" s="531"/>
      <c r="L309" s="531"/>
      <c r="M309" s="531"/>
      <c r="N309" s="531"/>
      <c r="O309" s="531"/>
      <c r="P309" s="531"/>
      <c r="Q309" s="531"/>
      <c r="R309" s="205"/>
      <c r="S309" s="531"/>
      <c r="T309" s="240"/>
      <c r="U309" s="240"/>
      <c r="V309" s="535"/>
    </row>
    <row r="310" spans="1:23" ht="51" customHeight="1">
      <c r="A310" s="1112"/>
      <c r="B310" s="54"/>
      <c r="C310" s="55" t="e">
        <f>+'4. Procurement Plan'!#REF!</f>
        <v>#REF!</v>
      </c>
      <c r="D310" s="1225" t="s">
        <v>1472</v>
      </c>
      <c r="E310" s="488" t="s">
        <v>587</v>
      </c>
      <c r="F310" s="429">
        <v>42230</v>
      </c>
      <c r="G310" s="542"/>
      <c r="H310" s="417">
        <v>43466</v>
      </c>
      <c r="I310" s="417">
        <v>43818</v>
      </c>
      <c r="J310" s="584" t="s">
        <v>1470</v>
      </c>
      <c r="K310" s="240"/>
      <c r="L310" s="240"/>
      <c r="M310" s="240"/>
      <c r="N310" s="240"/>
      <c r="O310" s="240"/>
      <c r="P310" s="240"/>
      <c r="Q310" s="240"/>
      <c r="R310" s="240"/>
      <c r="S310" s="240"/>
      <c r="T310" s="240"/>
      <c r="U310" s="240"/>
      <c r="V310" s="240"/>
    </row>
    <row r="311" spans="1:23" ht="27">
      <c r="A311" s="1112"/>
      <c r="B311" s="54"/>
      <c r="C311" s="55" t="e">
        <f>+'4. Procurement Plan'!#REF!</f>
        <v>#REF!</v>
      </c>
      <c r="D311" s="1226"/>
      <c r="E311" s="488" t="s">
        <v>618</v>
      </c>
      <c r="F311" s="429">
        <v>2593</v>
      </c>
      <c r="G311" s="542"/>
      <c r="H311" s="417">
        <v>43665</v>
      </c>
      <c r="I311" s="417">
        <v>43818</v>
      </c>
      <c r="J311" s="584" t="s">
        <v>1470</v>
      </c>
      <c r="K311" s="205"/>
      <c r="L311" s="205"/>
      <c r="M311" s="205"/>
      <c r="N311" s="205"/>
      <c r="O311" s="205"/>
      <c r="P311" s="205"/>
      <c r="Q311" s="240"/>
      <c r="R311" s="240"/>
      <c r="S311" s="240"/>
      <c r="T311" s="240"/>
      <c r="U311" s="240"/>
      <c r="V311" s="240"/>
    </row>
    <row r="312" spans="1:23" ht="27">
      <c r="A312" s="1112"/>
      <c r="B312" s="54"/>
      <c r="C312" s="55" t="e">
        <f>+'4. Procurement Plan'!#REF!</f>
        <v>#REF!</v>
      </c>
      <c r="D312" s="1226"/>
      <c r="E312" s="488" t="s">
        <v>593</v>
      </c>
      <c r="F312" s="429">
        <v>3333</v>
      </c>
      <c r="G312" s="542"/>
      <c r="H312" s="417">
        <v>43665</v>
      </c>
      <c r="I312" s="417">
        <v>43818</v>
      </c>
      <c r="J312" s="584" t="s">
        <v>1470</v>
      </c>
      <c r="K312" s="205"/>
      <c r="L312" s="205"/>
      <c r="M312" s="205"/>
      <c r="N312" s="205"/>
      <c r="O312" s="205"/>
      <c r="P312" s="205"/>
      <c r="Q312" s="240"/>
      <c r="R312" s="240"/>
      <c r="S312" s="240"/>
      <c r="T312" s="240"/>
      <c r="U312" s="240"/>
      <c r="V312" s="240"/>
    </row>
    <row r="313" spans="1:23" ht="27">
      <c r="A313" s="1112"/>
      <c r="B313" s="54"/>
      <c r="C313" s="55" t="e">
        <f>+'4. Procurement Plan'!#REF!</f>
        <v>#REF!</v>
      </c>
      <c r="D313" s="1227"/>
      <c r="E313" s="488" t="s">
        <v>619</v>
      </c>
      <c r="F313" s="429">
        <v>12369</v>
      </c>
      <c r="G313" s="542"/>
      <c r="H313" s="417">
        <v>43515</v>
      </c>
      <c r="I313" s="417">
        <v>43818</v>
      </c>
      <c r="J313" s="584" t="s">
        <v>1470</v>
      </c>
      <c r="K313" s="205"/>
      <c r="L313" s="240"/>
      <c r="M313" s="240"/>
      <c r="N313" s="240"/>
      <c r="O313" s="240"/>
      <c r="P313" s="240"/>
      <c r="Q313" s="240"/>
      <c r="R313" s="240"/>
      <c r="S313" s="240"/>
      <c r="T313" s="240"/>
      <c r="U313" s="240"/>
      <c r="V313" s="240"/>
    </row>
    <row r="314" spans="1:23" ht="48.75" customHeight="1">
      <c r="A314" s="1112"/>
      <c r="B314" s="54"/>
      <c r="C314" s="1233" t="s">
        <v>1109</v>
      </c>
      <c r="D314" s="1234"/>
      <c r="E314" s="1235"/>
      <c r="F314" s="429"/>
      <c r="G314" s="542"/>
      <c r="H314" s="417"/>
      <c r="I314" s="417"/>
      <c r="J314" s="584"/>
      <c r="K314" s="205"/>
      <c r="L314" s="205"/>
      <c r="M314" s="205"/>
      <c r="N314" s="205"/>
      <c r="O314" s="205"/>
      <c r="P314" s="205"/>
      <c r="Q314" s="205"/>
      <c r="R314" s="205"/>
      <c r="S314" s="205"/>
      <c r="T314" s="205"/>
      <c r="U314" s="205"/>
      <c r="V314" s="262"/>
      <c r="W314" s="428"/>
    </row>
    <row r="315" spans="1:23" ht="12.75" customHeight="1">
      <c r="A315" s="1112"/>
      <c r="B315" s="54"/>
      <c r="C315" s="55"/>
      <c r="D315" s="1139" t="s">
        <v>1473</v>
      </c>
      <c r="E315" s="585"/>
      <c r="F315" s="429"/>
      <c r="G315" s="542"/>
      <c r="H315" s="417"/>
      <c r="I315" s="417"/>
      <c r="J315" s="584"/>
      <c r="K315" s="531"/>
      <c r="L315" s="531"/>
      <c r="M315" s="531"/>
      <c r="N315" s="531"/>
      <c r="O315" s="531"/>
      <c r="P315" s="531"/>
      <c r="Q315" s="531"/>
      <c r="R315" s="531"/>
      <c r="S315" s="531"/>
      <c r="T315" s="531"/>
      <c r="U315" s="531"/>
      <c r="V315" s="535"/>
    </row>
    <row r="316" spans="1:23" ht="27">
      <c r="A316" s="1112"/>
      <c r="B316" s="54"/>
      <c r="C316" s="55" t="e">
        <f>+'4. Procurement Plan'!#REF!</f>
        <v>#REF!</v>
      </c>
      <c r="D316" s="1140"/>
      <c r="E316" s="488" t="s">
        <v>587</v>
      </c>
      <c r="F316" s="429">
        <v>10012</v>
      </c>
      <c r="G316" s="542"/>
      <c r="H316" s="417">
        <v>43484</v>
      </c>
      <c r="I316" s="417">
        <v>43696</v>
      </c>
      <c r="J316" s="584" t="s">
        <v>1470</v>
      </c>
      <c r="K316" s="240"/>
      <c r="L316" s="240"/>
      <c r="M316" s="240"/>
      <c r="N316" s="240"/>
      <c r="O316" s="240"/>
      <c r="P316" s="240"/>
      <c r="Q316" s="240"/>
      <c r="R316" s="240"/>
      <c r="S316" s="205"/>
      <c r="T316" s="531"/>
      <c r="U316" s="531"/>
      <c r="V316" s="535"/>
    </row>
    <row r="317" spans="1:23" ht="27">
      <c r="A317" s="1112"/>
      <c r="B317" s="54"/>
      <c r="C317" s="55" t="e">
        <f>+'4. Procurement Plan'!#REF!</f>
        <v>#REF!</v>
      </c>
      <c r="D317" s="1140"/>
      <c r="E317" s="488" t="s">
        <v>618</v>
      </c>
      <c r="F317" s="429">
        <v>1037</v>
      </c>
      <c r="G317" s="542"/>
      <c r="H317" s="417">
        <v>43696</v>
      </c>
      <c r="I317" s="417">
        <v>43696</v>
      </c>
      <c r="J317" s="584" t="s">
        <v>1470</v>
      </c>
      <c r="K317" s="531"/>
      <c r="L317" s="531"/>
      <c r="M317" s="205"/>
      <c r="N317" s="205"/>
      <c r="O317" s="205"/>
      <c r="P317" s="205"/>
      <c r="Q317" s="205"/>
      <c r="R317" s="240"/>
      <c r="S317" s="205"/>
      <c r="T317" s="531"/>
      <c r="U317" s="531"/>
      <c r="V317" s="535"/>
    </row>
    <row r="318" spans="1:23" ht="27">
      <c r="A318" s="1112"/>
      <c r="B318" s="54"/>
      <c r="C318" s="55" t="e">
        <f>+'4. Procurement Plan'!#REF!</f>
        <v>#REF!</v>
      </c>
      <c r="D318" s="1140"/>
      <c r="E318" s="488" t="s">
        <v>593</v>
      </c>
      <c r="F318" s="429">
        <v>342</v>
      </c>
      <c r="G318" s="542"/>
      <c r="H318" s="417">
        <v>43696</v>
      </c>
      <c r="I318" s="417">
        <v>43696</v>
      </c>
      <c r="J318" s="584" t="s">
        <v>1470</v>
      </c>
      <c r="K318" s="531"/>
      <c r="L318" s="531"/>
      <c r="M318" s="205"/>
      <c r="N318" s="205"/>
      <c r="O318" s="205"/>
      <c r="P318" s="205"/>
      <c r="Q318" s="205"/>
      <c r="R318" s="240"/>
      <c r="S318" s="205"/>
      <c r="T318" s="531"/>
      <c r="U318" s="531"/>
      <c r="V318" s="535"/>
    </row>
    <row r="319" spans="1:23" ht="27">
      <c r="A319" s="1112"/>
      <c r="B319" s="54"/>
      <c r="C319" s="55" t="e">
        <f>+'4. Procurement Plan'!#REF!</f>
        <v>#REF!</v>
      </c>
      <c r="D319" s="1140"/>
      <c r="E319" s="488" t="s">
        <v>589</v>
      </c>
      <c r="F319" s="429">
        <v>2222</v>
      </c>
      <c r="G319" s="542"/>
      <c r="H319" s="417">
        <v>43696</v>
      </c>
      <c r="I319" s="417">
        <v>43696</v>
      </c>
      <c r="J319" s="584" t="s">
        <v>1470</v>
      </c>
      <c r="K319" s="531"/>
      <c r="L319" s="531"/>
      <c r="M319" s="205"/>
      <c r="N319" s="205"/>
      <c r="O319" s="205"/>
      <c r="P319" s="205"/>
      <c r="Q319" s="205"/>
      <c r="R319" s="240"/>
      <c r="S319" s="205"/>
      <c r="T319" s="531"/>
      <c r="U319" s="531"/>
      <c r="V319" s="535"/>
    </row>
    <row r="320" spans="1:23" ht="27">
      <c r="A320" s="1112"/>
      <c r="B320" s="54"/>
      <c r="C320" s="55" t="e">
        <f>+'4. Procurement Plan'!#REF!</f>
        <v>#REF!</v>
      </c>
      <c r="D320" s="1141"/>
      <c r="E320" s="488" t="s">
        <v>619</v>
      </c>
      <c r="F320" s="429">
        <v>4658</v>
      </c>
      <c r="G320" s="542"/>
      <c r="H320" s="417">
        <v>43696</v>
      </c>
      <c r="I320" s="417">
        <v>43696</v>
      </c>
      <c r="J320" s="584" t="s">
        <v>1470</v>
      </c>
      <c r="K320" s="531"/>
      <c r="L320" s="531"/>
      <c r="M320" s="205"/>
      <c r="N320" s="205"/>
      <c r="O320" s="205"/>
      <c r="P320" s="205"/>
      <c r="Q320" s="205"/>
      <c r="R320" s="240"/>
      <c r="S320" s="205"/>
      <c r="T320" s="531"/>
      <c r="U320" s="531"/>
      <c r="V320" s="535"/>
    </row>
    <row r="321" spans="1:22" ht="29.25" customHeight="1">
      <c r="A321" s="1112"/>
      <c r="B321" s="54"/>
      <c r="C321" s="1233" t="s">
        <v>1110</v>
      </c>
      <c r="D321" s="1234"/>
      <c r="E321" s="1235"/>
      <c r="F321" s="429"/>
      <c r="G321" s="542"/>
      <c r="H321" s="417"/>
      <c r="I321" s="417"/>
      <c r="J321" s="584"/>
      <c r="K321" s="531"/>
      <c r="L321" s="531"/>
      <c r="M321" s="205"/>
      <c r="N321" s="205"/>
      <c r="O321" s="205"/>
      <c r="P321" s="205"/>
      <c r="Q321" s="205"/>
      <c r="R321" s="205"/>
      <c r="S321" s="205"/>
      <c r="T321" s="531"/>
      <c r="U321" s="531"/>
      <c r="V321" s="535"/>
    </row>
    <row r="322" spans="1:22" ht="29.25" customHeight="1">
      <c r="A322" s="1112"/>
      <c r="B322" s="54"/>
      <c r="C322" s="55"/>
      <c r="D322" s="1225" t="s">
        <v>1474</v>
      </c>
      <c r="E322" s="585"/>
      <c r="F322" s="429"/>
      <c r="G322" s="542"/>
      <c r="H322" s="417"/>
      <c r="I322" s="417"/>
      <c r="J322" s="584"/>
      <c r="K322" s="531"/>
      <c r="L322" s="531"/>
      <c r="M322" s="531"/>
      <c r="N322" s="531"/>
      <c r="O322" s="531"/>
      <c r="P322" s="531"/>
      <c r="Q322" s="531"/>
      <c r="R322" s="531"/>
      <c r="S322" s="531"/>
      <c r="T322" s="531"/>
      <c r="U322" s="531"/>
      <c r="V322" s="535"/>
    </row>
    <row r="323" spans="1:22" ht="27">
      <c r="A323" s="1112"/>
      <c r="B323" s="54"/>
      <c r="C323" s="55" t="e">
        <f>+'4. Procurement Plan'!#REF!</f>
        <v>#REF!</v>
      </c>
      <c r="D323" s="1226"/>
      <c r="E323" s="488" t="s">
        <v>587</v>
      </c>
      <c r="F323" s="429">
        <v>4468</v>
      </c>
      <c r="G323" s="542"/>
      <c r="H323" s="417">
        <v>43543</v>
      </c>
      <c r="I323" s="417">
        <v>43696</v>
      </c>
      <c r="J323" s="584" t="s">
        <v>1470</v>
      </c>
      <c r="K323" s="531"/>
      <c r="L323" s="531"/>
      <c r="M323" s="240"/>
      <c r="N323" s="240"/>
      <c r="O323" s="240"/>
      <c r="P323" s="240"/>
      <c r="Q323" s="240"/>
      <c r="R323" s="240"/>
      <c r="S323" s="205"/>
      <c r="T323" s="205"/>
      <c r="U323" s="205"/>
      <c r="V323" s="535"/>
    </row>
    <row r="324" spans="1:22" ht="27">
      <c r="A324" s="1112"/>
      <c r="B324" s="54"/>
      <c r="C324" s="55" t="e">
        <f>+'4. Procurement Plan'!#REF!</f>
        <v>#REF!</v>
      </c>
      <c r="D324" s="1226"/>
      <c r="E324" s="488" t="s">
        <v>618</v>
      </c>
      <c r="F324" s="429">
        <v>356</v>
      </c>
      <c r="G324" s="542"/>
      <c r="H324" s="417">
        <v>43586</v>
      </c>
      <c r="I324" s="417">
        <v>43696</v>
      </c>
      <c r="J324" s="584" t="s">
        <v>1470</v>
      </c>
      <c r="K324" s="531"/>
      <c r="L324" s="531"/>
      <c r="M324" s="531"/>
      <c r="N324" s="531"/>
      <c r="O324" s="240"/>
      <c r="P324" s="240"/>
      <c r="Q324" s="240"/>
      <c r="R324" s="240"/>
      <c r="S324" s="205"/>
      <c r="T324" s="205"/>
      <c r="U324" s="205"/>
      <c r="V324" s="535"/>
    </row>
    <row r="325" spans="1:22" ht="27">
      <c r="A325" s="1112"/>
      <c r="B325" s="54"/>
      <c r="C325" s="55" t="e">
        <f>+'4. Procurement Plan'!#REF!</f>
        <v>#REF!</v>
      </c>
      <c r="D325" s="1226"/>
      <c r="E325" s="488" t="s">
        <v>593</v>
      </c>
      <c r="F325" s="429">
        <v>1111</v>
      </c>
      <c r="G325" s="542"/>
      <c r="H325" s="417">
        <v>43696</v>
      </c>
      <c r="I325" s="417">
        <v>43696</v>
      </c>
      <c r="J325" s="584" t="s">
        <v>1470</v>
      </c>
      <c r="K325" s="531"/>
      <c r="L325" s="531"/>
      <c r="M325" s="531"/>
      <c r="N325" s="531"/>
      <c r="O325" s="205"/>
      <c r="P325" s="205"/>
      <c r="Q325" s="205"/>
      <c r="R325" s="240"/>
      <c r="S325" s="205"/>
      <c r="T325" s="205"/>
      <c r="U325" s="205"/>
      <c r="V325" s="535"/>
    </row>
    <row r="326" spans="1:22" ht="27">
      <c r="A326" s="1112"/>
      <c r="B326" s="54"/>
      <c r="C326" s="55" t="e">
        <f>+'4. Procurement Plan'!#REF!</f>
        <v>#REF!</v>
      </c>
      <c r="D326" s="1226"/>
      <c r="E326" s="488" t="s">
        <v>589</v>
      </c>
      <c r="F326" s="429">
        <v>259</v>
      </c>
      <c r="G326" s="542"/>
      <c r="H326" s="417">
        <v>43696</v>
      </c>
      <c r="I326" s="417">
        <v>43696</v>
      </c>
      <c r="J326" s="584" t="s">
        <v>1470</v>
      </c>
      <c r="K326" s="531"/>
      <c r="L326" s="531"/>
      <c r="M326" s="531"/>
      <c r="N326" s="531"/>
      <c r="O326" s="205"/>
      <c r="P326" s="205"/>
      <c r="Q326" s="205"/>
      <c r="R326" s="240"/>
      <c r="S326" s="205"/>
      <c r="T326" s="205"/>
      <c r="U326" s="205"/>
      <c r="V326" s="535"/>
    </row>
    <row r="327" spans="1:22" ht="27">
      <c r="A327" s="1112"/>
      <c r="B327" s="54"/>
      <c r="C327" s="55" t="e">
        <f>+'4. Procurement Plan'!#REF!</f>
        <v>#REF!</v>
      </c>
      <c r="D327" s="1227"/>
      <c r="E327" s="488" t="s">
        <v>619</v>
      </c>
      <c r="F327" s="429">
        <v>2329</v>
      </c>
      <c r="G327" s="542"/>
      <c r="H327" s="417">
        <v>43696</v>
      </c>
      <c r="I327" s="417">
        <v>43696</v>
      </c>
      <c r="J327" s="584" t="s">
        <v>1470</v>
      </c>
      <c r="K327" s="531"/>
      <c r="L327" s="531"/>
      <c r="M327" s="531"/>
      <c r="N327" s="531"/>
      <c r="O327" s="205"/>
      <c r="P327" s="205"/>
      <c r="Q327" s="205"/>
      <c r="R327" s="240"/>
      <c r="S327" s="205"/>
      <c r="T327" s="205"/>
      <c r="U327" s="205"/>
      <c r="V327" s="535"/>
    </row>
    <row r="328" spans="1:22" ht="33.75" customHeight="1">
      <c r="A328" s="1112"/>
      <c r="B328" s="54"/>
      <c r="C328" s="1233" t="s">
        <v>1111</v>
      </c>
      <c r="D328" s="1234"/>
      <c r="E328" s="1235"/>
      <c r="F328" s="429"/>
      <c r="G328" s="542"/>
      <c r="H328" s="417"/>
      <c r="I328" s="417"/>
      <c r="J328" s="584"/>
      <c r="K328" s="531"/>
      <c r="L328" s="531"/>
      <c r="M328" s="531"/>
      <c r="N328" s="531"/>
      <c r="O328" s="205"/>
      <c r="P328" s="205"/>
      <c r="Q328" s="205"/>
      <c r="R328" s="205"/>
      <c r="S328" s="205"/>
      <c r="T328" s="205"/>
      <c r="U328" s="205"/>
      <c r="V328" s="535"/>
    </row>
    <row r="329" spans="1:22">
      <c r="A329" s="1112"/>
      <c r="B329" s="54"/>
      <c r="C329" s="55"/>
      <c r="D329" s="1151" t="s">
        <v>1475</v>
      </c>
      <c r="E329" s="585"/>
      <c r="F329" s="429"/>
      <c r="G329" s="542"/>
      <c r="H329" s="417"/>
      <c r="I329" s="417"/>
      <c r="J329" s="584"/>
      <c r="K329" s="531"/>
      <c r="L329" s="531"/>
      <c r="M329" s="531"/>
      <c r="N329" s="531"/>
      <c r="O329" s="531"/>
      <c r="P329" s="531"/>
      <c r="Q329" s="531"/>
      <c r="R329" s="531"/>
      <c r="S329" s="531"/>
      <c r="T329" s="531"/>
      <c r="U329" s="531"/>
      <c r="V329" s="535"/>
    </row>
    <row r="330" spans="1:22" ht="51" customHeight="1">
      <c r="A330" s="1112"/>
      <c r="B330" s="54"/>
      <c r="C330" s="55" t="e">
        <f>+'4. Procurement Plan'!#REF!</f>
        <v>#REF!</v>
      </c>
      <c r="D330" s="1152"/>
      <c r="E330" s="488" t="s">
        <v>587</v>
      </c>
      <c r="F330" s="429">
        <v>33889</v>
      </c>
      <c r="G330" s="542"/>
      <c r="H330" s="586">
        <v>43665</v>
      </c>
      <c r="I330" s="586">
        <v>43757</v>
      </c>
      <c r="J330" s="584" t="s">
        <v>1470</v>
      </c>
      <c r="K330" s="205"/>
      <c r="L330" s="205"/>
      <c r="M330" s="205"/>
      <c r="N330" s="205"/>
      <c r="O330" s="205"/>
      <c r="P330" s="205"/>
      <c r="Q330" s="240"/>
      <c r="R330" s="240"/>
      <c r="S330" s="240"/>
      <c r="T330" s="240"/>
      <c r="U330" s="205"/>
      <c r="V330" s="205"/>
    </row>
    <row r="331" spans="1:22" ht="27">
      <c r="A331" s="1112"/>
      <c r="B331" s="54"/>
      <c r="C331" s="55" t="e">
        <f>+'4. Procurement Plan'!#REF!</f>
        <v>#REF!</v>
      </c>
      <c r="D331" s="1153"/>
      <c r="E331" s="488" t="s">
        <v>619</v>
      </c>
      <c r="F331" s="429">
        <v>13973</v>
      </c>
      <c r="G331" s="542"/>
      <c r="H331" s="586">
        <v>43696</v>
      </c>
      <c r="I331" s="586">
        <v>43757</v>
      </c>
      <c r="J331" s="584" t="s">
        <v>1470</v>
      </c>
      <c r="K331" s="205"/>
      <c r="L331" s="205"/>
      <c r="M331" s="205"/>
      <c r="N331" s="205"/>
      <c r="O331" s="205"/>
      <c r="P331" s="205"/>
      <c r="Q331" s="205"/>
      <c r="R331" s="240"/>
      <c r="S331" s="240"/>
      <c r="T331" s="240"/>
      <c r="U331" s="205"/>
      <c r="V331" s="535"/>
    </row>
    <row r="332" spans="1:22" ht="52.5">
      <c r="A332" s="1112"/>
      <c r="B332" s="54"/>
      <c r="C332" s="55"/>
      <c r="D332" s="219" t="s">
        <v>1476</v>
      </c>
      <c r="E332" s="488" t="s">
        <v>620</v>
      </c>
      <c r="F332" s="429">
        <v>19837</v>
      </c>
      <c r="G332" s="542"/>
      <c r="H332" s="586">
        <v>43574</v>
      </c>
      <c r="I332" s="586">
        <v>43818</v>
      </c>
      <c r="J332" s="584" t="s">
        <v>1470</v>
      </c>
      <c r="K332" s="205"/>
      <c r="L332" s="205"/>
      <c r="M332" s="205"/>
      <c r="N332" s="240"/>
      <c r="O332" s="240"/>
      <c r="P332" s="240"/>
      <c r="Q332" s="240"/>
      <c r="R332" s="240"/>
      <c r="S332" s="240"/>
      <c r="T332" s="240"/>
      <c r="U332" s="240"/>
      <c r="V332" s="240"/>
    </row>
    <row r="333" spans="1:22" ht="33" customHeight="1">
      <c r="A333" s="1112"/>
      <c r="B333" s="54"/>
      <c r="C333" s="1233" t="s">
        <v>1112</v>
      </c>
      <c r="D333" s="1234"/>
      <c r="E333" s="1235"/>
      <c r="F333" s="429"/>
      <c r="G333" s="542"/>
      <c r="H333" s="586"/>
      <c r="I333" s="586"/>
      <c r="J333" s="584"/>
      <c r="K333" s="205"/>
      <c r="L333" s="205"/>
      <c r="M333" s="205"/>
      <c r="N333" s="205"/>
      <c r="O333" s="205"/>
      <c r="P333" s="205"/>
      <c r="Q333" s="205"/>
      <c r="R333" s="205"/>
      <c r="S333" s="205"/>
      <c r="T333" s="205"/>
      <c r="U333" s="205"/>
      <c r="V333" s="262"/>
    </row>
    <row r="334" spans="1:22" ht="16.5" customHeight="1">
      <c r="A334" s="1112"/>
      <c r="B334" s="54"/>
      <c r="C334" s="55"/>
      <c r="D334" s="1151" t="s">
        <v>1115</v>
      </c>
      <c r="E334" s="585"/>
      <c r="F334" s="429"/>
      <c r="G334" s="542"/>
      <c r="H334" s="586"/>
      <c r="I334" s="586"/>
      <c r="J334" s="584"/>
      <c r="K334" s="531"/>
      <c r="L334" s="531"/>
      <c r="M334" s="531"/>
      <c r="N334" s="531"/>
      <c r="O334" s="531"/>
      <c r="P334" s="531"/>
      <c r="Q334" s="531"/>
      <c r="R334" s="531"/>
      <c r="S334" s="531"/>
      <c r="T334" s="531"/>
      <c r="U334" s="531"/>
      <c r="V334" s="535"/>
    </row>
    <row r="335" spans="1:22" ht="27">
      <c r="A335" s="1112"/>
      <c r="B335" s="54"/>
      <c r="C335" s="55" t="e">
        <f>+'4. Procurement Plan'!#REF!</f>
        <v>#REF!</v>
      </c>
      <c r="D335" s="1152"/>
      <c r="E335" s="83" t="s">
        <v>587</v>
      </c>
      <c r="F335" s="429">
        <v>6167</v>
      </c>
      <c r="G335" s="542"/>
      <c r="H335" s="586">
        <v>43696</v>
      </c>
      <c r="I335" s="586">
        <v>43696</v>
      </c>
      <c r="J335" s="584" t="s">
        <v>1470</v>
      </c>
      <c r="K335" s="531"/>
      <c r="L335" s="531"/>
      <c r="M335" s="205"/>
      <c r="N335" s="205"/>
      <c r="O335" s="205"/>
      <c r="P335" s="205"/>
      <c r="Q335" s="205"/>
      <c r="R335" s="240"/>
      <c r="S335" s="205"/>
      <c r="T335" s="205"/>
      <c r="U335" s="205"/>
      <c r="V335" s="535"/>
    </row>
    <row r="336" spans="1:22" ht="27">
      <c r="A336" s="1112"/>
      <c r="B336" s="54"/>
      <c r="C336" s="55" t="e">
        <f>+'4. Procurement Plan'!#REF!</f>
        <v>#REF!</v>
      </c>
      <c r="D336" s="1152"/>
      <c r="E336" s="507" t="s">
        <v>618</v>
      </c>
      <c r="F336" s="429">
        <v>356</v>
      </c>
      <c r="G336" s="542"/>
      <c r="H336" s="586">
        <v>43696</v>
      </c>
      <c r="I336" s="586">
        <v>43696</v>
      </c>
      <c r="J336" s="584" t="s">
        <v>1470</v>
      </c>
      <c r="K336" s="531"/>
      <c r="L336" s="531"/>
      <c r="M336" s="205"/>
      <c r="N336" s="205"/>
      <c r="O336" s="205"/>
      <c r="P336" s="205"/>
      <c r="Q336" s="205"/>
      <c r="R336" s="240"/>
      <c r="S336" s="205"/>
      <c r="T336" s="205"/>
      <c r="U336" s="205"/>
      <c r="V336" s="535"/>
    </row>
    <row r="337" spans="1:23" ht="27">
      <c r="A337" s="1112"/>
      <c r="B337" s="54"/>
      <c r="C337" s="55" t="e">
        <f>+'4. Procurement Plan'!#REF!</f>
        <v>#REF!</v>
      </c>
      <c r="D337" s="1152"/>
      <c r="E337" s="507" t="s">
        <v>1113</v>
      </c>
      <c r="F337" s="429">
        <v>1111</v>
      </c>
      <c r="G337" s="542"/>
      <c r="H337" s="586">
        <v>43696</v>
      </c>
      <c r="I337" s="586">
        <v>43696</v>
      </c>
      <c r="J337" s="584" t="s">
        <v>1470</v>
      </c>
      <c r="K337" s="531"/>
      <c r="L337" s="531"/>
      <c r="M337" s="205"/>
      <c r="N337" s="205"/>
      <c r="O337" s="205"/>
      <c r="P337" s="205"/>
      <c r="Q337" s="205"/>
      <c r="R337" s="240"/>
      <c r="S337" s="205"/>
      <c r="T337" s="205"/>
      <c r="U337" s="205"/>
      <c r="V337" s="535"/>
    </row>
    <row r="338" spans="1:23" ht="27">
      <c r="A338" s="1112"/>
      <c r="B338" s="54"/>
      <c r="C338" s="55" t="e">
        <f>+'4. Procurement Plan'!#REF!</f>
        <v>#REF!</v>
      </c>
      <c r="D338" s="1152"/>
      <c r="E338" s="83" t="s">
        <v>1114</v>
      </c>
      <c r="F338" s="429">
        <v>259</v>
      </c>
      <c r="G338" s="542"/>
      <c r="H338" s="586">
        <v>43696</v>
      </c>
      <c r="I338" s="586">
        <v>43696</v>
      </c>
      <c r="J338" s="584" t="s">
        <v>1470</v>
      </c>
      <c r="K338" s="531"/>
      <c r="L338" s="531"/>
      <c r="M338" s="205"/>
      <c r="N338" s="205"/>
      <c r="O338" s="205"/>
      <c r="P338" s="205"/>
      <c r="Q338" s="205"/>
      <c r="R338" s="240"/>
      <c r="S338" s="205"/>
      <c r="T338" s="205"/>
      <c r="U338" s="205"/>
      <c r="V338" s="535"/>
    </row>
    <row r="339" spans="1:23" ht="27">
      <c r="A339" s="1112"/>
      <c r="B339" s="54"/>
      <c r="C339" s="55" t="e">
        <f>+'4. Procurement Plan'!#REF!</f>
        <v>#REF!</v>
      </c>
      <c r="D339" s="1153"/>
      <c r="E339" s="92" t="s">
        <v>619</v>
      </c>
      <c r="F339" s="429">
        <v>1553</v>
      </c>
      <c r="G339" s="542"/>
      <c r="H339" s="586">
        <v>43696</v>
      </c>
      <c r="I339" s="586">
        <v>43696</v>
      </c>
      <c r="J339" s="584" t="s">
        <v>1470</v>
      </c>
      <c r="K339" s="531"/>
      <c r="L339" s="531"/>
      <c r="M339" s="205"/>
      <c r="N339" s="205"/>
      <c r="O339" s="205"/>
      <c r="P339" s="205"/>
      <c r="Q339" s="205"/>
      <c r="R339" s="240"/>
      <c r="S339" s="205"/>
      <c r="T339" s="205"/>
      <c r="U339" s="205"/>
      <c r="V339" s="535"/>
    </row>
    <row r="340" spans="1:23" ht="27">
      <c r="A340" s="1113"/>
      <c r="B340" s="54"/>
      <c r="C340" s="55" t="e">
        <f>+'4. Procurement Plan'!#REF!</f>
        <v>#REF!</v>
      </c>
      <c r="D340" s="256" t="s">
        <v>1477</v>
      </c>
      <c r="E340" s="507" t="s">
        <v>621</v>
      </c>
      <c r="F340" s="784">
        <v>51528</v>
      </c>
      <c r="G340" s="542"/>
      <c r="H340" s="417">
        <v>43466</v>
      </c>
      <c r="I340" s="417">
        <v>43818</v>
      </c>
      <c r="J340" s="584" t="s">
        <v>1470</v>
      </c>
      <c r="K340" s="240"/>
      <c r="L340" s="240"/>
      <c r="M340" s="240"/>
      <c r="N340" s="240"/>
      <c r="O340" s="240"/>
      <c r="P340" s="240"/>
      <c r="Q340" s="240"/>
      <c r="R340" s="240"/>
      <c r="S340" s="240"/>
      <c r="T340" s="240"/>
      <c r="U340" s="240"/>
      <c r="V340" s="240"/>
    </row>
    <row r="341" spans="1:23" ht="51" customHeight="1">
      <c r="A341" s="387"/>
      <c r="B341" s="1118" t="s">
        <v>1054</v>
      </c>
      <c r="C341" s="1119"/>
      <c r="D341" s="1119"/>
      <c r="E341" s="1120"/>
      <c r="F341" s="785">
        <f>SUM(F306:F340)</f>
        <v>244140</v>
      </c>
      <c r="G341" s="562"/>
      <c r="H341" s="562"/>
      <c r="I341" s="562"/>
      <c r="J341" s="562"/>
      <c r="K341" s="531"/>
      <c r="L341" s="531"/>
      <c r="M341" s="531"/>
      <c r="N341" s="531"/>
      <c r="O341" s="531"/>
      <c r="P341" s="531"/>
      <c r="Q341" s="531"/>
      <c r="R341" s="531"/>
      <c r="S341" s="531"/>
      <c r="T341" s="531"/>
      <c r="U341" s="531"/>
      <c r="V341" s="535"/>
    </row>
    <row r="342" spans="1:23" ht="25.5" customHeight="1">
      <c r="A342" s="53"/>
      <c r="B342" s="1240"/>
      <c r="C342" s="1241"/>
      <c r="D342" s="1241"/>
      <c r="E342" s="1241"/>
      <c r="F342" s="1241"/>
      <c r="G342" s="1241"/>
      <c r="H342" s="1241"/>
      <c r="I342" s="1241"/>
      <c r="J342" s="1242"/>
      <c r="K342" s="531"/>
      <c r="L342" s="531"/>
      <c r="M342" s="531"/>
      <c r="N342" s="531"/>
      <c r="O342" s="531"/>
      <c r="P342" s="531"/>
      <c r="Q342" s="531"/>
      <c r="R342" s="531"/>
      <c r="S342" s="531"/>
      <c r="T342" s="531"/>
      <c r="U342" s="531"/>
      <c r="V342" s="535"/>
    </row>
    <row r="343" spans="1:23" ht="48.75" customHeight="1">
      <c r="A343" s="1111" t="str">
        <f>+'2. Results Matrix'!B93</f>
        <v>Technical assistance and resources provided to Restorative Justice Programme.</v>
      </c>
      <c r="B343" s="564"/>
      <c r="C343" s="29" t="str">
        <f>+'2. Results Matrix'!A87</f>
        <v>1.3.1.2c</v>
      </c>
      <c r="D343" s="30"/>
      <c r="E343" s="30"/>
      <c r="F343" s="30"/>
      <c r="G343" s="30"/>
      <c r="H343" s="30"/>
      <c r="I343" s="30"/>
      <c r="J343" s="30"/>
      <c r="K343" s="234"/>
      <c r="L343" s="205"/>
      <c r="M343" s="205"/>
      <c r="N343" s="205"/>
      <c r="O343" s="205"/>
      <c r="P343" s="205"/>
      <c r="Q343" s="205"/>
      <c r="R343" s="205"/>
      <c r="S343" s="205"/>
      <c r="T343" s="205"/>
      <c r="U343" s="205"/>
      <c r="V343" s="235"/>
    </row>
    <row r="344" spans="1:23" ht="68.25" customHeight="1">
      <c r="A344" s="1112"/>
      <c r="B344" s="566"/>
      <c r="C344" s="233"/>
      <c r="D344" s="83" t="s">
        <v>622</v>
      </c>
      <c r="E344" s="229" t="s">
        <v>631</v>
      </c>
      <c r="F344" s="767">
        <v>41157</v>
      </c>
      <c r="G344" s="496"/>
      <c r="H344" s="496">
        <v>43466</v>
      </c>
      <c r="I344" s="417">
        <v>43635</v>
      </c>
      <c r="J344" s="584" t="s">
        <v>1478</v>
      </c>
      <c r="K344" s="240"/>
      <c r="L344" s="240"/>
      <c r="M344" s="240"/>
      <c r="N344" s="240"/>
      <c r="O344" s="240"/>
      <c r="P344" s="240"/>
      <c r="Q344" s="240"/>
      <c r="R344" s="240"/>
      <c r="S344" s="240"/>
      <c r="T344" s="240"/>
      <c r="U344" s="240"/>
      <c r="V344" s="240"/>
    </row>
    <row r="345" spans="1:23" ht="84.75" customHeight="1">
      <c r="A345" s="1112"/>
      <c r="B345" s="566"/>
      <c r="C345" s="233" t="e">
        <f>+'4. Procurement Plan'!#REF!</f>
        <v>#REF!</v>
      </c>
      <c r="D345" s="1139" t="s">
        <v>623</v>
      </c>
      <c r="E345" s="65" t="s">
        <v>1077</v>
      </c>
      <c r="F345" s="767"/>
      <c r="G345" s="496"/>
      <c r="H345" s="237">
        <v>43466</v>
      </c>
      <c r="I345" s="237">
        <v>43467</v>
      </c>
      <c r="J345" s="584" t="s">
        <v>1478</v>
      </c>
      <c r="K345" s="240"/>
      <c r="L345" s="205"/>
      <c r="M345" s="205"/>
      <c r="N345" s="205"/>
      <c r="O345" s="205"/>
      <c r="P345" s="205"/>
      <c r="Q345" s="205"/>
      <c r="R345" s="205"/>
      <c r="S345" s="205"/>
      <c r="T345" s="205"/>
      <c r="U345" s="205"/>
      <c r="V345" s="235"/>
    </row>
    <row r="346" spans="1:23" ht="84.75" customHeight="1">
      <c r="A346" s="1112"/>
      <c r="B346" s="566"/>
      <c r="C346" s="233"/>
      <c r="D346" s="1140"/>
      <c r="E346" s="65" t="s">
        <v>1039</v>
      </c>
      <c r="F346" s="767"/>
      <c r="G346" s="496"/>
      <c r="H346" s="237">
        <v>43497</v>
      </c>
      <c r="I346" s="237">
        <v>43497</v>
      </c>
      <c r="J346" s="584" t="s">
        <v>1478</v>
      </c>
      <c r="K346" s="234"/>
      <c r="L346" s="240"/>
      <c r="M346" s="205"/>
      <c r="N346" s="205"/>
      <c r="O346" s="205"/>
      <c r="P346" s="205"/>
      <c r="Q346" s="205"/>
      <c r="R346" s="205"/>
      <c r="S346" s="205"/>
      <c r="T346" s="205"/>
      <c r="U346" s="205"/>
      <c r="V346" s="235"/>
    </row>
    <row r="347" spans="1:23" ht="84.75" customHeight="1">
      <c r="A347" s="1112"/>
      <c r="B347" s="566"/>
      <c r="C347" s="233"/>
      <c r="D347" s="1140"/>
      <c r="E347" s="65" t="s">
        <v>1116</v>
      </c>
      <c r="F347" s="767">
        <v>18677</v>
      </c>
      <c r="G347" s="496"/>
      <c r="H347" s="237">
        <v>43696</v>
      </c>
      <c r="I347" s="237">
        <v>43696</v>
      </c>
      <c r="J347" s="584" t="s">
        <v>1478</v>
      </c>
      <c r="K347" s="234"/>
      <c r="L347" s="205"/>
      <c r="M347" s="205"/>
      <c r="N347" s="205"/>
      <c r="O347" s="205"/>
      <c r="P347" s="205"/>
      <c r="Q347" s="205"/>
      <c r="R347" s="240"/>
      <c r="S347" s="205"/>
      <c r="T347" s="205"/>
      <c r="U347" s="205"/>
      <c r="V347" s="235"/>
    </row>
    <row r="348" spans="1:23" ht="119.25" customHeight="1">
      <c r="A348" s="1112"/>
      <c r="B348" s="566"/>
      <c r="C348" s="233"/>
      <c r="D348" s="1140"/>
      <c r="E348" s="65" t="s">
        <v>1117</v>
      </c>
      <c r="F348" s="767">
        <v>13333</v>
      </c>
      <c r="G348" s="496"/>
      <c r="H348" s="237">
        <v>43727</v>
      </c>
      <c r="I348" s="237">
        <v>43727</v>
      </c>
      <c r="J348" s="584" t="s">
        <v>1478</v>
      </c>
      <c r="K348" s="234"/>
      <c r="L348" s="205"/>
      <c r="M348" s="205"/>
      <c r="N348" s="205"/>
      <c r="O348" s="205"/>
      <c r="P348" s="205"/>
      <c r="Q348" s="205"/>
      <c r="R348" s="205"/>
      <c r="S348" s="240"/>
      <c r="T348" s="205"/>
      <c r="U348" s="205"/>
      <c r="V348" s="235"/>
    </row>
    <row r="349" spans="1:23" ht="84.75" customHeight="1">
      <c r="A349" s="1112"/>
      <c r="B349" s="566"/>
      <c r="C349" s="233"/>
      <c r="D349" s="1141"/>
      <c r="E349" s="65" t="s">
        <v>431</v>
      </c>
      <c r="F349" s="767">
        <v>1685</v>
      </c>
      <c r="G349" s="496"/>
      <c r="H349" s="496">
        <v>43818</v>
      </c>
      <c r="I349" s="496">
        <v>43818</v>
      </c>
      <c r="J349" s="584" t="s">
        <v>1478</v>
      </c>
      <c r="K349" s="234"/>
      <c r="L349" s="205"/>
      <c r="M349" s="205"/>
      <c r="N349" s="205"/>
      <c r="O349" s="205"/>
      <c r="P349" s="205"/>
      <c r="Q349" s="205"/>
      <c r="R349" s="205"/>
      <c r="S349" s="205"/>
      <c r="T349" s="205"/>
      <c r="U349" s="205"/>
      <c r="V349" s="240"/>
      <c r="W349" s="691"/>
    </row>
    <row r="350" spans="1:23" ht="84.75" customHeight="1">
      <c r="A350" s="1112"/>
      <c r="B350" s="566"/>
      <c r="C350" s="233"/>
      <c r="D350" s="665" t="s">
        <v>1487</v>
      </c>
      <c r="E350" s="65" t="s">
        <v>1481</v>
      </c>
      <c r="F350" s="767">
        <v>18989</v>
      </c>
      <c r="G350" s="496"/>
      <c r="H350" s="496">
        <v>43515</v>
      </c>
      <c r="I350" s="496">
        <v>43727</v>
      </c>
      <c r="J350" s="584" t="s">
        <v>1478</v>
      </c>
      <c r="K350" s="234"/>
      <c r="L350" s="205"/>
      <c r="M350" s="205"/>
      <c r="N350" s="205"/>
      <c r="O350" s="205"/>
      <c r="P350" s="205"/>
      <c r="Q350" s="205"/>
      <c r="R350" s="205"/>
      <c r="S350" s="685"/>
      <c r="T350" s="205"/>
      <c r="U350" s="205"/>
      <c r="V350" s="262"/>
    </row>
    <row r="351" spans="1:23" ht="48.75" customHeight="1">
      <c r="A351" s="1112"/>
      <c r="B351" s="566"/>
      <c r="C351" s="233"/>
      <c r="D351" s="83" t="s">
        <v>624</v>
      </c>
      <c r="E351" s="229" t="s">
        <v>626</v>
      </c>
      <c r="F351" s="767">
        <v>2963</v>
      </c>
      <c r="G351" s="496"/>
      <c r="H351" s="496">
        <v>43665</v>
      </c>
      <c r="I351" s="237">
        <v>43757</v>
      </c>
      <c r="J351" s="584" t="s">
        <v>1478</v>
      </c>
      <c r="K351" s="234"/>
      <c r="L351" s="205"/>
      <c r="M351" s="205"/>
      <c r="N351" s="240"/>
      <c r="O351" s="240"/>
      <c r="P351" s="240"/>
      <c r="Q351" s="240"/>
      <c r="R351" s="240"/>
      <c r="S351" s="240"/>
      <c r="T351" s="240"/>
      <c r="U351" s="240"/>
      <c r="V351" s="235"/>
    </row>
    <row r="352" spans="1:23" ht="48.75" customHeight="1">
      <c r="A352" s="1112"/>
      <c r="B352" s="566"/>
      <c r="C352" s="233"/>
      <c r="D352" s="83" t="s">
        <v>625</v>
      </c>
      <c r="E352" s="229" t="s">
        <v>627</v>
      </c>
      <c r="F352" s="767">
        <v>11489</v>
      </c>
      <c r="G352" s="496"/>
      <c r="H352" s="496">
        <v>43466</v>
      </c>
      <c r="I352" s="496">
        <v>43818</v>
      </c>
      <c r="J352" s="584" t="s">
        <v>1478</v>
      </c>
      <c r="K352" s="240"/>
      <c r="L352" s="240"/>
      <c r="M352" s="240"/>
      <c r="N352" s="240"/>
      <c r="O352" s="240"/>
      <c r="P352" s="240"/>
      <c r="Q352" s="240"/>
      <c r="R352" s="240"/>
      <c r="S352" s="240"/>
      <c r="T352" s="240"/>
      <c r="U352" s="240"/>
      <c r="V352" s="240"/>
    </row>
    <row r="353" spans="1:22" ht="48.75" customHeight="1">
      <c r="A353" s="1112"/>
      <c r="B353" s="566"/>
      <c r="C353" s="1236" t="s">
        <v>1480</v>
      </c>
      <c r="D353" s="1237"/>
      <c r="E353" s="1238"/>
      <c r="F353" s="767"/>
      <c r="G353" s="687"/>
      <c r="H353" s="496"/>
      <c r="I353" s="687"/>
      <c r="J353" s="587"/>
      <c r="K353" s="205"/>
      <c r="L353" s="205"/>
      <c r="M353" s="205"/>
      <c r="N353" s="205"/>
      <c r="O353" s="205"/>
      <c r="P353" s="205"/>
      <c r="Q353" s="205"/>
      <c r="R353" s="205"/>
      <c r="S353" s="205"/>
      <c r="T353" s="205"/>
      <c r="U353" s="205"/>
      <c r="V353" s="205"/>
    </row>
    <row r="354" spans="1:22" ht="48.75" customHeight="1">
      <c r="A354" s="1112"/>
      <c r="B354" s="566"/>
      <c r="C354" s="233"/>
      <c r="D354" s="664" t="s">
        <v>1479</v>
      </c>
      <c r="E354" s="504" t="s">
        <v>587</v>
      </c>
      <c r="F354" s="751">
        <v>37093</v>
      </c>
      <c r="G354" s="588"/>
      <c r="H354" s="496">
        <v>43543</v>
      </c>
      <c r="I354" s="589">
        <v>43635</v>
      </c>
      <c r="J354" s="584" t="s">
        <v>1478</v>
      </c>
      <c r="K354" s="234"/>
      <c r="L354" s="205"/>
      <c r="M354" s="240"/>
      <c r="N354" s="240"/>
      <c r="O354" s="240"/>
      <c r="P354" s="240"/>
      <c r="Q354" s="205"/>
      <c r="R354" s="205"/>
      <c r="S354" s="205"/>
      <c r="T354" s="205"/>
      <c r="U354" s="205"/>
      <c r="V354" s="205"/>
    </row>
    <row r="355" spans="1:22" ht="48.75" customHeight="1">
      <c r="A355" s="1112"/>
      <c r="B355" s="566"/>
      <c r="C355" s="1243" t="s">
        <v>1482</v>
      </c>
      <c r="D355" s="1244"/>
      <c r="E355" s="1245"/>
      <c r="F355" s="751"/>
      <c r="G355" s="588"/>
      <c r="H355" s="496"/>
      <c r="I355" s="589"/>
      <c r="J355" s="584"/>
      <c r="K355" s="234"/>
      <c r="L355" s="205"/>
      <c r="M355" s="205"/>
      <c r="N355" s="205"/>
      <c r="O355" s="205"/>
      <c r="P355" s="205"/>
      <c r="Q355" s="205"/>
      <c r="R355" s="205"/>
      <c r="S355" s="205"/>
      <c r="T355" s="205"/>
      <c r="U355" s="205"/>
      <c r="V355" s="205"/>
    </row>
    <row r="356" spans="1:22" ht="48.75" customHeight="1">
      <c r="A356" s="1112"/>
      <c r="B356" s="566"/>
      <c r="C356" s="233"/>
      <c r="D356" s="664" t="s">
        <v>1483</v>
      </c>
      <c r="E356" s="504" t="s">
        <v>587</v>
      </c>
      <c r="F356" s="751">
        <v>1852</v>
      </c>
      <c r="G356" s="588"/>
      <c r="H356" s="496">
        <v>43727</v>
      </c>
      <c r="I356" s="496">
        <v>43727</v>
      </c>
      <c r="J356" s="584" t="s">
        <v>1478</v>
      </c>
      <c r="K356" s="234"/>
      <c r="L356" s="205"/>
      <c r="M356" s="205"/>
      <c r="N356" s="205"/>
      <c r="O356" s="205"/>
      <c r="P356" s="205"/>
      <c r="Q356" s="205"/>
      <c r="R356" s="205"/>
      <c r="S356" s="240"/>
      <c r="T356" s="205"/>
      <c r="U356" s="205"/>
      <c r="V356" s="205"/>
    </row>
    <row r="357" spans="1:22" ht="48.75" customHeight="1">
      <c r="A357" s="1112"/>
      <c r="B357" s="566"/>
      <c r="C357" s="1246" t="s">
        <v>1484</v>
      </c>
      <c r="D357" s="1247"/>
      <c r="E357" s="1248"/>
      <c r="F357" s="751"/>
      <c r="G357" s="588"/>
      <c r="H357" s="496"/>
      <c r="I357" s="496"/>
      <c r="J357" s="584"/>
      <c r="K357" s="234"/>
      <c r="L357" s="205"/>
      <c r="M357" s="205"/>
      <c r="N357" s="205"/>
      <c r="O357" s="205"/>
      <c r="P357" s="205"/>
      <c r="Q357" s="205"/>
      <c r="R357" s="205"/>
      <c r="S357" s="205"/>
      <c r="T357" s="205"/>
      <c r="U357" s="205"/>
      <c r="V357" s="205"/>
    </row>
    <row r="358" spans="1:22" ht="48.75" customHeight="1">
      <c r="A358" s="1112"/>
      <c r="B358" s="566"/>
      <c r="C358" s="233"/>
      <c r="D358" s="1139" t="s">
        <v>1485</v>
      </c>
      <c r="E358" s="505" t="s">
        <v>587</v>
      </c>
      <c r="F358" s="786">
        <v>3704</v>
      </c>
      <c r="G358" s="496"/>
      <c r="H358" s="496">
        <v>43818</v>
      </c>
      <c r="I358" s="496">
        <v>43818</v>
      </c>
      <c r="J358" s="584" t="s">
        <v>1478</v>
      </c>
      <c r="K358" s="234"/>
      <c r="L358" s="205"/>
      <c r="M358" s="205"/>
      <c r="N358" s="205"/>
      <c r="O358" s="205"/>
      <c r="P358" s="205"/>
      <c r="Q358" s="205"/>
      <c r="R358" s="205"/>
      <c r="S358" s="205"/>
      <c r="T358" s="205"/>
      <c r="U358" s="205"/>
      <c r="V358" s="240"/>
    </row>
    <row r="359" spans="1:22" ht="48.75" customHeight="1">
      <c r="A359" s="1112"/>
      <c r="B359" s="566"/>
      <c r="C359" s="233" t="e">
        <f>+'4. Procurement Plan'!#REF!</f>
        <v>#REF!</v>
      </c>
      <c r="D359" s="1141"/>
      <c r="E359" s="229" t="s">
        <v>1118</v>
      </c>
      <c r="F359" s="786">
        <v>2623</v>
      </c>
      <c r="G359" s="496"/>
      <c r="H359" s="496">
        <v>43818</v>
      </c>
      <c r="I359" s="496">
        <v>43818</v>
      </c>
      <c r="J359" s="584" t="s">
        <v>1478</v>
      </c>
      <c r="K359" s="234"/>
      <c r="L359" s="205"/>
      <c r="M359" s="205"/>
      <c r="N359" s="205"/>
      <c r="O359" s="205"/>
      <c r="P359" s="205"/>
      <c r="Q359" s="205"/>
      <c r="R359" s="205"/>
      <c r="S359" s="205"/>
      <c r="T359" s="205"/>
      <c r="U359" s="205"/>
      <c r="V359" s="240"/>
    </row>
    <row r="360" spans="1:22" ht="48.75" customHeight="1">
      <c r="A360" s="1112"/>
      <c r="B360" s="566"/>
      <c r="C360" s="233"/>
      <c r="D360" s="1139" t="s">
        <v>1486</v>
      </c>
      <c r="E360" s="505" t="s">
        <v>587</v>
      </c>
      <c r="F360" s="786">
        <v>2222</v>
      </c>
      <c r="G360" s="496"/>
      <c r="H360" s="496">
        <v>43757</v>
      </c>
      <c r="I360" s="496">
        <v>43757</v>
      </c>
      <c r="J360" s="584"/>
      <c r="K360" s="234"/>
      <c r="L360" s="205"/>
      <c r="M360" s="205"/>
      <c r="N360" s="205"/>
      <c r="O360" s="205"/>
      <c r="P360" s="205"/>
      <c r="Q360" s="205"/>
      <c r="R360" s="205"/>
      <c r="S360" s="205"/>
      <c r="T360" s="685"/>
      <c r="U360" s="205"/>
      <c r="V360" s="262"/>
    </row>
    <row r="361" spans="1:22" ht="131.25" customHeight="1">
      <c r="A361" s="1112"/>
      <c r="B361" s="566"/>
      <c r="C361" s="233"/>
      <c r="D361" s="1140"/>
      <c r="E361" s="229" t="s">
        <v>628</v>
      </c>
      <c r="F361" s="767">
        <v>566</v>
      </c>
      <c r="G361" s="496"/>
      <c r="H361" s="496">
        <v>43727</v>
      </c>
      <c r="I361" s="496">
        <v>43727</v>
      </c>
      <c r="J361" s="584" t="s">
        <v>1478</v>
      </c>
      <c r="K361" s="234"/>
      <c r="L361" s="205"/>
      <c r="M361" s="205"/>
      <c r="N361" s="205"/>
      <c r="O361" s="205"/>
      <c r="P361" s="205"/>
      <c r="Q361" s="205"/>
      <c r="R361" s="205"/>
      <c r="S361" s="240"/>
      <c r="T361" s="205"/>
      <c r="U361" s="205"/>
      <c r="V361" s="235"/>
    </row>
    <row r="362" spans="1:22" ht="138" customHeight="1">
      <c r="A362" s="1112"/>
      <c r="B362" s="566"/>
      <c r="C362" s="233"/>
      <c r="D362" s="186" t="s">
        <v>1119</v>
      </c>
      <c r="E362" s="229" t="s">
        <v>1123</v>
      </c>
      <c r="F362" s="767">
        <v>25064</v>
      </c>
      <c r="G362" s="496"/>
      <c r="H362" s="590">
        <v>43484</v>
      </c>
      <c r="I362" s="496">
        <v>43800</v>
      </c>
      <c r="J362" s="584" t="s">
        <v>1478</v>
      </c>
      <c r="K362" s="240"/>
      <c r="L362" s="240"/>
      <c r="M362" s="240"/>
      <c r="N362" s="240"/>
      <c r="O362" s="240"/>
      <c r="P362" s="240"/>
      <c r="Q362" s="240"/>
      <c r="R362" s="240"/>
      <c r="S362" s="240"/>
      <c r="T362" s="240"/>
      <c r="U362" s="240"/>
      <c r="V362" s="240"/>
    </row>
    <row r="363" spans="1:22" ht="48.75" customHeight="1">
      <c r="A363" s="1112"/>
      <c r="B363" s="566"/>
      <c r="C363" s="233"/>
      <c r="D363" s="1231" t="s">
        <v>1120</v>
      </c>
      <c r="E363" s="229" t="s">
        <v>629</v>
      </c>
      <c r="F363" s="767">
        <v>12490</v>
      </c>
      <c r="G363" s="496"/>
      <c r="H363" s="496">
        <v>43484</v>
      </c>
      <c r="I363" s="496">
        <v>43800</v>
      </c>
      <c r="J363" s="584" t="s">
        <v>1478</v>
      </c>
      <c r="K363" s="240"/>
      <c r="L363" s="240"/>
      <c r="M363" s="240"/>
      <c r="N363" s="240"/>
      <c r="O363" s="240"/>
      <c r="P363" s="240"/>
      <c r="Q363" s="240"/>
      <c r="R363" s="240"/>
      <c r="S363" s="240"/>
      <c r="T363" s="240"/>
      <c r="U363" s="240"/>
      <c r="V363" s="240"/>
    </row>
    <row r="364" spans="1:22" ht="48.75" customHeight="1">
      <c r="A364" s="1112"/>
      <c r="B364" s="566"/>
      <c r="C364" s="233"/>
      <c r="D364" s="1232"/>
      <c r="E364" s="229" t="s">
        <v>630</v>
      </c>
      <c r="F364" s="767">
        <v>3192</v>
      </c>
      <c r="G364" s="496"/>
      <c r="H364" s="496">
        <v>43466</v>
      </c>
      <c r="I364" s="496">
        <v>43818</v>
      </c>
      <c r="J364" s="584" t="s">
        <v>1478</v>
      </c>
      <c r="K364" s="240"/>
      <c r="L364" s="240"/>
      <c r="M364" s="240"/>
      <c r="N364" s="240"/>
      <c r="O364" s="240"/>
      <c r="P364" s="240"/>
      <c r="Q364" s="240"/>
      <c r="R364" s="240"/>
      <c r="S364" s="240"/>
      <c r="T364" s="240"/>
      <c r="U364" s="240"/>
      <c r="V364" s="240"/>
    </row>
    <row r="365" spans="1:22" ht="48.75" customHeight="1">
      <c r="A365" s="1112"/>
      <c r="B365" s="566"/>
      <c r="C365" s="233" t="e">
        <f>+'4. Procurement Plan'!#REF!</f>
        <v>#REF!</v>
      </c>
      <c r="D365" s="689" t="s">
        <v>1121</v>
      </c>
      <c r="E365" s="690" t="s">
        <v>1123</v>
      </c>
      <c r="F365" s="767">
        <v>39182</v>
      </c>
      <c r="G365" s="591"/>
      <c r="H365" s="496">
        <v>43466</v>
      </c>
      <c r="I365" s="496">
        <v>43586</v>
      </c>
      <c r="J365" s="584" t="s">
        <v>1478</v>
      </c>
      <c r="K365" s="240"/>
      <c r="L365" s="240"/>
      <c r="M365" s="240"/>
      <c r="N365" s="240"/>
      <c r="O365" s="240"/>
      <c r="P365" s="205"/>
      <c r="Q365" s="205"/>
      <c r="R365" s="205"/>
      <c r="S365" s="205"/>
      <c r="T365" s="205"/>
      <c r="U365" s="205"/>
      <c r="V365" s="235"/>
    </row>
    <row r="366" spans="1:22" ht="72.75" customHeight="1">
      <c r="A366" s="1112"/>
      <c r="B366" s="566"/>
      <c r="C366" s="233" t="e">
        <f>+'4. Procurement Plan'!#REF!</f>
        <v>#REF!</v>
      </c>
      <c r="D366" s="507" t="s">
        <v>635</v>
      </c>
      <c r="E366" s="508" t="s">
        <v>633</v>
      </c>
      <c r="F366" s="787">
        <v>11847</v>
      </c>
      <c r="G366" s="373"/>
      <c r="H366" s="496">
        <v>43484</v>
      </c>
      <c r="I366" s="496">
        <v>43757</v>
      </c>
      <c r="J366" s="587" t="s">
        <v>1122</v>
      </c>
      <c r="K366" s="240"/>
      <c r="L366" s="240"/>
      <c r="M366" s="240"/>
      <c r="N366" s="240"/>
      <c r="O366" s="240"/>
      <c r="P366" s="240"/>
      <c r="Q366" s="240"/>
      <c r="R366" s="240"/>
      <c r="S366" s="240"/>
      <c r="T366" s="240"/>
      <c r="U366" s="205"/>
      <c r="V366" s="235"/>
    </row>
    <row r="367" spans="1:22" ht="48.75" customHeight="1">
      <c r="A367" s="1113"/>
      <c r="B367" s="566"/>
      <c r="C367" s="233"/>
      <c r="D367" s="186" t="s">
        <v>636</v>
      </c>
      <c r="E367" s="229" t="s">
        <v>634</v>
      </c>
      <c r="F367" s="767">
        <v>385377</v>
      </c>
      <c r="G367" s="373"/>
      <c r="H367" s="496">
        <v>43466</v>
      </c>
      <c r="I367" s="496">
        <v>43818</v>
      </c>
      <c r="J367" s="587" t="s">
        <v>1122</v>
      </c>
      <c r="K367" s="240"/>
      <c r="L367" s="240"/>
      <c r="M367" s="240"/>
      <c r="N367" s="240"/>
      <c r="O367" s="240"/>
      <c r="P367" s="240"/>
      <c r="Q367" s="240"/>
      <c r="R367" s="240"/>
      <c r="S367" s="240"/>
      <c r="T367" s="240"/>
      <c r="U367" s="240"/>
      <c r="V367" s="240"/>
    </row>
    <row r="368" spans="1:22" ht="48.75" customHeight="1">
      <c r="A368" s="387"/>
      <c r="B368" s="592" t="s">
        <v>1043</v>
      </c>
      <c r="C368" s="424"/>
      <c r="D368" s="509"/>
      <c r="E368" s="510"/>
      <c r="F368" s="769">
        <f>SUM(F344:F367)</f>
        <v>633505</v>
      </c>
      <c r="G368" s="425"/>
      <c r="H368" s="593"/>
      <c r="I368" s="593"/>
      <c r="J368" s="594"/>
      <c r="K368" s="234"/>
      <c r="L368" s="205"/>
      <c r="M368" s="205"/>
      <c r="N368" s="205"/>
      <c r="O368" s="205"/>
      <c r="P368" s="205"/>
      <c r="Q368" s="205"/>
      <c r="R368" s="205"/>
      <c r="S368" s="205"/>
      <c r="T368" s="205"/>
      <c r="U368" s="205"/>
      <c r="V368" s="235"/>
    </row>
    <row r="369" spans="1:23" ht="36" customHeight="1">
      <c r="A369" s="1109" t="str">
        <f>+'2. Results Matrix'!B95</f>
        <v>Technical assistance and resources provided to Child Diversion Programme.</v>
      </c>
      <c r="B369" s="692"/>
      <c r="C369" s="693" t="str">
        <f>+'2. Results Matrix'!A89</f>
        <v>1.3.1.3b,c</v>
      </c>
      <c r="D369" s="694"/>
      <c r="E369" s="694"/>
      <c r="F369" s="788"/>
      <c r="G369" s="694"/>
      <c r="H369" s="694"/>
      <c r="I369" s="694"/>
      <c r="J369" s="694"/>
      <c r="K369" s="695"/>
      <c r="L369" s="696"/>
      <c r="M369" s="696"/>
      <c r="N369" s="696"/>
      <c r="O369" s="696"/>
      <c r="P369" s="696"/>
      <c r="Q369" s="696"/>
      <c r="R369" s="696"/>
      <c r="S369" s="696"/>
      <c r="T369" s="696"/>
      <c r="U369" s="696"/>
      <c r="V369" s="697"/>
    </row>
    <row r="370" spans="1:23" ht="99.75" customHeight="1" thickBot="1">
      <c r="A370" s="1110"/>
      <c r="B370" s="698"/>
      <c r="C370" s="699" t="e">
        <f>+'4. Procurement Plan'!#REF!</f>
        <v>#REF!</v>
      </c>
      <c r="D370" s="705" t="s">
        <v>1498</v>
      </c>
      <c r="E370" s="706" t="s">
        <v>1499</v>
      </c>
      <c r="F370" s="789">
        <v>667</v>
      </c>
      <c r="G370" s="700"/>
      <c r="H370" s="496">
        <v>43727</v>
      </c>
      <c r="I370" s="496">
        <v>43818</v>
      </c>
      <c r="J370" s="587" t="s">
        <v>1517</v>
      </c>
      <c r="K370" s="695"/>
      <c r="L370" s="696"/>
      <c r="M370" s="696"/>
      <c r="N370" s="696"/>
      <c r="O370" s="696"/>
      <c r="P370" s="696"/>
      <c r="Q370" s="696"/>
      <c r="R370" s="696"/>
      <c r="S370" s="702"/>
      <c r="T370" s="702"/>
      <c r="U370" s="702"/>
      <c r="V370" s="702"/>
    </row>
    <row r="371" spans="1:23" ht="69.75" customHeight="1">
      <c r="A371" s="1110"/>
      <c r="B371" s="698"/>
      <c r="C371" s="701" t="e">
        <f>+'4. Procurement Plan'!#REF!</f>
        <v>#REF!</v>
      </c>
      <c r="D371" s="707" t="s">
        <v>1500</v>
      </c>
      <c r="E371" s="706" t="s">
        <v>1499</v>
      </c>
      <c r="F371" s="789">
        <v>9533</v>
      </c>
      <c r="G371" s="700"/>
      <c r="H371" s="496">
        <v>43665</v>
      </c>
      <c r="I371" s="496">
        <v>43818</v>
      </c>
      <c r="J371" s="587" t="s">
        <v>1517</v>
      </c>
      <c r="K371" s="695"/>
      <c r="L371" s="696"/>
      <c r="M371" s="703"/>
      <c r="N371" s="703"/>
      <c r="O371" s="696"/>
      <c r="P371" s="696"/>
      <c r="Q371" s="702"/>
      <c r="R371" s="702"/>
      <c r="S371" s="702"/>
      <c r="T371" s="702"/>
      <c r="U371" s="702"/>
      <c r="V371" s="702"/>
    </row>
    <row r="372" spans="1:23" ht="54.75" customHeight="1">
      <c r="A372" s="1110"/>
      <c r="B372" s="698"/>
      <c r="C372" s="701" t="e">
        <f>+C371</f>
        <v>#REF!</v>
      </c>
      <c r="D372" s="708" t="s">
        <v>1501</v>
      </c>
      <c r="E372" s="706" t="s">
        <v>1499</v>
      </c>
      <c r="F372" s="789">
        <v>1852</v>
      </c>
      <c r="G372" s="700"/>
      <c r="H372" s="496">
        <v>43696</v>
      </c>
      <c r="I372" s="496">
        <v>43818</v>
      </c>
      <c r="J372" s="587" t="s">
        <v>1517</v>
      </c>
      <c r="K372" s="695"/>
      <c r="L372" s="696"/>
      <c r="M372" s="703"/>
      <c r="N372" s="703"/>
      <c r="O372" s="696"/>
      <c r="P372" s="696"/>
      <c r="Q372" s="696"/>
      <c r="R372" s="702"/>
      <c r="S372" s="702"/>
      <c r="T372" s="702"/>
      <c r="U372" s="702"/>
      <c r="V372" s="702"/>
    </row>
    <row r="373" spans="1:23" ht="36" customHeight="1">
      <c r="A373" s="1110"/>
      <c r="B373" s="698"/>
      <c r="C373" s="701" t="e">
        <f>+'4. Procurement Plan'!#REF!</f>
        <v>#REF!</v>
      </c>
      <c r="D373" s="1249" t="s">
        <v>1502</v>
      </c>
      <c r="E373" s="709" t="s">
        <v>1503</v>
      </c>
      <c r="F373" s="789">
        <v>11852</v>
      </c>
      <c r="G373" s="700"/>
      <c r="H373" s="496">
        <v>43665</v>
      </c>
      <c r="I373" s="496">
        <v>43757</v>
      </c>
      <c r="J373" s="587" t="s">
        <v>1517</v>
      </c>
      <c r="K373" s="695"/>
      <c r="L373" s="696"/>
      <c r="M373" s="703"/>
      <c r="N373" s="703"/>
      <c r="O373" s="696"/>
      <c r="P373" s="696"/>
      <c r="Q373" s="702"/>
      <c r="R373" s="702"/>
      <c r="S373" s="702"/>
      <c r="T373" s="702"/>
      <c r="U373" s="696"/>
      <c r="V373" s="697"/>
    </row>
    <row r="374" spans="1:23" ht="50.25" customHeight="1">
      <c r="A374" s="1110"/>
      <c r="B374" s="698"/>
      <c r="C374" s="701" t="e">
        <f>+C373</f>
        <v>#REF!</v>
      </c>
      <c r="D374" s="1249"/>
      <c r="E374" s="709" t="s">
        <v>1504</v>
      </c>
      <c r="F374" s="789">
        <v>48673</v>
      </c>
      <c r="G374" s="700"/>
      <c r="H374" s="496">
        <v>43696</v>
      </c>
      <c r="I374" s="496">
        <v>43696</v>
      </c>
      <c r="J374" s="587" t="s">
        <v>1517</v>
      </c>
      <c r="K374" s="695"/>
      <c r="L374" s="696"/>
      <c r="M374" s="696"/>
      <c r="N374" s="703"/>
      <c r="O374" s="703"/>
      <c r="P374" s="703"/>
      <c r="Q374" s="703"/>
      <c r="R374" s="702"/>
      <c r="S374" s="703"/>
      <c r="T374" s="696"/>
      <c r="U374" s="696"/>
      <c r="V374" s="697"/>
    </row>
    <row r="375" spans="1:23" ht="50.25" customHeight="1">
      <c r="A375" s="1110"/>
      <c r="B375" s="698"/>
      <c r="C375" s="701" t="e">
        <f>+C374</f>
        <v>#REF!</v>
      </c>
      <c r="D375" s="1249"/>
      <c r="E375" s="709" t="s">
        <v>1505</v>
      </c>
      <c r="F375" s="789">
        <v>2597</v>
      </c>
      <c r="G375" s="700"/>
      <c r="H375" s="496">
        <v>43696</v>
      </c>
      <c r="I375" s="496">
        <v>43696</v>
      </c>
      <c r="J375" s="587" t="s">
        <v>1517</v>
      </c>
      <c r="K375" s="695"/>
      <c r="L375" s="696"/>
      <c r="M375" s="696"/>
      <c r="N375" s="703"/>
      <c r="O375" s="703"/>
      <c r="P375" s="703"/>
      <c r="Q375" s="703"/>
      <c r="R375" s="702"/>
      <c r="S375" s="703"/>
      <c r="T375" s="696"/>
      <c r="U375" s="696"/>
      <c r="V375" s="697"/>
    </row>
    <row r="376" spans="1:23" ht="61.5" customHeight="1">
      <c r="A376" s="1110"/>
      <c r="B376" s="698"/>
      <c r="C376" s="701" t="e">
        <f>+C375</f>
        <v>#REF!</v>
      </c>
      <c r="D376" s="1249"/>
      <c r="E376" s="709" t="s">
        <v>1506</v>
      </c>
      <c r="F376" s="789">
        <v>2074</v>
      </c>
      <c r="G376" s="700"/>
      <c r="H376" s="496">
        <v>43696</v>
      </c>
      <c r="I376" s="496">
        <v>43696</v>
      </c>
      <c r="J376" s="587" t="s">
        <v>1517</v>
      </c>
      <c r="K376" s="695"/>
      <c r="L376" s="696"/>
      <c r="M376" s="696"/>
      <c r="N376" s="703"/>
      <c r="O376" s="703"/>
      <c r="P376" s="703"/>
      <c r="Q376" s="703"/>
      <c r="R376" s="702"/>
      <c r="S376" s="703"/>
      <c r="T376" s="703"/>
      <c r="U376" s="703"/>
      <c r="V376" s="703"/>
    </row>
    <row r="377" spans="1:23" ht="57.75" customHeight="1">
      <c r="A377" s="1110"/>
      <c r="B377" s="698"/>
      <c r="C377" s="701"/>
      <c r="D377" s="1250"/>
      <c r="E377" s="710" t="s">
        <v>637</v>
      </c>
      <c r="F377" s="789">
        <v>23932</v>
      </c>
      <c r="G377" s="700"/>
      <c r="H377" s="496">
        <v>43484</v>
      </c>
      <c r="I377" s="496">
        <v>43800</v>
      </c>
      <c r="J377" s="587" t="s">
        <v>1517</v>
      </c>
      <c r="K377" s="702"/>
      <c r="L377" s="702"/>
      <c r="M377" s="702"/>
      <c r="N377" s="702"/>
      <c r="O377" s="702"/>
      <c r="P377" s="702"/>
      <c r="Q377" s="702"/>
      <c r="R377" s="702"/>
      <c r="S377" s="702"/>
      <c r="T377" s="702"/>
      <c r="U377" s="702"/>
      <c r="V377" s="702"/>
    </row>
    <row r="378" spans="1:23" ht="185.25" customHeight="1">
      <c r="A378" s="1110"/>
      <c r="B378" s="698"/>
      <c r="C378" s="701"/>
      <c r="D378" s="711" t="s">
        <v>1507</v>
      </c>
      <c r="E378" s="712" t="s">
        <v>1508</v>
      </c>
      <c r="F378" s="789">
        <v>75997</v>
      </c>
      <c r="G378" s="700"/>
      <c r="H378" s="496">
        <v>43696</v>
      </c>
      <c r="I378" s="496">
        <v>43800</v>
      </c>
      <c r="J378" s="587" t="s">
        <v>1517</v>
      </c>
      <c r="K378" s="695"/>
      <c r="L378" s="696"/>
      <c r="M378" s="696"/>
      <c r="N378" s="703"/>
      <c r="O378" s="703"/>
      <c r="P378" s="703"/>
      <c r="Q378" s="696"/>
      <c r="R378" s="702"/>
      <c r="S378" s="696"/>
      <c r="T378" s="696"/>
      <c r="U378" s="696"/>
      <c r="V378" s="697"/>
    </row>
    <row r="379" spans="1:23" ht="36" customHeight="1">
      <c r="A379" s="1110"/>
      <c r="B379" s="698"/>
      <c r="C379" s="701" t="e">
        <f>+'4. Procurement Plan'!#REF!</f>
        <v>#REF!</v>
      </c>
      <c r="D379" s="711" t="s">
        <v>1509</v>
      </c>
      <c r="E379" s="712" t="s">
        <v>1510</v>
      </c>
      <c r="F379" s="789">
        <v>12022</v>
      </c>
      <c r="G379" s="700"/>
      <c r="H379" s="496">
        <v>43665</v>
      </c>
      <c r="I379" s="496">
        <v>43800</v>
      </c>
      <c r="J379" s="587" t="s">
        <v>1517</v>
      </c>
      <c r="K379" s="695"/>
      <c r="L379" s="696"/>
      <c r="M379" s="696"/>
      <c r="N379" s="703"/>
      <c r="O379" s="703"/>
      <c r="P379" s="703"/>
      <c r="Q379" s="702"/>
      <c r="R379" s="702"/>
      <c r="S379" s="702"/>
      <c r="T379" s="702"/>
      <c r="U379" s="702"/>
      <c r="V379" s="702"/>
    </row>
    <row r="380" spans="1:23" ht="70.5" customHeight="1">
      <c r="A380" s="1110"/>
      <c r="B380" s="698"/>
      <c r="C380" s="701" t="e">
        <f>+'4. Procurement Plan'!#REF!</f>
        <v>#REF!</v>
      </c>
      <c r="D380" s="712" t="s">
        <v>1511</v>
      </c>
      <c r="E380" s="713" t="s">
        <v>1512</v>
      </c>
      <c r="F380" s="789">
        <v>5333</v>
      </c>
      <c r="G380" s="700"/>
      <c r="H380" s="496">
        <v>43665</v>
      </c>
      <c r="I380" s="496">
        <v>43800</v>
      </c>
      <c r="J380" s="587" t="s">
        <v>1517</v>
      </c>
      <c r="K380" s="695"/>
      <c r="L380" s="696"/>
      <c r="M380" s="696"/>
      <c r="N380" s="703"/>
      <c r="O380" s="703"/>
      <c r="P380" s="703"/>
      <c r="Q380" s="702"/>
      <c r="R380" s="702"/>
      <c r="S380" s="702"/>
      <c r="T380" s="702"/>
      <c r="U380" s="702"/>
      <c r="V380" s="702"/>
    </row>
    <row r="381" spans="1:23" ht="77.25" customHeight="1">
      <c r="A381" s="1110"/>
      <c r="B381" s="698"/>
      <c r="C381" s="701" t="e">
        <f>+'4. Procurement Plan'!#REF!</f>
        <v>#REF!</v>
      </c>
      <c r="D381" s="712" t="s">
        <v>1513</v>
      </c>
      <c r="E381" s="712" t="s">
        <v>1514</v>
      </c>
      <c r="F381" s="789">
        <v>162435</v>
      </c>
      <c r="G381" s="700"/>
      <c r="H381" s="496">
        <v>43665</v>
      </c>
      <c r="I381" s="496">
        <v>43800</v>
      </c>
      <c r="J381" s="587" t="s">
        <v>1517</v>
      </c>
      <c r="K381" s="695"/>
      <c r="L381" s="696"/>
      <c r="M381" s="696"/>
      <c r="N381" s="703"/>
      <c r="O381" s="703"/>
      <c r="P381" s="703"/>
      <c r="Q381" s="702"/>
      <c r="R381" s="702"/>
      <c r="S381" s="702"/>
      <c r="T381" s="702"/>
      <c r="U381" s="702"/>
      <c r="V381" s="702"/>
    </row>
    <row r="382" spans="1:23" ht="50.25" customHeight="1">
      <c r="A382" s="1110"/>
      <c r="B382" s="698"/>
      <c r="C382" s="701" t="e">
        <f>+'4. Procurement Plan'!#REF!</f>
        <v>#REF!</v>
      </c>
      <c r="D382" s="714" t="s">
        <v>1515</v>
      </c>
      <c r="E382" s="715" t="s">
        <v>1516</v>
      </c>
      <c r="F382" s="790">
        <v>111111</v>
      </c>
      <c r="G382" s="700"/>
      <c r="H382" s="496">
        <v>43696</v>
      </c>
      <c r="I382" s="496">
        <v>43757</v>
      </c>
      <c r="J382" s="587" t="s">
        <v>1517</v>
      </c>
      <c r="K382" s="695"/>
      <c r="L382" s="696"/>
      <c r="M382" s="696"/>
      <c r="N382" s="703"/>
      <c r="O382" s="703"/>
      <c r="P382" s="703"/>
      <c r="Q382" s="703"/>
      <c r="R382" s="702"/>
      <c r="S382" s="702"/>
      <c r="T382" s="702"/>
      <c r="U382" s="703"/>
      <c r="V382" s="703"/>
    </row>
    <row r="383" spans="1:23">
      <c r="A383" s="598"/>
      <c r="B383" s="599" t="s">
        <v>1042</v>
      </c>
      <c r="C383" s="600"/>
      <c r="D383" s="511"/>
      <c r="E383" s="512"/>
      <c r="F383" s="791">
        <f>SUM(F370:F382)</f>
        <v>468078</v>
      </c>
      <c r="G383" s="600"/>
      <c r="H383" s="601"/>
      <c r="I383" s="601"/>
      <c r="J383" s="602"/>
      <c r="K383" s="555"/>
      <c r="L383" s="555"/>
      <c r="M383" s="555"/>
      <c r="N383" s="555"/>
      <c r="O383" s="555"/>
      <c r="P383" s="555"/>
      <c r="Q383" s="555"/>
      <c r="R383" s="555"/>
      <c r="S383" s="555"/>
      <c r="T383" s="555"/>
      <c r="U383" s="555"/>
      <c r="V383" s="597"/>
    </row>
    <row r="384" spans="1:23" ht="89.25" customHeight="1">
      <c r="A384" s="1112" t="str">
        <f>+'2. Results Matrix'!B99</f>
        <v>Technical assistance provided to the Social Justice Consortium (within MoJ) to support delivery of services and human rights compliance.</v>
      </c>
      <c r="B384" s="564"/>
      <c r="C384" s="29" t="str">
        <f>+'2. Results Matrix'!A93</f>
        <v>1.3.1.5a</v>
      </c>
      <c r="D384" s="513"/>
      <c r="E384" s="30"/>
      <c r="F384" s="760"/>
      <c r="G384" s="30"/>
      <c r="H384" s="248">
        <v>43466</v>
      </c>
      <c r="I384" s="595">
        <v>43818</v>
      </c>
      <c r="J384" s="584" t="s">
        <v>632</v>
      </c>
      <c r="K384" s="596"/>
      <c r="L384" s="596"/>
      <c r="M384" s="596"/>
      <c r="N384" s="596"/>
      <c r="O384" s="596"/>
      <c r="P384" s="596"/>
      <c r="Q384" s="596"/>
      <c r="R384" s="596"/>
      <c r="S384" s="596"/>
      <c r="T384" s="596"/>
      <c r="U384" s="596"/>
      <c r="V384" s="596"/>
      <c r="W384" s="428"/>
    </row>
    <row r="385" spans="1:23" ht="27">
      <c r="A385" s="1113"/>
      <c r="B385" s="592"/>
      <c r="C385" s="388"/>
      <c r="D385" s="603" t="s">
        <v>639</v>
      </c>
      <c r="E385" s="604" t="s">
        <v>638</v>
      </c>
      <c r="F385" s="792">
        <v>31181</v>
      </c>
      <c r="G385" s="384"/>
      <c r="H385" s="605">
        <v>43466</v>
      </c>
      <c r="I385" s="606">
        <v>43617</v>
      </c>
      <c r="J385" s="607" t="s">
        <v>632</v>
      </c>
      <c r="K385" s="234"/>
      <c r="L385" s="205"/>
      <c r="M385" s="205"/>
      <c r="N385" s="205"/>
      <c r="O385" s="205"/>
      <c r="P385" s="205"/>
      <c r="Q385" s="205"/>
      <c r="R385" s="205"/>
      <c r="S385" s="205"/>
      <c r="T385" s="205"/>
      <c r="U385" s="205"/>
      <c r="V385" s="235"/>
    </row>
    <row r="386" spans="1:23" ht="25.5" customHeight="1">
      <c r="A386" s="426"/>
      <c r="B386" s="608"/>
      <c r="C386" s="1124" t="s">
        <v>1124</v>
      </c>
      <c r="D386" s="1125"/>
      <c r="E386" s="1126"/>
      <c r="F386" s="793">
        <f>+F385+F383+F368+F341+F304+F280</f>
        <v>1968830</v>
      </c>
      <c r="G386" s="427"/>
      <c r="H386" s="610"/>
      <c r="I386" s="611"/>
      <c r="J386" s="612"/>
      <c r="K386" s="234"/>
      <c r="L386" s="205"/>
      <c r="M386" s="205"/>
      <c r="N386" s="205"/>
      <c r="O386" s="205"/>
      <c r="P386" s="205"/>
      <c r="Q386" s="205"/>
      <c r="R386" s="205"/>
      <c r="S386" s="205"/>
      <c r="T386" s="205"/>
      <c r="U386" s="205"/>
      <c r="V386" s="235"/>
      <c r="W386" s="691"/>
    </row>
    <row r="387" spans="1:23" ht="61.5" customHeight="1">
      <c r="A387" s="1148" t="s">
        <v>1518</v>
      </c>
      <c r="B387" s="719"/>
      <c r="C387" s="718"/>
      <c r="D387" s="720" t="s">
        <v>1519</v>
      </c>
      <c r="E387" s="721" t="s">
        <v>1520</v>
      </c>
      <c r="F387" s="794">
        <v>133333</v>
      </c>
      <c r="G387" s="185">
        <v>43709</v>
      </c>
      <c r="H387" s="185">
        <v>43800</v>
      </c>
      <c r="I387" s="724" t="s">
        <v>1526</v>
      </c>
      <c r="J387" s="724" t="s">
        <v>1527</v>
      </c>
      <c r="K387" s="234"/>
      <c r="L387" s="205"/>
      <c r="M387" s="205"/>
      <c r="N387" s="205"/>
      <c r="O387" s="205"/>
      <c r="P387" s="205"/>
      <c r="Q387" s="205"/>
      <c r="R387" s="205"/>
      <c r="S387" s="596"/>
      <c r="T387" s="596"/>
      <c r="U387" s="596"/>
      <c r="V387" s="596"/>
      <c r="W387" s="691"/>
    </row>
    <row r="388" spans="1:23" ht="93.75" customHeight="1">
      <c r="A388" s="1149"/>
      <c r="B388" s="566"/>
      <c r="C388" s="718"/>
      <c r="D388" s="722" t="s">
        <v>1521</v>
      </c>
      <c r="E388" s="723" t="s">
        <v>1522</v>
      </c>
      <c r="F388" s="794">
        <v>52770</v>
      </c>
      <c r="G388" s="185">
        <v>43678</v>
      </c>
      <c r="H388" s="185">
        <v>43800</v>
      </c>
      <c r="I388" s="219" t="s">
        <v>1528</v>
      </c>
      <c r="J388" s="722" t="s">
        <v>1529</v>
      </c>
      <c r="K388" s="234"/>
      <c r="L388" s="205"/>
      <c r="M388" s="205"/>
      <c r="N388" s="205"/>
      <c r="O388" s="205"/>
      <c r="P388" s="205"/>
      <c r="Q388" s="205"/>
      <c r="R388" s="596"/>
      <c r="S388" s="596"/>
      <c r="T388" s="596"/>
      <c r="U388" s="596"/>
      <c r="V388" s="596"/>
      <c r="W388" s="691"/>
    </row>
    <row r="389" spans="1:23" ht="52.5" customHeight="1">
      <c r="A389" s="1149"/>
      <c r="B389" s="566"/>
      <c r="C389" s="718"/>
      <c r="D389" s="722" t="s">
        <v>1523</v>
      </c>
      <c r="E389" s="722" t="s">
        <v>1524</v>
      </c>
      <c r="F389" s="794">
        <v>26667</v>
      </c>
      <c r="G389" s="185">
        <v>43709</v>
      </c>
      <c r="H389" s="185">
        <v>43709</v>
      </c>
      <c r="I389" s="219" t="s">
        <v>1528</v>
      </c>
      <c r="J389" s="725" t="s">
        <v>1530</v>
      </c>
      <c r="K389" s="234"/>
      <c r="L389" s="205"/>
      <c r="M389" s="205"/>
      <c r="N389" s="205"/>
      <c r="O389" s="205"/>
      <c r="P389" s="205"/>
      <c r="Q389" s="205"/>
      <c r="R389" s="205"/>
      <c r="S389" s="596"/>
      <c r="T389" s="205"/>
      <c r="U389" s="205"/>
      <c r="V389" s="235"/>
      <c r="W389" s="691"/>
    </row>
    <row r="390" spans="1:23" ht="25.5" customHeight="1">
      <c r="A390" s="717"/>
      <c r="B390" s="566"/>
      <c r="C390" s="1124" t="s">
        <v>1525</v>
      </c>
      <c r="D390" s="1125"/>
      <c r="E390" s="1126"/>
      <c r="F390" s="609">
        <f>SUM(F387:F389)</f>
        <v>212770</v>
      </c>
      <c r="G390" s="427"/>
      <c r="H390" s="610"/>
      <c r="I390" s="611"/>
      <c r="J390" s="612"/>
      <c r="K390" s="234"/>
      <c r="L390" s="205"/>
      <c r="M390" s="205"/>
      <c r="N390" s="205"/>
      <c r="O390" s="205"/>
      <c r="P390" s="205"/>
      <c r="Q390" s="205"/>
      <c r="R390" s="205"/>
      <c r="S390" s="205"/>
      <c r="T390" s="205"/>
      <c r="U390" s="205"/>
      <c r="V390" s="235"/>
      <c r="W390" s="691"/>
    </row>
    <row r="391" spans="1:23" ht="63.75" customHeight="1">
      <c r="A391" s="1111" t="s">
        <v>572</v>
      </c>
      <c r="B391" s="564"/>
      <c r="C391" s="29" t="str">
        <f>+'2. Results Matrix'!A29</f>
        <v>WBS Code</v>
      </c>
      <c r="D391" s="30"/>
      <c r="E391" s="30"/>
      <c r="F391" s="30"/>
      <c r="G391" s="30"/>
      <c r="H391" s="30"/>
      <c r="I391" s="30"/>
      <c r="J391" s="30"/>
      <c r="K391" s="31"/>
      <c r="L391" s="32"/>
      <c r="M391" s="32"/>
      <c r="N391" s="32"/>
      <c r="O391" s="32"/>
      <c r="P391" s="32"/>
      <c r="Q391" s="32"/>
      <c r="R391" s="32"/>
      <c r="S391" s="32"/>
      <c r="T391" s="32"/>
      <c r="U391" s="32"/>
      <c r="V391" s="50"/>
    </row>
    <row r="392" spans="1:23" ht="39.4">
      <c r="A392" s="1112"/>
      <c r="B392" s="54"/>
      <c r="C392" s="55"/>
      <c r="D392" s="256" t="s">
        <v>644</v>
      </c>
      <c r="E392" s="489" t="s">
        <v>640</v>
      </c>
      <c r="F392" s="328">
        <v>7053</v>
      </c>
      <c r="G392" s="542"/>
      <c r="H392" s="185">
        <v>43466</v>
      </c>
      <c r="I392" s="185">
        <v>43818</v>
      </c>
      <c r="J392" s="219" t="s">
        <v>1488</v>
      </c>
      <c r="K392" s="613"/>
      <c r="L392" s="596"/>
      <c r="M392" s="596"/>
      <c r="N392" s="596"/>
      <c r="O392" s="596"/>
      <c r="P392" s="596"/>
      <c r="Q392" s="596"/>
      <c r="R392" s="596"/>
      <c r="S392" s="596"/>
      <c r="T392" s="596"/>
      <c r="U392" s="596"/>
      <c r="V392" s="596"/>
    </row>
    <row r="393" spans="1:23" ht="26.25">
      <c r="A393" s="1112"/>
      <c r="B393" s="54"/>
      <c r="C393" s="55" t="e">
        <f>+'4. Procurement Plan'!#REF!</f>
        <v>#REF!</v>
      </c>
      <c r="D393" s="489" t="s">
        <v>1055</v>
      </c>
      <c r="E393" s="489" t="s">
        <v>641</v>
      </c>
      <c r="F393" s="328">
        <v>2593</v>
      </c>
      <c r="G393" s="542"/>
      <c r="H393" s="185">
        <v>43727</v>
      </c>
      <c r="I393" s="185">
        <v>43757</v>
      </c>
      <c r="J393" s="259" t="s">
        <v>1489</v>
      </c>
      <c r="K393" s="383"/>
      <c r="L393" s="383"/>
      <c r="M393" s="531"/>
      <c r="N393" s="531"/>
      <c r="O393" s="531"/>
      <c r="P393" s="531"/>
      <c r="Q393" s="531"/>
      <c r="R393" s="531"/>
      <c r="S393" s="596"/>
      <c r="T393" s="596"/>
      <c r="U393" s="383"/>
      <c r="V393" s="532"/>
    </row>
    <row r="394" spans="1:23" ht="39.4">
      <c r="A394" s="1112"/>
      <c r="B394" s="54"/>
      <c r="C394" s="55" t="e">
        <f>+C393</f>
        <v>#REF!</v>
      </c>
      <c r="D394" s="489" t="s">
        <v>1056</v>
      </c>
      <c r="E394" s="489" t="s">
        <v>642</v>
      </c>
      <c r="F394" s="328">
        <v>3333</v>
      </c>
      <c r="G394" s="542"/>
      <c r="H394" s="185">
        <v>43727</v>
      </c>
      <c r="I394" s="185">
        <v>43727</v>
      </c>
      <c r="J394" s="667" t="s">
        <v>1489</v>
      </c>
      <c r="K394" s="383"/>
      <c r="L394" s="383"/>
      <c r="M394" s="383"/>
      <c r="N394" s="383"/>
      <c r="O394" s="383"/>
      <c r="P394" s="531"/>
      <c r="Q394" s="531"/>
      <c r="R394" s="383"/>
      <c r="S394" s="596"/>
      <c r="T394" s="383"/>
      <c r="U394" s="383"/>
      <c r="V394" s="532"/>
    </row>
    <row r="395" spans="1:23" ht="26.25">
      <c r="A395" s="1113"/>
      <c r="B395" s="54"/>
      <c r="C395" s="55"/>
      <c r="D395" s="264"/>
      <c r="E395" s="489" t="s">
        <v>643</v>
      </c>
      <c r="F395" s="328">
        <v>3333</v>
      </c>
      <c r="G395" s="542"/>
      <c r="H395" s="185">
        <v>43635</v>
      </c>
      <c r="I395" s="185">
        <v>43727</v>
      </c>
      <c r="J395" s="667" t="s">
        <v>1489</v>
      </c>
      <c r="K395" s="383"/>
      <c r="L395" s="383"/>
      <c r="M395" s="531"/>
      <c r="N395" s="531"/>
      <c r="O395" s="531"/>
      <c r="P395" s="596"/>
      <c r="Q395" s="596"/>
      <c r="R395" s="596"/>
      <c r="S395" s="596"/>
      <c r="T395" s="531"/>
      <c r="U395" s="383"/>
      <c r="V395" s="532"/>
    </row>
    <row r="396" spans="1:23" ht="33" customHeight="1">
      <c r="A396" s="387"/>
      <c r="B396" s="1118" t="s">
        <v>1057</v>
      </c>
      <c r="C396" s="1119"/>
      <c r="D396" s="1119"/>
      <c r="E396" s="1120"/>
      <c r="F396" s="410">
        <f>SUM(F392:F395)</f>
        <v>16312</v>
      </c>
      <c r="G396" s="562"/>
      <c r="H396" s="406"/>
      <c r="I396" s="365"/>
      <c r="J396" s="408"/>
      <c r="K396" s="383"/>
      <c r="L396" s="383"/>
      <c r="M396" s="93"/>
      <c r="N396" s="93"/>
      <c r="O396" s="383"/>
      <c r="P396" s="531"/>
      <c r="Q396" s="531"/>
      <c r="R396" s="531"/>
      <c r="S396" s="531"/>
      <c r="T396" s="531"/>
      <c r="U396" s="531"/>
      <c r="V396" s="532"/>
    </row>
    <row r="397" spans="1:23" ht="52.5">
      <c r="A397" s="387"/>
      <c r="B397" s="433"/>
      <c r="C397" s="388"/>
      <c r="D397" s="407" t="s">
        <v>646</v>
      </c>
      <c r="E397" s="407" t="s">
        <v>645</v>
      </c>
      <c r="F397" s="434">
        <v>33208</v>
      </c>
      <c r="G397" s="562"/>
      <c r="H397" s="365">
        <v>43466</v>
      </c>
      <c r="I397" s="411">
        <v>43800</v>
      </c>
      <c r="J397" s="537" t="s">
        <v>647</v>
      </c>
      <c r="K397" s="596"/>
      <c r="L397" s="596"/>
      <c r="M397" s="596"/>
      <c r="N397" s="596"/>
      <c r="O397" s="596"/>
      <c r="P397" s="596"/>
      <c r="Q397" s="596"/>
      <c r="R397" s="596"/>
      <c r="S397" s="596"/>
      <c r="T397" s="596"/>
      <c r="U397" s="596"/>
      <c r="V397" s="614"/>
    </row>
    <row r="398" spans="1:23" ht="51" customHeight="1">
      <c r="A398" s="53"/>
      <c r="B398" s="54"/>
      <c r="C398" s="55"/>
      <c r="D398" s="1146" t="s">
        <v>1491</v>
      </c>
      <c r="E398" s="219" t="s">
        <v>1058</v>
      </c>
      <c r="F398" s="327">
        <v>366</v>
      </c>
      <c r="G398" s="542"/>
      <c r="H398" s="185">
        <v>43484</v>
      </c>
      <c r="I398" s="185">
        <v>43484</v>
      </c>
      <c r="J398" s="219" t="s">
        <v>648</v>
      </c>
      <c r="K398" s="596"/>
      <c r="L398" s="531"/>
      <c r="M398" s="531"/>
      <c r="N398" s="531"/>
      <c r="O398" s="383"/>
      <c r="P398" s="383"/>
      <c r="Q398" s="383"/>
      <c r="R398" s="383"/>
      <c r="S398" s="383"/>
      <c r="T398" s="383"/>
      <c r="U398" s="383"/>
      <c r="V398" s="532"/>
    </row>
    <row r="399" spans="1:23" ht="51" customHeight="1">
      <c r="A399" s="53"/>
      <c r="B399" s="54"/>
      <c r="C399" s="55" t="e">
        <f>+'4. Procurement Plan'!#REF!</f>
        <v>#REF!</v>
      </c>
      <c r="D399" s="1147"/>
      <c r="E399" s="219" t="s">
        <v>1490</v>
      </c>
      <c r="F399" s="327">
        <v>233</v>
      </c>
      <c r="G399" s="542"/>
      <c r="H399" s="185">
        <v>43497</v>
      </c>
      <c r="I399" s="185">
        <v>43497</v>
      </c>
      <c r="J399" s="219" t="s">
        <v>648</v>
      </c>
      <c r="K399" s="531"/>
      <c r="L399" s="596"/>
      <c r="M399" s="531"/>
      <c r="N399" s="531"/>
      <c r="O399" s="383"/>
      <c r="P399" s="383"/>
      <c r="Q399" s="383"/>
      <c r="R399" s="383"/>
      <c r="S399" s="383"/>
      <c r="T399" s="383"/>
      <c r="U399" s="383"/>
      <c r="V399" s="532"/>
    </row>
    <row r="400" spans="1:23" ht="26.25">
      <c r="A400" s="53"/>
      <c r="B400" s="54"/>
      <c r="C400" s="55"/>
      <c r="D400" s="1239"/>
      <c r="E400" s="219" t="s">
        <v>448</v>
      </c>
      <c r="F400" s="327">
        <v>3481</v>
      </c>
      <c r="G400" s="542"/>
      <c r="H400" s="185">
        <v>43497</v>
      </c>
      <c r="I400" s="263">
        <v>43727</v>
      </c>
      <c r="J400" s="219" t="s">
        <v>1492</v>
      </c>
      <c r="K400" s="383"/>
      <c r="L400" s="383"/>
      <c r="M400" s="596"/>
      <c r="N400" s="596"/>
      <c r="O400" s="596"/>
      <c r="P400" s="596"/>
      <c r="Q400" s="596"/>
      <c r="R400" s="596"/>
      <c r="S400" s="596"/>
      <c r="T400" s="383"/>
      <c r="U400" s="383"/>
      <c r="V400" s="532"/>
    </row>
    <row r="401" spans="1:22" ht="34.5" customHeight="1">
      <c r="A401" s="387"/>
      <c r="B401" s="1118" t="s">
        <v>1059</v>
      </c>
      <c r="C401" s="1119"/>
      <c r="D401" s="1119"/>
      <c r="E401" s="1120"/>
      <c r="F401" s="409">
        <f>SUM(F398:F400)</f>
        <v>4080</v>
      </c>
      <c r="G401" s="562"/>
      <c r="H401" s="406"/>
      <c r="I401" s="406"/>
      <c r="J401" s="407"/>
      <c r="K401" s="383"/>
      <c r="L401" s="383"/>
      <c r="M401" s="531"/>
      <c r="N401" s="531"/>
      <c r="O401" s="383"/>
      <c r="P401" s="383"/>
      <c r="Q401" s="383"/>
      <c r="R401" s="383"/>
      <c r="S401" s="383"/>
      <c r="T401" s="383"/>
      <c r="U401" s="383"/>
      <c r="V401" s="532"/>
    </row>
    <row r="402" spans="1:22" ht="76.5" customHeight="1">
      <c r="A402" s="230" t="s">
        <v>649</v>
      </c>
      <c r="B402" s="54"/>
      <c r="C402" s="55"/>
      <c r="D402" s="1146" t="s">
        <v>649</v>
      </c>
      <c r="E402" s="219" t="s">
        <v>650</v>
      </c>
      <c r="F402" s="327">
        <v>94740</v>
      </c>
      <c r="G402" s="542"/>
      <c r="H402" s="185">
        <v>43466</v>
      </c>
      <c r="I402" s="185">
        <v>43818</v>
      </c>
      <c r="J402" s="615" t="s">
        <v>652</v>
      </c>
      <c r="K402" s="596"/>
      <c r="L402" s="596"/>
      <c r="M402" s="596"/>
      <c r="N402" s="596"/>
      <c r="O402" s="596"/>
      <c r="P402" s="596"/>
      <c r="Q402" s="596"/>
      <c r="R402" s="596"/>
      <c r="S402" s="596"/>
      <c r="T402" s="596"/>
      <c r="U402" s="596"/>
      <c r="V402" s="596"/>
    </row>
    <row r="403" spans="1:22" ht="26.25">
      <c r="A403" s="53"/>
      <c r="B403" s="54"/>
      <c r="C403" s="55"/>
      <c r="D403" s="1147"/>
      <c r="E403" s="219" t="s">
        <v>651</v>
      </c>
      <c r="F403" s="327">
        <v>27023</v>
      </c>
      <c r="G403" s="542"/>
      <c r="H403" s="185">
        <v>43466</v>
      </c>
      <c r="I403" s="185">
        <v>43818</v>
      </c>
      <c r="J403" s="615" t="s">
        <v>652</v>
      </c>
      <c r="K403" s="596"/>
      <c r="L403" s="596"/>
      <c r="M403" s="596"/>
      <c r="N403" s="596"/>
      <c r="O403" s="596"/>
      <c r="P403" s="596"/>
      <c r="Q403" s="596"/>
      <c r="R403" s="596"/>
      <c r="S403" s="596"/>
      <c r="T403" s="596"/>
      <c r="U403" s="596"/>
      <c r="V403" s="596"/>
    </row>
    <row r="404" spans="1:22" ht="26.25">
      <c r="A404" s="53"/>
      <c r="B404" s="633"/>
      <c r="C404" s="634" t="e">
        <f>+'4. Procurement Plan'!#REF!</f>
        <v>#REF!</v>
      </c>
      <c r="D404" s="667" t="s">
        <v>1493</v>
      </c>
      <c r="E404" s="219" t="s">
        <v>1494</v>
      </c>
      <c r="F404" s="327">
        <v>370</v>
      </c>
      <c r="G404" s="542"/>
      <c r="H404" s="185">
        <v>43635</v>
      </c>
      <c r="I404" s="185">
        <v>43635</v>
      </c>
      <c r="J404" s="671" t="s">
        <v>652</v>
      </c>
      <c r="K404" s="531"/>
      <c r="L404" s="531"/>
      <c r="M404" s="531"/>
      <c r="N404" s="531"/>
      <c r="O404" s="531"/>
      <c r="P404" s="596"/>
      <c r="Q404" s="531"/>
      <c r="R404" s="531"/>
      <c r="S404" s="531"/>
      <c r="T404" s="531"/>
      <c r="U404" s="531"/>
      <c r="V404" s="704"/>
    </row>
    <row r="405" spans="1:22" ht="26.25">
      <c r="A405" s="53"/>
      <c r="B405" s="633"/>
      <c r="C405" s="634"/>
      <c r="D405" s="688"/>
      <c r="E405" s="219" t="s">
        <v>1495</v>
      </c>
      <c r="F405" s="327">
        <v>37037</v>
      </c>
      <c r="G405" s="542"/>
      <c r="H405" s="185">
        <v>43727</v>
      </c>
      <c r="I405" s="185">
        <v>43727</v>
      </c>
      <c r="J405" s="671" t="s">
        <v>652</v>
      </c>
      <c r="K405" s="531"/>
      <c r="L405" s="531"/>
      <c r="M405" s="531"/>
      <c r="N405" s="531"/>
      <c r="O405" s="531"/>
      <c r="P405" s="531"/>
      <c r="Q405" s="531"/>
      <c r="R405" s="531"/>
      <c r="S405" s="596"/>
      <c r="T405" s="531"/>
      <c r="U405" s="531"/>
      <c r="V405" s="704"/>
    </row>
    <row r="406" spans="1:22" ht="26.25">
      <c r="A406" s="53"/>
      <c r="B406" s="633"/>
      <c r="C406" s="634"/>
      <c r="D406" s="688"/>
      <c r="E406" s="219" t="s">
        <v>1496</v>
      </c>
      <c r="F406" s="327">
        <v>55556</v>
      </c>
      <c r="G406" s="542"/>
      <c r="H406" s="185">
        <v>43818</v>
      </c>
      <c r="I406" s="185">
        <v>43818</v>
      </c>
      <c r="J406" s="671" t="s">
        <v>652</v>
      </c>
      <c r="K406" s="531"/>
      <c r="L406" s="531"/>
      <c r="M406" s="531"/>
      <c r="N406" s="531"/>
      <c r="O406" s="531"/>
      <c r="P406" s="531"/>
      <c r="Q406" s="531"/>
      <c r="R406" s="531"/>
      <c r="S406" s="531"/>
      <c r="T406" s="531"/>
      <c r="U406" s="531"/>
      <c r="V406" s="596"/>
    </row>
    <row r="407" spans="1:22" ht="39" customHeight="1">
      <c r="A407" s="387"/>
      <c r="B407" s="1121" t="s">
        <v>1060</v>
      </c>
      <c r="C407" s="1122"/>
      <c r="D407" s="1122"/>
      <c r="E407" s="1123"/>
      <c r="F407" s="409">
        <f>SUM(F402:F406)</f>
        <v>214726</v>
      </c>
      <c r="G407" s="562"/>
      <c r="H407" s="365"/>
      <c r="I407" s="365"/>
      <c r="J407" s="603"/>
      <c r="K407" s="383"/>
      <c r="L407" s="383"/>
      <c r="M407" s="383"/>
      <c r="N407" s="383"/>
      <c r="O407" s="531"/>
      <c r="P407" s="383"/>
      <c r="Q407" s="383"/>
      <c r="R407" s="383"/>
      <c r="S407" s="383"/>
      <c r="T407" s="383"/>
      <c r="U407" s="531"/>
      <c r="V407" s="532"/>
    </row>
    <row r="408" spans="1:22" ht="27">
      <c r="A408" s="628"/>
      <c r="B408" s="633"/>
      <c r="C408" s="634" t="e">
        <f>+'4. Procurement Plan'!#REF!</f>
        <v>#REF!</v>
      </c>
      <c r="D408" s="629" t="s">
        <v>1064</v>
      </c>
      <c r="E408" s="629" t="s">
        <v>1063</v>
      </c>
      <c r="F408" s="429">
        <v>297072</v>
      </c>
      <c r="G408" s="542"/>
      <c r="H408" s="417">
        <v>43543</v>
      </c>
      <c r="I408" s="420">
        <v>43800</v>
      </c>
      <c r="J408" s="221" t="s">
        <v>946</v>
      </c>
      <c r="K408" s="383"/>
      <c r="L408" s="383"/>
      <c r="M408" s="533"/>
      <c r="N408" s="596"/>
      <c r="O408" s="596"/>
      <c r="P408" s="596"/>
      <c r="Q408" s="596"/>
      <c r="R408" s="596"/>
      <c r="S408" s="596"/>
      <c r="T408" s="596"/>
      <c r="U408" s="596"/>
      <c r="V408" s="596"/>
    </row>
    <row r="409" spans="1:22" ht="38.25" customHeight="1">
      <c r="A409" s="387"/>
      <c r="B409" s="1127" t="s">
        <v>1062</v>
      </c>
      <c r="C409" s="1128"/>
      <c r="D409" s="1128"/>
      <c r="E409" s="1129"/>
      <c r="F409" s="409">
        <f>SUM(F408:F408)</f>
        <v>297072</v>
      </c>
      <c r="G409" s="562"/>
      <c r="H409" s="411"/>
      <c r="I409" s="411"/>
      <c r="J409" s="603"/>
      <c r="K409" s="383"/>
      <c r="L409" s="383"/>
      <c r="M409" s="383"/>
      <c r="N409" s="531"/>
      <c r="O409" s="531"/>
      <c r="P409" s="531"/>
      <c r="Q409" s="383"/>
      <c r="R409" s="383"/>
      <c r="S409" s="383"/>
      <c r="T409" s="383"/>
      <c r="U409" s="383"/>
      <c r="V409" s="532"/>
    </row>
    <row r="410" spans="1:22">
      <c r="A410" s="53"/>
      <c r="B410" s="54"/>
      <c r="C410" s="55"/>
      <c r="D410" s="486" t="s">
        <v>655</v>
      </c>
      <c r="E410" s="264" t="s">
        <v>654</v>
      </c>
      <c r="F410" s="327">
        <v>137174</v>
      </c>
      <c r="G410" s="542"/>
      <c r="H410" s="185">
        <v>43466</v>
      </c>
      <c r="I410" s="185">
        <v>43800</v>
      </c>
      <c r="J410" s="219" t="s">
        <v>351</v>
      </c>
      <c r="K410" s="596"/>
      <c r="L410" s="596"/>
      <c r="M410" s="596"/>
      <c r="N410" s="596"/>
      <c r="O410" s="596"/>
      <c r="P410" s="596"/>
      <c r="Q410" s="596"/>
      <c r="R410" s="596"/>
      <c r="S410" s="596"/>
      <c r="T410" s="596"/>
      <c r="U410" s="596"/>
      <c r="V410" s="614"/>
    </row>
    <row r="411" spans="1:22">
      <c r="A411" s="1124" t="s">
        <v>1061</v>
      </c>
      <c r="B411" s="1125"/>
      <c r="C411" s="1125"/>
      <c r="D411" s="1125"/>
      <c r="E411" s="1126"/>
      <c r="F411" s="413">
        <f>+F410+F409+F407+F401+F396+F397</f>
        <v>702572</v>
      </c>
      <c r="G411" s="616"/>
      <c r="H411" s="382"/>
      <c r="I411" s="382"/>
      <c r="J411" s="414"/>
      <c r="K411" s="93"/>
      <c r="L411" s="93"/>
      <c r="M411" s="93"/>
      <c r="N411" s="93"/>
      <c r="O411" s="93"/>
      <c r="P411" s="93"/>
      <c r="Q411" s="93"/>
      <c r="R411" s="93"/>
      <c r="S411" s="93"/>
      <c r="T411" s="93"/>
      <c r="U411" s="93"/>
      <c r="V411" s="617"/>
    </row>
    <row r="412" spans="1:22" ht="26.25" customHeight="1">
      <c r="A412" s="352" t="s">
        <v>303</v>
      </c>
      <c r="B412" s="564"/>
      <c r="C412" s="29"/>
      <c r="D412" s="30"/>
      <c r="E412" s="30"/>
      <c r="F412" s="332"/>
      <c r="G412" s="30"/>
      <c r="H412" s="30"/>
      <c r="I412" s="30"/>
      <c r="J412" s="30"/>
      <c r="K412" s="31"/>
      <c r="L412" s="32"/>
      <c r="M412" s="32"/>
      <c r="N412" s="32"/>
      <c r="O412" s="32"/>
      <c r="P412" s="32"/>
      <c r="Q412" s="32"/>
      <c r="R412" s="32"/>
      <c r="S412" s="32"/>
      <c r="T412" s="32"/>
      <c r="U412" s="32"/>
      <c r="V412" s="50"/>
    </row>
    <row r="413" spans="1:22">
      <c r="A413" s="53"/>
      <c r="B413" s="54"/>
      <c r="C413" s="326"/>
      <c r="D413" s="219" t="s">
        <v>1131</v>
      </c>
      <c r="E413" s="265" t="s">
        <v>590</v>
      </c>
      <c r="F413" s="329">
        <v>34268</v>
      </c>
      <c r="G413" s="542"/>
      <c r="H413" s="185">
        <v>43466</v>
      </c>
      <c r="I413" s="185">
        <v>43800</v>
      </c>
      <c r="J413" s="221" t="s">
        <v>664</v>
      </c>
      <c r="K413" s="596"/>
      <c r="L413" s="596"/>
      <c r="M413" s="596"/>
      <c r="N413" s="596"/>
      <c r="O413" s="596"/>
      <c r="P413" s="596"/>
      <c r="Q413" s="596"/>
      <c r="R413" s="596"/>
      <c r="S413" s="596"/>
      <c r="T413" s="383"/>
      <c r="U413" s="383"/>
      <c r="V413" s="532"/>
    </row>
    <row r="414" spans="1:22">
      <c r="A414" s="53"/>
      <c r="B414" s="54"/>
      <c r="C414" s="55"/>
      <c r="D414" s="266" t="s">
        <v>656</v>
      </c>
      <c r="E414" s="266" t="s">
        <v>657</v>
      </c>
      <c r="F414" s="330">
        <v>147179</v>
      </c>
      <c r="G414" s="542"/>
      <c r="H414" s="185">
        <v>43466</v>
      </c>
      <c r="I414" s="185">
        <v>43800</v>
      </c>
      <c r="J414" s="221" t="s">
        <v>664</v>
      </c>
      <c r="K414" s="596"/>
      <c r="L414" s="596"/>
      <c r="M414" s="596"/>
      <c r="N414" s="596"/>
      <c r="O414" s="596"/>
      <c r="P414" s="596"/>
      <c r="Q414" s="596"/>
      <c r="R414" s="596"/>
      <c r="S414" s="596"/>
      <c r="T414" s="596"/>
      <c r="U414" s="596"/>
      <c r="V414" s="614"/>
    </row>
    <row r="415" spans="1:22" ht="36" customHeight="1">
      <c r="A415" s="53"/>
      <c r="B415" s="54"/>
      <c r="C415" s="55"/>
      <c r="D415" s="267"/>
      <c r="E415" s="488" t="s">
        <v>658</v>
      </c>
      <c r="F415" s="331">
        <v>15385</v>
      </c>
      <c r="G415" s="542"/>
      <c r="H415" s="185">
        <v>43497</v>
      </c>
      <c r="I415" s="185">
        <v>43635</v>
      </c>
      <c r="J415" s="221" t="s">
        <v>664</v>
      </c>
      <c r="K415" s="531"/>
      <c r="L415" s="596"/>
      <c r="M415" s="596"/>
      <c r="N415" s="596"/>
      <c r="O415" s="596"/>
      <c r="P415" s="596"/>
      <c r="Q415" s="596"/>
      <c r="R415" s="596"/>
      <c r="S415" s="596"/>
      <c r="T415" s="596"/>
      <c r="U415" s="596"/>
      <c r="V415" s="614"/>
    </row>
    <row r="416" spans="1:22" ht="36" customHeight="1">
      <c r="A416" s="53"/>
      <c r="B416" s="54"/>
      <c r="C416" s="55"/>
      <c r="D416" s="267" t="s">
        <v>1066</v>
      </c>
      <c r="E416" s="267" t="s">
        <v>1066</v>
      </c>
      <c r="F416" s="331">
        <v>540</v>
      </c>
      <c r="G416" s="542"/>
      <c r="H416" s="185">
        <v>43556</v>
      </c>
      <c r="I416" s="185">
        <v>43556</v>
      </c>
      <c r="J416" s="221" t="s">
        <v>664</v>
      </c>
      <c r="K416" s="531"/>
      <c r="L416" s="531"/>
      <c r="M416" s="531"/>
      <c r="N416" s="596"/>
      <c r="O416" s="531"/>
      <c r="P416" s="531"/>
      <c r="Q416" s="531"/>
      <c r="R416" s="531"/>
      <c r="S416" s="531"/>
      <c r="T416" s="531"/>
      <c r="U416" s="531"/>
      <c r="V416" s="535"/>
    </row>
    <row r="417" spans="1:22">
      <c r="A417" s="53"/>
      <c r="B417" s="54"/>
      <c r="C417" s="55" t="e">
        <f>+'4. Procurement Plan'!#REF!</f>
        <v>#REF!</v>
      </c>
      <c r="D417" s="221" t="s">
        <v>659</v>
      </c>
      <c r="E417" s="265" t="s">
        <v>660</v>
      </c>
      <c r="F417" s="329">
        <v>4333</v>
      </c>
      <c r="G417" s="542"/>
      <c r="H417" s="185">
        <v>43466</v>
      </c>
      <c r="I417" s="185">
        <v>43800</v>
      </c>
      <c r="J417" s="221" t="s">
        <v>664</v>
      </c>
      <c r="K417" s="596"/>
      <c r="L417" s="596"/>
      <c r="M417" s="596"/>
      <c r="N417" s="596"/>
      <c r="O417" s="596"/>
      <c r="P417" s="596"/>
      <c r="Q417" s="596"/>
      <c r="R417" s="596"/>
      <c r="S417" s="596"/>
      <c r="T417" s="596"/>
      <c r="U417" s="596"/>
      <c r="V417" s="614"/>
    </row>
    <row r="418" spans="1:22" ht="27">
      <c r="A418" s="53"/>
      <c r="B418" s="54"/>
      <c r="C418" s="326" t="e">
        <f>+'4. Procurement Plan'!#REF!</f>
        <v>#REF!</v>
      </c>
      <c r="D418" s="221" t="s">
        <v>661</v>
      </c>
      <c r="E418" s="265" t="s">
        <v>657</v>
      </c>
      <c r="F418" s="329">
        <v>186972</v>
      </c>
      <c r="G418" s="542"/>
      <c r="H418" s="185">
        <v>43466</v>
      </c>
      <c r="I418" s="185">
        <v>43800</v>
      </c>
      <c r="J418" s="221" t="s">
        <v>664</v>
      </c>
      <c r="K418" s="596"/>
      <c r="L418" s="596"/>
      <c r="M418" s="596"/>
      <c r="N418" s="596"/>
      <c r="O418" s="596"/>
      <c r="P418" s="596"/>
      <c r="Q418" s="596"/>
      <c r="R418" s="596"/>
      <c r="S418" s="596"/>
      <c r="T418" s="596"/>
      <c r="U418" s="596"/>
      <c r="V418" s="614"/>
    </row>
    <row r="419" spans="1:22">
      <c r="A419" s="53"/>
      <c r="B419" s="54"/>
      <c r="C419" s="55"/>
      <c r="D419" s="221" t="s">
        <v>370</v>
      </c>
      <c r="E419" s="266" t="s">
        <v>662</v>
      </c>
      <c r="F419" s="330">
        <v>16578</v>
      </c>
      <c r="G419" s="542"/>
      <c r="H419" s="185">
        <v>43466</v>
      </c>
      <c r="I419" s="185">
        <v>43800</v>
      </c>
      <c r="J419" s="221" t="s">
        <v>665</v>
      </c>
      <c r="K419" s="531"/>
      <c r="L419" s="531"/>
      <c r="M419" s="531"/>
      <c r="N419" s="596"/>
      <c r="O419" s="596"/>
      <c r="P419" s="596"/>
      <c r="Q419" s="596"/>
      <c r="R419" s="531"/>
      <c r="S419" s="531"/>
      <c r="T419" s="531"/>
      <c r="U419" s="531"/>
      <c r="V419" s="535"/>
    </row>
    <row r="420" spans="1:22">
      <c r="A420" s="53"/>
      <c r="B420" s="54"/>
      <c r="C420" s="55"/>
      <c r="D420" s="266" t="s">
        <v>663</v>
      </c>
      <c r="E420" s="266" t="s">
        <v>663</v>
      </c>
      <c r="F420" s="330">
        <v>556494</v>
      </c>
      <c r="G420" s="542"/>
      <c r="H420" s="185">
        <v>43466</v>
      </c>
      <c r="I420" s="185">
        <v>43800</v>
      </c>
      <c r="J420" s="221" t="s">
        <v>665</v>
      </c>
      <c r="K420" s="596"/>
      <c r="L420" s="596"/>
      <c r="M420" s="596"/>
      <c r="N420" s="596"/>
      <c r="O420" s="596"/>
      <c r="P420" s="596"/>
      <c r="Q420" s="596"/>
      <c r="R420" s="596"/>
      <c r="S420" s="596"/>
      <c r="T420" s="596"/>
      <c r="U420" s="596"/>
      <c r="V420" s="614"/>
    </row>
    <row r="421" spans="1:22">
      <c r="A421" s="1124" t="s">
        <v>1065</v>
      </c>
      <c r="B421" s="1125"/>
      <c r="C421" s="1125"/>
      <c r="D421" s="1125"/>
      <c r="E421" s="1126"/>
      <c r="F421" s="415">
        <f>SUM(F413:F420)</f>
        <v>961749</v>
      </c>
      <c r="G421" s="618"/>
      <c r="H421" s="412"/>
      <c r="I421" s="412"/>
      <c r="J421" s="416"/>
      <c r="K421" s="596"/>
      <c r="L421" s="596"/>
      <c r="M421" s="596"/>
      <c r="N421" s="596"/>
      <c r="O421" s="596"/>
      <c r="P421" s="596"/>
      <c r="Q421" s="596"/>
      <c r="R421" s="596"/>
      <c r="S421" s="596"/>
      <c r="T421" s="596"/>
      <c r="U421" s="596"/>
      <c r="V421" s="614"/>
    </row>
    <row r="422" spans="1:22" ht="34.5" customHeight="1">
      <c r="A422" s="352" t="s">
        <v>373</v>
      </c>
      <c r="B422" s="564"/>
      <c r="C422" s="29"/>
      <c r="D422" s="30"/>
      <c r="E422" s="30"/>
      <c r="F422" s="332"/>
      <c r="G422" s="30"/>
      <c r="H422" s="30"/>
      <c r="I422" s="30"/>
      <c r="J422" s="30"/>
      <c r="K422" s="31"/>
      <c r="L422" s="32"/>
      <c r="M422" s="32"/>
      <c r="N422" s="32"/>
      <c r="O422" s="32"/>
      <c r="P422" s="32"/>
      <c r="Q422" s="32"/>
      <c r="R422" s="32"/>
      <c r="S422" s="32"/>
      <c r="T422" s="32"/>
      <c r="U422" s="32"/>
      <c r="V422" s="50"/>
    </row>
    <row r="423" spans="1:22" ht="31.5" customHeight="1">
      <c r="A423" s="53"/>
      <c r="B423" s="54"/>
      <c r="C423" s="55"/>
      <c r="D423" s="1145" t="s">
        <v>666</v>
      </c>
      <c r="E423" s="488"/>
      <c r="F423" s="93"/>
      <c r="G423" s="542"/>
      <c r="H423" s="542"/>
      <c r="I423" s="542"/>
      <c r="J423" s="542"/>
      <c r="K423" s="383"/>
      <c r="L423" s="383"/>
      <c r="M423" s="383"/>
      <c r="N423" s="383"/>
      <c r="O423" s="383"/>
      <c r="P423" s="383"/>
      <c r="Q423" s="383"/>
      <c r="R423" s="383"/>
      <c r="S423" s="383"/>
      <c r="T423" s="383"/>
      <c r="U423" s="383"/>
      <c r="V423" s="532"/>
    </row>
    <row r="424" spans="1:22" ht="39.75" customHeight="1">
      <c r="A424" s="53"/>
      <c r="B424" s="54"/>
      <c r="C424" s="326"/>
      <c r="D424" s="1145"/>
      <c r="E424" s="488"/>
      <c r="F424" s="429"/>
      <c r="G424" s="542"/>
      <c r="H424" s="255"/>
      <c r="I424" s="255"/>
      <c r="J424" s="221"/>
      <c r="K424" s="383"/>
      <c r="L424" s="531"/>
      <c r="M424" s="383"/>
      <c r="N424" s="383"/>
      <c r="O424" s="383"/>
      <c r="P424" s="383"/>
      <c r="Q424" s="383"/>
      <c r="R424" s="383"/>
      <c r="S424" s="383"/>
      <c r="T424" s="383"/>
      <c r="U424" s="383"/>
      <c r="V424" s="532"/>
    </row>
    <row r="425" spans="1:22" ht="35.25" customHeight="1">
      <c r="A425" s="53"/>
      <c r="B425" s="54"/>
      <c r="C425" s="55"/>
      <c r="D425" s="1145"/>
      <c r="E425" s="488" t="s">
        <v>668</v>
      </c>
      <c r="F425" s="429">
        <v>34283</v>
      </c>
      <c r="G425" s="542"/>
      <c r="H425" s="255">
        <v>43497</v>
      </c>
      <c r="I425" s="255">
        <v>43635</v>
      </c>
      <c r="J425" s="221" t="s">
        <v>1497</v>
      </c>
      <c r="K425" s="383"/>
      <c r="L425" s="383"/>
      <c r="M425" s="596"/>
      <c r="N425" s="596"/>
      <c r="O425" s="596"/>
      <c r="P425" s="596"/>
      <c r="Q425" s="383"/>
      <c r="R425" s="383"/>
      <c r="S425" s="383"/>
      <c r="T425" s="383"/>
      <c r="U425" s="383"/>
      <c r="V425" s="532"/>
    </row>
    <row r="426" spans="1:22" ht="51" customHeight="1">
      <c r="A426" s="60"/>
      <c r="B426" s="268"/>
      <c r="C426" s="55"/>
      <c r="D426" s="1145"/>
      <c r="E426" s="488" t="s">
        <v>668</v>
      </c>
      <c r="F426" s="429">
        <v>19556</v>
      </c>
      <c r="G426" s="542"/>
      <c r="H426" s="255">
        <v>43635</v>
      </c>
      <c r="I426" s="255">
        <v>43635</v>
      </c>
      <c r="J426" s="221" t="s">
        <v>1497</v>
      </c>
      <c r="K426" s="383"/>
      <c r="L426" s="383"/>
      <c r="M426" s="383"/>
      <c r="N426" s="383"/>
      <c r="O426" s="383"/>
      <c r="P426" s="596"/>
      <c r="Q426" s="596"/>
      <c r="R426" s="383"/>
      <c r="S426" s="531"/>
      <c r="T426" s="383"/>
      <c r="U426" s="383"/>
      <c r="V426" s="532"/>
    </row>
    <row r="427" spans="1:22" ht="51" customHeight="1">
      <c r="A427" s="423"/>
      <c r="B427" s="1118" t="s">
        <v>1044</v>
      </c>
      <c r="C427" s="1119"/>
      <c r="D427" s="1119"/>
      <c r="E427" s="1120"/>
      <c r="F427" s="421">
        <f>SUM(F424:F426)</f>
        <v>53839</v>
      </c>
      <c r="G427" s="562"/>
      <c r="H427" s="394"/>
      <c r="I427" s="394"/>
      <c r="J427" s="419"/>
      <c r="K427" s="383"/>
      <c r="L427" s="383"/>
      <c r="M427" s="383"/>
      <c r="N427" s="383"/>
      <c r="O427" s="383"/>
      <c r="P427" s="596"/>
      <c r="Q427" s="383"/>
      <c r="R427" s="383"/>
      <c r="S427" s="531"/>
      <c r="T427" s="383"/>
      <c r="U427" s="383"/>
      <c r="V427" s="532"/>
    </row>
    <row r="428" spans="1:22" ht="26.25">
      <c r="A428" s="60"/>
      <c r="B428" s="268"/>
      <c r="C428" s="55"/>
      <c r="D428" s="488" t="s">
        <v>1067</v>
      </c>
      <c r="E428" s="488" t="s">
        <v>1068</v>
      </c>
      <c r="F428" s="430">
        <v>8859</v>
      </c>
      <c r="G428" s="254"/>
      <c r="H428" s="417">
        <v>43497</v>
      </c>
      <c r="I428" s="417">
        <v>43497</v>
      </c>
      <c r="J428" s="221" t="s">
        <v>1069</v>
      </c>
      <c r="K428" s="383"/>
      <c r="L428" s="596"/>
      <c r="M428" s="383"/>
      <c r="N428" s="383"/>
      <c r="O428" s="383"/>
      <c r="P428" s="596"/>
      <c r="Q428" s="383"/>
      <c r="R428" s="383"/>
      <c r="S428" s="531"/>
      <c r="T428" s="383"/>
      <c r="U428" s="383"/>
      <c r="V428" s="532"/>
    </row>
    <row r="429" spans="1:22" ht="26.25">
      <c r="A429" s="53"/>
      <c r="B429" s="54"/>
      <c r="C429" s="55" t="e">
        <f>+'4. Procurement Plan'!#REF!</f>
        <v>#REF!</v>
      </c>
      <c r="D429" s="383" t="s">
        <v>1072</v>
      </c>
      <c r="E429" s="488" t="s">
        <v>653</v>
      </c>
      <c r="F429" s="430">
        <v>4514</v>
      </c>
      <c r="G429" s="488"/>
      <c r="H429" s="185">
        <v>43543</v>
      </c>
      <c r="I429" s="185">
        <v>43574</v>
      </c>
      <c r="J429" s="488" t="s">
        <v>1075</v>
      </c>
      <c r="K429" s="531"/>
      <c r="L429" s="531"/>
      <c r="M429" s="596"/>
      <c r="N429" s="596"/>
      <c r="O429" s="383"/>
      <c r="P429" s="383"/>
      <c r="Q429" s="383"/>
      <c r="R429" s="383"/>
      <c r="S429" s="383"/>
      <c r="T429" s="383"/>
      <c r="U429" s="383"/>
      <c r="V429" s="532"/>
    </row>
    <row r="430" spans="1:22" ht="52.5">
      <c r="A430" s="53"/>
      <c r="B430" s="54"/>
      <c r="C430" s="55"/>
      <c r="D430" s="542"/>
      <c r="E430" s="488" t="s">
        <v>1070</v>
      </c>
      <c r="F430" s="430">
        <v>15022</v>
      </c>
      <c r="G430" s="488"/>
      <c r="H430" s="185">
        <v>43665</v>
      </c>
      <c r="I430" s="185">
        <v>43665</v>
      </c>
      <c r="J430" s="488" t="s">
        <v>1075</v>
      </c>
      <c r="K430" s="531"/>
      <c r="L430" s="531"/>
      <c r="M430" s="531"/>
      <c r="N430" s="531"/>
      <c r="O430" s="531"/>
      <c r="P430" s="531"/>
      <c r="Q430" s="596"/>
      <c r="R430" s="383"/>
      <c r="S430" s="383"/>
      <c r="T430" s="383"/>
      <c r="U430" s="383"/>
      <c r="V430" s="532"/>
    </row>
    <row r="431" spans="1:22" ht="39.4">
      <c r="A431" s="53"/>
      <c r="B431" s="54"/>
      <c r="C431" s="55"/>
      <c r="D431" s="542"/>
      <c r="E431" s="488" t="s">
        <v>1071</v>
      </c>
      <c r="F431" s="430">
        <v>3467</v>
      </c>
      <c r="G431" s="488"/>
      <c r="H431" s="185">
        <v>43696</v>
      </c>
      <c r="I431" s="185">
        <v>43696</v>
      </c>
      <c r="J431" s="488" t="s">
        <v>1075</v>
      </c>
      <c r="K431" s="531"/>
      <c r="L431" s="531"/>
      <c r="M431" s="531"/>
      <c r="N431" s="531"/>
      <c r="O431" s="531"/>
      <c r="P431" s="531"/>
      <c r="Q431" s="531"/>
      <c r="R431" s="596"/>
      <c r="S431" s="531"/>
      <c r="T431" s="531"/>
      <c r="U431" s="531"/>
      <c r="V431" s="535"/>
    </row>
    <row r="432" spans="1:22">
      <c r="A432" s="387"/>
      <c r="B432" s="1130" t="s">
        <v>1073</v>
      </c>
      <c r="C432" s="1131"/>
      <c r="D432" s="1131"/>
      <c r="E432" s="1132"/>
      <c r="F432" s="431">
        <f>SUM(F428:F431)</f>
        <v>31862</v>
      </c>
      <c r="G432" s="418"/>
      <c r="H432" s="394"/>
      <c r="I432" s="394"/>
      <c r="J432" s="562"/>
      <c r="K432" s="531"/>
      <c r="L432" s="531"/>
      <c r="M432" s="531"/>
      <c r="N432" s="531"/>
      <c r="O432" s="531"/>
      <c r="P432" s="531"/>
      <c r="Q432" s="531"/>
      <c r="R432" s="531"/>
      <c r="S432" s="531"/>
      <c r="T432" s="531"/>
      <c r="U432" s="531"/>
      <c r="V432" s="535"/>
    </row>
    <row r="433" spans="1:22">
      <c r="A433" s="53"/>
      <c r="B433" s="54"/>
      <c r="C433" s="55"/>
      <c r="D433" s="542"/>
      <c r="E433" s="265" t="s">
        <v>667</v>
      </c>
      <c r="F433" s="432">
        <v>22875</v>
      </c>
      <c r="G433" s="488"/>
      <c r="H433" s="255">
        <v>43466</v>
      </c>
      <c r="I433" s="255">
        <v>43727</v>
      </c>
      <c r="J433" s="542" t="s">
        <v>947</v>
      </c>
      <c r="K433" s="596"/>
      <c r="L433" s="596"/>
      <c r="M433" s="596"/>
      <c r="N433" s="596"/>
      <c r="O433" s="596"/>
      <c r="P433" s="596"/>
      <c r="Q433" s="596"/>
      <c r="R433" s="596"/>
      <c r="S433" s="596"/>
      <c r="T433" s="531"/>
      <c r="U433" s="531"/>
      <c r="V433" s="531"/>
    </row>
    <row r="434" spans="1:22">
      <c r="A434" s="1114" t="s">
        <v>1074</v>
      </c>
      <c r="B434" s="1114"/>
      <c r="C434" s="1114"/>
      <c r="D434" s="1114"/>
      <c r="E434" s="1114"/>
      <c r="F434" s="619">
        <f>+F433+F432+F427</f>
        <v>108576</v>
      </c>
      <c r="G434" s="620"/>
      <c r="H434" s="620"/>
      <c r="I434" s="620"/>
      <c r="J434" s="620"/>
      <c r="K434" s="621"/>
      <c r="L434" s="621"/>
      <c r="M434" s="621"/>
      <c r="N434" s="621"/>
      <c r="O434" s="621"/>
      <c r="P434" s="621"/>
      <c r="Q434" s="621"/>
      <c r="R434" s="621"/>
      <c r="S434" s="621"/>
      <c r="T434" s="621"/>
      <c r="U434" s="621"/>
      <c r="V434" s="621"/>
    </row>
    <row r="435" spans="1:22">
      <c r="A435" s="622" t="s">
        <v>1076</v>
      </c>
      <c r="B435" s="622"/>
      <c r="C435" s="622"/>
      <c r="D435" s="622"/>
      <c r="E435" s="622"/>
      <c r="F435" s="623">
        <f>+F434+F421+F411+F386+F195+F153+F390</f>
        <v>13544417</v>
      </c>
      <c r="G435" s="622"/>
      <c r="H435" s="622"/>
      <c r="I435" s="622"/>
      <c r="J435" s="621"/>
      <c r="K435" s="621"/>
      <c r="L435" s="624"/>
      <c r="M435" s="621"/>
      <c r="N435" s="624"/>
      <c r="O435" s="624"/>
      <c r="P435" s="624"/>
      <c r="Q435" s="621"/>
      <c r="R435" s="621"/>
      <c r="S435" s="624"/>
      <c r="T435" s="621"/>
      <c r="U435" s="621"/>
      <c r="V435" s="621"/>
    </row>
    <row r="436" spans="1:22">
      <c r="A436" s="621"/>
      <c r="B436" s="621"/>
      <c r="C436" s="621"/>
      <c r="D436" s="621"/>
      <c r="E436" s="621"/>
      <c r="F436" s="625"/>
      <c r="G436" s="621"/>
      <c r="H436" s="621"/>
      <c r="I436" s="621"/>
      <c r="J436" s="621"/>
      <c r="K436" s="621"/>
      <c r="L436" s="621"/>
      <c r="M436" s="621"/>
      <c r="N436" s="621"/>
      <c r="O436" s="621"/>
      <c r="P436" s="621"/>
      <c r="Q436" s="621"/>
      <c r="R436" s="621"/>
      <c r="S436" s="621"/>
      <c r="T436" s="621"/>
      <c r="U436" s="621"/>
      <c r="V436" s="621"/>
    </row>
    <row r="437" spans="1:22">
      <c r="A437" s="621"/>
      <c r="B437" s="621"/>
      <c r="C437" s="621"/>
      <c r="D437" s="621"/>
      <c r="E437" s="621"/>
      <c r="F437" s="626"/>
      <c r="G437" s="621"/>
      <c r="H437" s="621"/>
      <c r="I437" s="621"/>
      <c r="J437" s="621"/>
      <c r="K437" s="621"/>
      <c r="L437" s="621"/>
      <c r="M437" s="621"/>
      <c r="N437" s="621"/>
      <c r="O437" s="621"/>
      <c r="P437" s="621"/>
      <c r="Q437" s="621"/>
      <c r="R437" s="621"/>
      <c r="S437" s="621"/>
      <c r="T437" s="621"/>
      <c r="U437" s="621"/>
      <c r="V437" s="621"/>
    </row>
    <row r="438" spans="1:22">
      <c r="F438" s="333"/>
    </row>
    <row r="439" spans="1:22">
      <c r="F439" s="333"/>
    </row>
    <row r="440" spans="1:22">
      <c r="F440" s="334"/>
    </row>
    <row r="441" spans="1:22">
      <c r="F441" s="642"/>
    </row>
    <row r="443" spans="1:22">
      <c r="E443" s="686"/>
      <c r="F443" s="716"/>
    </row>
    <row r="444" spans="1:22">
      <c r="E444" s="642"/>
    </row>
    <row r="446" spans="1:22">
      <c r="E446" s="642"/>
    </row>
  </sheetData>
  <mergeCells count="145">
    <mergeCell ref="A384:A385"/>
    <mergeCell ref="A197:A279"/>
    <mergeCell ref="D199:D204"/>
    <mergeCell ref="D205:D210"/>
    <mergeCell ref="D119:D123"/>
    <mergeCell ref="B112:E112"/>
    <mergeCell ref="D86:D88"/>
    <mergeCell ref="A155:A158"/>
    <mergeCell ref="C266:E266"/>
    <mergeCell ref="D267:D273"/>
    <mergeCell ref="D274:D275"/>
    <mergeCell ref="D218:D220"/>
    <mergeCell ref="C226:E226"/>
    <mergeCell ref="C235:E235"/>
    <mergeCell ref="C243:E243"/>
    <mergeCell ref="D244:D249"/>
    <mergeCell ref="D250:D251"/>
    <mergeCell ref="C253:E253"/>
    <mergeCell ref="C258:E258"/>
    <mergeCell ref="D224:D225"/>
    <mergeCell ref="D227:D234"/>
    <mergeCell ref="D236:D242"/>
    <mergeCell ref="D254:D257"/>
    <mergeCell ref="D259:D265"/>
    <mergeCell ref="D398:D400"/>
    <mergeCell ref="B342:J342"/>
    <mergeCell ref="D345:D349"/>
    <mergeCell ref="C386:E386"/>
    <mergeCell ref="C355:E355"/>
    <mergeCell ref="C357:E357"/>
    <mergeCell ref="D358:D359"/>
    <mergeCell ref="D373:D377"/>
    <mergeCell ref="D90:D92"/>
    <mergeCell ref="D181:D182"/>
    <mergeCell ref="D277:D279"/>
    <mergeCell ref="B145:E145"/>
    <mergeCell ref="B147:E147"/>
    <mergeCell ref="B185:E185"/>
    <mergeCell ref="B158:E158"/>
    <mergeCell ref="D97:D98"/>
    <mergeCell ref="D99:D101"/>
    <mergeCell ref="D187:D192"/>
    <mergeCell ref="D214:D217"/>
    <mergeCell ref="A196:V196"/>
    <mergeCell ref="D141:D144"/>
    <mergeCell ref="A128:A144"/>
    <mergeCell ref="D129:D135"/>
    <mergeCell ref="J149:J151"/>
    <mergeCell ref="A282:A303"/>
    <mergeCell ref="D310:D313"/>
    <mergeCell ref="D315:D320"/>
    <mergeCell ref="D322:D327"/>
    <mergeCell ref="D329:D331"/>
    <mergeCell ref="D334:D339"/>
    <mergeCell ref="D306:D309"/>
    <mergeCell ref="D360:D361"/>
    <mergeCell ref="A305:A340"/>
    <mergeCell ref="A343:A367"/>
    <mergeCell ref="D363:D364"/>
    <mergeCell ref="C314:E314"/>
    <mergeCell ref="C321:E321"/>
    <mergeCell ref="C328:E328"/>
    <mergeCell ref="C333:E333"/>
    <mergeCell ref="C353:E353"/>
    <mergeCell ref="A159:A162"/>
    <mergeCell ref="A168:A171"/>
    <mergeCell ref="B162:E162"/>
    <mergeCell ref="B166:E166"/>
    <mergeCell ref="B171:E171"/>
    <mergeCell ref="D173:D174"/>
    <mergeCell ref="A178:A185"/>
    <mergeCell ref="A172:A177"/>
    <mergeCell ref="A163:A166"/>
    <mergeCell ref="J42:J48"/>
    <mergeCell ref="A81:A83"/>
    <mergeCell ref="K5:V5"/>
    <mergeCell ref="A7:V7"/>
    <mergeCell ref="D53:D56"/>
    <mergeCell ref="A40:A61"/>
    <mergeCell ref="D65:D66"/>
    <mergeCell ref="A32:E32"/>
    <mergeCell ref="D37:E37"/>
    <mergeCell ref="A39:E39"/>
    <mergeCell ref="D67:D68"/>
    <mergeCell ref="D69:D72"/>
    <mergeCell ref="D73:D77"/>
    <mergeCell ref="D27:D28"/>
    <mergeCell ref="D24:D26"/>
    <mergeCell ref="D34:D35"/>
    <mergeCell ref="D42:D44"/>
    <mergeCell ref="D45:D48"/>
    <mergeCell ref="D21:D23"/>
    <mergeCell ref="D50:D52"/>
    <mergeCell ref="D29:D31"/>
    <mergeCell ref="D57:D60"/>
    <mergeCell ref="A9:A31"/>
    <mergeCell ref="A33:A36"/>
    <mergeCell ref="A85:A111"/>
    <mergeCell ref="G5:I5"/>
    <mergeCell ref="D81:D83"/>
    <mergeCell ref="J58:J60"/>
    <mergeCell ref="B104:E104"/>
    <mergeCell ref="B107:E107"/>
    <mergeCell ref="A154:V154"/>
    <mergeCell ref="A118:A124"/>
    <mergeCell ref="A125:A127"/>
    <mergeCell ref="B127:E127"/>
    <mergeCell ref="A84:E84"/>
    <mergeCell ref="A114:E114"/>
    <mergeCell ref="B89:E89"/>
    <mergeCell ref="B93:E93"/>
    <mergeCell ref="B124:E124"/>
    <mergeCell ref="A115:A117"/>
    <mergeCell ref="B117:E117"/>
    <mergeCell ref="D138:D140"/>
    <mergeCell ref="A148:A151"/>
    <mergeCell ref="B151:E151"/>
    <mergeCell ref="A153:E153"/>
    <mergeCell ref="A62:E62"/>
    <mergeCell ref="A63:A77"/>
    <mergeCell ref="A79:E79"/>
    <mergeCell ref="A369:A382"/>
    <mergeCell ref="A391:A395"/>
    <mergeCell ref="A434:E434"/>
    <mergeCell ref="B167:E167"/>
    <mergeCell ref="B341:E341"/>
    <mergeCell ref="B304:E304"/>
    <mergeCell ref="B396:E396"/>
    <mergeCell ref="B401:E401"/>
    <mergeCell ref="B407:E407"/>
    <mergeCell ref="A411:E411"/>
    <mergeCell ref="B409:E409"/>
    <mergeCell ref="A421:E421"/>
    <mergeCell ref="B432:E432"/>
    <mergeCell ref="B427:E427"/>
    <mergeCell ref="A186:A193"/>
    <mergeCell ref="B193:E193"/>
    <mergeCell ref="D283:D286"/>
    <mergeCell ref="D287:D292"/>
    <mergeCell ref="D296:D303"/>
    <mergeCell ref="B280:E280"/>
    <mergeCell ref="D423:D426"/>
    <mergeCell ref="D402:D403"/>
    <mergeCell ref="A387:A389"/>
    <mergeCell ref="C390:E390"/>
  </mergeCells>
  <printOptions gridLines="1"/>
  <pageMargins left="0.7" right="0.7" top="0.75" bottom="0.75" header="0.3" footer="0.3"/>
  <pageSetup paperSize="5"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X394"/>
  <sheetViews>
    <sheetView tabSelected="1" workbookViewId="0">
      <pane xSplit="6" ySplit="1" topLeftCell="G2" activePane="bottomRight" state="frozen"/>
      <selection pane="topRight" activeCell="G1" sqref="G1"/>
      <selection pane="bottomLeft" activeCell="A6" sqref="A6"/>
      <selection pane="bottomRight" activeCell="A28" sqref="A28:XFD28"/>
    </sheetView>
  </sheetViews>
  <sheetFormatPr defaultColWidth="5.875" defaultRowHeight="13.15"/>
  <cols>
    <col min="1" max="1" width="7.5" style="61" customWidth="1"/>
    <col min="2" max="2" width="8.5" style="61" hidden="1" customWidth="1"/>
    <col min="3" max="3" width="13" style="61" hidden="1" customWidth="1"/>
    <col min="4" max="4" width="7.375" style="61" hidden="1" customWidth="1"/>
    <col min="5" max="5" width="22.5" style="61" customWidth="1"/>
    <col min="6" max="6" width="12.625" style="61" hidden="1" customWidth="1"/>
    <col min="7" max="7" width="17" style="61" customWidth="1"/>
    <col min="8" max="8" width="7.875" style="61" customWidth="1"/>
    <col min="9" max="9" width="9.75" style="61" customWidth="1"/>
    <col min="10" max="10" width="21.625" style="61" customWidth="1"/>
    <col min="11" max="11" width="11.125" style="61" customWidth="1"/>
    <col min="12" max="12" width="10.875" style="61" customWidth="1"/>
    <col min="13" max="13" width="10.875" style="67" customWidth="1"/>
    <col min="14" max="14" width="11.5" style="61" customWidth="1"/>
    <col min="15" max="15" width="10.5" style="61" customWidth="1"/>
    <col min="16" max="16" width="9.125" style="61" bestFit="1" customWidth="1"/>
    <col min="17" max="17" width="8.625" style="61" bestFit="1" customWidth="1"/>
    <col min="18" max="18" width="9.875" style="61" customWidth="1"/>
    <col min="19" max="19" width="7.625" style="61" customWidth="1"/>
    <col min="20" max="20" width="8.5" style="61" customWidth="1"/>
    <col min="21" max="21" width="10.375" style="61" customWidth="1"/>
    <col min="22" max="22" width="9.125" style="61" customWidth="1"/>
    <col min="23" max="23" width="8.625" style="61" bestFit="1" customWidth="1"/>
    <col min="24" max="24" width="8.625" style="61" customWidth="1"/>
    <col min="25" max="25" width="7.625" style="61" customWidth="1"/>
    <col min="26" max="26" width="14" style="61" customWidth="1"/>
    <col min="27" max="27" width="7.875" style="61" bestFit="1" customWidth="1"/>
    <col min="28" max="28" width="8" style="61" customWidth="1"/>
    <col min="29" max="29" width="7.875" style="61" bestFit="1" customWidth="1"/>
    <col min="30" max="30" width="8.375" style="61" customWidth="1"/>
    <col min="31" max="31" width="8" style="61" bestFit="1" customWidth="1"/>
    <col min="32" max="32" width="10.375" style="61" customWidth="1"/>
    <col min="33" max="33" width="11.625" style="61" bestFit="1" customWidth="1"/>
    <col min="34" max="34" width="28.375" style="61" customWidth="1"/>
    <col min="35" max="35" width="8" style="61" bestFit="1" customWidth="1"/>
    <col min="36" max="36" width="7.875" style="61" bestFit="1" customWidth="1"/>
    <col min="37" max="39" width="8.125" style="61" customWidth="1"/>
    <col min="40" max="40" width="14" style="61" customWidth="1"/>
    <col min="41" max="41" width="8.125" style="61" customWidth="1"/>
    <col min="42" max="42" width="33.625" style="61" hidden="1" customWidth="1"/>
    <col min="43" max="43" width="25.625" style="61" hidden="1" customWidth="1"/>
    <col min="44" max="256" width="5.875" style="61"/>
    <col min="257" max="257" width="13" style="61" bestFit="1" customWidth="1"/>
    <col min="258" max="258" width="14.875" style="61" customWidth="1"/>
    <col min="259" max="259" width="13" style="61" customWidth="1"/>
    <col min="260" max="260" width="11.125" style="61" bestFit="1" customWidth="1"/>
    <col min="261" max="261" width="14.375" style="61" customWidth="1"/>
    <col min="262" max="262" width="12.625" style="61" bestFit="1" customWidth="1"/>
    <col min="263" max="263" width="25.625" style="61" customWidth="1"/>
    <col min="264" max="264" width="11.125" style="61" customWidth="1"/>
    <col min="265" max="265" width="26.375" style="61" customWidth="1"/>
    <col min="266" max="266" width="23.875" style="61" customWidth="1"/>
    <col min="267" max="267" width="11.125" style="61" customWidth="1"/>
    <col min="268" max="269" width="10.875" style="61" customWidth="1"/>
    <col min="270" max="270" width="11.5" style="61" customWidth="1"/>
    <col min="271" max="271" width="10.5" style="61" customWidth="1"/>
    <col min="272" max="272" width="8" style="61" customWidth="1"/>
    <col min="273" max="273" width="7.375" style="61" customWidth="1"/>
    <col min="274" max="274" width="8.125" style="61" customWidth="1"/>
    <col min="275" max="275" width="7.625" style="61" customWidth="1"/>
    <col min="276" max="277" width="8.5" style="61" customWidth="1"/>
    <col min="278" max="278" width="9.125" style="61" customWidth="1"/>
    <col min="279" max="279" width="7.875" style="61" customWidth="1"/>
    <col min="280" max="280" width="8.625" style="61" customWidth="1"/>
    <col min="281" max="281" width="7.625" style="61" customWidth="1"/>
    <col min="282" max="282" width="8" style="61" customWidth="1"/>
    <col min="283" max="283" width="6.375" style="61" customWidth="1"/>
    <col min="284" max="284" width="8" style="61" customWidth="1"/>
    <col min="285" max="285" width="6.375" style="61" customWidth="1"/>
    <col min="286" max="286" width="8.375" style="61" customWidth="1"/>
    <col min="287" max="287" width="6.375" style="61" customWidth="1"/>
    <col min="288" max="288" width="10.375" style="61" customWidth="1"/>
    <col min="289" max="289" width="16.5" style="61" customWidth="1"/>
    <col min="290" max="290" width="10.375" style="61" customWidth="1"/>
    <col min="291" max="291" width="6" style="61" bestFit="1" customWidth="1"/>
    <col min="292" max="292" width="5.875" style="61"/>
    <col min="293" max="297" width="8.125" style="61" customWidth="1"/>
    <col min="298" max="299" width="0" style="61" hidden="1" customWidth="1"/>
    <col min="300" max="512" width="5.875" style="61"/>
    <col min="513" max="513" width="13" style="61" bestFit="1" customWidth="1"/>
    <col min="514" max="514" width="14.875" style="61" customWidth="1"/>
    <col min="515" max="515" width="13" style="61" customWidth="1"/>
    <col min="516" max="516" width="11.125" style="61" bestFit="1" customWidth="1"/>
    <col min="517" max="517" width="14.375" style="61" customWidth="1"/>
    <col min="518" max="518" width="12.625" style="61" bestFit="1" customWidth="1"/>
    <col min="519" max="519" width="25.625" style="61" customWidth="1"/>
    <col min="520" max="520" width="11.125" style="61" customWidth="1"/>
    <col min="521" max="521" width="26.375" style="61" customWidth="1"/>
    <col min="522" max="522" width="23.875" style="61" customWidth="1"/>
    <col min="523" max="523" width="11.125" style="61" customWidth="1"/>
    <col min="524" max="525" width="10.875" style="61" customWidth="1"/>
    <col min="526" max="526" width="11.5" style="61" customWidth="1"/>
    <col min="527" max="527" width="10.5" style="61" customWidth="1"/>
    <col min="528" max="528" width="8" style="61" customWidth="1"/>
    <col min="529" max="529" width="7.375" style="61" customWidth="1"/>
    <col min="530" max="530" width="8.125" style="61" customWidth="1"/>
    <col min="531" max="531" width="7.625" style="61" customWidth="1"/>
    <col min="532" max="533" width="8.5" style="61" customWidth="1"/>
    <col min="534" max="534" width="9.125" style="61" customWidth="1"/>
    <col min="535" max="535" width="7.875" style="61" customWidth="1"/>
    <col min="536" max="536" width="8.625" style="61" customWidth="1"/>
    <col min="537" max="537" width="7.625" style="61" customWidth="1"/>
    <col min="538" max="538" width="8" style="61" customWidth="1"/>
    <col min="539" max="539" width="6.375" style="61" customWidth="1"/>
    <col min="540" max="540" width="8" style="61" customWidth="1"/>
    <col min="541" max="541" width="6.375" style="61" customWidth="1"/>
    <col min="542" max="542" width="8.375" style="61" customWidth="1"/>
    <col min="543" max="543" width="6.375" style="61" customWidth="1"/>
    <col min="544" max="544" width="10.375" style="61" customWidth="1"/>
    <col min="545" max="545" width="16.5" style="61" customWidth="1"/>
    <col min="546" max="546" width="10.375" style="61" customWidth="1"/>
    <col min="547" max="547" width="6" style="61" bestFit="1" customWidth="1"/>
    <col min="548" max="548" width="5.875" style="61"/>
    <col min="549" max="553" width="8.125" style="61" customWidth="1"/>
    <col min="554" max="555" width="0" style="61" hidden="1" customWidth="1"/>
    <col min="556" max="768" width="5.875" style="61"/>
    <col min="769" max="769" width="13" style="61" bestFit="1" customWidth="1"/>
    <col min="770" max="770" width="14.875" style="61" customWidth="1"/>
    <col min="771" max="771" width="13" style="61" customWidth="1"/>
    <col min="772" max="772" width="11.125" style="61" bestFit="1" customWidth="1"/>
    <col min="773" max="773" width="14.375" style="61" customWidth="1"/>
    <col min="774" max="774" width="12.625" style="61" bestFit="1" customWidth="1"/>
    <col min="775" max="775" width="25.625" style="61" customWidth="1"/>
    <col min="776" max="776" width="11.125" style="61" customWidth="1"/>
    <col min="777" max="777" width="26.375" style="61" customWidth="1"/>
    <col min="778" max="778" width="23.875" style="61" customWidth="1"/>
    <col min="779" max="779" width="11.125" style="61" customWidth="1"/>
    <col min="780" max="781" width="10.875" style="61" customWidth="1"/>
    <col min="782" max="782" width="11.5" style="61" customWidth="1"/>
    <col min="783" max="783" width="10.5" style="61" customWidth="1"/>
    <col min="784" max="784" width="8" style="61" customWidth="1"/>
    <col min="785" max="785" width="7.375" style="61" customWidth="1"/>
    <col min="786" max="786" width="8.125" style="61" customWidth="1"/>
    <col min="787" max="787" width="7.625" style="61" customWidth="1"/>
    <col min="788" max="789" width="8.5" style="61" customWidth="1"/>
    <col min="790" max="790" width="9.125" style="61" customWidth="1"/>
    <col min="791" max="791" width="7.875" style="61" customWidth="1"/>
    <col min="792" max="792" width="8.625" style="61" customWidth="1"/>
    <col min="793" max="793" width="7.625" style="61" customWidth="1"/>
    <col min="794" max="794" width="8" style="61" customWidth="1"/>
    <col min="795" max="795" width="6.375" style="61" customWidth="1"/>
    <col min="796" max="796" width="8" style="61" customWidth="1"/>
    <col min="797" max="797" width="6.375" style="61" customWidth="1"/>
    <col min="798" max="798" width="8.375" style="61" customWidth="1"/>
    <col min="799" max="799" width="6.375" style="61" customWidth="1"/>
    <col min="800" max="800" width="10.375" style="61" customWidth="1"/>
    <col min="801" max="801" width="16.5" style="61" customWidth="1"/>
    <col min="802" max="802" width="10.375" style="61" customWidth="1"/>
    <col min="803" max="803" width="6" style="61" bestFit="1" customWidth="1"/>
    <col min="804" max="804" width="5.875" style="61"/>
    <col min="805" max="809" width="8.125" style="61" customWidth="1"/>
    <col min="810" max="811" width="0" style="61" hidden="1" customWidth="1"/>
    <col min="812" max="1024" width="5.875" style="61"/>
    <col min="1025" max="1025" width="13" style="61" bestFit="1" customWidth="1"/>
    <col min="1026" max="1026" width="14.875" style="61" customWidth="1"/>
    <col min="1027" max="1027" width="13" style="61" customWidth="1"/>
    <col min="1028" max="1028" width="11.125" style="61" bestFit="1" customWidth="1"/>
    <col min="1029" max="1029" width="14.375" style="61" customWidth="1"/>
    <col min="1030" max="1030" width="12.625" style="61" bestFit="1" customWidth="1"/>
    <col min="1031" max="1031" width="25.625" style="61" customWidth="1"/>
    <col min="1032" max="1032" width="11.125" style="61" customWidth="1"/>
    <col min="1033" max="1033" width="26.375" style="61" customWidth="1"/>
    <col min="1034" max="1034" width="23.875" style="61" customWidth="1"/>
    <col min="1035" max="1035" width="11.125" style="61" customWidth="1"/>
    <col min="1036" max="1037" width="10.875" style="61" customWidth="1"/>
    <col min="1038" max="1038" width="11.5" style="61" customWidth="1"/>
    <col min="1039" max="1039" width="10.5" style="61" customWidth="1"/>
    <col min="1040" max="1040" width="8" style="61" customWidth="1"/>
    <col min="1041" max="1041" width="7.375" style="61" customWidth="1"/>
    <col min="1042" max="1042" width="8.125" style="61" customWidth="1"/>
    <col min="1043" max="1043" width="7.625" style="61" customWidth="1"/>
    <col min="1044" max="1045" width="8.5" style="61" customWidth="1"/>
    <col min="1046" max="1046" width="9.125" style="61" customWidth="1"/>
    <col min="1047" max="1047" width="7.875" style="61" customWidth="1"/>
    <col min="1048" max="1048" width="8.625" style="61" customWidth="1"/>
    <col min="1049" max="1049" width="7.625" style="61" customWidth="1"/>
    <col min="1050" max="1050" width="8" style="61" customWidth="1"/>
    <col min="1051" max="1051" width="6.375" style="61" customWidth="1"/>
    <col min="1052" max="1052" width="8" style="61" customWidth="1"/>
    <col min="1053" max="1053" width="6.375" style="61" customWidth="1"/>
    <col min="1054" max="1054" width="8.375" style="61" customWidth="1"/>
    <col min="1055" max="1055" width="6.375" style="61" customWidth="1"/>
    <col min="1056" max="1056" width="10.375" style="61" customWidth="1"/>
    <col min="1057" max="1057" width="16.5" style="61" customWidth="1"/>
    <col min="1058" max="1058" width="10.375" style="61" customWidth="1"/>
    <col min="1059" max="1059" width="6" style="61" bestFit="1" customWidth="1"/>
    <col min="1060" max="1060" width="5.875" style="61"/>
    <col min="1061" max="1065" width="8.125" style="61" customWidth="1"/>
    <col min="1066" max="1067" width="0" style="61" hidden="1" customWidth="1"/>
    <col min="1068" max="1280" width="5.875" style="61"/>
    <col min="1281" max="1281" width="13" style="61" bestFit="1" customWidth="1"/>
    <col min="1282" max="1282" width="14.875" style="61" customWidth="1"/>
    <col min="1283" max="1283" width="13" style="61" customWidth="1"/>
    <col min="1284" max="1284" width="11.125" style="61" bestFit="1" customWidth="1"/>
    <col min="1285" max="1285" width="14.375" style="61" customWidth="1"/>
    <col min="1286" max="1286" width="12.625" style="61" bestFit="1" customWidth="1"/>
    <col min="1287" max="1287" width="25.625" style="61" customWidth="1"/>
    <col min="1288" max="1288" width="11.125" style="61" customWidth="1"/>
    <col min="1289" max="1289" width="26.375" style="61" customWidth="1"/>
    <col min="1290" max="1290" width="23.875" style="61" customWidth="1"/>
    <col min="1291" max="1291" width="11.125" style="61" customWidth="1"/>
    <col min="1292" max="1293" width="10.875" style="61" customWidth="1"/>
    <col min="1294" max="1294" width="11.5" style="61" customWidth="1"/>
    <col min="1295" max="1295" width="10.5" style="61" customWidth="1"/>
    <col min="1296" max="1296" width="8" style="61" customWidth="1"/>
    <col min="1297" max="1297" width="7.375" style="61" customWidth="1"/>
    <col min="1298" max="1298" width="8.125" style="61" customWidth="1"/>
    <col min="1299" max="1299" width="7.625" style="61" customWidth="1"/>
    <col min="1300" max="1301" width="8.5" style="61" customWidth="1"/>
    <col min="1302" max="1302" width="9.125" style="61" customWidth="1"/>
    <col min="1303" max="1303" width="7.875" style="61" customWidth="1"/>
    <col min="1304" max="1304" width="8.625" style="61" customWidth="1"/>
    <col min="1305" max="1305" width="7.625" style="61" customWidth="1"/>
    <col min="1306" max="1306" width="8" style="61" customWidth="1"/>
    <col min="1307" max="1307" width="6.375" style="61" customWidth="1"/>
    <col min="1308" max="1308" width="8" style="61" customWidth="1"/>
    <col min="1309" max="1309" width="6.375" style="61" customWidth="1"/>
    <col min="1310" max="1310" width="8.375" style="61" customWidth="1"/>
    <col min="1311" max="1311" width="6.375" style="61" customWidth="1"/>
    <col min="1312" max="1312" width="10.375" style="61" customWidth="1"/>
    <col min="1313" max="1313" width="16.5" style="61" customWidth="1"/>
    <col min="1314" max="1314" width="10.375" style="61" customWidth="1"/>
    <col min="1315" max="1315" width="6" style="61" bestFit="1" customWidth="1"/>
    <col min="1316" max="1316" width="5.875" style="61"/>
    <col min="1317" max="1321" width="8.125" style="61" customWidth="1"/>
    <col min="1322" max="1323" width="0" style="61" hidden="1" customWidth="1"/>
    <col min="1324" max="1536" width="5.875" style="61"/>
    <col min="1537" max="1537" width="13" style="61" bestFit="1" customWidth="1"/>
    <col min="1538" max="1538" width="14.875" style="61" customWidth="1"/>
    <col min="1539" max="1539" width="13" style="61" customWidth="1"/>
    <col min="1540" max="1540" width="11.125" style="61" bestFit="1" customWidth="1"/>
    <col min="1541" max="1541" width="14.375" style="61" customWidth="1"/>
    <col min="1542" max="1542" width="12.625" style="61" bestFit="1" customWidth="1"/>
    <col min="1543" max="1543" width="25.625" style="61" customWidth="1"/>
    <col min="1544" max="1544" width="11.125" style="61" customWidth="1"/>
    <col min="1545" max="1545" width="26.375" style="61" customWidth="1"/>
    <col min="1546" max="1546" width="23.875" style="61" customWidth="1"/>
    <col min="1547" max="1547" width="11.125" style="61" customWidth="1"/>
    <col min="1548" max="1549" width="10.875" style="61" customWidth="1"/>
    <col min="1550" max="1550" width="11.5" style="61" customWidth="1"/>
    <col min="1551" max="1551" width="10.5" style="61" customWidth="1"/>
    <col min="1552" max="1552" width="8" style="61" customWidth="1"/>
    <col min="1553" max="1553" width="7.375" style="61" customWidth="1"/>
    <col min="1554" max="1554" width="8.125" style="61" customWidth="1"/>
    <col min="1555" max="1555" width="7.625" style="61" customWidth="1"/>
    <col min="1556" max="1557" width="8.5" style="61" customWidth="1"/>
    <col min="1558" max="1558" width="9.125" style="61" customWidth="1"/>
    <col min="1559" max="1559" width="7.875" style="61" customWidth="1"/>
    <col min="1560" max="1560" width="8.625" style="61" customWidth="1"/>
    <col min="1561" max="1561" width="7.625" style="61" customWidth="1"/>
    <col min="1562" max="1562" width="8" style="61" customWidth="1"/>
    <col min="1563" max="1563" width="6.375" style="61" customWidth="1"/>
    <col min="1564" max="1564" width="8" style="61" customWidth="1"/>
    <col min="1565" max="1565" width="6.375" style="61" customWidth="1"/>
    <col min="1566" max="1566" width="8.375" style="61" customWidth="1"/>
    <col min="1567" max="1567" width="6.375" style="61" customWidth="1"/>
    <col min="1568" max="1568" width="10.375" style="61" customWidth="1"/>
    <col min="1569" max="1569" width="16.5" style="61" customWidth="1"/>
    <col min="1570" max="1570" width="10.375" style="61" customWidth="1"/>
    <col min="1571" max="1571" width="6" style="61" bestFit="1" customWidth="1"/>
    <col min="1572" max="1572" width="5.875" style="61"/>
    <col min="1573" max="1577" width="8.125" style="61" customWidth="1"/>
    <col min="1578" max="1579" width="0" style="61" hidden="1" customWidth="1"/>
    <col min="1580" max="1792" width="5.875" style="61"/>
    <col min="1793" max="1793" width="13" style="61" bestFit="1" customWidth="1"/>
    <col min="1794" max="1794" width="14.875" style="61" customWidth="1"/>
    <col min="1795" max="1795" width="13" style="61" customWidth="1"/>
    <col min="1796" max="1796" width="11.125" style="61" bestFit="1" customWidth="1"/>
    <col min="1797" max="1797" width="14.375" style="61" customWidth="1"/>
    <col min="1798" max="1798" width="12.625" style="61" bestFit="1" customWidth="1"/>
    <col min="1799" max="1799" width="25.625" style="61" customWidth="1"/>
    <col min="1800" max="1800" width="11.125" style="61" customWidth="1"/>
    <col min="1801" max="1801" width="26.375" style="61" customWidth="1"/>
    <col min="1802" max="1802" width="23.875" style="61" customWidth="1"/>
    <col min="1803" max="1803" width="11.125" style="61" customWidth="1"/>
    <col min="1804" max="1805" width="10.875" style="61" customWidth="1"/>
    <col min="1806" max="1806" width="11.5" style="61" customWidth="1"/>
    <col min="1807" max="1807" width="10.5" style="61" customWidth="1"/>
    <col min="1808" max="1808" width="8" style="61" customWidth="1"/>
    <col min="1809" max="1809" width="7.375" style="61" customWidth="1"/>
    <col min="1810" max="1810" width="8.125" style="61" customWidth="1"/>
    <col min="1811" max="1811" width="7.625" style="61" customWidth="1"/>
    <col min="1812" max="1813" width="8.5" style="61" customWidth="1"/>
    <col min="1814" max="1814" width="9.125" style="61" customWidth="1"/>
    <col min="1815" max="1815" width="7.875" style="61" customWidth="1"/>
    <col min="1816" max="1816" width="8.625" style="61" customWidth="1"/>
    <col min="1817" max="1817" width="7.625" style="61" customWidth="1"/>
    <col min="1818" max="1818" width="8" style="61" customWidth="1"/>
    <col min="1819" max="1819" width="6.375" style="61" customWidth="1"/>
    <col min="1820" max="1820" width="8" style="61" customWidth="1"/>
    <col min="1821" max="1821" width="6.375" style="61" customWidth="1"/>
    <col min="1822" max="1822" width="8.375" style="61" customWidth="1"/>
    <col min="1823" max="1823" width="6.375" style="61" customWidth="1"/>
    <col min="1824" max="1824" width="10.375" style="61" customWidth="1"/>
    <col min="1825" max="1825" width="16.5" style="61" customWidth="1"/>
    <col min="1826" max="1826" width="10.375" style="61" customWidth="1"/>
    <col min="1827" max="1827" width="6" style="61" bestFit="1" customWidth="1"/>
    <col min="1828" max="1828" width="5.875" style="61"/>
    <col min="1829" max="1833" width="8.125" style="61" customWidth="1"/>
    <col min="1834" max="1835" width="0" style="61" hidden="1" customWidth="1"/>
    <col min="1836" max="2048" width="5.875" style="61"/>
    <col min="2049" max="2049" width="13" style="61" bestFit="1" customWidth="1"/>
    <col min="2050" max="2050" width="14.875" style="61" customWidth="1"/>
    <col min="2051" max="2051" width="13" style="61" customWidth="1"/>
    <col min="2052" max="2052" width="11.125" style="61" bestFit="1" customWidth="1"/>
    <col min="2053" max="2053" width="14.375" style="61" customWidth="1"/>
    <col min="2054" max="2054" width="12.625" style="61" bestFit="1" customWidth="1"/>
    <col min="2055" max="2055" width="25.625" style="61" customWidth="1"/>
    <col min="2056" max="2056" width="11.125" style="61" customWidth="1"/>
    <col min="2057" max="2057" width="26.375" style="61" customWidth="1"/>
    <col min="2058" max="2058" width="23.875" style="61" customWidth="1"/>
    <col min="2059" max="2059" width="11.125" style="61" customWidth="1"/>
    <col min="2060" max="2061" width="10.875" style="61" customWidth="1"/>
    <col min="2062" max="2062" width="11.5" style="61" customWidth="1"/>
    <col min="2063" max="2063" width="10.5" style="61" customWidth="1"/>
    <col min="2064" max="2064" width="8" style="61" customWidth="1"/>
    <col min="2065" max="2065" width="7.375" style="61" customWidth="1"/>
    <col min="2066" max="2066" width="8.125" style="61" customWidth="1"/>
    <col min="2067" max="2067" width="7.625" style="61" customWidth="1"/>
    <col min="2068" max="2069" width="8.5" style="61" customWidth="1"/>
    <col min="2070" max="2070" width="9.125" style="61" customWidth="1"/>
    <col min="2071" max="2071" width="7.875" style="61" customWidth="1"/>
    <col min="2072" max="2072" width="8.625" style="61" customWidth="1"/>
    <col min="2073" max="2073" width="7.625" style="61" customWidth="1"/>
    <col min="2074" max="2074" width="8" style="61" customWidth="1"/>
    <col min="2075" max="2075" width="6.375" style="61" customWidth="1"/>
    <col min="2076" max="2076" width="8" style="61" customWidth="1"/>
    <col min="2077" max="2077" width="6.375" style="61" customWidth="1"/>
    <col min="2078" max="2078" width="8.375" style="61" customWidth="1"/>
    <col min="2079" max="2079" width="6.375" style="61" customWidth="1"/>
    <col min="2080" max="2080" width="10.375" style="61" customWidth="1"/>
    <col min="2081" max="2081" width="16.5" style="61" customWidth="1"/>
    <col min="2082" max="2082" width="10.375" style="61" customWidth="1"/>
    <col min="2083" max="2083" width="6" style="61" bestFit="1" customWidth="1"/>
    <col min="2084" max="2084" width="5.875" style="61"/>
    <col min="2085" max="2089" width="8.125" style="61" customWidth="1"/>
    <col min="2090" max="2091" width="0" style="61" hidden="1" customWidth="1"/>
    <col min="2092" max="2304" width="5.875" style="61"/>
    <col min="2305" max="2305" width="13" style="61" bestFit="1" customWidth="1"/>
    <col min="2306" max="2306" width="14.875" style="61" customWidth="1"/>
    <col min="2307" max="2307" width="13" style="61" customWidth="1"/>
    <col min="2308" max="2308" width="11.125" style="61" bestFit="1" customWidth="1"/>
    <col min="2309" max="2309" width="14.375" style="61" customWidth="1"/>
    <col min="2310" max="2310" width="12.625" style="61" bestFit="1" customWidth="1"/>
    <col min="2311" max="2311" width="25.625" style="61" customWidth="1"/>
    <col min="2312" max="2312" width="11.125" style="61" customWidth="1"/>
    <col min="2313" max="2313" width="26.375" style="61" customWidth="1"/>
    <col min="2314" max="2314" width="23.875" style="61" customWidth="1"/>
    <col min="2315" max="2315" width="11.125" style="61" customWidth="1"/>
    <col min="2316" max="2317" width="10.875" style="61" customWidth="1"/>
    <col min="2318" max="2318" width="11.5" style="61" customWidth="1"/>
    <col min="2319" max="2319" width="10.5" style="61" customWidth="1"/>
    <col min="2320" max="2320" width="8" style="61" customWidth="1"/>
    <col min="2321" max="2321" width="7.375" style="61" customWidth="1"/>
    <col min="2322" max="2322" width="8.125" style="61" customWidth="1"/>
    <col min="2323" max="2323" width="7.625" style="61" customWidth="1"/>
    <col min="2324" max="2325" width="8.5" style="61" customWidth="1"/>
    <col min="2326" max="2326" width="9.125" style="61" customWidth="1"/>
    <col min="2327" max="2327" width="7.875" style="61" customWidth="1"/>
    <col min="2328" max="2328" width="8.625" style="61" customWidth="1"/>
    <col min="2329" max="2329" width="7.625" style="61" customWidth="1"/>
    <col min="2330" max="2330" width="8" style="61" customWidth="1"/>
    <col min="2331" max="2331" width="6.375" style="61" customWidth="1"/>
    <col min="2332" max="2332" width="8" style="61" customWidth="1"/>
    <col min="2333" max="2333" width="6.375" style="61" customWidth="1"/>
    <col min="2334" max="2334" width="8.375" style="61" customWidth="1"/>
    <col min="2335" max="2335" width="6.375" style="61" customWidth="1"/>
    <col min="2336" max="2336" width="10.375" style="61" customWidth="1"/>
    <col min="2337" max="2337" width="16.5" style="61" customWidth="1"/>
    <col min="2338" max="2338" width="10.375" style="61" customWidth="1"/>
    <col min="2339" max="2339" width="6" style="61" bestFit="1" customWidth="1"/>
    <col min="2340" max="2340" width="5.875" style="61"/>
    <col min="2341" max="2345" width="8.125" style="61" customWidth="1"/>
    <col min="2346" max="2347" width="0" style="61" hidden="1" customWidth="1"/>
    <col min="2348" max="2560" width="5.875" style="61"/>
    <col min="2561" max="2561" width="13" style="61" bestFit="1" customWidth="1"/>
    <col min="2562" max="2562" width="14.875" style="61" customWidth="1"/>
    <col min="2563" max="2563" width="13" style="61" customWidth="1"/>
    <col min="2564" max="2564" width="11.125" style="61" bestFit="1" customWidth="1"/>
    <col min="2565" max="2565" width="14.375" style="61" customWidth="1"/>
    <col min="2566" max="2566" width="12.625" style="61" bestFit="1" customWidth="1"/>
    <col min="2567" max="2567" width="25.625" style="61" customWidth="1"/>
    <col min="2568" max="2568" width="11.125" style="61" customWidth="1"/>
    <col min="2569" max="2569" width="26.375" style="61" customWidth="1"/>
    <col min="2570" max="2570" width="23.875" style="61" customWidth="1"/>
    <col min="2571" max="2571" width="11.125" style="61" customWidth="1"/>
    <col min="2572" max="2573" width="10.875" style="61" customWidth="1"/>
    <col min="2574" max="2574" width="11.5" style="61" customWidth="1"/>
    <col min="2575" max="2575" width="10.5" style="61" customWidth="1"/>
    <col min="2576" max="2576" width="8" style="61" customWidth="1"/>
    <col min="2577" max="2577" width="7.375" style="61" customWidth="1"/>
    <col min="2578" max="2578" width="8.125" style="61" customWidth="1"/>
    <col min="2579" max="2579" width="7.625" style="61" customWidth="1"/>
    <col min="2580" max="2581" width="8.5" style="61" customWidth="1"/>
    <col min="2582" max="2582" width="9.125" style="61" customWidth="1"/>
    <col min="2583" max="2583" width="7.875" style="61" customWidth="1"/>
    <col min="2584" max="2584" width="8.625" style="61" customWidth="1"/>
    <col min="2585" max="2585" width="7.625" style="61" customWidth="1"/>
    <col min="2586" max="2586" width="8" style="61" customWidth="1"/>
    <col min="2587" max="2587" width="6.375" style="61" customWidth="1"/>
    <col min="2588" max="2588" width="8" style="61" customWidth="1"/>
    <col min="2589" max="2589" width="6.375" style="61" customWidth="1"/>
    <col min="2590" max="2590" width="8.375" style="61" customWidth="1"/>
    <col min="2591" max="2591" width="6.375" style="61" customWidth="1"/>
    <col min="2592" max="2592" width="10.375" style="61" customWidth="1"/>
    <col min="2593" max="2593" width="16.5" style="61" customWidth="1"/>
    <col min="2594" max="2594" width="10.375" style="61" customWidth="1"/>
    <col min="2595" max="2595" width="6" style="61" bestFit="1" customWidth="1"/>
    <col min="2596" max="2596" width="5.875" style="61"/>
    <col min="2597" max="2601" width="8.125" style="61" customWidth="1"/>
    <col min="2602" max="2603" width="0" style="61" hidden="1" customWidth="1"/>
    <col min="2604" max="2816" width="5.875" style="61"/>
    <col min="2817" max="2817" width="13" style="61" bestFit="1" customWidth="1"/>
    <col min="2818" max="2818" width="14.875" style="61" customWidth="1"/>
    <col min="2819" max="2819" width="13" style="61" customWidth="1"/>
    <col min="2820" max="2820" width="11.125" style="61" bestFit="1" customWidth="1"/>
    <col min="2821" max="2821" width="14.375" style="61" customWidth="1"/>
    <col min="2822" max="2822" width="12.625" style="61" bestFit="1" customWidth="1"/>
    <col min="2823" max="2823" width="25.625" style="61" customWidth="1"/>
    <col min="2824" max="2824" width="11.125" style="61" customWidth="1"/>
    <col min="2825" max="2825" width="26.375" style="61" customWidth="1"/>
    <col min="2826" max="2826" width="23.875" style="61" customWidth="1"/>
    <col min="2827" max="2827" width="11.125" style="61" customWidth="1"/>
    <col min="2828" max="2829" width="10.875" style="61" customWidth="1"/>
    <col min="2830" max="2830" width="11.5" style="61" customWidth="1"/>
    <col min="2831" max="2831" width="10.5" style="61" customWidth="1"/>
    <col min="2832" max="2832" width="8" style="61" customWidth="1"/>
    <col min="2833" max="2833" width="7.375" style="61" customWidth="1"/>
    <col min="2834" max="2834" width="8.125" style="61" customWidth="1"/>
    <col min="2835" max="2835" width="7.625" style="61" customWidth="1"/>
    <col min="2836" max="2837" width="8.5" style="61" customWidth="1"/>
    <col min="2838" max="2838" width="9.125" style="61" customWidth="1"/>
    <col min="2839" max="2839" width="7.875" style="61" customWidth="1"/>
    <col min="2840" max="2840" width="8.625" style="61" customWidth="1"/>
    <col min="2841" max="2841" width="7.625" style="61" customWidth="1"/>
    <col min="2842" max="2842" width="8" style="61" customWidth="1"/>
    <col min="2843" max="2843" width="6.375" style="61" customWidth="1"/>
    <col min="2844" max="2844" width="8" style="61" customWidth="1"/>
    <col min="2845" max="2845" width="6.375" style="61" customWidth="1"/>
    <col min="2846" max="2846" width="8.375" style="61" customWidth="1"/>
    <col min="2847" max="2847" width="6.375" style="61" customWidth="1"/>
    <col min="2848" max="2848" width="10.375" style="61" customWidth="1"/>
    <col min="2849" max="2849" width="16.5" style="61" customWidth="1"/>
    <col min="2850" max="2850" width="10.375" style="61" customWidth="1"/>
    <col min="2851" max="2851" width="6" style="61" bestFit="1" customWidth="1"/>
    <col min="2852" max="2852" width="5.875" style="61"/>
    <col min="2853" max="2857" width="8.125" style="61" customWidth="1"/>
    <col min="2858" max="2859" width="0" style="61" hidden="1" customWidth="1"/>
    <col min="2860" max="3072" width="5.875" style="61"/>
    <col min="3073" max="3073" width="13" style="61" bestFit="1" customWidth="1"/>
    <col min="3074" max="3074" width="14.875" style="61" customWidth="1"/>
    <col min="3075" max="3075" width="13" style="61" customWidth="1"/>
    <col min="3076" max="3076" width="11.125" style="61" bestFit="1" customWidth="1"/>
    <col min="3077" max="3077" width="14.375" style="61" customWidth="1"/>
    <col min="3078" max="3078" width="12.625" style="61" bestFit="1" customWidth="1"/>
    <col min="3079" max="3079" width="25.625" style="61" customWidth="1"/>
    <col min="3080" max="3080" width="11.125" style="61" customWidth="1"/>
    <col min="3081" max="3081" width="26.375" style="61" customWidth="1"/>
    <col min="3082" max="3082" width="23.875" style="61" customWidth="1"/>
    <col min="3083" max="3083" width="11.125" style="61" customWidth="1"/>
    <col min="3084" max="3085" width="10.875" style="61" customWidth="1"/>
    <col min="3086" max="3086" width="11.5" style="61" customWidth="1"/>
    <col min="3087" max="3087" width="10.5" style="61" customWidth="1"/>
    <col min="3088" max="3088" width="8" style="61" customWidth="1"/>
    <col min="3089" max="3089" width="7.375" style="61" customWidth="1"/>
    <col min="3090" max="3090" width="8.125" style="61" customWidth="1"/>
    <col min="3091" max="3091" width="7.625" style="61" customWidth="1"/>
    <col min="3092" max="3093" width="8.5" style="61" customWidth="1"/>
    <col min="3094" max="3094" width="9.125" style="61" customWidth="1"/>
    <col min="3095" max="3095" width="7.875" style="61" customWidth="1"/>
    <col min="3096" max="3096" width="8.625" style="61" customWidth="1"/>
    <col min="3097" max="3097" width="7.625" style="61" customWidth="1"/>
    <col min="3098" max="3098" width="8" style="61" customWidth="1"/>
    <col min="3099" max="3099" width="6.375" style="61" customWidth="1"/>
    <col min="3100" max="3100" width="8" style="61" customWidth="1"/>
    <col min="3101" max="3101" width="6.375" style="61" customWidth="1"/>
    <col min="3102" max="3102" width="8.375" style="61" customWidth="1"/>
    <col min="3103" max="3103" width="6.375" style="61" customWidth="1"/>
    <col min="3104" max="3104" width="10.375" style="61" customWidth="1"/>
    <col min="3105" max="3105" width="16.5" style="61" customWidth="1"/>
    <col min="3106" max="3106" width="10.375" style="61" customWidth="1"/>
    <col min="3107" max="3107" width="6" style="61" bestFit="1" customWidth="1"/>
    <col min="3108" max="3108" width="5.875" style="61"/>
    <col min="3109" max="3113" width="8.125" style="61" customWidth="1"/>
    <col min="3114" max="3115" width="0" style="61" hidden="1" customWidth="1"/>
    <col min="3116" max="3328" width="5.875" style="61"/>
    <col min="3329" max="3329" width="13" style="61" bestFit="1" customWidth="1"/>
    <col min="3330" max="3330" width="14.875" style="61" customWidth="1"/>
    <col min="3331" max="3331" width="13" style="61" customWidth="1"/>
    <col min="3332" max="3332" width="11.125" style="61" bestFit="1" customWidth="1"/>
    <col min="3333" max="3333" width="14.375" style="61" customWidth="1"/>
    <col min="3334" max="3334" width="12.625" style="61" bestFit="1" customWidth="1"/>
    <col min="3335" max="3335" width="25.625" style="61" customWidth="1"/>
    <col min="3336" max="3336" width="11.125" style="61" customWidth="1"/>
    <col min="3337" max="3337" width="26.375" style="61" customWidth="1"/>
    <col min="3338" max="3338" width="23.875" style="61" customWidth="1"/>
    <col min="3339" max="3339" width="11.125" style="61" customWidth="1"/>
    <col min="3340" max="3341" width="10.875" style="61" customWidth="1"/>
    <col min="3342" max="3342" width="11.5" style="61" customWidth="1"/>
    <col min="3343" max="3343" width="10.5" style="61" customWidth="1"/>
    <col min="3344" max="3344" width="8" style="61" customWidth="1"/>
    <col min="3345" max="3345" width="7.375" style="61" customWidth="1"/>
    <col min="3346" max="3346" width="8.125" style="61" customWidth="1"/>
    <col min="3347" max="3347" width="7.625" style="61" customWidth="1"/>
    <col min="3348" max="3349" width="8.5" style="61" customWidth="1"/>
    <col min="3350" max="3350" width="9.125" style="61" customWidth="1"/>
    <col min="3351" max="3351" width="7.875" style="61" customWidth="1"/>
    <col min="3352" max="3352" width="8.625" style="61" customWidth="1"/>
    <col min="3353" max="3353" width="7.625" style="61" customWidth="1"/>
    <col min="3354" max="3354" width="8" style="61" customWidth="1"/>
    <col min="3355" max="3355" width="6.375" style="61" customWidth="1"/>
    <col min="3356" max="3356" width="8" style="61" customWidth="1"/>
    <col min="3357" max="3357" width="6.375" style="61" customWidth="1"/>
    <col min="3358" max="3358" width="8.375" style="61" customWidth="1"/>
    <col min="3359" max="3359" width="6.375" style="61" customWidth="1"/>
    <col min="3360" max="3360" width="10.375" style="61" customWidth="1"/>
    <col min="3361" max="3361" width="16.5" style="61" customWidth="1"/>
    <col min="3362" max="3362" width="10.375" style="61" customWidth="1"/>
    <col min="3363" max="3363" width="6" style="61" bestFit="1" customWidth="1"/>
    <col min="3364" max="3364" width="5.875" style="61"/>
    <col min="3365" max="3369" width="8.125" style="61" customWidth="1"/>
    <col min="3370" max="3371" width="0" style="61" hidden="1" customWidth="1"/>
    <col min="3372" max="3584" width="5.875" style="61"/>
    <col min="3585" max="3585" width="13" style="61" bestFit="1" customWidth="1"/>
    <col min="3586" max="3586" width="14.875" style="61" customWidth="1"/>
    <col min="3587" max="3587" width="13" style="61" customWidth="1"/>
    <col min="3588" max="3588" width="11.125" style="61" bestFit="1" customWidth="1"/>
    <col min="3589" max="3589" width="14.375" style="61" customWidth="1"/>
    <col min="3590" max="3590" width="12.625" style="61" bestFit="1" customWidth="1"/>
    <col min="3591" max="3591" width="25.625" style="61" customWidth="1"/>
    <col min="3592" max="3592" width="11.125" style="61" customWidth="1"/>
    <col min="3593" max="3593" width="26.375" style="61" customWidth="1"/>
    <col min="3594" max="3594" width="23.875" style="61" customWidth="1"/>
    <col min="3595" max="3595" width="11.125" style="61" customWidth="1"/>
    <col min="3596" max="3597" width="10.875" style="61" customWidth="1"/>
    <col min="3598" max="3598" width="11.5" style="61" customWidth="1"/>
    <col min="3599" max="3599" width="10.5" style="61" customWidth="1"/>
    <col min="3600" max="3600" width="8" style="61" customWidth="1"/>
    <col min="3601" max="3601" width="7.375" style="61" customWidth="1"/>
    <col min="3602" max="3602" width="8.125" style="61" customWidth="1"/>
    <col min="3603" max="3603" width="7.625" style="61" customWidth="1"/>
    <col min="3604" max="3605" width="8.5" style="61" customWidth="1"/>
    <col min="3606" max="3606" width="9.125" style="61" customWidth="1"/>
    <col min="3607" max="3607" width="7.875" style="61" customWidth="1"/>
    <col min="3608" max="3608" width="8.625" style="61" customWidth="1"/>
    <col min="3609" max="3609" width="7.625" style="61" customWidth="1"/>
    <col min="3610" max="3610" width="8" style="61" customWidth="1"/>
    <col min="3611" max="3611" width="6.375" style="61" customWidth="1"/>
    <col min="3612" max="3612" width="8" style="61" customWidth="1"/>
    <col min="3613" max="3613" width="6.375" style="61" customWidth="1"/>
    <col min="3614" max="3614" width="8.375" style="61" customWidth="1"/>
    <col min="3615" max="3615" width="6.375" style="61" customWidth="1"/>
    <col min="3616" max="3616" width="10.375" style="61" customWidth="1"/>
    <col min="3617" max="3617" width="16.5" style="61" customWidth="1"/>
    <col min="3618" max="3618" width="10.375" style="61" customWidth="1"/>
    <col min="3619" max="3619" width="6" style="61" bestFit="1" customWidth="1"/>
    <col min="3620" max="3620" width="5.875" style="61"/>
    <col min="3621" max="3625" width="8.125" style="61" customWidth="1"/>
    <col min="3626" max="3627" width="0" style="61" hidden="1" customWidth="1"/>
    <col min="3628" max="3840" width="5.875" style="61"/>
    <col min="3841" max="3841" width="13" style="61" bestFit="1" customWidth="1"/>
    <col min="3842" max="3842" width="14.875" style="61" customWidth="1"/>
    <col min="3843" max="3843" width="13" style="61" customWidth="1"/>
    <col min="3844" max="3844" width="11.125" style="61" bestFit="1" customWidth="1"/>
    <col min="3845" max="3845" width="14.375" style="61" customWidth="1"/>
    <col min="3846" max="3846" width="12.625" style="61" bestFit="1" customWidth="1"/>
    <col min="3847" max="3847" width="25.625" style="61" customWidth="1"/>
    <col min="3848" max="3848" width="11.125" style="61" customWidth="1"/>
    <col min="3849" max="3849" width="26.375" style="61" customWidth="1"/>
    <col min="3850" max="3850" width="23.875" style="61" customWidth="1"/>
    <col min="3851" max="3851" width="11.125" style="61" customWidth="1"/>
    <col min="3852" max="3853" width="10.875" style="61" customWidth="1"/>
    <col min="3854" max="3854" width="11.5" style="61" customWidth="1"/>
    <col min="3855" max="3855" width="10.5" style="61" customWidth="1"/>
    <col min="3856" max="3856" width="8" style="61" customWidth="1"/>
    <col min="3857" max="3857" width="7.375" style="61" customWidth="1"/>
    <col min="3858" max="3858" width="8.125" style="61" customWidth="1"/>
    <col min="3859" max="3859" width="7.625" style="61" customWidth="1"/>
    <col min="3860" max="3861" width="8.5" style="61" customWidth="1"/>
    <col min="3862" max="3862" width="9.125" style="61" customWidth="1"/>
    <col min="3863" max="3863" width="7.875" style="61" customWidth="1"/>
    <col min="3864" max="3864" width="8.625" style="61" customWidth="1"/>
    <col min="3865" max="3865" width="7.625" style="61" customWidth="1"/>
    <col min="3866" max="3866" width="8" style="61" customWidth="1"/>
    <col min="3867" max="3867" width="6.375" style="61" customWidth="1"/>
    <col min="3868" max="3868" width="8" style="61" customWidth="1"/>
    <col min="3869" max="3869" width="6.375" style="61" customWidth="1"/>
    <col min="3870" max="3870" width="8.375" style="61" customWidth="1"/>
    <col min="3871" max="3871" width="6.375" style="61" customWidth="1"/>
    <col min="3872" max="3872" width="10.375" style="61" customWidth="1"/>
    <col min="3873" max="3873" width="16.5" style="61" customWidth="1"/>
    <col min="3874" max="3874" width="10.375" style="61" customWidth="1"/>
    <col min="3875" max="3875" width="6" style="61" bestFit="1" customWidth="1"/>
    <col min="3876" max="3876" width="5.875" style="61"/>
    <col min="3877" max="3881" width="8.125" style="61" customWidth="1"/>
    <col min="3882" max="3883" width="0" style="61" hidden="1" customWidth="1"/>
    <col min="3884" max="4096" width="5.875" style="61"/>
    <col min="4097" max="4097" width="13" style="61" bestFit="1" customWidth="1"/>
    <col min="4098" max="4098" width="14.875" style="61" customWidth="1"/>
    <col min="4099" max="4099" width="13" style="61" customWidth="1"/>
    <col min="4100" max="4100" width="11.125" style="61" bestFit="1" customWidth="1"/>
    <col min="4101" max="4101" width="14.375" style="61" customWidth="1"/>
    <col min="4102" max="4102" width="12.625" style="61" bestFit="1" customWidth="1"/>
    <col min="4103" max="4103" width="25.625" style="61" customWidth="1"/>
    <col min="4104" max="4104" width="11.125" style="61" customWidth="1"/>
    <col min="4105" max="4105" width="26.375" style="61" customWidth="1"/>
    <col min="4106" max="4106" width="23.875" style="61" customWidth="1"/>
    <col min="4107" max="4107" width="11.125" style="61" customWidth="1"/>
    <col min="4108" max="4109" width="10.875" style="61" customWidth="1"/>
    <col min="4110" max="4110" width="11.5" style="61" customWidth="1"/>
    <col min="4111" max="4111" width="10.5" style="61" customWidth="1"/>
    <col min="4112" max="4112" width="8" style="61" customWidth="1"/>
    <col min="4113" max="4113" width="7.375" style="61" customWidth="1"/>
    <col min="4114" max="4114" width="8.125" style="61" customWidth="1"/>
    <col min="4115" max="4115" width="7.625" style="61" customWidth="1"/>
    <col min="4116" max="4117" width="8.5" style="61" customWidth="1"/>
    <col min="4118" max="4118" width="9.125" style="61" customWidth="1"/>
    <col min="4119" max="4119" width="7.875" style="61" customWidth="1"/>
    <col min="4120" max="4120" width="8.625" style="61" customWidth="1"/>
    <col min="4121" max="4121" width="7.625" style="61" customWidth="1"/>
    <col min="4122" max="4122" width="8" style="61" customWidth="1"/>
    <col min="4123" max="4123" width="6.375" style="61" customWidth="1"/>
    <col min="4124" max="4124" width="8" style="61" customWidth="1"/>
    <col min="4125" max="4125" width="6.375" style="61" customWidth="1"/>
    <col min="4126" max="4126" width="8.375" style="61" customWidth="1"/>
    <col min="4127" max="4127" width="6.375" style="61" customWidth="1"/>
    <col min="4128" max="4128" width="10.375" style="61" customWidth="1"/>
    <col min="4129" max="4129" width="16.5" style="61" customWidth="1"/>
    <col min="4130" max="4130" width="10.375" style="61" customWidth="1"/>
    <col min="4131" max="4131" width="6" style="61" bestFit="1" customWidth="1"/>
    <col min="4132" max="4132" width="5.875" style="61"/>
    <col min="4133" max="4137" width="8.125" style="61" customWidth="1"/>
    <col min="4138" max="4139" width="0" style="61" hidden="1" customWidth="1"/>
    <col min="4140" max="4352" width="5.875" style="61"/>
    <col min="4353" max="4353" width="13" style="61" bestFit="1" customWidth="1"/>
    <col min="4354" max="4354" width="14.875" style="61" customWidth="1"/>
    <col min="4355" max="4355" width="13" style="61" customWidth="1"/>
    <col min="4356" max="4356" width="11.125" style="61" bestFit="1" customWidth="1"/>
    <col min="4357" max="4357" width="14.375" style="61" customWidth="1"/>
    <col min="4358" max="4358" width="12.625" style="61" bestFit="1" customWidth="1"/>
    <col min="4359" max="4359" width="25.625" style="61" customWidth="1"/>
    <col min="4360" max="4360" width="11.125" style="61" customWidth="1"/>
    <col min="4361" max="4361" width="26.375" style="61" customWidth="1"/>
    <col min="4362" max="4362" width="23.875" style="61" customWidth="1"/>
    <col min="4363" max="4363" width="11.125" style="61" customWidth="1"/>
    <col min="4364" max="4365" width="10.875" style="61" customWidth="1"/>
    <col min="4366" max="4366" width="11.5" style="61" customWidth="1"/>
    <col min="4367" max="4367" width="10.5" style="61" customWidth="1"/>
    <col min="4368" max="4368" width="8" style="61" customWidth="1"/>
    <col min="4369" max="4369" width="7.375" style="61" customWidth="1"/>
    <col min="4370" max="4370" width="8.125" style="61" customWidth="1"/>
    <col min="4371" max="4371" width="7.625" style="61" customWidth="1"/>
    <col min="4372" max="4373" width="8.5" style="61" customWidth="1"/>
    <col min="4374" max="4374" width="9.125" style="61" customWidth="1"/>
    <col min="4375" max="4375" width="7.875" style="61" customWidth="1"/>
    <col min="4376" max="4376" width="8.625" style="61" customWidth="1"/>
    <col min="4377" max="4377" width="7.625" style="61" customWidth="1"/>
    <col min="4378" max="4378" width="8" style="61" customWidth="1"/>
    <col min="4379" max="4379" width="6.375" style="61" customWidth="1"/>
    <col min="4380" max="4380" width="8" style="61" customWidth="1"/>
    <col min="4381" max="4381" width="6.375" style="61" customWidth="1"/>
    <col min="4382" max="4382" width="8.375" style="61" customWidth="1"/>
    <col min="4383" max="4383" width="6.375" style="61" customWidth="1"/>
    <col min="4384" max="4384" width="10.375" style="61" customWidth="1"/>
    <col min="4385" max="4385" width="16.5" style="61" customWidth="1"/>
    <col min="4386" max="4386" width="10.375" style="61" customWidth="1"/>
    <col min="4387" max="4387" width="6" style="61" bestFit="1" customWidth="1"/>
    <col min="4388" max="4388" width="5.875" style="61"/>
    <col min="4389" max="4393" width="8.125" style="61" customWidth="1"/>
    <col min="4394" max="4395" width="0" style="61" hidden="1" customWidth="1"/>
    <col min="4396" max="4608" width="5.875" style="61"/>
    <col min="4609" max="4609" width="13" style="61" bestFit="1" customWidth="1"/>
    <col min="4610" max="4610" width="14.875" style="61" customWidth="1"/>
    <col min="4611" max="4611" width="13" style="61" customWidth="1"/>
    <col min="4612" max="4612" width="11.125" style="61" bestFit="1" customWidth="1"/>
    <col min="4613" max="4613" width="14.375" style="61" customWidth="1"/>
    <col min="4614" max="4614" width="12.625" style="61" bestFit="1" customWidth="1"/>
    <col min="4615" max="4615" width="25.625" style="61" customWidth="1"/>
    <col min="4616" max="4616" width="11.125" style="61" customWidth="1"/>
    <col min="4617" max="4617" width="26.375" style="61" customWidth="1"/>
    <col min="4618" max="4618" width="23.875" style="61" customWidth="1"/>
    <col min="4619" max="4619" width="11.125" style="61" customWidth="1"/>
    <col min="4620" max="4621" width="10.875" style="61" customWidth="1"/>
    <col min="4622" max="4622" width="11.5" style="61" customWidth="1"/>
    <col min="4623" max="4623" width="10.5" style="61" customWidth="1"/>
    <col min="4624" max="4624" width="8" style="61" customWidth="1"/>
    <col min="4625" max="4625" width="7.375" style="61" customWidth="1"/>
    <col min="4626" max="4626" width="8.125" style="61" customWidth="1"/>
    <col min="4627" max="4627" width="7.625" style="61" customWidth="1"/>
    <col min="4628" max="4629" width="8.5" style="61" customWidth="1"/>
    <col min="4630" max="4630" width="9.125" style="61" customWidth="1"/>
    <col min="4631" max="4631" width="7.875" style="61" customWidth="1"/>
    <col min="4632" max="4632" width="8.625" style="61" customWidth="1"/>
    <col min="4633" max="4633" width="7.625" style="61" customWidth="1"/>
    <col min="4634" max="4634" width="8" style="61" customWidth="1"/>
    <col min="4635" max="4635" width="6.375" style="61" customWidth="1"/>
    <col min="4636" max="4636" width="8" style="61" customWidth="1"/>
    <col min="4637" max="4637" width="6.375" style="61" customWidth="1"/>
    <col min="4638" max="4638" width="8.375" style="61" customWidth="1"/>
    <col min="4639" max="4639" width="6.375" style="61" customWidth="1"/>
    <col min="4640" max="4640" width="10.375" style="61" customWidth="1"/>
    <col min="4641" max="4641" width="16.5" style="61" customWidth="1"/>
    <col min="4642" max="4642" width="10.375" style="61" customWidth="1"/>
    <col min="4643" max="4643" width="6" style="61" bestFit="1" customWidth="1"/>
    <col min="4644" max="4644" width="5.875" style="61"/>
    <col min="4645" max="4649" width="8.125" style="61" customWidth="1"/>
    <col min="4650" max="4651" width="0" style="61" hidden="1" customWidth="1"/>
    <col min="4652" max="4864" width="5.875" style="61"/>
    <col min="4865" max="4865" width="13" style="61" bestFit="1" customWidth="1"/>
    <col min="4866" max="4866" width="14.875" style="61" customWidth="1"/>
    <col min="4867" max="4867" width="13" style="61" customWidth="1"/>
    <col min="4868" max="4868" width="11.125" style="61" bestFit="1" customWidth="1"/>
    <col min="4869" max="4869" width="14.375" style="61" customWidth="1"/>
    <col min="4870" max="4870" width="12.625" style="61" bestFit="1" customWidth="1"/>
    <col min="4871" max="4871" width="25.625" style="61" customWidth="1"/>
    <col min="4872" max="4872" width="11.125" style="61" customWidth="1"/>
    <col min="4873" max="4873" width="26.375" style="61" customWidth="1"/>
    <col min="4874" max="4874" width="23.875" style="61" customWidth="1"/>
    <col min="4875" max="4875" width="11.125" style="61" customWidth="1"/>
    <col min="4876" max="4877" width="10.875" style="61" customWidth="1"/>
    <col min="4878" max="4878" width="11.5" style="61" customWidth="1"/>
    <col min="4879" max="4879" width="10.5" style="61" customWidth="1"/>
    <col min="4880" max="4880" width="8" style="61" customWidth="1"/>
    <col min="4881" max="4881" width="7.375" style="61" customWidth="1"/>
    <col min="4882" max="4882" width="8.125" style="61" customWidth="1"/>
    <col min="4883" max="4883" width="7.625" style="61" customWidth="1"/>
    <col min="4884" max="4885" width="8.5" style="61" customWidth="1"/>
    <col min="4886" max="4886" width="9.125" style="61" customWidth="1"/>
    <col min="4887" max="4887" width="7.875" style="61" customWidth="1"/>
    <col min="4888" max="4888" width="8.625" style="61" customWidth="1"/>
    <col min="4889" max="4889" width="7.625" style="61" customWidth="1"/>
    <col min="4890" max="4890" width="8" style="61" customWidth="1"/>
    <col min="4891" max="4891" width="6.375" style="61" customWidth="1"/>
    <col min="4892" max="4892" width="8" style="61" customWidth="1"/>
    <col min="4893" max="4893" width="6.375" style="61" customWidth="1"/>
    <col min="4894" max="4894" width="8.375" style="61" customWidth="1"/>
    <col min="4895" max="4895" width="6.375" style="61" customWidth="1"/>
    <col min="4896" max="4896" width="10.375" style="61" customWidth="1"/>
    <col min="4897" max="4897" width="16.5" style="61" customWidth="1"/>
    <col min="4898" max="4898" width="10.375" style="61" customWidth="1"/>
    <col min="4899" max="4899" width="6" style="61" bestFit="1" customWidth="1"/>
    <col min="4900" max="4900" width="5.875" style="61"/>
    <col min="4901" max="4905" width="8.125" style="61" customWidth="1"/>
    <col min="4906" max="4907" width="0" style="61" hidden="1" customWidth="1"/>
    <col min="4908" max="5120" width="5.875" style="61"/>
    <col min="5121" max="5121" width="13" style="61" bestFit="1" customWidth="1"/>
    <col min="5122" max="5122" width="14.875" style="61" customWidth="1"/>
    <col min="5123" max="5123" width="13" style="61" customWidth="1"/>
    <col min="5124" max="5124" width="11.125" style="61" bestFit="1" customWidth="1"/>
    <col min="5125" max="5125" width="14.375" style="61" customWidth="1"/>
    <col min="5126" max="5126" width="12.625" style="61" bestFit="1" customWidth="1"/>
    <col min="5127" max="5127" width="25.625" style="61" customWidth="1"/>
    <col min="5128" max="5128" width="11.125" style="61" customWidth="1"/>
    <col min="5129" max="5129" width="26.375" style="61" customWidth="1"/>
    <col min="5130" max="5130" width="23.875" style="61" customWidth="1"/>
    <col min="5131" max="5131" width="11.125" style="61" customWidth="1"/>
    <col min="5132" max="5133" width="10.875" style="61" customWidth="1"/>
    <col min="5134" max="5134" width="11.5" style="61" customWidth="1"/>
    <col min="5135" max="5135" width="10.5" style="61" customWidth="1"/>
    <col min="5136" max="5136" width="8" style="61" customWidth="1"/>
    <col min="5137" max="5137" width="7.375" style="61" customWidth="1"/>
    <col min="5138" max="5138" width="8.125" style="61" customWidth="1"/>
    <col min="5139" max="5139" width="7.625" style="61" customWidth="1"/>
    <col min="5140" max="5141" width="8.5" style="61" customWidth="1"/>
    <col min="5142" max="5142" width="9.125" style="61" customWidth="1"/>
    <col min="5143" max="5143" width="7.875" style="61" customWidth="1"/>
    <col min="5144" max="5144" width="8.625" style="61" customWidth="1"/>
    <col min="5145" max="5145" width="7.625" style="61" customWidth="1"/>
    <col min="5146" max="5146" width="8" style="61" customWidth="1"/>
    <col min="5147" max="5147" width="6.375" style="61" customWidth="1"/>
    <col min="5148" max="5148" width="8" style="61" customWidth="1"/>
    <col min="5149" max="5149" width="6.375" style="61" customWidth="1"/>
    <col min="5150" max="5150" width="8.375" style="61" customWidth="1"/>
    <col min="5151" max="5151" width="6.375" style="61" customWidth="1"/>
    <col min="5152" max="5152" width="10.375" style="61" customWidth="1"/>
    <col min="5153" max="5153" width="16.5" style="61" customWidth="1"/>
    <col min="5154" max="5154" width="10.375" style="61" customWidth="1"/>
    <col min="5155" max="5155" width="6" style="61" bestFit="1" customWidth="1"/>
    <col min="5156" max="5156" width="5.875" style="61"/>
    <col min="5157" max="5161" width="8.125" style="61" customWidth="1"/>
    <col min="5162" max="5163" width="0" style="61" hidden="1" customWidth="1"/>
    <col min="5164" max="5376" width="5.875" style="61"/>
    <col min="5377" max="5377" width="13" style="61" bestFit="1" customWidth="1"/>
    <col min="5378" max="5378" width="14.875" style="61" customWidth="1"/>
    <col min="5379" max="5379" width="13" style="61" customWidth="1"/>
    <col min="5380" max="5380" width="11.125" style="61" bestFit="1" customWidth="1"/>
    <col min="5381" max="5381" width="14.375" style="61" customWidth="1"/>
    <col min="5382" max="5382" width="12.625" style="61" bestFit="1" customWidth="1"/>
    <col min="5383" max="5383" width="25.625" style="61" customWidth="1"/>
    <col min="5384" max="5384" width="11.125" style="61" customWidth="1"/>
    <col min="5385" max="5385" width="26.375" style="61" customWidth="1"/>
    <col min="5386" max="5386" width="23.875" style="61" customWidth="1"/>
    <col min="5387" max="5387" width="11.125" style="61" customWidth="1"/>
    <col min="5388" max="5389" width="10.875" style="61" customWidth="1"/>
    <col min="5390" max="5390" width="11.5" style="61" customWidth="1"/>
    <col min="5391" max="5391" width="10.5" style="61" customWidth="1"/>
    <col min="5392" max="5392" width="8" style="61" customWidth="1"/>
    <col min="5393" max="5393" width="7.375" style="61" customWidth="1"/>
    <col min="5394" max="5394" width="8.125" style="61" customWidth="1"/>
    <col min="5395" max="5395" width="7.625" style="61" customWidth="1"/>
    <col min="5396" max="5397" width="8.5" style="61" customWidth="1"/>
    <col min="5398" max="5398" width="9.125" style="61" customWidth="1"/>
    <col min="5399" max="5399" width="7.875" style="61" customWidth="1"/>
    <col min="5400" max="5400" width="8.625" style="61" customWidth="1"/>
    <col min="5401" max="5401" width="7.625" style="61" customWidth="1"/>
    <col min="5402" max="5402" width="8" style="61" customWidth="1"/>
    <col min="5403" max="5403" width="6.375" style="61" customWidth="1"/>
    <col min="5404" max="5404" width="8" style="61" customWidth="1"/>
    <col min="5405" max="5405" width="6.375" style="61" customWidth="1"/>
    <col min="5406" max="5406" width="8.375" style="61" customWidth="1"/>
    <col min="5407" max="5407" width="6.375" style="61" customWidth="1"/>
    <col min="5408" max="5408" width="10.375" style="61" customWidth="1"/>
    <col min="5409" max="5409" width="16.5" style="61" customWidth="1"/>
    <col min="5410" max="5410" width="10.375" style="61" customWidth="1"/>
    <col min="5411" max="5411" width="6" style="61" bestFit="1" customWidth="1"/>
    <col min="5412" max="5412" width="5.875" style="61"/>
    <col min="5413" max="5417" width="8.125" style="61" customWidth="1"/>
    <col min="5418" max="5419" width="0" style="61" hidden="1" customWidth="1"/>
    <col min="5420" max="5632" width="5.875" style="61"/>
    <col min="5633" max="5633" width="13" style="61" bestFit="1" customWidth="1"/>
    <col min="5634" max="5634" width="14.875" style="61" customWidth="1"/>
    <col min="5635" max="5635" width="13" style="61" customWidth="1"/>
    <col min="5636" max="5636" width="11.125" style="61" bestFit="1" customWidth="1"/>
    <col min="5637" max="5637" width="14.375" style="61" customWidth="1"/>
    <col min="5638" max="5638" width="12.625" style="61" bestFit="1" customWidth="1"/>
    <col min="5639" max="5639" width="25.625" style="61" customWidth="1"/>
    <col min="5640" max="5640" width="11.125" style="61" customWidth="1"/>
    <col min="5641" max="5641" width="26.375" style="61" customWidth="1"/>
    <col min="5642" max="5642" width="23.875" style="61" customWidth="1"/>
    <col min="5643" max="5643" width="11.125" style="61" customWidth="1"/>
    <col min="5644" max="5645" width="10.875" style="61" customWidth="1"/>
    <col min="5646" max="5646" width="11.5" style="61" customWidth="1"/>
    <col min="5647" max="5647" width="10.5" style="61" customWidth="1"/>
    <col min="5648" max="5648" width="8" style="61" customWidth="1"/>
    <col min="5649" max="5649" width="7.375" style="61" customWidth="1"/>
    <col min="5650" max="5650" width="8.125" style="61" customWidth="1"/>
    <col min="5651" max="5651" width="7.625" style="61" customWidth="1"/>
    <col min="5652" max="5653" width="8.5" style="61" customWidth="1"/>
    <col min="5654" max="5654" width="9.125" style="61" customWidth="1"/>
    <col min="5655" max="5655" width="7.875" style="61" customWidth="1"/>
    <col min="5656" max="5656" width="8.625" style="61" customWidth="1"/>
    <col min="5657" max="5657" width="7.625" style="61" customWidth="1"/>
    <col min="5658" max="5658" width="8" style="61" customWidth="1"/>
    <col min="5659" max="5659" width="6.375" style="61" customWidth="1"/>
    <col min="5660" max="5660" width="8" style="61" customWidth="1"/>
    <col min="5661" max="5661" width="6.375" style="61" customWidth="1"/>
    <col min="5662" max="5662" width="8.375" style="61" customWidth="1"/>
    <col min="5663" max="5663" width="6.375" style="61" customWidth="1"/>
    <col min="5664" max="5664" width="10.375" style="61" customWidth="1"/>
    <col min="5665" max="5665" width="16.5" style="61" customWidth="1"/>
    <col min="5666" max="5666" width="10.375" style="61" customWidth="1"/>
    <col min="5667" max="5667" width="6" style="61" bestFit="1" customWidth="1"/>
    <col min="5668" max="5668" width="5.875" style="61"/>
    <col min="5669" max="5673" width="8.125" style="61" customWidth="1"/>
    <col min="5674" max="5675" width="0" style="61" hidden="1" customWidth="1"/>
    <col min="5676" max="5888" width="5.875" style="61"/>
    <col min="5889" max="5889" width="13" style="61" bestFit="1" customWidth="1"/>
    <col min="5890" max="5890" width="14.875" style="61" customWidth="1"/>
    <col min="5891" max="5891" width="13" style="61" customWidth="1"/>
    <col min="5892" max="5892" width="11.125" style="61" bestFit="1" customWidth="1"/>
    <col min="5893" max="5893" width="14.375" style="61" customWidth="1"/>
    <col min="5894" max="5894" width="12.625" style="61" bestFit="1" customWidth="1"/>
    <col min="5895" max="5895" width="25.625" style="61" customWidth="1"/>
    <col min="5896" max="5896" width="11.125" style="61" customWidth="1"/>
    <col min="5897" max="5897" width="26.375" style="61" customWidth="1"/>
    <col min="5898" max="5898" width="23.875" style="61" customWidth="1"/>
    <col min="5899" max="5899" width="11.125" style="61" customWidth="1"/>
    <col min="5900" max="5901" width="10.875" style="61" customWidth="1"/>
    <col min="5902" max="5902" width="11.5" style="61" customWidth="1"/>
    <col min="5903" max="5903" width="10.5" style="61" customWidth="1"/>
    <col min="5904" max="5904" width="8" style="61" customWidth="1"/>
    <col min="5905" max="5905" width="7.375" style="61" customWidth="1"/>
    <col min="5906" max="5906" width="8.125" style="61" customWidth="1"/>
    <col min="5907" max="5907" width="7.625" style="61" customWidth="1"/>
    <col min="5908" max="5909" width="8.5" style="61" customWidth="1"/>
    <col min="5910" max="5910" width="9.125" style="61" customWidth="1"/>
    <col min="5911" max="5911" width="7.875" style="61" customWidth="1"/>
    <col min="5912" max="5912" width="8.625" style="61" customWidth="1"/>
    <col min="5913" max="5913" width="7.625" style="61" customWidth="1"/>
    <col min="5914" max="5914" width="8" style="61" customWidth="1"/>
    <col min="5915" max="5915" width="6.375" style="61" customWidth="1"/>
    <col min="5916" max="5916" width="8" style="61" customWidth="1"/>
    <col min="5917" max="5917" width="6.375" style="61" customWidth="1"/>
    <col min="5918" max="5918" width="8.375" style="61" customWidth="1"/>
    <col min="5919" max="5919" width="6.375" style="61" customWidth="1"/>
    <col min="5920" max="5920" width="10.375" style="61" customWidth="1"/>
    <col min="5921" max="5921" width="16.5" style="61" customWidth="1"/>
    <col min="5922" max="5922" width="10.375" style="61" customWidth="1"/>
    <col min="5923" max="5923" width="6" style="61" bestFit="1" customWidth="1"/>
    <col min="5924" max="5924" width="5.875" style="61"/>
    <col min="5925" max="5929" width="8.125" style="61" customWidth="1"/>
    <col min="5930" max="5931" width="0" style="61" hidden="1" customWidth="1"/>
    <col min="5932" max="6144" width="5.875" style="61"/>
    <col min="6145" max="6145" width="13" style="61" bestFit="1" customWidth="1"/>
    <col min="6146" max="6146" width="14.875" style="61" customWidth="1"/>
    <col min="6147" max="6147" width="13" style="61" customWidth="1"/>
    <col min="6148" max="6148" width="11.125" style="61" bestFit="1" customWidth="1"/>
    <col min="6149" max="6149" width="14.375" style="61" customWidth="1"/>
    <col min="6150" max="6150" width="12.625" style="61" bestFit="1" customWidth="1"/>
    <col min="6151" max="6151" width="25.625" style="61" customWidth="1"/>
    <col min="6152" max="6152" width="11.125" style="61" customWidth="1"/>
    <col min="6153" max="6153" width="26.375" style="61" customWidth="1"/>
    <col min="6154" max="6154" width="23.875" style="61" customWidth="1"/>
    <col min="6155" max="6155" width="11.125" style="61" customWidth="1"/>
    <col min="6156" max="6157" width="10.875" style="61" customWidth="1"/>
    <col min="6158" max="6158" width="11.5" style="61" customWidth="1"/>
    <col min="6159" max="6159" width="10.5" style="61" customWidth="1"/>
    <col min="6160" max="6160" width="8" style="61" customWidth="1"/>
    <col min="6161" max="6161" width="7.375" style="61" customWidth="1"/>
    <col min="6162" max="6162" width="8.125" style="61" customWidth="1"/>
    <col min="6163" max="6163" width="7.625" style="61" customWidth="1"/>
    <col min="6164" max="6165" width="8.5" style="61" customWidth="1"/>
    <col min="6166" max="6166" width="9.125" style="61" customWidth="1"/>
    <col min="6167" max="6167" width="7.875" style="61" customWidth="1"/>
    <col min="6168" max="6168" width="8.625" style="61" customWidth="1"/>
    <col min="6169" max="6169" width="7.625" style="61" customWidth="1"/>
    <col min="6170" max="6170" width="8" style="61" customWidth="1"/>
    <col min="6171" max="6171" width="6.375" style="61" customWidth="1"/>
    <col min="6172" max="6172" width="8" style="61" customWidth="1"/>
    <col min="6173" max="6173" width="6.375" style="61" customWidth="1"/>
    <col min="6174" max="6174" width="8.375" style="61" customWidth="1"/>
    <col min="6175" max="6175" width="6.375" style="61" customWidth="1"/>
    <col min="6176" max="6176" width="10.375" style="61" customWidth="1"/>
    <col min="6177" max="6177" width="16.5" style="61" customWidth="1"/>
    <col min="6178" max="6178" width="10.375" style="61" customWidth="1"/>
    <col min="6179" max="6179" width="6" style="61" bestFit="1" customWidth="1"/>
    <col min="6180" max="6180" width="5.875" style="61"/>
    <col min="6181" max="6185" width="8.125" style="61" customWidth="1"/>
    <col min="6186" max="6187" width="0" style="61" hidden="1" customWidth="1"/>
    <col min="6188" max="6400" width="5.875" style="61"/>
    <col min="6401" max="6401" width="13" style="61" bestFit="1" customWidth="1"/>
    <col min="6402" max="6402" width="14.875" style="61" customWidth="1"/>
    <col min="6403" max="6403" width="13" style="61" customWidth="1"/>
    <col min="6404" max="6404" width="11.125" style="61" bestFit="1" customWidth="1"/>
    <col min="6405" max="6405" width="14.375" style="61" customWidth="1"/>
    <col min="6406" max="6406" width="12.625" style="61" bestFit="1" customWidth="1"/>
    <col min="6407" max="6407" width="25.625" style="61" customWidth="1"/>
    <col min="6408" max="6408" width="11.125" style="61" customWidth="1"/>
    <col min="6409" max="6409" width="26.375" style="61" customWidth="1"/>
    <col min="6410" max="6410" width="23.875" style="61" customWidth="1"/>
    <col min="6411" max="6411" width="11.125" style="61" customWidth="1"/>
    <col min="6412" max="6413" width="10.875" style="61" customWidth="1"/>
    <col min="6414" max="6414" width="11.5" style="61" customWidth="1"/>
    <col min="6415" max="6415" width="10.5" style="61" customWidth="1"/>
    <col min="6416" max="6416" width="8" style="61" customWidth="1"/>
    <col min="6417" max="6417" width="7.375" style="61" customWidth="1"/>
    <col min="6418" max="6418" width="8.125" style="61" customWidth="1"/>
    <col min="6419" max="6419" width="7.625" style="61" customWidth="1"/>
    <col min="6420" max="6421" width="8.5" style="61" customWidth="1"/>
    <col min="6422" max="6422" width="9.125" style="61" customWidth="1"/>
    <col min="6423" max="6423" width="7.875" style="61" customWidth="1"/>
    <col min="6424" max="6424" width="8.625" style="61" customWidth="1"/>
    <col min="6425" max="6425" width="7.625" style="61" customWidth="1"/>
    <col min="6426" max="6426" width="8" style="61" customWidth="1"/>
    <col min="6427" max="6427" width="6.375" style="61" customWidth="1"/>
    <col min="6428" max="6428" width="8" style="61" customWidth="1"/>
    <col min="6429" max="6429" width="6.375" style="61" customWidth="1"/>
    <col min="6430" max="6430" width="8.375" style="61" customWidth="1"/>
    <col min="6431" max="6431" width="6.375" style="61" customWidth="1"/>
    <col min="6432" max="6432" width="10.375" style="61" customWidth="1"/>
    <col min="6433" max="6433" width="16.5" style="61" customWidth="1"/>
    <col min="6434" max="6434" width="10.375" style="61" customWidth="1"/>
    <col min="6435" max="6435" width="6" style="61" bestFit="1" customWidth="1"/>
    <col min="6436" max="6436" width="5.875" style="61"/>
    <col min="6437" max="6441" width="8.125" style="61" customWidth="1"/>
    <col min="6442" max="6443" width="0" style="61" hidden="1" customWidth="1"/>
    <col min="6444" max="6656" width="5.875" style="61"/>
    <col min="6657" max="6657" width="13" style="61" bestFit="1" customWidth="1"/>
    <col min="6658" max="6658" width="14.875" style="61" customWidth="1"/>
    <col min="6659" max="6659" width="13" style="61" customWidth="1"/>
    <col min="6660" max="6660" width="11.125" style="61" bestFit="1" customWidth="1"/>
    <col min="6661" max="6661" width="14.375" style="61" customWidth="1"/>
    <col min="6662" max="6662" width="12.625" style="61" bestFit="1" customWidth="1"/>
    <col min="6663" max="6663" width="25.625" style="61" customWidth="1"/>
    <col min="6664" max="6664" width="11.125" style="61" customWidth="1"/>
    <col min="6665" max="6665" width="26.375" style="61" customWidth="1"/>
    <col min="6666" max="6666" width="23.875" style="61" customWidth="1"/>
    <col min="6667" max="6667" width="11.125" style="61" customWidth="1"/>
    <col min="6668" max="6669" width="10.875" style="61" customWidth="1"/>
    <col min="6670" max="6670" width="11.5" style="61" customWidth="1"/>
    <col min="6671" max="6671" width="10.5" style="61" customWidth="1"/>
    <col min="6672" max="6672" width="8" style="61" customWidth="1"/>
    <col min="6673" max="6673" width="7.375" style="61" customWidth="1"/>
    <col min="6674" max="6674" width="8.125" style="61" customWidth="1"/>
    <col min="6675" max="6675" width="7.625" style="61" customWidth="1"/>
    <col min="6676" max="6677" width="8.5" style="61" customWidth="1"/>
    <col min="6678" max="6678" width="9.125" style="61" customWidth="1"/>
    <col min="6679" max="6679" width="7.875" style="61" customWidth="1"/>
    <col min="6680" max="6680" width="8.625" style="61" customWidth="1"/>
    <col min="6681" max="6681" width="7.625" style="61" customWidth="1"/>
    <col min="6682" max="6682" width="8" style="61" customWidth="1"/>
    <col min="6683" max="6683" width="6.375" style="61" customWidth="1"/>
    <col min="6684" max="6684" width="8" style="61" customWidth="1"/>
    <col min="6685" max="6685" width="6.375" style="61" customWidth="1"/>
    <col min="6686" max="6686" width="8.375" style="61" customWidth="1"/>
    <col min="6687" max="6687" width="6.375" style="61" customWidth="1"/>
    <col min="6688" max="6688" width="10.375" style="61" customWidth="1"/>
    <col min="6689" max="6689" width="16.5" style="61" customWidth="1"/>
    <col min="6690" max="6690" width="10.375" style="61" customWidth="1"/>
    <col min="6691" max="6691" width="6" style="61" bestFit="1" customWidth="1"/>
    <col min="6692" max="6692" width="5.875" style="61"/>
    <col min="6693" max="6697" width="8.125" style="61" customWidth="1"/>
    <col min="6698" max="6699" width="0" style="61" hidden="1" customWidth="1"/>
    <col min="6700" max="6912" width="5.875" style="61"/>
    <col min="6913" max="6913" width="13" style="61" bestFit="1" customWidth="1"/>
    <col min="6914" max="6914" width="14.875" style="61" customWidth="1"/>
    <col min="6915" max="6915" width="13" style="61" customWidth="1"/>
    <col min="6916" max="6916" width="11.125" style="61" bestFit="1" customWidth="1"/>
    <col min="6917" max="6917" width="14.375" style="61" customWidth="1"/>
    <col min="6918" max="6918" width="12.625" style="61" bestFit="1" customWidth="1"/>
    <col min="6919" max="6919" width="25.625" style="61" customWidth="1"/>
    <col min="6920" max="6920" width="11.125" style="61" customWidth="1"/>
    <col min="6921" max="6921" width="26.375" style="61" customWidth="1"/>
    <col min="6922" max="6922" width="23.875" style="61" customWidth="1"/>
    <col min="6923" max="6923" width="11.125" style="61" customWidth="1"/>
    <col min="6924" max="6925" width="10.875" style="61" customWidth="1"/>
    <col min="6926" max="6926" width="11.5" style="61" customWidth="1"/>
    <col min="6927" max="6927" width="10.5" style="61" customWidth="1"/>
    <col min="6928" max="6928" width="8" style="61" customWidth="1"/>
    <col min="6929" max="6929" width="7.375" style="61" customWidth="1"/>
    <col min="6930" max="6930" width="8.125" style="61" customWidth="1"/>
    <col min="6931" max="6931" width="7.625" style="61" customWidth="1"/>
    <col min="6932" max="6933" width="8.5" style="61" customWidth="1"/>
    <col min="6934" max="6934" width="9.125" style="61" customWidth="1"/>
    <col min="6935" max="6935" width="7.875" style="61" customWidth="1"/>
    <col min="6936" max="6936" width="8.625" style="61" customWidth="1"/>
    <col min="6937" max="6937" width="7.625" style="61" customWidth="1"/>
    <col min="6938" max="6938" width="8" style="61" customWidth="1"/>
    <col min="6939" max="6939" width="6.375" style="61" customWidth="1"/>
    <col min="6940" max="6940" width="8" style="61" customWidth="1"/>
    <col min="6941" max="6941" width="6.375" style="61" customWidth="1"/>
    <col min="6942" max="6942" width="8.375" style="61" customWidth="1"/>
    <col min="6943" max="6943" width="6.375" style="61" customWidth="1"/>
    <col min="6944" max="6944" width="10.375" style="61" customWidth="1"/>
    <col min="6945" max="6945" width="16.5" style="61" customWidth="1"/>
    <col min="6946" max="6946" width="10.375" style="61" customWidth="1"/>
    <col min="6947" max="6947" width="6" style="61" bestFit="1" customWidth="1"/>
    <col min="6948" max="6948" width="5.875" style="61"/>
    <col min="6949" max="6953" width="8.125" style="61" customWidth="1"/>
    <col min="6954" max="6955" width="0" style="61" hidden="1" customWidth="1"/>
    <col min="6956" max="7168" width="5.875" style="61"/>
    <col min="7169" max="7169" width="13" style="61" bestFit="1" customWidth="1"/>
    <col min="7170" max="7170" width="14.875" style="61" customWidth="1"/>
    <col min="7171" max="7171" width="13" style="61" customWidth="1"/>
    <col min="7172" max="7172" width="11.125" style="61" bestFit="1" customWidth="1"/>
    <col min="7173" max="7173" width="14.375" style="61" customWidth="1"/>
    <col min="7174" max="7174" width="12.625" style="61" bestFit="1" customWidth="1"/>
    <col min="7175" max="7175" width="25.625" style="61" customWidth="1"/>
    <col min="7176" max="7176" width="11.125" style="61" customWidth="1"/>
    <col min="7177" max="7177" width="26.375" style="61" customWidth="1"/>
    <col min="7178" max="7178" width="23.875" style="61" customWidth="1"/>
    <col min="7179" max="7179" width="11.125" style="61" customWidth="1"/>
    <col min="7180" max="7181" width="10.875" style="61" customWidth="1"/>
    <col min="7182" max="7182" width="11.5" style="61" customWidth="1"/>
    <col min="7183" max="7183" width="10.5" style="61" customWidth="1"/>
    <col min="7184" max="7184" width="8" style="61" customWidth="1"/>
    <col min="7185" max="7185" width="7.375" style="61" customWidth="1"/>
    <col min="7186" max="7186" width="8.125" style="61" customWidth="1"/>
    <col min="7187" max="7187" width="7.625" style="61" customWidth="1"/>
    <col min="7188" max="7189" width="8.5" style="61" customWidth="1"/>
    <col min="7190" max="7190" width="9.125" style="61" customWidth="1"/>
    <col min="7191" max="7191" width="7.875" style="61" customWidth="1"/>
    <col min="7192" max="7192" width="8.625" style="61" customWidth="1"/>
    <col min="7193" max="7193" width="7.625" style="61" customWidth="1"/>
    <col min="7194" max="7194" width="8" style="61" customWidth="1"/>
    <col min="7195" max="7195" width="6.375" style="61" customWidth="1"/>
    <col min="7196" max="7196" width="8" style="61" customWidth="1"/>
    <col min="7197" max="7197" width="6.375" style="61" customWidth="1"/>
    <col min="7198" max="7198" width="8.375" style="61" customWidth="1"/>
    <col min="7199" max="7199" width="6.375" style="61" customWidth="1"/>
    <col min="7200" max="7200" width="10.375" style="61" customWidth="1"/>
    <col min="7201" max="7201" width="16.5" style="61" customWidth="1"/>
    <col min="7202" max="7202" width="10.375" style="61" customWidth="1"/>
    <col min="7203" max="7203" width="6" style="61" bestFit="1" customWidth="1"/>
    <col min="7204" max="7204" width="5.875" style="61"/>
    <col min="7205" max="7209" width="8.125" style="61" customWidth="1"/>
    <col min="7210" max="7211" width="0" style="61" hidden="1" customWidth="1"/>
    <col min="7212" max="7424" width="5.875" style="61"/>
    <col min="7425" max="7425" width="13" style="61" bestFit="1" customWidth="1"/>
    <col min="7426" max="7426" width="14.875" style="61" customWidth="1"/>
    <col min="7427" max="7427" width="13" style="61" customWidth="1"/>
    <col min="7428" max="7428" width="11.125" style="61" bestFit="1" customWidth="1"/>
    <col min="7429" max="7429" width="14.375" style="61" customWidth="1"/>
    <col min="7430" max="7430" width="12.625" style="61" bestFit="1" customWidth="1"/>
    <col min="7431" max="7431" width="25.625" style="61" customWidth="1"/>
    <col min="7432" max="7432" width="11.125" style="61" customWidth="1"/>
    <col min="7433" max="7433" width="26.375" style="61" customWidth="1"/>
    <col min="7434" max="7434" width="23.875" style="61" customWidth="1"/>
    <col min="7435" max="7435" width="11.125" style="61" customWidth="1"/>
    <col min="7436" max="7437" width="10.875" style="61" customWidth="1"/>
    <col min="7438" max="7438" width="11.5" style="61" customWidth="1"/>
    <col min="7439" max="7439" width="10.5" style="61" customWidth="1"/>
    <col min="7440" max="7440" width="8" style="61" customWidth="1"/>
    <col min="7441" max="7441" width="7.375" style="61" customWidth="1"/>
    <col min="7442" max="7442" width="8.125" style="61" customWidth="1"/>
    <col min="7443" max="7443" width="7.625" style="61" customWidth="1"/>
    <col min="7444" max="7445" width="8.5" style="61" customWidth="1"/>
    <col min="7446" max="7446" width="9.125" style="61" customWidth="1"/>
    <col min="7447" max="7447" width="7.875" style="61" customWidth="1"/>
    <col min="7448" max="7448" width="8.625" style="61" customWidth="1"/>
    <col min="7449" max="7449" width="7.625" style="61" customWidth="1"/>
    <col min="7450" max="7450" width="8" style="61" customWidth="1"/>
    <col min="7451" max="7451" width="6.375" style="61" customWidth="1"/>
    <col min="7452" max="7452" width="8" style="61" customWidth="1"/>
    <col min="7453" max="7453" width="6.375" style="61" customWidth="1"/>
    <col min="7454" max="7454" width="8.375" style="61" customWidth="1"/>
    <col min="7455" max="7455" width="6.375" style="61" customWidth="1"/>
    <col min="7456" max="7456" width="10.375" style="61" customWidth="1"/>
    <col min="7457" max="7457" width="16.5" style="61" customWidth="1"/>
    <col min="7458" max="7458" width="10.375" style="61" customWidth="1"/>
    <col min="7459" max="7459" width="6" style="61" bestFit="1" customWidth="1"/>
    <col min="7460" max="7460" width="5.875" style="61"/>
    <col min="7461" max="7465" width="8.125" style="61" customWidth="1"/>
    <col min="7466" max="7467" width="0" style="61" hidden="1" customWidth="1"/>
    <col min="7468" max="7680" width="5.875" style="61"/>
    <col min="7681" max="7681" width="13" style="61" bestFit="1" customWidth="1"/>
    <col min="7682" max="7682" width="14.875" style="61" customWidth="1"/>
    <col min="7683" max="7683" width="13" style="61" customWidth="1"/>
    <col min="7684" max="7684" width="11.125" style="61" bestFit="1" customWidth="1"/>
    <col min="7685" max="7685" width="14.375" style="61" customWidth="1"/>
    <col min="7686" max="7686" width="12.625" style="61" bestFit="1" customWidth="1"/>
    <col min="7687" max="7687" width="25.625" style="61" customWidth="1"/>
    <col min="7688" max="7688" width="11.125" style="61" customWidth="1"/>
    <col min="7689" max="7689" width="26.375" style="61" customWidth="1"/>
    <col min="7690" max="7690" width="23.875" style="61" customWidth="1"/>
    <col min="7691" max="7691" width="11.125" style="61" customWidth="1"/>
    <col min="7692" max="7693" width="10.875" style="61" customWidth="1"/>
    <col min="7694" max="7694" width="11.5" style="61" customWidth="1"/>
    <col min="7695" max="7695" width="10.5" style="61" customWidth="1"/>
    <col min="7696" max="7696" width="8" style="61" customWidth="1"/>
    <col min="7697" max="7697" width="7.375" style="61" customWidth="1"/>
    <col min="7698" max="7698" width="8.125" style="61" customWidth="1"/>
    <col min="7699" max="7699" width="7.625" style="61" customWidth="1"/>
    <col min="7700" max="7701" width="8.5" style="61" customWidth="1"/>
    <col min="7702" max="7702" width="9.125" style="61" customWidth="1"/>
    <col min="7703" max="7703" width="7.875" style="61" customWidth="1"/>
    <col min="7704" max="7704" width="8.625" style="61" customWidth="1"/>
    <col min="7705" max="7705" width="7.625" style="61" customWidth="1"/>
    <col min="7706" max="7706" width="8" style="61" customWidth="1"/>
    <col min="7707" max="7707" width="6.375" style="61" customWidth="1"/>
    <col min="7708" max="7708" width="8" style="61" customWidth="1"/>
    <col min="7709" max="7709" width="6.375" style="61" customWidth="1"/>
    <col min="7710" max="7710" width="8.375" style="61" customWidth="1"/>
    <col min="7711" max="7711" width="6.375" style="61" customWidth="1"/>
    <col min="7712" max="7712" width="10.375" style="61" customWidth="1"/>
    <col min="7713" max="7713" width="16.5" style="61" customWidth="1"/>
    <col min="7714" max="7714" width="10.375" style="61" customWidth="1"/>
    <col min="7715" max="7715" width="6" style="61" bestFit="1" customWidth="1"/>
    <col min="7716" max="7716" width="5.875" style="61"/>
    <col min="7717" max="7721" width="8.125" style="61" customWidth="1"/>
    <col min="7722" max="7723" width="0" style="61" hidden="1" customWidth="1"/>
    <col min="7724" max="7936" width="5.875" style="61"/>
    <col min="7937" max="7937" width="13" style="61" bestFit="1" customWidth="1"/>
    <col min="7938" max="7938" width="14.875" style="61" customWidth="1"/>
    <col min="7939" max="7939" width="13" style="61" customWidth="1"/>
    <col min="7940" max="7940" width="11.125" style="61" bestFit="1" customWidth="1"/>
    <col min="7941" max="7941" width="14.375" style="61" customWidth="1"/>
    <col min="7942" max="7942" width="12.625" style="61" bestFit="1" customWidth="1"/>
    <col min="7943" max="7943" width="25.625" style="61" customWidth="1"/>
    <col min="7944" max="7944" width="11.125" style="61" customWidth="1"/>
    <col min="7945" max="7945" width="26.375" style="61" customWidth="1"/>
    <col min="7946" max="7946" width="23.875" style="61" customWidth="1"/>
    <col min="7947" max="7947" width="11.125" style="61" customWidth="1"/>
    <col min="7948" max="7949" width="10.875" style="61" customWidth="1"/>
    <col min="7950" max="7950" width="11.5" style="61" customWidth="1"/>
    <col min="7951" max="7951" width="10.5" style="61" customWidth="1"/>
    <col min="7952" max="7952" width="8" style="61" customWidth="1"/>
    <col min="7953" max="7953" width="7.375" style="61" customWidth="1"/>
    <col min="7954" max="7954" width="8.125" style="61" customWidth="1"/>
    <col min="7955" max="7955" width="7.625" style="61" customWidth="1"/>
    <col min="7956" max="7957" width="8.5" style="61" customWidth="1"/>
    <col min="7958" max="7958" width="9.125" style="61" customWidth="1"/>
    <col min="7959" max="7959" width="7.875" style="61" customWidth="1"/>
    <col min="7960" max="7960" width="8.625" style="61" customWidth="1"/>
    <col min="7961" max="7961" width="7.625" style="61" customWidth="1"/>
    <col min="7962" max="7962" width="8" style="61" customWidth="1"/>
    <col min="7963" max="7963" width="6.375" style="61" customWidth="1"/>
    <col min="7964" max="7964" width="8" style="61" customWidth="1"/>
    <col min="7965" max="7965" width="6.375" style="61" customWidth="1"/>
    <col min="7966" max="7966" width="8.375" style="61" customWidth="1"/>
    <col min="7967" max="7967" width="6.375" style="61" customWidth="1"/>
    <col min="7968" max="7968" width="10.375" style="61" customWidth="1"/>
    <col min="7969" max="7969" width="16.5" style="61" customWidth="1"/>
    <col min="7970" max="7970" width="10.375" style="61" customWidth="1"/>
    <col min="7971" max="7971" width="6" style="61" bestFit="1" customWidth="1"/>
    <col min="7972" max="7972" width="5.875" style="61"/>
    <col min="7973" max="7977" width="8.125" style="61" customWidth="1"/>
    <col min="7978" max="7979" width="0" style="61" hidden="1" customWidth="1"/>
    <col min="7980" max="8192" width="5.875" style="61"/>
    <col min="8193" max="8193" width="13" style="61" bestFit="1" customWidth="1"/>
    <col min="8194" max="8194" width="14.875" style="61" customWidth="1"/>
    <col min="8195" max="8195" width="13" style="61" customWidth="1"/>
    <col min="8196" max="8196" width="11.125" style="61" bestFit="1" customWidth="1"/>
    <col min="8197" max="8197" width="14.375" style="61" customWidth="1"/>
    <col min="8198" max="8198" width="12.625" style="61" bestFit="1" customWidth="1"/>
    <col min="8199" max="8199" width="25.625" style="61" customWidth="1"/>
    <col min="8200" max="8200" width="11.125" style="61" customWidth="1"/>
    <col min="8201" max="8201" width="26.375" style="61" customWidth="1"/>
    <col min="8202" max="8202" width="23.875" style="61" customWidth="1"/>
    <col min="8203" max="8203" width="11.125" style="61" customWidth="1"/>
    <col min="8204" max="8205" width="10.875" style="61" customWidth="1"/>
    <col min="8206" max="8206" width="11.5" style="61" customWidth="1"/>
    <col min="8207" max="8207" width="10.5" style="61" customWidth="1"/>
    <col min="8208" max="8208" width="8" style="61" customWidth="1"/>
    <col min="8209" max="8209" width="7.375" style="61" customWidth="1"/>
    <col min="8210" max="8210" width="8.125" style="61" customWidth="1"/>
    <col min="8211" max="8211" width="7.625" style="61" customWidth="1"/>
    <col min="8212" max="8213" width="8.5" style="61" customWidth="1"/>
    <col min="8214" max="8214" width="9.125" style="61" customWidth="1"/>
    <col min="8215" max="8215" width="7.875" style="61" customWidth="1"/>
    <col min="8216" max="8216" width="8.625" style="61" customWidth="1"/>
    <col min="8217" max="8217" width="7.625" style="61" customWidth="1"/>
    <col min="8218" max="8218" width="8" style="61" customWidth="1"/>
    <col min="8219" max="8219" width="6.375" style="61" customWidth="1"/>
    <col min="8220" max="8220" width="8" style="61" customWidth="1"/>
    <col min="8221" max="8221" width="6.375" style="61" customWidth="1"/>
    <col min="8222" max="8222" width="8.375" style="61" customWidth="1"/>
    <col min="8223" max="8223" width="6.375" style="61" customWidth="1"/>
    <col min="8224" max="8224" width="10.375" style="61" customWidth="1"/>
    <col min="8225" max="8225" width="16.5" style="61" customWidth="1"/>
    <col min="8226" max="8226" width="10.375" style="61" customWidth="1"/>
    <col min="8227" max="8227" width="6" style="61" bestFit="1" customWidth="1"/>
    <col min="8228" max="8228" width="5.875" style="61"/>
    <col min="8229" max="8233" width="8.125" style="61" customWidth="1"/>
    <col min="8234" max="8235" width="0" style="61" hidden="1" customWidth="1"/>
    <col min="8236" max="8448" width="5.875" style="61"/>
    <col min="8449" max="8449" width="13" style="61" bestFit="1" customWidth="1"/>
    <col min="8450" max="8450" width="14.875" style="61" customWidth="1"/>
    <col min="8451" max="8451" width="13" style="61" customWidth="1"/>
    <col min="8452" max="8452" width="11.125" style="61" bestFit="1" customWidth="1"/>
    <col min="8453" max="8453" width="14.375" style="61" customWidth="1"/>
    <col min="8454" max="8454" width="12.625" style="61" bestFit="1" customWidth="1"/>
    <col min="8455" max="8455" width="25.625" style="61" customWidth="1"/>
    <col min="8456" max="8456" width="11.125" style="61" customWidth="1"/>
    <col min="8457" max="8457" width="26.375" style="61" customWidth="1"/>
    <col min="8458" max="8458" width="23.875" style="61" customWidth="1"/>
    <col min="8459" max="8459" width="11.125" style="61" customWidth="1"/>
    <col min="8460" max="8461" width="10.875" style="61" customWidth="1"/>
    <col min="8462" max="8462" width="11.5" style="61" customWidth="1"/>
    <col min="8463" max="8463" width="10.5" style="61" customWidth="1"/>
    <col min="8464" max="8464" width="8" style="61" customWidth="1"/>
    <col min="8465" max="8465" width="7.375" style="61" customWidth="1"/>
    <col min="8466" max="8466" width="8.125" style="61" customWidth="1"/>
    <col min="8467" max="8467" width="7.625" style="61" customWidth="1"/>
    <col min="8468" max="8469" width="8.5" style="61" customWidth="1"/>
    <col min="8470" max="8470" width="9.125" style="61" customWidth="1"/>
    <col min="8471" max="8471" width="7.875" style="61" customWidth="1"/>
    <col min="8472" max="8472" width="8.625" style="61" customWidth="1"/>
    <col min="8473" max="8473" width="7.625" style="61" customWidth="1"/>
    <col min="8474" max="8474" width="8" style="61" customWidth="1"/>
    <col min="8475" max="8475" width="6.375" style="61" customWidth="1"/>
    <col min="8476" max="8476" width="8" style="61" customWidth="1"/>
    <col min="8477" max="8477" width="6.375" style="61" customWidth="1"/>
    <col min="8478" max="8478" width="8.375" style="61" customWidth="1"/>
    <col min="8479" max="8479" width="6.375" style="61" customWidth="1"/>
    <col min="8480" max="8480" width="10.375" style="61" customWidth="1"/>
    <col min="8481" max="8481" width="16.5" style="61" customWidth="1"/>
    <col min="8482" max="8482" width="10.375" style="61" customWidth="1"/>
    <col min="8483" max="8483" width="6" style="61" bestFit="1" customWidth="1"/>
    <col min="8484" max="8484" width="5.875" style="61"/>
    <col min="8485" max="8489" width="8.125" style="61" customWidth="1"/>
    <col min="8490" max="8491" width="0" style="61" hidden="1" customWidth="1"/>
    <col min="8492" max="8704" width="5.875" style="61"/>
    <col min="8705" max="8705" width="13" style="61" bestFit="1" customWidth="1"/>
    <col min="8706" max="8706" width="14.875" style="61" customWidth="1"/>
    <col min="8707" max="8707" width="13" style="61" customWidth="1"/>
    <col min="8708" max="8708" width="11.125" style="61" bestFit="1" customWidth="1"/>
    <col min="8709" max="8709" width="14.375" style="61" customWidth="1"/>
    <col min="8710" max="8710" width="12.625" style="61" bestFit="1" customWidth="1"/>
    <col min="8711" max="8711" width="25.625" style="61" customWidth="1"/>
    <col min="8712" max="8712" width="11.125" style="61" customWidth="1"/>
    <col min="8713" max="8713" width="26.375" style="61" customWidth="1"/>
    <col min="8714" max="8714" width="23.875" style="61" customWidth="1"/>
    <col min="8715" max="8715" width="11.125" style="61" customWidth="1"/>
    <col min="8716" max="8717" width="10.875" style="61" customWidth="1"/>
    <col min="8718" max="8718" width="11.5" style="61" customWidth="1"/>
    <col min="8719" max="8719" width="10.5" style="61" customWidth="1"/>
    <col min="8720" max="8720" width="8" style="61" customWidth="1"/>
    <col min="8721" max="8721" width="7.375" style="61" customWidth="1"/>
    <col min="8722" max="8722" width="8.125" style="61" customWidth="1"/>
    <col min="8723" max="8723" width="7.625" style="61" customWidth="1"/>
    <col min="8724" max="8725" width="8.5" style="61" customWidth="1"/>
    <col min="8726" max="8726" width="9.125" style="61" customWidth="1"/>
    <col min="8727" max="8727" width="7.875" style="61" customWidth="1"/>
    <col min="8728" max="8728" width="8.625" style="61" customWidth="1"/>
    <col min="8729" max="8729" width="7.625" style="61" customWidth="1"/>
    <col min="8730" max="8730" width="8" style="61" customWidth="1"/>
    <col min="8731" max="8731" width="6.375" style="61" customWidth="1"/>
    <col min="8732" max="8732" width="8" style="61" customWidth="1"/>
    <col min="8733" max="8733" width="6.375" style="61" customWidth="1"/>
    <col min="8734" max="8734" width="8.375" style="61" customWidth="1"/>
    <col min="8735" max="8735" width="6.375" style="61" customWidth="1"/>
    <col min="8736" max="8736" width="10.375" style="61" customWidth="1"/>
    <col min="8737" max="8737" width="16.5" style="61" customWidth="1"/>
    <col min="8738" max="8738" width="10.375" style="61" customWidth="1"/>
    <col min="8739" max="8739" width="6" style="61" bestFit="1" customWidth="1"/>
    <col min="8740" max="8740" width="5.875" style="61"/>
    <col min="8741" max="8745" width="8.125" style="61" customWidth="1"/>
    <col min="8746" max="8747" width="0" style="61" hidden="1" customWidth="1"/>
    <col min="8748" max="8960" width="5.875" style="61"/>
    <col min="8961" max="8961" width="13" style="61" bestFit="1" customWidth="1"/>
    <col min="8962" max="8962" width="14.875" style="61" customWidth="1"/>
    <col min="8963" max="8963" width="13" style="61" customWidth="1"/>
    <col min="8964" max="8964" width="11.125" style="61" bestFit="1" customWidth="1"/>
    <col min="8965" max="8965" width="14.375" style="61" customWidth="1"/>
    <col min="8966" max="8966" width="12.625" style="61" bestFit="1" customWidth="1"/>
    <col min="8967" max="8967" width="25.625" style="61" customWidth="1"/>
    <col min="8968" max="8968" width="11.125" style="61" customWidth="1"/>
    <col min="8969" max="8969" width="26.375" style="61" customWidth="1"/>
    <col min="8970" max="8970" width="23.875" style="61" customWidth="1"/>
    <col min="8971" max="8971" width="11.125" style="61" customWidth="1"/>
    <col min="8972" max="8973" width="10.875" style="61" customWidth="1"/>
    <col min="8974" max="8974" width="11.5" style="61" customWidth="1"/>
    <col min="8975" max="8975" width="10.5" style="61" customWidth="1"/>
    <col min="8976" max="8976" width="8" style="61" customWidth="1"/>
    <col min="8977" max="8977" width="7.375" style="61" customWidth="1"/>
    <col min="8978" max="8978" width="8.125" style="61" customWidth="1"/>
    <col min="8979" max="8979" width="7.625" style="61" customWidth="1"/>
    <col min="8980" max="8981" width="8.5" style="61" customWidth="1"/>
    <col min="8982" max="8982" width="9.125" style="61" customWidth="1"/>
    <col min="8983" max="8983" width="7.875" style="61" customWidth="1"/>
    <col min="8984" max="8984" width="8.625" style="61" customWidth="1"/>
    <col min="8985" max="8985" width="7.625" style="61" customWidth="1"/>
    <col min="8986" max="8986" width="8" style="61" customWidth="1"/>
    <col min="8987" max="8987" width="6.375" style="61" customWidth="1"/>
    <col min="8988" max="8988" width="8" style="61" customWidth="1"/>
    <col min="8989" max="8989" width="6.375" style="61" customWidth="1"/>
    <col min="8990" max="8990" width="8.375" style="61" customWidth="1"/>
    <col min="8991" max="8991" width="6.375" style="61" customWidth="1"/>
    <col min="8992" max="8992" width="10.375" style="61" customWidth="1"/>
    <col min="8993" max="8993" width="16.5" style="61" customWidth="1"/>
    <col min="8994" max="8994" width="10.375" style="61" customWidth="1"/>
    <col min="8995" max="8995" width="6" style="61" bestFit="1" customWidth="1"/>
    <col min="8996" max="8996" width="5.875" style="61"/>
    <col min="8997" max="9001" width="8.125" style="61" customWidth="1"/>
    <col min="9002" max="9003" width="0" style="61" hidden="1" customWidth="1"/>
    <col min="9004" max="9216" width="5.875" style="61"/>
    <col min="9217" max="9217" width="13" style="61" bestFit="1" customWidth="1"/>
    <col min="9218" max="9218" width="14.875" style="61" customWidth="1"/>
    <col min="9219" max="9219" width="13" style="61" customWidth="1"/>
    <col min="9220" max="9220" width="11.125" style="61" bestFit="1" customWidth="1"/>
    <col min="9221" max="9221" width="14.375" style="61" customWidth="1"/>
    <col min="9222" max="9222" width="12.625" style="61" bestFit="1" customWidth="1"/>
    <col min="9223" max="9223" width="25.625" style="61" customWidth="1"/>
    <col min="9224" max="9224" width="11.125" style="61" customWidth="1"/>
    <col min="9225" max="9225" width="26.375" style="61" customWidth="1"/>
    <col min="9226" max="9226" width="23.875" style="61" customWidth="1"/>
    <col min="9227" max="9227" width="11.125" style="61" customWidth="1"/>
    <col min="9228" max="9229" width="10.875" style="61" customWidth="1"/>
    <col min="9230" max="9230" width="11.5" style="61" customWidth="1"/>
    <col min="9231" max="9231" width="10.5" style="61" customWidth="1"/>
    <col min="9232" max="9232" width="8" style="61" customWidth="1"/>
    <col min="9233" max="9233" width="7.375" style="61" customWidth="1"/>
    <col min="9234" max="9234" width="8.125" style="61" customWidth="1"/>
    <col min="9235" max="9235" width="7.625" style="61" customWidth="1"/>
    <col min="9236" max="9237" width="8.5" style="61" customWidth="1"/>
    <col min="9238" max="9238" width="9.125" style="61" customWidth="1"/>
    <col min="9239" max="9239" width="7.875" style="61" customWidth="1"/>
    <col min="9240" max="9240" width="8.625" style="61" customWidth="1"/>
    <col min="9241" max="9241" width="7.625" style="61" customWidth="1"/>
    <col min="9242" max="9242" width="8" style="61" customWidth="1"/>
    <col min="9243" max="9243" width="6.375" style="61" customWidth="1"/>
    <col min="9244" max="9244" width="8" style="61" customWidth="1"/>
    <col min="9245" max="9245" width="6.375" style="61" customWidth="1"/>
    <col min="9246" max="9246" width="8.375" style="61" customWidth="1"/>
    <col min="9247" max="9247" width="6.375" style="61" customWidth="1"/>
    <col min="9248" max="9248" width="10.375" style="61" customWidth="1"/>
    <col min="9249" max="9249" width="16.5" style="61" customWidth="1"/>
    <col min="9250" max="9250" width="10.375" style="61" customWidth="1"/>
    <col min="9251" max="9251" width="6" style="61" bestFit="1" customWidth="1"/>
    <col min="9252" max="9252" width="5.875" style="61"/>
    <col min="9253" max="9257" width="8.125" style="61" customWidth="1"/>
    <col min="9258" max="9259" width="0" style="61" hidden="1" customWidth="1"/>
    <col min="9260" max="9472" width="5.875" style="61"/>
    <col min="9473" max="9473" width="13" style="61" bestFit="1" customWidth="1"/>
    <col min="9474" max="9474" width="14.875" style="61" customWidth="1"/>
    <col min="9475" max="9475" width="13" style="61" customWidth="1"/>
    <col min="9476" max="9476" width="11.125" style="61" bestFit="1" customWidth="1"/>
    <col min="9477" max="9477" width="14.375" style="61" customWidth="1"/>
    <col min="9478" max="9478" width="12.625" style="61" bestFit="1" customWidth="1"/>
    <col min="9479" max="9479" width="25.625" style="61" customWidth="1"/>
    <col min="9480" max="9480" width="11.125" style="61" customWidth="1"/>
    <col min="9481" max="9481" width="26.375" style="61" customWidth="1"/>
    <col min="9482" max="9482" width="23.875" style="61" customWidth="1"/>
    <col min="9483" max="9483" width="11.125" style="61" customWidth="1"/>
    <col min="9484" max="9485" width="10.875" style="61" customWidth="1"/>
    <col min="9486" max="9486" width="11.5" style="61" customWidth="1"/>
    <col min="9487" max="9487" width="10.5" style="61" customWidth="1"/>
    <col min="9488" max="9488" width="8" style="61" customWidth="1"/>
    <col min="9489" max="9489" width="7.375" style="61" customWidth="1"/>
    <col min="9490" max="9490" width="8.125" style="61" customWidth="1"/>
    <col min="9491" max="9491" width="7.625" style="61" customWidth="1"/>
    <col min="9492" max="9493" width="8.5" style="61" customWidth="1"/>
    <col min="9494" max="9494" width="9.125" style="61" customWidth="1"/>
    <col min="9495" max="9495" width="7.875" style="61" customWidth="1"/>
    <col min="9496" max="9496" width="8.625" style="61" customWidth="1"/>
    <col min="9497" max="9497" width="7.625" style="61" customWidth="1"/>
    <col min="9498" max="9498" width="8" style="61" customWidth="1"/>
    <col min="9499" max="9499" width="6.375" style="61" customWidth="1"/>
    <col min="9500" max="9500" width="8" style="61" customWidth="1"/>
    <col min="9501" max="9501" width="6.375" style="61" customWidth="1"/>
    <col min="9502" max="9502" width="8.375" style="61" customWidth="1"/>
    <col min="9503" max="9503" width="6.375" style="61" customWidth="1"/>
    <col min="9504" max="9504" width="10.375" style="61" customWidth="1"/>
    <col min="9505" max="9505" width="16.5" style="61" customWidth="1"/>
    <col min="9506" max="9506" width="10.375" style="61" customWidth="1"/>
    <col min="9507" max="9507" width="6" style="61" bestFit="1" customWidth="1"/>
    <col min="9508" max="9508" width="5.875" style="61"/>
    <col min="9509" max="9513" width="8.125" style="61" customWidth="1"/>
    <col min="9514" max="9515" width="0" style="61" hidden="1" customWidth="1"/>
    <col min="9516" max="9728" width="5.875" style="61"/>
    <col min="9729" max="9729" width="13" style="61" bestFit="1" customWidth="1"/>
    <col min="9730" max="9730" width="14.875" style="61" customWidth="1"/>
    <col min="9731" max="9731" width="13" style="61" customWidth="1"/>
    <col min="9732" max="9732" width="11.125" style="61" bestFit="1" customWidth="1"/>
    <col min="9733" max="9733" width="14.375" style="61" customWidth="1"/>
    <col min="9734" max="9734" width="12.625" style="61" bestFit="1" customWidth="1"/>
    <col min="9735" max="9735" width="25.625" style="61" customWidth="1"/>
    <col min="9736" max="9736" width="11.125" style="61" customWidth="1"/>
    <col min="9737" max="9737" width="26.375" style="61" customWidth="1"/>
    <col min="9738" max="9738" width="23.875" style="61" customWidth="1"/>
    <col min="9739" max="9739" width="11.125" style="61" customWidth="1"/>
    <col min="9740" max="9741" width="10.875" style="61" customWidth="1"/>
    <col min="9742" max="9742" width="11.5" style="61" customWidth="1"/>
    <col min="9743" max="9743" width="10.5" style="61" customWidth="1"/>
    <col min="9744" max="9744" width="8" style="61" customWidth="1"/>
    <col min="9745" max="9745" width="7.375" style="61" customWidth="1"/>
    <col min="9746" max="9746" width="8.125" style="61" customWidth="1"/>
    <col min="9747" max="9747" width="7.625" style="61" customWidth="1"/>
    <col min="9748" max="9749" width="8.5" style="61" customWidth="1"/>
    <col min="9750" max="9750" width="9.125" style="61" customWidth="1"/>
    <col min="9751" max="9751" width="7.875" style="61" customWidth="1"/>
    <col min="9752" max="9752" width="8.625" style="61" customWidth="1"/>
    <col min="9753" max="9753" width="7.625" style="61" customWidth="1"/>
    <col min="9754" max="9754" width="8" style="61" customWidth="1"/>
    <col min="9755" max="9755" width="6.375" style="61" customWidth="1"/>
    <col min="9756" max="9756" width="8" style="61" customWidth="1"/>
    <col min="9757" max="9757" width="6.375" style="61" customWidth="1"/>
    <col min="9758" max="9758" width="8.375" style="61" customWidth="1"/>
    <col min="9759" max="9759" width="6.375" style="61" customWidth="1"/>
    <col min="9760" max="9760" width="10.375" style="61" customWidth="1"/>
    <col min="9761" max="9761" width="16.5" style="61" customWidth="1"/>
    <col min="9762" max="9762" width="10.375" style="61" customWidth="1"/>
    <col min="9763" max="9763" width="6" style="61" bestFit="1" customWidth="1"/>
    <col min="9764" max="9764" width="5.875" style="61"/>
    <col min="9765" max="9769" width="8.125" style="61" customWidth="1"/>
    <col min="9770" max="9771" width="0" style="61" hidden="1" customWidth="1"/>
    <col min="9772" max="9984" width="5.875" style="61"/>
    <col min="9985" max="9985" width="13" style="61" bestFit="1" customWidth="1"/>
    <col min="9986" max="9986" width="14.875" style="61" customWidth="1"/>
    <col min="9987" max="9987" width="13" style="61" customWidth="1"/>
    <col min="9988" max="9988" width="11.125" style="61" bestFit="1" customWidth="1"/>
    <col min="9989" max="9989" width="14.375" style="61" customWidth="1"/>
    <col min="9990" max="9990" width="12.625" style="61" bestFit="1" customWidth="1"/>
    <col min="9991" max="9991" width="25.625" style="61" customWidth="1"/>
    <col min="9992" max="9992" width="11.125" style="61" customWidth="1"/>
    <col min="9993" max="9993" width="26.375" style="61" customWidth="1"/>
    <col min="9994" max="9994" width="23.875" style="61" customWidth="1"/>
    <col min="9995" max="9995" width="11.125" style="61" customWidth="1"/>
    <col min="9996" max="9997" width="10.875" style="61" customWidth="1"/>
    <col min="9998" max="9998" width="11.5" style="61" customWidth="1"/>
    <col min="9999" max="9999" width="10.5" style="61" customWidth="1"/>
    <col min="10000" max="10000" width="8" style="61" customWidth="1"/>
    <col min="10001" max="10001" width="7.375" style="61" customWidth="1"/>
    <col min="10002" max="10002" width="8.125" style="61" customWidth="1"/>
    <col min="10003" max="10003" width="7.625" style="61" customWidth="1"/>
    <col min="10004" max="10005" width="8.5" style="61" customWidth="1"/>
    <col min="10006" max="10006" width="9.125" style="61" customWidth="1"/>
    <col min="10007" max="10007" width="7.875" style="61" customWidth="1"/>
    <col min="10008" max="10008" width="8.625" style="61" customWidth="1"/>
    <col min="10009" max="10009" width="7.625" style="61" customWidth="1"/>
    <col min="10010" max="10010" width="8" style="61" customWidth="1"/>
    <col min="10011" max="10011" width="6.375" style="61" customWidth="1"/>
    <col min="10012" max="10012" width="8" style="61" customWidth="1"/>
    <col min="10013" max="10013" width="6.375" style="61" customWidth="1"/>
    <col min="10014" max="10014" width="8.375" style="61" customWidth="1"/>
    <col min="10015" max="10015" width="6.375" style="61" customWidth="1"/>
    <col min="10016" max="10016" width="10.375" style="61" customWidth="1"/>
    <col min="10017" max="10017" width="16.5" style="61" customWidth="1"/>
    <col min="10018" max="10018" width="10.375" style="61" customWidth="1"/>
    <col min="10019" max="10019" width="6" style="61" bestFit="1" customWidth="1"/>
    <col min="10020" max="10020" width="5.875" style="61"/>
    <col min="10021" max="10025" width="8.125" style="61" customWidth="1"/>
    <col min="10026" max="10027" width="0" style="61" hidden="1" customWidth="1"/>
    <col min="10028" max="10240" width="5.875" style="61"/>
    <col min="10241" max="10241" width="13" style="61" bestFit="1" customWidth="1"/>
    <col min="10242" max="10242" width="14.875" style="61" customWidth="1"/>
    <col min="10243" max="10243" width="13" style="61" customWidth="1"/>
    <col min="10244" max="10244" width="11.125" style="61" bestFit="1" customWidth="1"/>
    <col min="10245" max="10245" width="14.375" style="61" customWidth="1"/>
    <col min="10246" max="10246" width="12.625" style="61" bestFit="1" customWidth="1"/>
    <col min="10247" max="10247" width="25.625" style="61" customWidth="1"/>
    <col min="10248" max="10248" width="11.125" style="61" customWidth="1"/>
    <col min="10249" max="10249" width="26.375" style="61" customWidth="1"/>
    <col min="10250" max="10250" width="23.875" style="61" customWidth="1"/>
    <col min="10251" max="10251" width="11.125" style="61" customWidth="1"/>
    <col min="10252" max="10253" width="10.875" style="61" customWidth="1"/>
    <col min="10254" max="10254" width="11.5" style="61" customWidth="1"/>
    <col min="10255" max="10255" width="10.5" style="61" customWidth="1"/>
    <col min="10256" max="10256" width="8" style="61" customWidth="1"/>
    <col min="10257" max="10257" width="7.375" style="61" customWidth="1"/>
    <col min="10258" max="10258" width="8.125" style="61" customWidth="1"/>
    <col min="10259" max="10259" width="7.625" style="61" customWidth="1"/>
    <col min="10260" max="10261" width="8.5" style="61" customWidth="1"/>
    <col min="10262" max="10262" width="9.125" style="61" customWidth="1"/>
    <col min="10263" max="10263" width="7.875" style="61" customWidth="1"/>
    <col min="10264" max="10264" width="8.625" style="61" customWidth="1"/>
    <col min="10265" max="10265" width="7.625" style="61" customWidth="1"/>
    <col min="10266" max="10266" width="8" style="61" customWidth="1"/>
    <col min="10267" max="10267" width="6.375" style="61" customWidth="1"/>
    <col min="10268" max="10268" width="8" style="61" customWidth="1"/>
    <col min="10269" max="10269" width="6.375" style="61" customWidth="1"/>
    <col min="10270" max="10270" width="8.375" style="61" customWidth="1"/>
    <col min="10271" max="10271" width="6.375" style="61" customWidth="1"/>
    <col min="10272" max="10272" width="10.375" style="61" customWidth="1"/>
    <col min="10273" max="10273" width="16.5" style="61" customWidth="1"/>
    <col min="10274" max="10274" width="10.375" style="61" customWidth="1"/>
    <col min="10275" max="10275" width="6" style="61" bestFit="1" customWidth="1"/>
    <col min="10276" max="10276" width="5.875" style="61"/>
    <col min="10277" max="10281" width="8.125" style="61" customWidth="1"/>
    <col min="10282" max="10283" width="0" style="61" hidden="1" customWidth="1"/>
    <col min="10284" max="10496" width="5.875" style="61"/>
    <col min="10497" max="10497" width="13" style="61" bestFit="1" customWidth="1"/>
    <col min="10498" max="10498" width="14.875" style="61" customWidth="1"/>
    <col min="10499" max="10499" width="13" style="61" customWidth="1"/>
    <col min="10500" max="10500" width="11.125" style="61" bestFit="1" customWidth="1"/>
    <col min="10501" max="10501" width="14.375" style="61" customWidth="1"/>
    <col min="10502" max="10502" width="12.625" style="61" bestFit="1" customWidth="1"/>
    <col min="10503" max="10503" width="25.625" style="61" customWidth="1"/>
    <col min="10504" max="10504" width="11.125" style="61" customWidth="1"/>
    <col min="10505" max="10505" width="26.375" style="61" customWidth="1"/>
    <col min="10506" max="10506" width="23.875" style="61" customWidth="1"/>
    <col min="10507" max="10507" width="11.125" style="61" customWidth="1"/>
    <col min="10508" max="10509" width="10.875" style="61" customWidth="1"/>
    <col min="10510" max="10510" width="11.5" style="61" customWidth="1"/>
    <col min="10511" max="10511" width="10.5" style="61" customWidth="1"/>
    <col min="10512" max="10512" width="8" style="61" customWidth="1"/>
    <col min="10513" max="10513" width="7.375" style="61" customWidth="1"/>
    <col min="10514" max="10514" width="8.125" style="61" customWidth="1"/>
    <col min="10515" max="10515" width="7.625" style="61" customWidth="1"/>
    <col min="10516" max="10517" width="8.5" style="61" customWidth="1"/>
    <col min="10518" max="10518" width="9.125" style="61" customWidth="1"/>
    <col min="10519" max="10519" width="7.875" style="61" customWidth="1"/>
    <col min="10520" max="10520" width="8.625" style="61" customWidth="1"/>
    <col min="10521" max="10521" width="7.625" style="61" customWidth="1"/>
    <col min="10522" max="10522" width="8" style="61" customWidth="1"/>
    <col min="10523" max="10523" width="6.375" style="61" customWidth="1"/>
    <col min="10524" max="10524" width="8" style="61" customWidth="1"/>
    <col min="10525" max="10525" width="6.375" style="61" customWidth="1"/>
    <col min="10526" max="10526" width="8.375" style="61" customWidth="1"/>
    <col min="10527" max="10527" width="6.375" style="61" customWidth="1"/>
    <col min="10528" max="10528" width="10.375" style="61" customWidth="1"/>
    <col min="10529" max="10529" width="16.5" style="61" customWidth="1"/>
    <col min="10530" max="10530" width="10.375" style="61" customWidth="1"/>
    <col min="10531" max="10531" width="6" style="61" bestFit="1" customWidth="1"/>
    <col min="10532" max="10532" width="5.875" style="61"/>
    <col min="10533" max="10537" width="8.125" style="61" customWidth="1"/>
    <col min="10538" max="10539" width="0" style="61" hidden="1" customWidth="1"/>
    <col min="10540" max="10752" width="5.875" style="61"/>
    <col min="10753" max="10753" width="13" style="61" bestFit="1" customWidth="1"/>
    <col min="10754" max="10754" width="14.875" style="61" customWidth="1"/>
    <col min="10755" max="10755" width="13" style="61" customWidth="1"/>
    <col min="10756" max="10756" width="11.125" style="61" bestFit="1" customWidth="1"/>
    <col min="10757" max="10757" width="14.375" style="61" customWidth="1"/>
    <col min="10758" max="10758" width="12.625" style="61" bestFit="1" customWidth="1"/>
    <col min="10759" max="10759" width="25.625" style="61" customWidth="1"/>
    <col min="10760" max="10760" width="11.125" style="61" customWidth="1"/>
    <col min="10761" max="10761" width="26.375" style="61" customWidth="1"/>
    <col min="10762" max="10762" width="23.875" style="61" customWidth="1"/>
    <col min="10763" max="10763" width="11.125" style="61" customWidth="1"/>
    <col min="10764" max="10765" width="10.875" style="61" customWidth="1"/>
    <col min="10766" max="10766" width="11.5" style="61" customWidth="1"/>
    <col min="10767" max="10767" width="10.5" style="61" customWidth="1"/>
    <col min="10768" max="10768" width="8" style="61" customWidth="1"/>
    <col min="10769" max="10769" width="7.375" style="61" customWidth="1"/>
    <col min="10770" max="10770" width="8.125" style="61" customWidth="1"/>
    <col min="10771" max="10771" width="7.625" style="61" customWidth="1"/>
    <col min="10772" max="10773" width="8.5" style="61" customWidth="1"/>
    <col min="10774" max="10774" width="9.125" style="61" customWidth="1"/>
    <col min="10775" max="10775" width="7.875" style="61" customWidth="1"/>
    <col min="10776" max="10776" width="8.625" style="61" customWidth="1"/>
    <col min="10777" max="10777" width="7.625" style="61" customWidth="1"/>
    <col min="10778" max="10778" width="8" style="61" customWidth="1"/>
    <col min="10779" max="10779" width="6.375" style="61" customWidth="1"/>
    <col min="10780" max="10780" width="8" style="61" customWidth="1"/>
    <col min="10781" max="10781" width="6.375" style="61" customWidth="1"/>
    <col min="10782" max="10782" width="8.375" style="61" customWidth="1"/>
    <col min="10783" max="10783" width="6.375" style="61" customWidth="1"/>
    <col min="10784" max="10784" width="10.375" style="61" customWidth="1"/>
    <col min="10785" max="10785" width="16.5" style="61" customWidth="1"/>
    <col min="10786" max="10786" width="10.375" style="61" customWidth="1"/>
    <col min="10787" max="10787" width="6" style="61" bestFit="1" customWidth="1"/>
    <col min="10788" max="10788" width="5.875" style="61"/>
    <col min="10789" max="10793" width="8.125" style="61" customWidth="1"/>
    <col min="10794" max="10795" width="0" style="61" hidden="1" customWidth="1"/>
    <col min="10796" max="11008" width="5.875" style="61"/>
    <col min="11009" max="11009" width="13" style="61" bestFit="1" customWidth="1"/>
    <col min="11010" max="11010" width="14.875" style="61" customWidth="1"/>
    <col min="11011" max="11011" width="13" style="61" customWidth="1"/>
    <col min="11012" max="11012" width="11.125" style="61" bestFit="1" customWidth="1"/>
    <col min="11013" max="11013" width="14.375" style="61" customWidth="1"/>
    <col min="11014" max="11014" width="12.625" style="61" bestFit="1" customWidth="1"/>
    <col min="11015" max="11015" width="25.625" style="61" customWidth="1"/>
    <col min="11016" max="11016" width="11.125" style="61" customWidth="1"/>
    <col min="11017" max="11017" width="26.375" style="61" customWidth="1"/>
    <col min="11018" max="11018" width="23.875" style="61" customWidth="1"/>
    <col min="11019" max="11019" width="11.125" style="61" customWidth="1"/>
    <col min="11020" max="11021" width="10.875" style="61" customWidth="1"/>
    <col min="11022" max="11022" width="11.5" style="61" customWidth="1"/>
    <col min="11023" max="11023" width="10.5" style="61" customWidth="1"/>
    <col min="11024" max="11024" width="8" style="61" customWidth="1"/>
    <col min="11025" max="11025" width="7.375" style="61" customWidth="1"/>
    <col min="11026" max="11026" width="8.125" style="61" customWidth="1"/>
    <col min="11027" max="11027" width="7.625" style="61" customWidth="1"/>
    <col min="11028" max="11029" width="8.5" style="61" customWidth="1"/>
    <col min="11030" max="11030" width="9.125" style="61" customWidth="1"/>
    <col min="11031" max="11031" width="7.875" style="61" customWidth="1"/>
    <col min="11032" max="11032" width="8.625" style="61" customWidth="1"/>
    <col min="11033" max="11033" width="7.625" style="61" customWidth="1"/>
    <col min="11034" max="11034" width="8" style="61" customWidth="1"/>
    <col min="11035" max="11035" width="6.375" style="61" customWidth="1"/>
    <col min="11036" max="11036" width="8" style="61" customWidth="1"/>
    <col min="11037" max="11037" width="6.375" style="61" customWidth="1"/>
    <col min="11038" max="11038" width="8.375" style="61" customWidth="1"/>
    <col min="11039" max="11039" width="6.375" style="61" customWidth="1"/>
    <col min="11040" max="11040" width="10.375" style="61" customWidth="1"/>
    <col min="11041" max="11041" width="16.5" style="61" customWidth="1"/>
    <col min="11042" max="11042" width="10.375" style="61" customWidth="1"/>
    <col min="11043" max="11043" width="6" style="61" bestFit="1" customWidth="1"/>
    <col min="11044" max="11044" width="5.875" style="61"/>
    <col min="11045" max="11049" width="8.125" style="61" customWidth="1"/>
    <col min="11050" max="11051" width="0" style="61" hidden="1" customWidth="1"/>
    <col min="11052" max="11264" width="5.875" style="61"/>
    <col min="11265" max="11265" width="13" style="61" bestFit="1" customWidth="1"/>
    <col min="11266" max="11266" width="14.875" style="61" customWidth="1"/>
    <col min="11267" max="11267" width="13" style="61" customWidth="1"/>
    <col min="11268" max="11268" width="11.125" style="61" bestFit="1" customWidth="1"/>
    <col min="11269" max="11269" width="14.375" style="61" customWidth="1"/>
    <col min="11270" max="11270" width="12.625" style="61" bestFit="1" customWidth="1"/>
    <col min="11271" max="11271" width="25.625" style="61" customWidth="1"/>
    <col min="11272" max="11272" width="11.125" style="61" customWidth="1"/>
    <col min="11273" max="11273" width="26.375" style="61" customWidth="1"/>
    <col min="11274" max="11274" width="23.875" style="61" customWidth="1"/>
    <col min="11275" max="11275" width="11.125" style="61" customWidth="1"/>
    <col min="11276" max="11277" width="10.875" style="61" customWidth="1"/>
    <col min="11278" max="11278" width="11.5" style="61" customWidth="1"/>
    <col min="11279" max="11279" width="10.5" style="61" customWidth="1"/>
    <col min="11280" max="11280" width="8" style="61" customWidth="1"/>
    <col min="11281" max="11281" width="7.375" style="61" customWidth="1"/>
    <col min="11282" max="11282" width="8.125" style="61" customWidth="1"/>
    <col min="11283" max="11283" width="7.625" style="61" customWidth="1"/>
    <col min="11284" max="11285" width="8.5" style="61" customWidth="1"/>
    <col min="11286" max="11286" width="9.125" style="61" customWidth="1"/>
    <col min="11287" max="11287" width="7.875" style="61" customWidth="1"/>
    <col min="11288" max="11288" width="8.625" style="61" customWidth="1"/>
    <col min="11289" max="11289" width="7.625" style="61" customWidth="1"/>
    <col min="11290" max="11290" width="8" style="61" customWidth="1"/>
    <col min="11291" max="11291" width="6.375" style="61" customWidth="1"/>
    <col min="11292" max="11292" width="8" style="61" customWidth="1"/>
    <col min="11293" max="11293" width="6.375" style="61" customWidth="1"/>
    <col min="11294" max="11294" width="8.375" style="61" customWidth="1"/>
    <col min="11295" max="11295" width="6.375" style="61" customWidth="1"/>
    <col min="11296" max="11296" width="10.375" style="61" customWidth="1"/>
    <col min="11297" max="11297" width="16.5" style="61" customWidth="1"/>
    <col min="11298" max="11298" width="10.375" style="61" customWidth="1"/>
    <col min="11299" max="11299" width="6" style="61" bestFit="1" customWidth="1"/>
    <col min="11300" max="11300" width="5.875" style="61"/>
    <col min="11301" max="11305" width="8.125" style="61" customWidth="1"/>
    <col min="11306" max="11307" width="0" style="61" hidden="1" customWidth="1"/>
    <col min="11308" max="11520" width="5.875" style="61"/>
    <col min="11521" max="11521" width="13" style="61" bestFit="1" customWidth="1"/>
    <col min="11522" max="11522" width="14.875" style="61" customWidth="1"/>
    <col min="11523" max="11523" width="13" style="61" customWidth="1"/>
    <col min="11524" max="11524" width="11.125" style="61" bestFit="1" customWidth="1"/>
    <col min="11525" max="11525" width="14.375" style="61" customWidth="1"/>
    <col min="11526" max="11526" width="12.625" style="61" bestFit="1" customWidth="1"/>
    <col min="11527" max="11527" width="25.625" style="61" customWidth="1"/>
    <col min="11528" max="11528" width="11.125" style="61" customWidth="1"/>
    <col min="11529" max="11529" width="26.375" style="61" customWidth="1"/>
    <col min="11530" max="11530" width="23.875" style="61" customWidth="1"/>
    <col min="11531" max="11531" width="11.125" style="61" customWidth="1"/>
    <col min="11532" max="11533" width="10.875" style="61" customWidth="1"/>
    <col min="11534" max="11534" width="11.5" style="61" customWidth="1"/>
    <col min="11535" max="11535" width="10.5" style="61" customWidth="1"/>
    <col min="11536" max="11536" width="8" style="61" customWidth="1"/>
    <col min="11537" max="11537" width="7.375" style="61" customWidth="1"/>
    <col min="11538" max="11538" width="8.125" style="61" customWidth="1"/>
    <col min="11539" max="11539" width="7.625" style="61" customWidth="1"/>
    <col min="11540" max="11541" width="8.5" style="61" customWidth="1"/>
    <col min="11542" max="11542" width="9.125" style="61" customWidth="1"/>
    <col min="11543" max="11543" width="7.875" style="61" customWidth="1"/>
    <col min="11544" max="11544" width="8.625" style="61" customWidth="1"/>
    <col min="11545" max="11545" width="7.625" style="61" customWidth="1"/>
    <col min="11546" max="11546" width="8" style="61" customWidth="1"/>
    <col min="11547" max="11547" width="6.375" style="61" customWidth="1"/>
    <col min="11548" max="11548" width="8" style="61" customWidth="1"/>
    <col min="11549" max="11549" width="6.375" style="61" customWidth="1"/>
    <col min="11550" max="11550" width="8.375" style="61" customWidth="1"/>
    <col min="11551" max="11551" width="6.375" style="61" customWidth="1"/>
    <col min="11552" max="11552" width="10.375" style="61" customWidth="1"/>
    <col min="11553" max="11553" width="16.5" style="61" customWidth="1"/>
    <col min="11554" max="11554" width="10.375" style="61" customWidth="1"/>
    <col min="11555" max="11555" width="6" style="61" bestFit="1" customWidth="1"/>
    <col min="11556" max="11556" width="5.875" style="61"/>
    <col min="11557" max="11561" width="8.125" style="61" customWidth="1"/>
    <col min="11562" max="11563" width="0" style="61" hidden="1" customWidth="1"/>
    <col min="11564" max="11776" width="5.875" style="61"/>
    <col min="11777" max="11777" width="13" style="61" bestFit="1" customWidth="1"/>
    <col min="11778" max="11778" width="14.875" style="61" customWidth="1"/>
    <col min="11779" max="11779" width="13" style="61" customWidth="1"/>
    <col min="11780" max="11780" width="11.125" style="61" bestFit="1" customWidth="1"/>
    <col min="11781" max="11781" width="14.375" style="61" customWidth="1"/>
    <col min="11782" max="11782" width="12.625" style="61" bestFit="1" customWidth="1"/>
    <col min="11783" max="11783" width="25.625" style="61" customWidth="1"/>
    <col min="11784" max="11784" width="11.125" style="61" customWidth="1"/>
    <col min="11785" max="11785" width="26.375" style="61" customWidth="1"/>
    <col min="11786" max="11786" width="23.875" style="61" customWidth="1"/>
    <col min="11787" max="11787" width="11.125" style="61" customWidth="1"/>
    <col min="11788" max="11789" width="10.875" style="61" customWidth="1"/>
    <col min="11790" max="11790" width="11.5" style="61" customWidth="1"/>
    <col min="11791" max="11791" width="10.5" style="61" customWidth="1"/>
    <col min="11792" max="11792" width="8" style="61" customWidth="1"/>
    <col min="11793" max="11793" width="7.375" style="61" customWidth="1"/>
    <col min="11794" max="11794" width="8.125" style="61" customWidth="1"/>
    <col min="11795" max="11795" width="7.625" style="61" customWidth="1"/>
    <col min="11796" max="11797" width="8.5" style="61" customWidth="1"/>
    <col min="11798" max="11798" width="9.125" style="61" customWidth="1"/>
    <col min="11799" max="11799" width="7.875" style="61" customWidth="1"/>
    <col min="11800" max="11800" width="8.625" style="61" customWidth="1"/>
    <col min="11801" max="11801" width="7.625" style="61" customWidth="1"/>
    <col min="11802" max="11802" width="8" style="61" customWidth="1"/>
    <col min="11803" max="11803" width="6.375" style="61" customWidth="1"/>
    <col min="11804" max="11804" width="8" style="61" customWidth="1"/>
    <col min="11805" max="11805" width="6.375" style="61" customWidth="1"/>
    <col min="11806" max="11806" width="8.375" style="61" customWidth="1"/>
    <col min="11807" max="11807" width="6.375" style="61" customWidth="1"/>
    <col min="11808" max="11808" width="10.375" style="61" customWidth="1"/>
    <col min="11809" max="11809" width="16.5" style="61" customWidth="1"/>
    <col min="11810" max="11810" width="10.375" style="61" customWidth="1"/>
    <col min="11811" max="11811" width="6" style="61" bestFit="1" customWidth="1"/>
    <col min="11812" max="11812" width="5.875" style="61"/>
    <col min="11813" max="11817" width="8.125" style="61" customWidth="1"/>
    <col min="11818" max="11819" width="0" style="61" hidden="1" customWidth="1"/>
    <col min="11820" max="12032" width="5.875" style="61"/>
    <col min="12033" max="12033" width="13" style="61" bestFit="1" customWidth="1"/>
    <col min="12034" max="12034" width="14.875" style="61" customWidth="1"/>
    <col min="12035" max="12035" width="13" style="61" customWidth="1"/>
    <col min="12036" max="12036" width="11.125" style="61" bestFit="1" customWidth="1"/>
    <col min="12037" max="12037" width="14.375" style="61" customWidth="1"/>
    <col min="12038" max="12038" width="12.625" style="61" bestFit="1" customWidth="1"/>
    <col min="12039" max="12039" width="25.625" style="61" customWidth="1"/>
    <col min="12040" max="12040" width="11.125" style="61" customWidth="1"/>
    <col min="12041" max="12041" width="26.375" style="61" customWidth="1"/>
    <col min="12042" max="12042" width="23.875" style="61" customWidth="1"/>
    <col min="12043" max="12043" width="11.125" style="61" customWidth="1"/>
    <col min="12044" max="12045" width="10.875" style="61" customWidth="1"/>
    <col min="12046" max="12046" width="11.5" style="61" customWidth="1"/>
    <col min="12047" max="12047" width="10.5" style="61" customWidth="1"/>
    <col min="12048" max="12048" width="8" style="61" customWidth="1"/>
    <col min="12049" max="12049" width="7.375" style="61" customWidth="1"/>
    <col min="12050" max="12050" width="8.125" style="61" customWidth="1"/>
    <col min="12051" max="12051" width="7.625" style="61" customWidth="1"/>
    <col min="12052" max="12053" width="8.5" style="61" customWidth="1"/>
    <col min="12054" max="12054" width="9.125" style="61" customWidth="1"/>
    <col min="12055" max="12055" width="7.875" style="61" customWidth="1"/>
    <col min="12056" max="12056" width="8.625" style="61" customWidth="1"/>
    <col min="12057" max="12057" width="7.625" style="61" customWidth="1"/>
    <col min="12058" max="12058" width="8" style="61" customWidth="1"/>
    <col min="12059" max="12059" width="6.375" style="61" customWidth="1"/>
    <col min="12060" max="12060" width="8" style="61" customWidth="1"/>
    <col min="12061" max="12061" width="6.375" style="61" customWidth="1"/>
    <col min="12062" max="12062" width="8.375" style="61" customWidth="1"/>
    <col min="12063" max="12063" width="6.375" style="61" customWidth="1"/>
    <col min="12064" max="12064" width="10.375" style="61" customWidth="1"/>
    <col min="12065" max="12065" width="16.5" style="61" customWidth="1"/>
    <col min="12066" max="12066" width="10.375" style="61" customWidth="1"/>
    <col min="12067" max="12067" width="6" style="61" bestFit="1" customWidth="1"/>
    <col min="12068" max="12068" width="5.875" style="61"/>
    <col min="12069" max="12073" width="8.125" style="61" customWidth="1"/>
    <col min="12074" max="12075" width="0" style="61" hidden="1" customWidth="1"/>
    <col min="12076" max="12288" width="5.875" style="61"/>
    <col min="12289" max="12289" width="13" style="61" bestFit="1" customWidth="1"/>
    <col min="12290" max="12290" width="14.875" style="61" customWidth="1"/>
    <col min="12291" max="12291" width="13" style="61" customWidth="1"/>
    <col min="12292" max="12292" width="11.125" style="61" bestFit="1" customWidth="1"/>
    <col min="12293" max="12293" width="14.375" style="61" customWidth="1"/>
    <col min="12294" max="12294" width="12.625" style="61" bestFit="1" customWidth="1"/>
    <col min="12295" max="12295" width="25.625" style="61" customWidth="1"/>
    <col min="12296" max="12296" width="11.125" style="61" customWidth="1"/>
    <col min="12297" max="12297" width="26.375" style="61" customWidth="1"/>
    <col min="12298" max="12298" width="23.875" style="61" customWidth="1"/>
    <col min="12299" max="12299" width="11.125" style="61" customWidth="1"/>
    <col min="12300" max="12301" width="10.875" style="61" customWidth="1"/>
    <col min="12302" max="12302" width="11.5" style="61" customWidth="1"/>
    <col min="12303" max="12303" width="10.5" style="61" customWidth="1"/>
    <col min="12304" max="12304" width="8" style="61" customWidth="1"/>
    <col min="12305" max="12305" width="7.375" style="61" customWidth="1"/>
    <col min="12306" max="12306" width="8.125" style="61" customWidth="1"/>
    <col min="12307" max="12307" width="7.625" style="61" customWidth="1"/>
    <col min="12308" max="12309" width="8.5" style="61" customWidth="1"/>
    <col min="12310" max="12310" width="9.125" style="61" customWidth="1"/>
    <col min="12311" max="12311" width="7.875" style="61" customWidth="1"/>
    <col min="12312" max="12312" width="8.625" style="61" customWidth="1"/>
    <col min="12313" max="12313" width="7.625" style="61" customWidth="1"/>
    <col min="12314" max="12314" width="8" style="61" customWidth="1"/>
    <col min="12315" max="12315" width="6.375" style="61" customWidth="1"/>
    <col min="12316" max="12316" width="8" style="61" customWidth="1"/>
    <col min="12317" max="12317" width="6.375" style="61" customWidth="1"/>
    <col min="12318" max="12318" width="8.375" style="61" customWidth="1"/>
    <col min="12319" max="12319" width="6.375" style="61" customWidth="1"/>
    <col min="12320" max="12320" width="10.375" style="61" customWidth="1"/>
    <col min="12321" max="12321" width="16.5" style="61" customWidth="1"/>
    <col min="12322" max="12322" width="10.375" style="61" customWidth="1"/>
    <col min="12323" max="12323" width="6" style="61" bestFit="1" customWidth="1"/>
    <col min="12324" max="12324" width="5.875" style="61"/>
    <col min="12325" max="12329" width="8.125" style="61" customWidth="1"/>
    <col min="12330" max="12331" width="0" style="61" hidden="1" customWidth="1"/>
    <col min="12332" max="12544" width="5.875" style="61"/>
    <col min="12545" max="12545" width="13" style="61" bestFit="1" customWidth="1"/>
    <col min="12546" max="12546" width="14.875" style="61" customWidth="1"/>
    <col min="12547" max="12547" width="13" style="61" customWidth="1"/>
    <col min="12548" max="12548" width="11.125" style="61" bestFit="1" customWidth="1"/>
    <col min="12549" max="12549" width="14.375" style="61" customWidth="1"/>
    <col min="12550" max="12550" width="12.625" style="61" bestFit="1" customWidth="1"/>
    <col min="12551" max="12551" width="25.625" style="61" customWidth="1"/>
    <col min="12552" max="12552" width="11.125" style="61" customWidth="1"/>
    <col min="12553" max="12553" width="26.375" style="61" customWidth="1"/>
    <col min="12554" max="12554" width="23.875" style="61" customWidth="1"/>
    <col min="12555" max="12555" width="11.125" style="61" customWidth="1"/>
    <col min="12556" max="12557" width="10.875" style="61" customWidth="1"/>
    <col min="12558" max="12558" width="11.5" style="61" customWidth="1"/>
    <col min="12559" max="12559" width="10.5" style="61" customWidth="1"/>
    <col min="12560" max="12560" width="8" style="61" customWidth="1"/>
    <col min="12561" max="12561" width="7.375" style="61" customWidth="1"/>
    <col min="12562" max="12562" width="8.125" style="61" customWidth="1"/>
    <col min="12563" max="12563" width="7.625" style="61" customWidth="1"/>
    <col min="12564" max="12565" width="8.5" style="61" customWidth="1"/>
    <col min="12566" max="12566" width="9.125" style="61" customWidth="1"/>
    <col min="12567" max="12567" width="7.875" style="61" customWidth="1"/>
    <col min="12568" max="12568" width="8.625" style="61" customWidth="1"/>
    <col min="12569" max="12569" width="7.625" style="61" customWidth="1"/>
    <col min="12570" max="12570" width="8" style="61" customWidth="1"/>
    <col min="12571" max="12571" width="6.375" style="61" customWidth="1"/>
    <col min="12572" max="12572" width="8" style="61" customWidth="1"/>
    <col min="12573" max="12573" width="6.375" style="61" customWidth="1"/>
    <col min="12574" max="12574" width="8.375" style="61" customWidth="1"/>
    <col min="12575" max="12575" width="6.375" style="61" customWidth="1"/>
    <col min="12576" max="12576" width="10.375" style="61" customWidth="1"/>
    <col min="12577" max="12577" width="16.5" style="61" customWidth="1"/>
    <col min="12578" max="12578" width="10.375" style="61" customWidth="1"/>
    <col min="12579" max="12579" width="6" style="61" bestFit="1" customWidth="1"/>
    <col min="12580" max="12580" width="5.875" style="61"/>
    <col min="12581" max="12585" width="8.125" style="61" customWidth="1"/>
    <col min="12586" max="12587" width="0" style="61" hidden="1" customWidth="1"/>
    <col min="12588" max="12800" width="5.875" style="61"/>
    <col min="12801" max="12801" width="13" style="61" bestFit="1" customWidth="1"/>
    <col min="12802" max="12802" width="14.875" style="61" customWidth="1"/>
    <col min="12803" max="12803" width="13" style="61" customWidth="1"/>
    <col min="12804" max="12804" width="11.125" style="61" bestFit="1" customWidth="1"/>
    <col min="12805" max="12805" width="14.375" style="61" customWidth="1"/>
    <col min="12806" max="12806" width="12.625" style="61" bestFit="1" customWidth="1"/>
    <col min="12807" max="12807" width="25.625" style="61" customWidth="1"/>
    <col min="12808" max="12808" width="11.125" style="61" customWidth="1"/>
    <col min="12809" max="12809" width="26.375" style="61" customWidth="1"/>
    <col min="12810" max="12810" width="23.875" style="61" customWidth="1"/>
    <col min="12811" max="12811" width="11.125" style="61" customWidth="1"/>
    <col min="12812" max="12813" width="10.875" style="61" customWidth="1"/>
    <col min="12814" max="12814" width="11.5" style="61" customWidth="1"/>
    <col min="12815" max="12815" width="10.5" style="61" customWidth="1"/>
    <col min="12816" max="12816" width="8" style="61" customWidth="1"/>
    <col min="12817" max="12817" width="7.375" style="61" customWidth="1"/>
    <col min="12818" max="12818" width="8.125" style="61" customWidth="1"/>
    <col min="12819" max="12819" width="7.625" style="61" customWidth="1"/>
    <col min="12820" max="12821" width="8.5" style="61" customWidth="1"/>
    <col min="12822" max="12822" width="9.125" style="61" customWidth="1"/>
    <col min="12823" max="12823" width="7.875" style="61" customWidth="1"/>
    <col min="12824" max="12824" width="8.625" style="61" customWidth="1"/>
    <col min="12825" max="12825" width="7.625" style="61" customWidth="1"/>
    <col min="12826" max="12826" width="8" style="61" customWidth="1"/>
    <col min="12827" max="12827" width="6.375" style="61" customWidth="1"/>
    <col min="12828" max="12828" width="8" style="61" customWidth="1"/>
    <col min="12829" max="12829" width="6.375" style="61" customWidth="1"/>
    <col min="12830" max="12830" width="8.375" style="61" customWidth="1"/>
    <col min="12831" max="12831" width="6.375" style="61" customWidth="1"/>
    <col min="12832" max="12832" width="10.375" style="61" customWidth="1"/>
    <col min="12833" max="12833" width="16.5" style="61" customWidth="1"/>
    <col min="12834" max="12834" width="10.375" style="61" customWidth="1"/>
    <col min="12835" max="12835" width="6" style="61" bestFit="1" customWidth="1"/>
    <col min="12836" max="12836" width="5.875" style="61"/>
    <col min="12837" max="12841" width="8.125" style="61" customWidth="1"/>
    <col min="12842" max="12843" width="0" style="61" hidden="1" customWidth="1"/>
    <col min="12844" max="13056" width="5.875" style="61"/>
    <col min="13057" max="13057" width="13" style="61" bestFit="1" customWidth="1"/>
    <col min="13058" max="13058" width="14.875" style="61" customWidth="1"/>
    <col min="13059" max="13059" width="13" style="61" customWidth="1"/>
    <col min="13060" max="13060" width="11.125" style="61" bestFit="1" customWidth="1"/>
    <col min="13061" max="13061" width="14.375" style="61" customWidth="1"/>
    <col min="13062" max="13062" width="12.625" style="61" bestFit="1" customWidth="1"/>
    <col min="13063" max="13063" width="25.625" style="61" customWidth="1"/>
    <col min="13064" max="13064" width="11.125" style="61" customWidth="1"/>
    <col min="13065" max="13065" width="26.375" style="61" customWidth="1"/>
    <col min="13066" max="13066" width="23.875" style="61" customWidth="1"/>
    <col min="13067" max="13067" width="11.125" style="61" customWidth="1"/>
    <col min="13068" max="13069" width="10.875" style="61" customWidth="1"/>
    <col min="13070" max="13070" width="11.5" style="61" customWidth="1"/>
    <col min="13071" max="13071" width="10.5" style="61" customWidth="1"/>
    <col min="13072" max="13072" width="8" style="61" customWidth="1"/>
    <col min="13073" max="13073" width="7.375" style="61" customWidth="1"/>
    <col min="13074" max="13074" width="8.125" style="61" customWidth="1"/>
    <col min="13075" max="13075" width="7.625" style="61" customWidth="1"/>
    <col min="13076" max="13077" width="8.5" style="61" customWidth="1"/>
    <col min="13078" max="13078" width="9.125" style="61" customWidth="1"/>
    <col min="13079" max="13079" width="7.875" style="61" customWidth="1"/>
    <col min="13080" max="13080" width="8.625" style="61" customWidth="1"/>
    <col min="13081" max="13081" width="7.625" style="61" customWidth="1"/>
    <col min="13082" max="13082" width="8" style="61" customWidth="1"/>
    <col min="13083" max="13083" width="6.375" style="61" customWidth="1"/>
    <col min="13084" max="13084" width="8" style="61" customWidth="1"/>
    <col min="13085" max="13085" width="6.375" style="61" customWidth="1"/>
    <col min="13086" max="13086" width="8.375" style="61" customWidth="1"/>
    <col min="13087" max="13087" width="6.375" style="61" customWidth="1"/>
    <col min="13088" max="13088" width="10.375" style="61" customWidth="1"/>
    <col min="13089" max="13089" width="16.5" style="61" customWidth="1"/>
    <col min="13090" max="13090" width="10.375" style="61" customWidth="1"/>
    <col min="13091" max="13091" width="6" style="61" bestFit="1" customWidth="1"/>
    <col min="13092" max="13092" width="5.875" style="61"/>
    <col min="13093" max="13097" width="8.125" style="61" customWidth="1"/>
    <col min="13098" max="13099" width="0" style="61" hidden="1" customWidth="1"/>
    <col min="13100" max="13312" width="5.875" style="61"/>
    <col min="13313" max="13313" width="13" style="61" bestFit="1" customWidth="1"/>
    <col min="13314" max="13314" width="14.875" style="61" customWidth="1"/>
    <col min="13315" max="13315" width="13" style="61" customWidth="1"/>
    <col min="13316" max="13316" width="11.125" style="61" bestFit="1" customWidth="1"/>
    <col min="13317" max="13317" width="14.375" style="61" customWidth="1"/>
    <col min="13318" max="13318" width="12.625" style="61" bestFit="1" customWidth="1"/>
    <col min="13319" max="13319" width="25.625" style="61" customWidth="1"/>
    <col min="13320" max="13320" width="11.125" style="61" customWidth="1"/>
    <col min="13321" max="13321" width="26.375" style="61" customWidth="1"/>
    <col min="13322" max="13322" width="23.875" style="61" customWidth="1"/>
    <col min="13323" max="13323" width="11.125" style="61" customWidth="1"/>
    <col min="13324" max="13325" width="10.875" style="61" customWidth="1"/>
    <col min="13326" max="13326" width="11.5" style="61" customWidth="1"/>
    <col min="13327" max="13327" width="10.5" style="61" customWidth="1"/>
    <col min="13328" max="13328" width="8" style="61" customWidth="1"/>
    <col min="13329" max="13329" width="7.375" style="61" customWidth="1"/>
    <col min="13330" max="13330" width="8.125" style="61" customWidth="1"/>
    <col min="13331" max="13331" width="7.625" style="61" customWidth="1"/>
    <col min="13332" max="13333" width="8.5" style="61" customWidth="1"/>
    <col min="13334" max="13334" width="9.125" style="61" customWidth="1"/>
    <col min="13335" max="13335" width="7.875" style="61" customWidth="1"/>
    <col min="13336" max="13336" width="8.625" style="61" customWidth="1"/>
    <col min="13337" max="13337" width="7.625" style="61" customWidth="1"/>
    <col min="13338" max="13338" width="8" style="61" customWidth="1"/>
    <col min="13339" max="13339" width="6.375" style="61" customWidth="1"/>
    <col min="13340" max="13340" width="8" style="61" customWidth="1"/>
    <col min="13341" max="13341" width="6.375" style="61" customWidth="1"/>
    <col min="13342" max="13342" width="8.375" style="61" customWidth="1"/>
    <col min="13343" max="13343" width="6.375" style="61" customWidth="1"/>
    <col min="13344" max="13344" width="10.375" style="61" customWidth="1"/>
    <col min="13345" max="13345" width="16.5" style="61" customWidth="1"/>
    <col min="13346" max="13346" width="10.375" style="61" customWidth="1"/>
    <col min="13347" max="13347" width="6" style="61" bestFit="1" customWidth="1"/>
    <col min="13348" max="13348" width="5.875" style="61"/>
    <col min="13349" max="13353" width="8.125" style="61" customWidth="1"/>
    <col min="13354" max="13355" width="0" style="61" hidden="1" customWidth="1"/>
    <col min="13356" max="13568" width="5.875" style="61"/>
    <col min="13569" max="13569" width="13" style="61" bestFit="1" customWidth="1"/>
    <col min="13570" max="13570" width="14.875" style="61" customWidth="1"/>
    <col min="13571" max="13571" width="13" style="61" customWidth="1"/>
    <col min="13572" max="13572" width="11.125" style="61" bestFit="1" customWidth="1"/>
    <col min="13573" max="13573" width="14.375" style="61" customWidth="1"/>
    <col min="13574" max="13574" width="12.625" style="61" bestFit="1" customWidth="1"/>
    <col min="13575" max="13575" width="25.625" style="61" customWidth="1"/>
    <col min="13576" max="13576" width="11.125" style="61" customWidth="1"/>
    <col min="13577" max="13577" width="26.375" style="61" customWidth="1"/>
    <col min="13578" max="13578" width="23.875" style="61" customWidth="1"/>
    <col min="13579" max="13579" width="11.125" style="61" customWidth="1"/>
    <col min="13580" max="13581" width="10.875" style="61" customWidth="1"/>
    <col min="13582" max="13582" width="11.5" style="61" customWidth="1"/>
    <col min="13583" max="13583" width="10.5" style="61" customWidth="1"/>
    <col min="13584" max="13584" width="8" style="61" customWidth="1"/>
    <col min="13585" max="13585" width="7.375" style="61" customWidth="1"/>
    <col min="13586" max="13586" width="8.125" style="61" customWidth="1"/>
    <col min="13587" max="13587" width="7.625" style="61" customWidth="1"/>
    <col min="13588" max="13589" width="8.5" style="61" customWidth="1"/>
    <col min="13590" max="13590" width="9.125" style="61" customWidth="1"/>
    <col min="13591" max="13591" width="7.875" style="61" customWidth="1"/>
    <col min="13592" max="13592" width="8.625" style="61" customWidth="1"/>
    <col min="13593" max="13593" width="7.625" style="61" customWidth="1"/>
    <col min="13594" max="13594" width="8" style="61" customWidth="1"/>
    <col min="13595" max="13595" width="6.375" style="61" customWidth="1"/>
    <col min="13596" max="13596" width="8" style="61" customWidth="1"/>
    <col min="13597" max="13597" width="6.375" style="61" customWidth="1"/>
    <col min="13598" max="13598" width="8.375" style="61" customWidth="1"/>
    <col min="13599" max="13599" width="6.375" style="61" customWidth="1"/>
    <col min="13600" max="13600" width="10.375" style="61" customWidth="1"/>
    <col min="13601" max="13601" width="16.5" style="61" customWidth="1"/>
    <col min="13602" max="13602" width="10.375" style="61" customWidth="1"/>
    <col min="13603" max="13603" width="6" style="61" bestFit="1" customWidth="1"/>
    <col min="13604" max="13604" width="5.875" style="61"/>
    <col min="13605" max="13609" width="8.125" style="61" customWidth="1"/>
    <col min="13610" max="13611" width="0" style="61" hidden="1" customWidth="1"/>
    <col min="13612" max="13824" width="5.875" style="61"/>
    <col min="13825" max="13825" width="13" style="61" bestFit="1" customWidth="1"/>
    <col min="13826" max="13826" width="14.875" style="61" customWidth="1"/>
    <col min="13827" max="13827" width="13" style="61" customWidth="1"/>
    <col min="13828" max="13828" width="11.125" style="61" bestFit="1" customWidth="1"/>
    <col min="13829" max="13829" width="14.375" style="61" customWidth="1"/>
    <col min="13830" max="13830" width="12.625" style="61" bestFit="1" customWidth="1"/>
    <col min="13831" max="13831" width="25.625" style="61" customWidth="1"/>
    <col min="13832" max="13832" width="11.125" style="61" customWidth="1"/>
    <col min="13833" max="13833" width="26.375" style="61" customWidth="1"/>
    <col min="13834" max="13834" width="23.875" style="61" customWidth="1"/>
    <col min="13835" max="13835" width="11.125" style="61" customWidth="1"/>
    <col min="13836" max="13837" width="10.875" style="61" customWidth="1"/>
    <col min="13838" max="13838" width="11.5" style="61" customWidth="1"/>
    <col min="13839" max="13839" width="10.5" style="61" customWidth="1"/>
    <col min="13840" max="13840" width="8" style="61" customWidth="1"/>
    <col min="13841" max="13841" width="7.375" style="61" customWidth="1"/>
    <col min="13842" max="13842" width="8.125" style="61" customWidth="1"/>
    <col min="13843" max="13843" width="7.625" style="61" customWidth="1"/>
    <col min="13844" max="13845" width="8.5" style="61" customWidth="1"/>
    <col min="13846" max="13846" width="9.125" style="61" customWidth="1"/>
    <col min="13847" max="13847" width="7.875" style="61" customWidth="1"/>
    <col min="13848" max="13848" width="8.625" style="61" customWidth="1"/>
    <col min="13849" max="13849" width="7.625" style="61" customWidth="1"/>
    <col min="13850" max="13850" width="8" style="61" customWidth="1"/>
    <col min="13851" max="13851" width="6.375" style="61" customWidth="1"/>
    <col min="13852" max="13852" width="8" style="61" customWidth="1"/>
    <col min="13853" max="13853" width="6.375" style="61" customWidth="1"/>
    <col min="13854" max="13854" width="8.375" style="61" customWidth="1"/>
    <col min="13855" max="13855" width="6.375" style="61" customWidth="1"/>
    <col min="13856" max="13856" width="10.375" style="61" customWidth="1"/>
    <col min="13857" max="13857" width="16.5" style="61" customWidth="1"/>
    <col min="13858" max="13858" width="10.375" style="61" customWidth="1"/>
    <col min="13859" max="13859" width="6" style="61" bestFit="1" customWidth="1"/>
    <col min="13860" max="13860" width="5.875" style="61"/>
    <col min="13861" max="13865" width="8.125" style="61" customWidth="1"/>
    <col min="13866" max="13867" width="0" style="61" hidden="1" customWidth="1"/>
    <col min="13868" max="14080" width="5.875" style="61"/>
    <col min="14081" max="14081" width="13" style="61" bestFit="1" customWidth="1"/>
    <col min="14082" max="14082" width="14.875" style="61" customWidth="1"/>
    <col min="14083" max="14083" width="13" style="61" customWidth="1"/>
    <col min="14084" max="14084" width="11.125" style="61" bestFit="1" customWidth="1"/>
    <col min="14085" max="14085" width="14.375" style="61" customWidth="1"/>
    <col min="14086" max="14086" width="12.625" style="61" bestFit="1" customWidth="1"/>
    <col min="14087" max="14087" width="25.625" style="61" customWidth="1"/>
    <col min="14088" max="14088" width="11.125" style="61" customWidth="1"/>
    <col min="14089" max="14089" width="26.375" style="61" customWidth="1"/>
    <col min="14090" max="14090" width="23.875" style="61" customWidth="1"/>
    <col min="14091" max="14091" width="11.125" style="61" customWidth="1"/>
    <col min="14092" max="14093" width="10.875" style="61" customWidth="1"/>
    <col min="14094" max="14094" width="11.5" style="61" customWidth="1"/>
    <col min="14095" max="14095" width="10.5" style="61" customWidth="1"/>
    <col min="14096" max="14096" width="8" style="61" customWidth="1"/>
    <col min="14097" max="14097" width="7.375" style="61" customWidth="1"/>
    <col min="14098" max="14098" width="8.125" style="61" customWidth="1"/>
    <col min="14099" max="14099" width="7.625" style="61" customWidth="1"/>
    <col min="14100" max="14101" width="8.5" style="61" customWidth="1"/>
    <col min="14102" max="14102" width="9.125" style="61" customWidth="1"/>
    <col min="14103" max="14103" width="7.875" style="61" customWidth="1"/>
    <col min="14104" max="14104" width="8.625" style="61" customWidth="1"/>
    <col min="14105" max="14105" width="7.625" style="61" customWidth="1"/>
    <col min="14106" max="14106" width="8" style="61" customWidth="1"/>
    <col min="14107" max="14107" width="6.375" style="61" customWidth="1"/>
    <col min="14108" max="14108" width="8" style="61" customWidth="1"/>
    <col min="14109" max="14109" width="6.375" style="61" customWidth="1"/>
    <col min="14110" max="14110" width="8.375" style="61" customWidth="1"/>
    <col min="14111" max="14111" width="6.375" style="61" customWidth="1"/>
    <col min="14112" max="14112" width="10.375" style="61" customWidth="1"/>
    <col min="14113" max="14113" width="16.5" style="61" customWidth="1"/>
    <col min="14114" max="14114" width="10.375" style="61" customWidth="1"/>
    <col min="14115" max="14115" width="6" style="61" bestFit="1" customWidth="1"/>
    <col min="14116" max="14116" width="5.875" style="61"/>
    <col min="14117" max="14121" width="8.125" style="61" customWidth="1"/>
    <col min="14122" max="14123" width="0" style="61" hidden="1" customWidth="1"/>
    <col min="14124" max="14336" width="5.875" style="61"/>
    <col min="14337" max="14337" width="13" style="61" bestFit="1" customWidth="1"/>
    <col min="14338" max="14338" width="14.875" style="61" customWidth="1"/>
    <col min="14339" max="14339" width="13" style="61" customWidth="1"/>
    <col min="14340" max="14340" width="11.125" style="61" bestFit="1" customWidth="1"/>
    <col min="14341" max="14341" width="14.375" style="61" customWidth="1"/>
    <col min="14342" max="14342" width="12.625" style="61" bestFit="1" customWidth="1"/>
    <col min="14343" max="14343" width="25.625" style="61" customWidth="1"/>
    <col min="14344" max="14344" width="11.125" style="61" customWidth="1"/>
    <col min="14345" max="14345" width="26.375" style="61" customWidth="1"/>
    <col min="14346" max="14346" width="23.875" style="61" customWidth="1"/>
    <col min="14347" max="14347" width="11.125" style="61" customWidth="1"/>
    <col min="14348" max="14349" width="10.875" style="61" customWidth="1"/>
    <col min="14350" max="14350" width="11.5" style="61" customWidth="1"/>
    <col min="14351" max="14351" width="10.5" style="61" customWidth="1"/>
    <col min="14352" max="14352" width="8" style="61" customWidth="1"/>
    <col min="14353" max="14353" width="7.375" style="61" customWidth="1"/>
    <col min="14354" max="14354" width="8.125" style="61" customWidth="1"/>
    <col min="14355" max="14355" width="7.625" style="61" customWidth="1"/>
    <col min="14356" max="14357" width="8.5" style="61" customWidth="1"/>
    <col min="14358" max="14358" width="9.125" style="61" customWidth="1"/>
    <col min="14359" max="14359" width="7.875" style="61" customWidth="1"/>
    <col min="14360" max="14360" width="8.625" style="61" customWidth="1"/>
    <col min="14361" max="14361" width="7.625" style="61" customWidth="1"/>
    <col min="14362" max="14362" width="8" style="61" customWidth="1"/>
    <col min="14363" max="14363" width="6.375" style="61" customWidth="1"/>
    <col min="14364" max="14364" width="8" style="61" customWidth="1"/>
    <col min="14365" max="14365" width="6.375" style="61" customWidth="1"/>
    <col min="14366" max="14366" width="8.375" style="61" customWidth="1"/>
    <col min="14367" max="14367" width="6.375" style="61" customWidth="1"/>
    <col min="14368" max="14368" width="10.375" style="61" customWidth="1"/>
    <col min="14369" max="14369" width="16.5" style="61" customWidth="1"/>
    <col min="14370" max="14370" width="10.375" style="61" customWidth="1"/>
    <col min="14371" max="14371" width="6" style="61" bestFit="1" customWidth="1"/>
    <col min="14372" max="14372" width="5.875" style="61"/>
    <col min="14373" max="14377" width="8.125" style="61" customWidth="1"/>
    <col min="14378" max="14379" width="0" style="61" hidden="1" customWidth="1"/>
    <col min="14380" max="14592" width="5.875" style="61"/>
    <col min="14593" max="14593" width="13" style="61" bestFit="1" customWidth="1"/>
    <col min="14594" max="14594" width="14.875" style="61" customWidth="1"/>
    <col min="14595" max="14595" width="13" style="61" customWidth="1"/>
    <col min="14596" max="14596" width="11.125" style="61" bestFit="1" customWidth="1"/>
    <col min="14597" max="14597" width="14.375" style="61" customWidth="1"/>
    <col min="14598" max="14598" width="12.625" style="61" bestFit="1" customWidth="1"/>
    <col min="14599" max="14599" width="25.625" style="61" customWidth="1"/>
    <col min="14600" max="14600" width="11.125" style="61" customWidth="1"/>
    <col min="14601" max="14601" width="26.375" style="61" customWidth="1"/>
    <col min="14602" max="14602" width="23.875" style="61" customWidth="1"/>
    <col min="14603" max="14603" width="11.125" style="61" customWidth="1"/>
    <col min="14604" max="14605" width="10.875" style="61" customWidth="1"/>
    <col min="14606" max="14606" width="11.5" style="61" customWidth="1"/>
    <col min="14607" max="14607" width="10.5" style="61" customWidth="1"/>
    <col min="14608" max="14608" width="8" style="61" customWidth="1"/>
    <col min="14609" max="14609" width="7.375" style="61" customWidth="1"/>
    <col min="14610" max="14610" width="8.125" style="61" customWidth="1"/>
    <col min="14611" max="14611" width="7.625" style="61" customWidth="1"/>
    <col min="14612" max="14613" width="8.5" style="61" customWidth="1"/>
    <col min="14614" max="14614" width="9.125" style="61" customWidth="1"/>
    <col min="14615" max="14615" width="7.875" style="61" customWidth="1"/>
    <col min="14616" max="14616" width="8.625" style="61" customWidth="1"/>
    <col min="14617" max="14617" width="7.625" style="61" customWidth="1"/>
    <col min="14618" max="14618" width="8" style="61" customWidth="1"/>
    <col min="14619" max="14619" width="6.375" style="61" customWidth="1"/>
    <col min="14620" max="14620" width="8" style="61" customWidth="1"/>
    <col min="14621" max="14621" width="6.375" style="61" customWidth="1"/>
    <col min="14622" max="14622" width="8.375" style="61" customWidth="1"/>
    <col min="14623" max="14623" width="6.375" style="61" customWidth="1"/>
    <col min="14624" max="14624" width="10.375" style="61" customWidth="1"/>
    <col min="14625" max="14625" width="16.5" style="61" customWidth="1"/>
    <col min="14626" max="14626" width="10.375" style="61" customWidth="1"/>
    <col min="14627" max="14627" width="6" style="61" bestFit="1" customWidth="1"/>
    <col min="14628" max="14628" width="5.875" style="61"/>
    <col min="14629" max="14633" width="8.125" style="61" customWidth="1"/>
    <col min="14634" max="14635" width="0" style="61" hidden="1" customWidth="1"/>
    <col min="14636" max="14848" width="5.875" style="61"/>
    <col min="14849" max="14849" width="13" style="61" bestFit="1" customWidth="1"/>
    <col min="14850" max="14850" width="14.875" style="61" customWidth="1"/>
    <col min="14851" max="14851" width="13" style="61" customWidth="1"/>
    <col min="14852" max="14852" width="11.125" style="61" bestFit="1" customWidth="1"/>
    <col min="14853" max="14853" width="14.375" style="61" customWidth="1"/>
    <col min="14854" max="14854" width="12.625" style="61" bestFit="1" customWidth="1"/>
    <col min="14855" max="14855" width="25.625" style="61" customWidth="1"/>
    <col min="14856" max="14856" width="11.125" style="61" customWidth="1"/>
    <col min="14857" max="14857" width="26.375" style="61" customWidth="1"/>
    <col min="14858" max="14858" width="23.875" style="61" customWidth="1"/>
    <col min="14859" max="14859" width="11.125" style="61" customWidth="1"/>
    <col min="14860" max="14861" width="10.875" style="61" customWidth="1"/>
    <col min="14862" max="14862" width="11.5" style="61" customWidth="1"/>
    <col min="14863" max="14863" width="10.5" style="61" customWidth="1"/>
    <col min="14864" max="14864" width="8" style="61" customWidth="1"/>
    <col min="14865" max="14865" width="7.375" style="61" customWidth="1"/>
    <col min="14866" max="14866" width="8.125" style="61" customWidth="1"/>
    <col min="14867" max="14867" width="7.625" style="61" customWidth="1"/>
    <col min="14868" max="14869" width="8.5" style="61" customWidth="1"/>
    <col min="14870" max="14870" width="9.125" style="61" customWidth="1"/>
    <col min="14871" max="14871" width="7.875" style="61" customWidth="1"/>
    <col min="14872" max="14872" width="8.625" style="61" customWidth="1"/>
    <col min="14873" max="14873" width="7.625" style="61" customWidth="1"/>
    <col min="14874" max="14874" width="8" style="61" customWidth="1"/>
    <col min="14875" max="14875" width="6.375" style="61" customWidth="1"/>
    <col min="14876" max="14876" width="8" style="61" customWidth="1"/>
    <col min="14877" max="14877" width="6.375" style="61" customWidth="1"/>
    <col min="14878" max="14878" width="8.375" style="61" customWidth="1"/>
    <col min="14879" max="14879" width="6.375" style="61" customWidth="1"/>
    <col min="14880" max="14880" width="10.375" style="61" customWidth="1"/>
    <col min="14881" max="14881" width="16.5" style="61" customWidth="1"/>
    <col min="14882" max="14882" width="10.375" style="61" customWidth="1"/>
    <col min="14883" max="14883" width="6" style="61" bestFit="1" customWidth="1"/>
    <col min="14884" max="14884" width="5.875" style="61"/>
    <col min="14885" max="14889" width="8.125" style="61" customWidth="1"/>
    <col min="14890" max="14891" width="0" style="61" hidden="1" customWidth="1"/>
    <col min="14892" max="15104" width="5.875" style="61"/>
    <col min="15105" max="15105" width="13" style="61" bestFit="1" customWidth="1"/>
    <col min="15106" max="15106" width="14.875" style="61" customWidth="1"/>
    <col min="15107" max="15107" width="13" style="61" customWidth="1"/>
    <col min="15108" max="15108" width="11.125" style="61" bestFit="1" customWidth="1"/>
    <col min="15109" max="15109" width="14.375" style="61" customWidth="1"/>
    <col min="15110" max="15110" width="12.625" style="61" bestFit="1" customWidth="1"/>
    <col min="15111" max="15111" width="25.625" style="61" customWidth="1"/>
    <col min="15112" max="15112" width="11.125" style="61" customWidth="1"/>
    <col min="15113" max="15113" width="26.375" style="61" customWidth="1"/>
    <col min="15114" max="15114" width="23.875" style="61" customWidth="1"/>
    <col min="15115" max="15115" width="11.125" style="61" customWidth="1"/>
    <col min="15116" max="15117" width="10.875" style="61" customWidth="1"/>
    <col min="15118" max="15118" width="11.5" style="61" customWidth="1"/>
    <col min="15119" max="15119" width="10.5" style="61" customWidth="1"/>
    <col min="15120" max="15120" width="8" style="61" customWidth="1"/>
    <col min="15121" max="15121" width="7.375" style="61" customWidth="1"/>
    <col min="15122" max="15122" width="8.125" style="61" customWidth="1"/>
    <col min="15123" max="15123" width="7.625" style="61" customWidth="1"/>
    <col min="15124" max="15125" width="8.5" style="61" customWidth="1"/>
    <col min="15126" max="15126" width="9.125" style="61" customWidth="1"/>
    <col min="15127" max="15127" width="7.875" style="61" customWidth="1"/>
    <col min="15128" max="15128" width="8.625" style="61" customWidth="1"/>
    <col min="15129" max="15129" width="7.625" style="61" customWidth="1"/>
    <col min="15130" max="15130" width="8" style="61" customWidth="1"/>
    <col min="15131" max="15131" width="6.375" style="61" customWidth="1"/>
    <col min="15132" max="15132" width="8" style="61" customWidth="1"/>
    <col min="15133" max="15133" width="6.375" style="61" customWidth="1"/>
    <col min="15134" max="15134" width="8.375" style="61" customWidth="1"/>
    <col min="15135" max="15135" width="6.375" style="61" customWidth="1"/>
    <col min="15136" max="15136" width="10.375" style="61" customWidth="1"/>
    <col min="15137" max="15137" width="16.5" style="61" customWidth="1"/>
    <col min="15138" max="15138" width="10.375" style="61" customWidth="1"/>
    <col min="15139" max="15139" width="6" style="61" bestFit="1" customWidth="1"/>
    <col min="15140" max="15140" width="5.875" style="61"/>
    <col min="15141" max="15145" width="8.125" style="61" customWidth="1"/>
    <col min="15146" max="15147" width="0" style="61" hidden="1" customWidth="1"/>
    <col min="15148" max="15360" width="5.875" style="61"/>
    <col min="15361" max="15361" width="13" style="61" bestFit="1" customWidth="1"/>
    <col min="15362" max="15362" width="14.875" style="61" customWidth="1"/>
    <col min="15363" max="15363" width="13" style="61" customWidth="1"/>
    <col min="15364" max="15364" width="11.125" style="61" bestFit="1" customWidth="1"/>
    <col min="15365" max="15365" width="14.375" style="61" customWidth="1"/>
    <col min="15366" max="15366" width="12.625" style="61" bestFit="1" customWidth="1"/>
    <col min="15367" max="15367" width="25.625" style="61" customWidth="1"/>
    <col min="15368" max="15368" width="11.125" style="61" customWidth="1"/>
    <col min="15369" max="15369" width="26.375" style="61" customWidth="1"/>
    <col min="15370" max="15370" width="23.875" style="61" customWidth="1"/>
    <col min="15371" max="15371" width="11.125" style="61" customWidth="1"/>
    <col min="15372" max="15373" width="10.875" style="61" customWidth="1"/>
    <col min="15374" max="15374" width="11.5" style="61" customWidth="1"/>
    <col min="15375" max="15375" width="10.5" style="61" customWidth="1"/>
    <col min="15376" max="15376" width="8" style="61" customWidth="1"/>
    <col min="15377" max="15377" width="7.375" style="61" customWidth="1"/>
    <col min="15378" max="15378" width="8.125" style="61" customWidth="1"/>
    <col min="15379" max="15379" width="7.625" style="61" customWidth="1"/>
    <col min="15380" max="15381" width="8.5" style="61" customWidth="1"/>
    <col min="15382" max="15382" width="9.125" style="61" customWidth="1"/>
    <col min="15383" max="15383" width="7.875" style="61" customWidth="1"/>
    <col min="15384" max="15384" width="8.625" style="61" customWidth="1"/>
    <col min="15385" max="15385" width="7.625" style="61" customWidth="1"/>
    <col min="15386" max="15386" width="8" style="61" customWidth="1"/>
    <col min="15387" max="15387" width="6.375" style="61" customWidth="1"/>
    <col min="15388" max="15388" width="8" style="61" customWidth="1"/>
    <col min="15389" max="15389" width="6.375" style="61" customWidth="1"/>
    <col min="15390" max="15390" width="8.375" style="61" customWidth="1"/>
    <col min="15391" max="15391" width="6.375" style="61" customWidth="1"/>
    <col min="15392" max="15392" width="10.375" style="61" customWidth="1"/>
    <col min="15393" max="15393" width="16.5" style="61" customWidth="1"/>
    <col min="15394" max="15394" width="10.375" style="61" customWidth="1"/>
    <col min="15395" max="15395" width="6" style="61" bestFit="1" customWidth="1"/>
    <col min="15396" max="15396" width="5.875" style="61"/>
    <col min="15397" max="15401" width="8.125" style="61" customWidth="1"/>
    <col min="15402" max="15403" width="0" style="61" hidden="1" customWidth="1"/>
    <col min="15404" max="15616" width="5.875" style="61"/>
    <col min="15617" max="15617" width="13" style="61" bestFit="1" customWidth="1"/>
    <col min="15618" max="15618" width="14.875" style="61" customWidth="1"/>
    <col min="15619" max="15619" width="13" style="61" customWidth="1"/>
    <col min="15620" max="15620" width="11.125" style="61" bestFit="1" customWidth="1"/>
    <col min="15621" max="15621" width="14.375" style="61" customWidth="1"/>
    <col min="15622" max="15622" width="12.625" style="61" bestFit="1" customWidth="1"/>
    <col min="15623" max="15623" width="25.625" style="61" customWidth="1"/>
    <col min="15624" max="15624" width="11.125" style="61" customWidth="1"/>
    <col min="15625" max="15625" width="26.375" style="61" customWidth="1"/>
    <col min="15626" max="15626" width="23.875" style="61" customWidth="1"/>
    <col min="15627" max="15627" width="11.125" style="61" customWidth="1"/>
    <col min="15628" max="15629" width="10.875" style="61" customWidth="1"/>
    <col min="15630" max="15630" width="11.5" style="61" customWidth="1"/>
    <col min="15631" max="15631" width="10.5" style="61" customWidth="1"/>
    <col min="15632" max="15632" width="8" style="61" customWidth="1"/>
    <col min="15633" max="15633" width="7.375" style="61" customWidth="1"/>
    <col min="15634" max="15634" width="8.125" style="61" customWidth="1"/>
    <col min="15635" max="15635" width="7.625" style="61" customWidth="1"/>
    <col min="15636" max="15637" width="8.5" style="61" customWidth="1"/>
    <col min="15638" max="15638" width="9.125" style="61" customWidth="1"/>
    <col min="15639" max="15639" width="7.875" style="61" customWidth="1"/>
    <col min="15640" max="15640" width="8.625" style="61" customWidth="1"/>
    <col min="15641" max="15641" width="7.625" style="61" customWidth="1"/>
    <col min="15642" max="15642" width="8" style="61" customWidth="1"/>
    <col min="15643" max="15643" width="6.375" style="61" customWidth="1"/>
    <col min="15644" max="15644" width="8" style="61" customWidth="1"/>
    <col min="15645" max="15645" width="6.375" style="61" customWidth="1"/>
    <col min="15646" max="15646" width="8.375" style="61" customWidth="1"/>
    <col min="15647" max="15647" width="6.375" style="61" customWidth="1"/>
    <col min="15648" max="15648" width="10.375" style="61" customWidth="1"/>
    <col min="15649" max="15649" width="16.5" style="61" customWidth="1"/>
    <col min="15650" max="15650" width="10.375" style="61" customWidth="1"/>
    <col min="15651" max="15651" width="6" style="61" bestFit="1" customWidth="1"/>
    <col min="15652" max="15652" width="5.875" style="61"/>
    <col min="15653" max="15657" width="8.125" style="61" customWidth="1"/>
    <col min="15658" max="15659" width="0" style="61" hidden="1" customWidth="1"/>
    <col min="15660" max="15872" width="5.875" style="61"/>
    <col min="15873" max="15873" width="13" style="61" bestFit="1" customWidth="1"/>
    <col min="15874" max="15874" width="14.875" style="61" customWidth="1"/>
    <col min="15875" max="15875" width="13" style="61" customWidth="1"/>
    <col min="15876" max="15876" width="11.125" style="61" bestFit="1" customWidth="1"/>
    <col min="15877" max="15877" width="14.375" style="61" customWidth="1"/>
    <col min="15878" max="15878" width="12.625" style="61" bestFit="1" customWidth="1"/>
    <col min="15879" max="15879" width="25.625" style="61" customWidth="1"/>
    <col min="15880" max="15880" width="11.125" style="61" customWidth="1"/>
    <col min="15881" max="15881" width="26.375" style="61" customWidth="1"/>
    <col min="15882" max="15882" width="23.875" style="61" customWidth="1"/>
    <col min="15883" max="15883" width="11.125" style="61" customWidth="1"/>
    <col min="15884" max="15885" width="10.875" style="61" customWidth="1"/>
    <col min="15886" max="15886" width="11.5" style="61" customWidth="1"/>
    <col min="15887" max="15887" width="10.5" style="61" customWidth="1"/>
    <col min="15888" max="15888" width="8" style="61" customWidth="1"/>
    <col min="15889" max="15889" width="7.375" style="61" customWidth="1"/>
    <col min="15890" max="15890" width="8.125" style="61" customWidth="1"/>
    <col min="15891" max="15891" width="7.625" style="61" customWidth="1"/>
    <col min="15892" max="15893" width="8.5" style="61" customWidth="1"/>
    <col min="15894" max="15894" width="9.125" style="61" customWidth="1"/>
    <col min="15895" max="15895" width="7.875" style="61" customWidth="1"/>
    <col min="15896" max="15896" width="8.625" style="61" customWidth="1"/>
    <col min="15897" max="15897" width="7.625" style="61" customWidth="1"/>
    <col min="15898" max="15898" width="8" style="61" customWidth="1"/>
    <col min="15899" max="15899" width="6.375" style="61" customWidth="1"/>
    <col min="15900" max="15900" width="8" style="61" customWidth="1"/>
    <col min="15901" max="15901" width="6.375" style="61" customWidth="1"/>
    <col min="15902" max="15902" width="8.375" style="61" customWidth="1"/>
    <col min="15903" max="15903" width="6.375" style="61" customWidth="1"/>
    <col min="15904" max="15904" width="10.375" style="61" customWidth="1"/>
    <col min="15905" max="15905" width="16.5" style="61" customWidth="1"/>
    <col min="15906" max="15906" width="10.375" style="61" customWidth="1"/>
    <col min="15907" max="15907" width="6" style="61" bestFit="1" customWidth="1"/>
    <col min="15908" max="15908" width="5.875" style="61"/>
    <col min="15909" max="15913" width="8.125" style="61" customWidth="1"/>
    <col min="15914" max="15915" width="0" style="61" hidden="1" customWidth="1"/>
    <col min="15916" max="16128" width="5.875" style="61"/>
    <col min="16129" max="16129" width="13" style="61" bestFit="1" customWidth="1"/>
    <col min="16130" max="16130" width="14.875" style="61" customWidth="1"/>
    <col min="16131" max="16131" width="13" style="61" customWidth="1"/>
    <col min="16132" max="16132" width="11.125" style="61" bestFit="1" customWidth="1"/>
    <col min="16133" max="16133" width="14.375" style="61" customWidth="1"/>
    <col min="16134" max="16134" width="12.625" style="61" bestFit="1" customWidth="1"/>
    <col min="16135" max="16135" width="25.625" style="61" customWidth="1"/>
    <col min="16136" max="16136" width="11.125" style="61" customWidth="1"/>
    <col min="16137" max="16137" width="26.375" style="61" customWidth="1"/>
    <col min="16138" max="16138" width="23.875" style="61" customWidth="1"/>
    <col min="16139" max="16139" width="11.125" style="61" customWidth="1"/>
    <col min="16140" max="16141" width="10.875" style="61" customWidth="1"/>
    <col min="16142" max="16142" width="11.5" style="61" customWidth="1"/>
    <col min="16143" max="16143" width="10.5" style="61" customWidth="1"/>
    <col min="16144" max="16144" width="8" style="61" customWidth="1"/>
    <col min="16145" max="16145" width="7.375" style="61" customWidth="1"/>
    <col min="16146" max="16146" width="8.125" style="61" customWidth="1"/>
    <col min="16147" max="16147" width="7.625" style="61" customWidth="1"/>
    <col min="16148" max="16149" width="8.5" style="61" customWidth="1"/>
    <col min="16150" max="16150" width="9.125" style="61" customWidth="1"/>
    <col min="16151" max="16151" width="7.875" style="61" customWidth="1"/>
    <col min="16152" max="16152" width="8.625" style="61" customWidth="1"/>
    <col min="16153" max="16153" width="7.625" style="61" customWidth="1"/>
    <col min="16154" max="16154" width="8" style="61" customWidth="1"/>
    <col min="16155" max="16155" width="6.375" style="61" customWidth="1"/>
    <col min="16156" max="16156" width="8" style="61" customWidth="1"/>
    <col min="16157" max="16157" width="6.375" style="61" customWidth="1"/>
    <col min="16158" max="16158" width="8.375" style="61" customWidth="1"/>
    <col min="16159" max="16159" width="6.375" style="61" customWidth="1"/>
    <col min="16160" max="16160" width="10.375" style="61" customWidth="1"/>
    <col min="16161" max="16161" width="16.5" style="61" customWidth="1"/>
    <col min="16162" max="16162" width="10.375" style="61" customWidth="1"/>
    <col min="16163" max="16163" width="6" style="61" bestFit="1" customWidth="1"/>
    <col min="16164" max="16164" width="5.875" style="61"/>
    <col min="16165" max="16169" width="8.125" style="61" customWidth="1"/>
    <col min="16170" max="16171" width="0" style="61" hidden="1" customWidth="1"/>
    <col min="16172" max="16384" width="5.875" style="61"/>
  </cols>
  <sheetData>
    <row r="1" spans="1:42" ht="19.899999999999999">
      <c r="A1" s="345" t="str">
        <f>'1. Project Overview'!C1</f>
        <v>CITIZEN SECURITY AND JUSTICE PROGRAMME 111</v>
      </c>
    </row>
    <row r="2" spans="1:42" ht="21">
      <c r="A2" s="342" t="s">
        <v>956</v>
      </c>
    </row>
    <row r="3" spans="1:42" ht="27" customHeight="1" thickBot="1">
      <c r="A3" s="25" t="s">
        <v>954</v>
      </c>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c r="AB3" s="343"/>
      <c r="AC3" s="343"/>
      <c r="AD3" s="343"/>
      <c r="AE3" s="343"/>
      <c r="AF3" s="343"/>
      <c r="AG3" s="343"/>
      <c r="AH3" s="344"/>
    </row>
    <row r="4" spans="1:42" ht="15.75">
      <c r="A4" s="1296" t="s">
        <v>85</v>
      </c>
      <c r="B4" s="1297"/>
      <c r="C4" s="1297"/>
      <c r="D4" s="1297"/>
      <c r="E4" s="1297"/>
      <c r="F4" s="1297"/>
      <c r="G4" s="1297"/>
      <c r="H4" s="1297"/>
      <c r="I4" s="1297"/>
      <c r="J4" s="1297"/>
      <c r="K4" s="1297"/>
      <c r="L4" s="1297"/>
      <c r="M4" s="1297"/>
      <c r="N4" s="1297"/>
      <c r="O4" s="1297"/>
      <c r="P4" s="1297"/>
      <c r="Q4" s="1297"/>
      <c r="R4" s="1297"/>
      <c r="S4" s="1297"/>
      <c r="T4" s="1297"/>
      <c r="U4" s="1297"/>
      <c r="V4" s="1297"/>
      <c r="W4" s="1297"/>
      <c r="X4" s="1297"/>
      <c r="Y4" s="1297"/>
      <c r="Z4" s="1297"/>
      <c r="AA4" s="1297"/>
      <c r="AB4" s="1297"/>
      <c r="AC4" s="1297"/>
      <c r="AD4" s="1297"/>
      <c r="AE4" s="1297"/>
      <c r="AF4" s="1297"/>
      <c r="AG4" s="1297"/>
      <c r="AH4" s="1298"/>
    </row>
    <row r="5" spans="1:42" ht="22.5" customHeight="1">
      <c r="A5" s="1302" t="s">
        <v>86</v>
      </c>
      <c r="B5" s="1291" t="s">
        <v>87</v>
      </c>
      <c r="C5" s="1299" t="s">
        <v>88</v>
      </c>
      <c r="D5" s="1291" t="s">
        <v>89</v>
      </c>
      <c r="E5" s="1291" t="s">
        <v>90</v>
      </c>
      <c r="F5" s="1291" t="s">
        <v>91</v>
      </c>
      <c r="G5" s="1291" t="s">
        <v>92</v>
      </c>
      <c r="H5" s="1291" t="s">
        <v>93</v>
      </c>
      <c r="I5" s="1291" t="s">
        <v>94</v>
      </c>
      <c r="J5" s="1291" t="s">
        <v>95</v>
      </c>
      <c r="K5" s="1291" t="s">
        <v>96</v>
      </c>
      <c r="L5" s="1291" t="s">
        <v>97</v>
      </c>
      <c r="M5" s="1291" t="s">
        <v>98</v>
      </c>
      <c r="N5" s="1291" t="s">
        <v>99</v>
      </c>
      <c r="O5" s="1291" t="s">
        <v>100</v>
      </c>
      <c r="P5" s="1294" t="s">
        <v>101</v>
      </c>
      <c r="Q5" s="1305"/>
      <c r="R5" s="1305"/>
      <c r="S5" s="1305"/>
      <c r="T5" s="1305"/>
      <c r="U5" s="1305"/>
      <c r="V5" s="1305"/>
      <c r="W5" s="1305"/>
      <c r="X5" s="1305"/>
      <c r="Y5" s="1305"/>
      <c r="Z5" s="1305"/>
      <c r="AA5" s="1305"/>
      <c r="AB5" s="1305"/>
      <c r="AC5" s="1305"/>
      <c r="AD5" s="1305"/>
      <c r="AE5" s="1295"/>
      <c r="AF5" s="1291" t="s">
        <v>102</v>
      </c>
      <c r="AG5" s="1291" t="s">
        <v>103</v>
      </c>
      <c r="AH5" s="1288" t="s">
        <v>104</v>
      </c>
      <c r="AP5" s="61" t="s">
        <v>105</v>
      </c>
    </row>
    <row r="6" spans="1:42" ht="37.5" customHeight="1">
      <c r="A6" s="1303"/>
      <c r="B6" s="1292"/>
      <c r="C6" s="1300"/>
      <c r="D6" s="1292"/>
      <c r="E6" s="1292"/>
      <c r="F6" s="1292"/>
      <c r="G6" s="1292"/>
      <c r="H6" s="1292"/>
      <c r="I6" s="1292"/>
      <c r="J6" s="1292"/>
      <c r="K6" s="1292"/>
      <c r="L6" s="1292"/>
      <c r="M6" s="1292"/>
      <c r="N6" s="1292"/>
      <c r="O6" s="1292"/>
      <c r="P6" s="1294" t="s">
        <v>106</v>
      </c>
      <c r="Q6" s="1295"/>
      <c r="R6" s="1294" t="s">
        <v>107</v>
      </c>
      <c r="S6" s="1295"/>
      <c r="T6" s="1294" t="s">
        <v>108</v>
      </c>
      <c r="U6" s="1295"/>
      <c r="V6" s="1294" t="s">
        <v>109</v>
      </c>
      <c r="W6" s="1295"/>
      <c r="X6" s="1294" t="s">
        <v>110</v>
      </c>
      <c r="Y6" s="1295"/>
      <c r="Z6" s="1294" t="s">
        <v>111</v>
      </c>
      <c r="AA6" s="1295"/>
      <c r="AB6" s="1294" t="s">
        <v>112</v>
      </c>
      <c r="AC6" s="1295"/>
      <c r="AD6" s="1294" t="s">
        <v>113</v>
      </c>
      <c r="AE6" s="1295"/>
      <c r="AF6" s="1292"/>
      <c r="AG6" s="1292"/>
      <c r="AH6" s="1289"/>
      <c r="AP6" s="61" t="s">
        <v>114</v>
      </c>
    </row>
    <row r="7" spans="1:42" ht="20.25" customHeight="1">
      <c r="A7" s="1304"/>
      <c r="B7" s="1293"/>
      <c r="C7" s="1301"/>
      <c r="D7" s="1293"/>
      <c r="E7" s="1293"/>
      <c r="F7" s="1293"/>
      <c r="G7" s="1293"/>
      <c r="H7" s="1293"/>
      <c r="I7" s="1293"/>
      <c r="J7" s="1293"/>
      <c r="K7" s="1293"/>
      <c r="L7" s="1293"/>
      <c r="M7" s="1293"/>
      <c r="N7" s="1293"/>
      <c r="O7" s="1293"/>
      <c r="P7" s="969" t="s">
        <v>115</v>
      </c>
      <c r="Q7" s="969" t="s">
        <v>116</v>
      </c>
      <c r="R7" s="969" t="s">
        <v>115</v>
      </c>
      <c r="S7" s="969" t="s">
        <v>116</v>
      </c>
      <c r="T7" s="969" t="s">
        <v>115</v>
      </c>
      <c r="U7" s="969" t="s">
        <v>116</v>
      </c>
      <c r="V7" s="969" t="s">
        <v>115</v>
      </c>
      <c r="W7" s="969" t="s">
        <v>116</v>
      </c>
      <c r="X7" s="969" t="s">
        <v>115</v>
      </c>
      <c r="Y7" s="969" t="s">
        <v>116</v>
      </c>
      <c r="Z7" s="969" t="s">
        <v>115</v>
      </c>
      <c r="AA7" s="969" t="s">
        <v>116</v>
      </c>
      <c r="AB7" s="969" t="s">
        <v>115</v>
      </c>
      <c r="AC7" s="969" t="s">
        <v>116</v>
      </c>
      <c r="AD7" s="969" t="s">
        <v>115</v>
      </c>
      <c r="AE7" s="969" t="s">
        <v>116</v>
      </c>
      <c r="AF7" s="1293"/>
      <c r="AG7" s="1293"/>
      <c r="AH7" s="1290"/>
      <c r="AP7" s="62" t="s">
        <v>117</v>
      </c>
    </row>
    <row r="8" spans="1:42" ht="30" customHeight="1">
      <c r="A8" s="68" t="s">
        <v>692</v>
      </c>
      <c r="B8" s="69"/>
      <c r="C8" s="69"/>
      <c r="D8" s="669"/>
      <c r="E8" s="65" t="s">
        <v>695</v>
      </c>
      <c r="F8" s="669"/>
      <c r="G8" s="669" t="s">
        <v>125</v>
      </c>
      <c r="H8" s="669"/>
      <c r="I8" s="669" t="s">
        <v>696</v>
      </c>
      <c r="J8" s="669" t="s">
        <v>176</v>
      </c>
      <c r="K8" s="669"/>
      <c r="L8" s="306">
        <v>28536</v>
      </c>
      <c r="M8" s="65" t="s">
        <v>697</v>
      </c>
      <c r="N8" s="669"/>
      <c r="O8" s="669" t="s">
        <v>117</v>
      </c>
      <c r="P8" s="307">
        <v>43739</v>
      </c>
      <c r="Q8" s="669"/>
      <c r="R8" s="669" t="s">
        <v>694</v>
      </c>
      <c r="S8" s="669"/>
      <c r="T8" s="307">
        <v>43739</v>
      </c>
      <c r="U8" s="669"/>
      <c r="V8" s="307">
        <v>43739</v>
      </c>
      <c r="W8" s="669"/>
      <c r="X8" s="307">
        <v>43739</v>
      </c>
      <c r="Y8" s="669"/>
      <c r="Z8" s="669" t="s">
        <v>694</v>
      </c>
      <c r="AA8" s="669"/>
      <c r="AB8" s="307">
        <v>43770</v>
      </c>
      <c r="AC8" s="669"/>
      <c r="AD8" s="307">
        <v>43800</v>
      </c>
      <c r="AE8" s="669"/>
      <c r="AF8" s="669"/>
      <c r="AG8" s="669"/>
      <c r="AH8" s="71" t="s">
        <v>1618</v>
      </c>
      <c r="AP8" s="62" t="s">
        <v>118</v>
      </c>
    </row>
    <row r="9" spans="1:42" ht="28.5" customHeight="1">
      <c r="A9" s="68" t="s">
        <v>692</v>
      </c>
      <c r="B9" s="69"/>
      <c r="C9" s="69"/>
      <c r="D9" s="669"/>
      <c r="E9" s="65" t="s">
        <v>700</v>
      </c>
      <c r="F9" s="669"/>
      <c r="G9" s="669" t="s">
        <v>125</v>
      </c>
      <c r="H9" s="669"/>
      <c r="I9" s="669" t="s">
        <v>698</v>
      </c>
      <c r="J9" s="669" t="s">
        <v>176</v>
      </c>
      <c r="K9" s="669"/>
      <c r="L9" s="306">
        <v>96154</v>
      </c>
      <c r="M9" s="65" t="s">
        <v>693</v>
      </c>
      <c r="N9" s="669"/>
      <c r="O9" s="669" t="s">
        <v>117</v>
      </c>
      <c r="P9" s="307">
        <v>43739</v>
      </c>
      <c r="Q9" s="669"/>
      <c r="R9" s="669" t="s">
        <v>694</v>
      </c>
      <c r="S9" s="669"/>
      <c r="T9" s="307">
        <v>43739</v>
      </c>
      <c r="U9" s="669"/>
      <c r="V9" s="307">
        <v>43739</v>
      </c>
      <c r="W9" s="669"/>
      <c r="X9" s="307">
        <v>43739</v>
      </c>
      <c r="Y9" s="669"/>
      <c r="Z9" s="669" t="s">
        <v>699</v>
      </c>
      <c r="AA9" s="669"/>
      <c r="AB9" s="307">
        <v>43770</v>
      </c>
      <c r="AC9" s="669"/>
      <c r="AD9" s="307">
        <v>43800</v>
      </c>
      <c r="AE9" s="669"/>
      <c r="AF9" s="669"/>
      <c r="AG9" s="669"/>
      <c r="AH9" s="71" t="s">
        <v>1619</v>
      </c>
      <c r="AI9" s="312"/>
      <c r="AJ9" s="312"/>
      <c r="AK9" s="312"/>
      <c r="AL9" s="312"/>
      <c r="AM9" s="312"/>
      <c r="AN9" s="312"/>
      <c r="AO9" s="312"/>
      <c r="AP9" s="62" t="s">
        <v>119</v>
      </c>
    </row>
    <row r="10" spans="1:42" ht="25.5" customHeight="1">
      <c r="A10" s="797" t="s">
        <v>692</v>
      </c>
      <c r="B10" s="798"/>
      <c r="C10" s="798"/>
      <c r="D10" s="555"/>
      <c r="E10" s="447" t="s">
        <v>1126</v>
      </c>
      <c r="F10" s="555"/>
      <c r="G10" s="555" t="s">
        <v>125</v>
      </c>
      <c r="H10" s="555"/>
      <c r="I10" s="555" t="s">
        <v>701</v>
      </c>
      <c r="J10" s="555" t="s">
        <v>176</v>
      </c>
      <c r="K10" s="555"/>
      <c r="L10" s="832">
        <v>129470.33</v>
      </c>
      <c r="M10" s="447" t="s">
        <v>702</v>
      </c>
      <c r="N10" s="555"/>
      <c r="O10" s="555" t="s">
        <v>117</v>
      </c>
      <c r="P10" s="831">
        <v>43739</v>
      </c>
      <c r="Q10" s="87"/>
      <c r="R10" s="87" t="s">
        <v>694</v>
      </c>
      <c r="S10" s="87"/>
      <c r="T10" s="307">
        <v>43739</v>
      </c>
      <c r="U10" s="87"/>
      <c r="V10" s="831">
        <v>43739</v>
      </c>
      <c r="W10" s="87"/>
      <c r="X10" s="831">
        <v>43739</v>
      </c>
      <c r="Y10" s="87"/>
      <c r="Z10" s="87" t="s">
        <v>694</v>
      </c>
      <c r="AA10" s="87"/>
      <c r="AB10" s="831">
        <v>43770</v>
      </c>
      <c r="AC10" s="87"/>
      <c r="AD10" s="831">
        <v>43800</v>
      </c>
      <c r="AE10" s="555"/>
      <c r="AF10" s="555"/>
      <c r="AG10" s="555"/>
      <c r="AH10" s="597" t="s">
        <v>1618</v>
      </c>
      <c r="AI10" s="818"/>
      <c r="AJ10" s="818"/>
      <c r="AK10" s="818"/>
      <c r="AL10" s="818"/>
      <c r="AM10" s="818"/>
      <c r="AN10" s="818"/>
      <c r="AO10" s="818"/>
      <c r="AP10" s="62" t="s">
        <v>120</v>
      </c>
    </row>
    <row r="11" spans="1:42" ht="36.75" customHeight="1">
      <c r="A11" s="797" t="s">
        <v>692</v>
      </c>
      <c r="B11" s="798"/>
      <c r="C11" s="798"/>
      <c r="D11" s="555"/>
      <c r="E11" s="447" t="s">
        <v>1127</v>
      </c>
      <c r="F11" s="555"/>
      <c r="G11" s="555" t="s">
        <v>125</v>
      </c>
      <c r="H11" s="555"/>
      <c r="I11" s="555" t="s">
        <v>1128</v>
      </c>
      <c r="J11" s="555" t="s">
        <v>176</v>
      </c>
      <c r="K11" s="555"/>
      <c r="L11" s="832">
        <v>30236</v>
      </c>
      <c r="M11" s="447" t="s">
        <v>702</v>
      </c>
      <c r="N11" s="555"/>
      <c r="O11" s="555" t="s">
        <v>117</v>
      </c>
      <c r="P11" s="831">
        <v>43770</v>
      </c>
      <c r="Q11" s="87"/>
      <c r="R11" s="87" t="s">
        <v>694</v>
      </c>
      <c r="S11" s="87"/>
      <c r="T11" s="831">
        <v>43739</v>
      </c>
      <c r="U11" s="87"/>
      <c r="V11" s="831">
        <v>43739</v>
      </c>
      <c r="W11" s="87"/>
      <c r="X11" s="831">
        <v>43739</v>
      </c>
      <c r="Y11" s="87"/>
      <c r="Z11" s="87" t="s">
        <v>699</v>
      </c>
      <c r="AA11" s="87"/>
      <c r="AB11" s="831">
        <v>43770</v>
      </c>
      <c r="AC11" s="87"/>
      <c r="AD11" s="831">
        <v>43800</v>
      </c>
      <c r="AE11" s="555"/>
      <c r="AF11" s="555"/>
      <c r="AG11" s="555"/>
      <c r="AH11" s="597" t="s">
        <v>1620</v>
      </c>
      <c r="AI11" s="818"/>
      <c r="AJ11" s="818"/>
      <c r="AK11" s="818"/>
      <c r="AL11" s="818"/>
      <c r="AM11" s="818"/>
      <c r="AN11" s="818"/>
      <c r="AO11" s="818"/>
      <c r="AP11" s="62" t="s">
        <v>121</v>
      </c>
    </row>
    <row r="12" spans="1:42" ht="29.25" customHeight="1">
      <c r="A12" s="308" t="s">
        <v>692</v>
      </c>
      <c r="B12" s="88"/>
      <c r="C12" s="88"/>
      <c r="D12" s="89"/>
      <c r="E12" s="311" t="s">
        <v>703</v>
      </c>
      <c r="F12" s="89"/>
      <c r="G12" s="89" t="s">
        <v>125</v>
      </c>
      <c r="H12" s="89"/>
      <c r="I12" s="89" t="s">
        <v>704</v>
      </c>
      <c r="J12" s="89" t="s">
        <v>176</v>
      </c>
      <c r="K12" s="89"/>
      <c r="L12" s="309">
        <v>17308</v>
      </c>
      <c r="M12" s="311" t="s">
        <v>702</v>
      </c>
      <c r="N12" s="89"/>
      <c r="O12" s="89" t="s">
        <v>117</v>
      </c>
      <c r="P12" s="307">
        <v>43770</v>
      </c>
      <c r="Q12" s="669"/>
      <c r="R12" s="669" t="s">
        <v>694</v>
      </c>
      <c r="S12" s="669"/>
      <c r="T12" s="831">
        <v>43770</v>
      </c>
      <c r="U12" s="669"/>
      <c r="V12" s="307">
        <v>43770</v>
      </c>
      <c r="W12" s="669"/>
      <c r="X12" s="307">
        <v>43770</v>
      </c>
      <c r="Y12" s="669"/>
      <c r="Z12" s="669" t="s">
        <v>694</v>
      </c>
      <c r="AA12" s="669"/>
      <c r="AB12" s="307">
        <v>43770</v>
      </c>
      <c r="AC12" s="669"/>
      <c r="AD12" s="307">
        <v>43800</v>
      </c>
      <c r="AE12" s="89"/>
      <c r="AF12" s="89"/>
      <c r="AG12" s="89"/>
      <c r="AH12" s="91" t="s">
        <v>1619</v>
      </c>
      <c r="AP12" s="62" t="s">
        <v>122</v>
      </c>
    </row>
    <row r="13" spans="1:42" ht="42.75" customHeight="1">
      <c r="A13" s="308" t="s">
        <v>692</v>
      </c>
      <c r="B13" s="88"/>
      <c r="C13" s="88"/>
      <c r="D13" s="89"/>
      <c r="E13" s="311" t="s">
        <v>1129</v>
      </c>
      <c r="F13" s="89"/>
      <c r="G13" s="89" t="s">
        <v>125</v>
      </c>
      <c r="H13" s="89"/>
      <c r="I13" s="89" t="s">
        <v>1130</v>
      </c>
      <c r="J13" s="89" t="s">
        <v>176</v>
      </c>
      <c r="K13" s="89"/>
      <c r="L13" s="309">
        <v>26923</v>
      </c>
      <c r="M13" s="311" t="s">
        <v>1131</v>
      </c>
      <c r="N13" s="89"/>
      <c r="O13" s="89" t="s">
        <v>117</v>
      </c>
      <c r="P13" s="310">
        <v>43739</v>
      </c>
      <c r="Q13" s="89"/>
      <c r="R13" s="89" t="s">
        <v>694</v>
      </c>
      <c r="S13" s="89"/>
      <c r="T13" s="831">
        <v>43739</v>
      </c>
      <c r="U13" s="89"/>
      <c r="V13" s="310">
        <v>43770</v>
      </c>
      <c r="W13" s="89"/>
      <c r="X13" s="310">
        <v>43770</v>
      </c>
      <c r="Y13" s="89"/>
      <c r="Z13" s="89" t="s">
        <v>694</v>
      </c>
      <c r="AA13" s="89"/>
      <c r="AB13" s="310">
        <v>43770</v>
      </c>
      <c r="AC13" s="89"/>
      <c r="AD13" s="310">
        <v>43800</v>
      </c>
      <c r="AE13" s="89"/>
      <c r="AF13" s="89"/>
      <c r="AG13" s="89"/>
      <c r="AH13" s="91" t="s">
        <v>1619</v>
      </c>
      <c r="AP13" s="62" t="s">
        <v>124</v>
      </c>
    </row>
    <row r="14" spans="1:42" ht="40.5" customHeight="1" thickBot="1">
      <c r="A14" s="72" t="s">
        <v>692</v>
      </c>
      <c r="B14" s="73"/>
      <c r="C14" s="73"/>
      <c r="D14" s="74"/>
      <c r="E14" s="75" t="s">
        <v>705</v>
      </c>
      <c r="F14" s="74"/>
      <c r="G14" s="74" t="s">
        <v>125</v>
      </c>
      <c r="H14" s="74"/>
      <c r="I14" s="74" t="s">
        <v>706</v>
      </c>
      <c r="J14" s="74" t="s">
        <v>176</v>
      </c>
      <c r="K14" s="74"/>
      <c r="L14" s="314">
        <v>54074</v>
      </c>
      <c r="M14" s="75" t="s">
        <v>707</v>
      </c>
      <c r="N14" s="74"/>
      <c r="O14" s="74" t="s">
        <v>117</v>
      </c>
      <c r="P14" s="310">
        <v>43770</v>
      </c>
      <c r="Q14" s="74"/>
      <c r="R14" s="74" t="s">
        <v>694</v>
      </c>
      <c r="S14" s="74"/>
      <c r="T14" s="831">
        <v>43739</v>
      </c>
      <c r="U14" s="74"/>
      <c r="V14" s="310">
        <v>43770</v>
      </c>
      <c r="W14" s="74"/>
      <c r="X14" s="315">
        <v>43770</v>
      </c>
      <c r="Y14" s="74"/>
      <c r="Z14" s="74" t="s">
        <v>694</v>
      </c>
      <c r="AA14" s="74"/>
      <c r="AB14" s="315">
        <v>43770</v>
      </c>
      <c r="AC14" s="74"/>
      <c r="AD14" s="315">
        <v>43800</v>
      </c>
      <c r="AE14" s="74"/>
      <c r="AF14" s="74"/>
      <c r="AG14" s="74"/>
      <c r="AH14" s="76" t="s">
        <v>1618</v>
      </c>
    </row>
    <row r="15" spans="1:42" ht="35.25" customHeight="1" thickBot="1"/>
    <row r="16" spans="1:42" ht="25.5" customHeight="1">
      <c r="A16" s="1296" t="s">
        <v>123</v>
      </c>
      <c r="B16" s="1297"/>
      <c r="C16" s="1297"/>
      <c r="D16" s="1297"/>
      <c r="E16" s="1297"/>
      <c r="F16" s="1297"/>
      <c r="G16" s="1297"/>
      <c r="H16" s="1297"/>
      <c r="I16" s="1297"/>
      <c r="J16" s="1297"/>
      <c r="K16" s="1297"/>
      <c r="L16" s="1297"/>
      <c r="M16" s="1297"/>
      <c r="N16" s="1297"/>
      <c r="O16" s="1297"/>
      <c r="P16" s="1297"/>
      <c r="Q16" s="1297"/>
      <c r="R16" s="1297"/>
      <c r="S16" s="1297"/>
      <c r="T16" s="1297"/>
      <c r="U16" s="1297"/>
      <c r="V16" s="1297"/>
      <c r="W16" s="1297"/>
      <c r="X16" s="1297"/>
      <c r="Y16" s="1297"/>
      <c r="Z16" s="1297"/>
      <c r="AA16" s="1297"/>
      <c r="AB16" s="1297"/>
      <c r="AC16" s="1297"/>
      <c r="AD16" s="1297"/>
      <c r="AE16" s="1297"/>
      <c r="AF16" s="1297"/>
      <c r="AG16" s="1297"/>
      <c r="AH16" s="1298"/>
      <c r="AP16" s="62" t="s">
        <v>125</v>
      </c>
    </row>
    <row r="17" spans="1:42" ht="12.75" customHeight="1">
      <c r="A17" s="1291" t="s">
        <v>86</v>
      </c>
      <c r="B17" s="1291" t="s">
        <v>87</v>
      </c>
      <c r="C17" s="1299" t="s">
        <v>88</v>
      </c>
      <c r="D17" s="1291" t="s">
        <v>89</v>
      </c>
      <c r="E17" s="1291" t="s">
        <v>90</v>
      </c>
      <c r="F17" s="1291" t="s">
        <v>91</v>
      </c>
      <c r="G17" s="1291" t="s">
        <v>92</v>
      </c>
      <c r="H17" s="1291" t="s">
        <v>93</v>
      </c>
      <c r="I17" s="1291" t="s">
        <v>94</v>
      </c>
      <c r="J17" s="1291" t="s">
        <v>95</v>
      </c>
      <c r="K17" s="1291" t="s">
        <v>96</v>
      </c>
      <c r="L17" s="1291" t="s">
        <v>97</v>
      </c>
      <c r="M17" s="1291" t="s">
        <v>98</v>
      </c>
      <c r="N17" s="1291" t="s">
        <v>99</v>
      </c>
      <c r="O17" s="1291" t="s">
        <v>100</v>
      </c>
      <c r="P17" s="1294" t="s">
        <v>101</v>
      </c>
      <c r="Q17" s="1305"/>
      <c r="R17" s="1305"/>
      <c r="S17" s="1305"/>
      <c r="T17" s="1305"/>
      <c r="U17" s="1305"/>
      <c r="V17" s="1305"/>
      <c r="W17" s="1305"/>
      <c r="X17" s="1305"/>
      <c r="Y17" s="1305"/>
      <c r="Z17" s="1305"/>
      <c r="AA17" s="1305"/>
      <c r="AB17" s="1305"/>
      <c r="AC17" s="1305"/>
      <c r="AD17" s="1305"/>
      <c r="AE17" s="1295"/>
      <c r="AF17" s="1291" t="s">
        <v>102</v>
      </c>
      <c r="AG17" s="1291" t="s">
        <v>103</v>
      </c>
      <c r="AH17" s="1291" t="s">
        <v>104</v>
      </c>
      <c r="AP17" s="62" t="s">
        <v>126</v>
      </c>
    </row>
    <row r="18" spans="1:42" ht="12.75" customHeight="1">
      <c r="A18" s="1292"/>
      <c r="B18" s="1292"/>
      <c r="C18" s="1300"/>
      <c r="D18" s="1292"/>
      <c r="E18" s="1292"/>
      <c r="F18" s="1292"/>
      <c r="G18" s="1292"/>
      <c r="H18" s="1292"/>
      <c r="I18" s="1292"/>
      <c r="J18" s="1292"/>
      <c r="K18" s="1292"/>
      <c r="L18" s="1292"/>
      <c r="M18" s="1292"/>
      <c r="N18" s="1292"/>
      <c r="O18" s="1292"/>
      <c r="P18" s="1294" t="s">
        <v>106</v>
      </c>
      <c r="Q18" s="1295"/>
      <c r="R18" s="1294" t="s">
        <v>107</v>
      </c>
      <c r="S18" s="1295"/>
      <c r="T18" s="1294" t="s">
        <v>108</v>
      </c>
      <c r="U18" s="1295"/>
      <c r="V18" s="1294" t="s">
        <v>109</v>
      </c>
      <c r="W18" s="1295"/>
      <c r="X18" s="1294" t="s">
        <v>110</v>
      </c>
      <c r="Y18" s="1295"/>
      <c r="Z18" s="1294" t="s">
        <v>111</v>
      </c>
      <c r="AA18" s="1295"/>
      <c r="AB18" s="1294" t="s">
        <v>112</v>
      </c>
      <c r="AC18" s="1295"/>
      <c r="AD18" s="1294" t="s">
        <v>113</v>
      </c>
      <c r="AE18" s="1295"/>
      <c r="AF18" s="1292"/>
      <c r="AG18" s="1292"/>
      <c r="AH18" s="1292"/>
      <c r="AP18" s="62" t="s">
        <v>127</v>
      </c>
    </row>
    <row r="19" spans="1:42" ht="12.75" customHeight="1">
      <c r="A19" s="1293"/>
      <c r="B19" s="1293"/>
      <c r="C19" s="1301"/>
      <c r="D19" s="1293"/>
      <c r="E19" s="1293"/>
      <c r="F19" s="1293"/>
      <c r="G19" s="1293"/>
      <c r="H19" s="1293"/>
      <c r="I19" s="1293"/>
      <c r="J19" s="1293"/>
      <c r="K19" s="1293"/>
      <c r="L19" s="1293"/>
      <c r="M19" s="1293"/>
      <c r="N19" s="1293"/>
      <c r="O19" s="1293"/>
      <c r="P19" s="969" t="s">
        <v>115</v>
      </c>
      <c r="Q19" s="969" t="s">
        <v>116</v>
      </c>
      <c r="R19" s="969" t="s">
        <v>115</v>
      </c>
      <c r="S19" s="969" t="s">
        <v>116</v>
      </c>
      <c r="T19" s="969" t="s">
        <v>115</v>
      </c>
      <c r="U19" s="969" t="s">
        <v>116</v>
      </c>
      <c r="V19" s="969" t="s">
        <v>115</v>
      </c>
      <c r="W19" s="969" t="s">
        <v>116</v>
      </c>
      <c r="X19" s="969" t="s">
        <v>115</v>
      </c>
      <c r="Y19" s="969" t="s">
        <v>116</v>
      </c>
      <c r="Z19" s="969" t="s">
        <v>115</v>
      </c>
      <c r="AA19" s="969" t="s">
        <v>116</v>
      </c>
      <c r="AB19" s="969" t="s">
        <v>115</v>
      </c>
      <c r="AC19" s="969" t="s">
        <v>116</v>
      </c>
      <c r="AD19" s="969" t="s">
        <v>115</v>
      </c>
      <c r="AE19" s="969" t="s">
        <v>116</v>
      </c>
      <c r="AF19" s="1293"/>
      <c r="AG19" s="1293"/>
      <c r="AH19" s="1293"/>
      <c r="AP19" s="62" t="s">
        <v>128</v>
      </c>
    </row>
    <row r="20" spans="1:42" ht="39.4">
      <c r="A20" s="63" t="s">
        <v>692</v>
      </c>
      <c r="B20" s="64"/>
      <c r="C20" s="64"/>
      <c r="D20" s="65"/>
      <c r="E20" s="65" t="s">
        <v>1132</v>
      </c>
      <c r="F20" s="65"/>
      <c r="G20" s="65" t="s">
        <v>125</v>
      </c>
      <c r="H20" s="65"/>
      <c r="I20" s="65" t="s">
        <v>1207</v>
      </c>
      <c r="J20" s="65" t="s">
        <v>172</v>
      </c>
      <c r="K20" s="311"/>
      <c r="L20" s="304">
        <v>26292</v>
      </c>
      <c r="M20" s="65" t="s">
        <v>693</v>
      </c>
      <c r="N20" s="65" t="s">
        <v>105</v>
      </c>
      <c r="O20" s="65" t="s">
        <v>122</v>
      </c>
      <c r="P20" s="305" t="s">
        <v>694</v>
      </c>
      <c r="Q20" s="65"/>
      <c r="R20" s="65" t="s">
        <v>694</v>
      </c>
      <c r="S20" s="65"/>
      <c r="T20" s="86" t="s">
        <v>694</v>
      </c>
      <c r="U20" s="65"/>
      <c r="V20" s="305">
        <v>43466</v>
      </c>
      <c r="W20" s="65"/>
      <c r="X20" s="305">
        <v>43466</v>
      </c>
      <c r="Y20" s="65"/>
      <c r="Z20" s="65" t="s">
        <v>699</v>
      </c>
      <c r="AA20" s="65"/>
      <c r="AB20" s="325">
        <v>43466</v>
      </c>
      <c r="AC20" s="65"/>
      <c r="AD20" s="325">
        <v>43800</v>
      </c>
      <c r="AE20" s="65"/>
      <c r="AF20" s="65"/>
      <c r="AG20" s="65"/>
      <c r="AH20" s="66" t="s">
        <v>1133</v>
      </c>
      <c r="AP20" s="62" t="s">
        <v>129</v>
      </c>
    </row>
    <row r="21" spans="1:42" ht="26.25">
      <c r="A21" s="316" t="s">
        <v>709</v>
      </c>
      <c r="B21" s="317"/>
      <c r="C21" s="317"/>
      <c r="D21" s="311"/>
      <c r="E21" s="311" t="s">
        <v>710</v>
      </c>
      <c r="F21" s="311"/>
      <c r="G21" s="311" t="s">
        <v>125</v>
      </c>
      <c r="H21" s="311"/>
      <c r="I21" s="311" t="s">
        <v>711</v>
      </c>
      <c r="J21" s="65" t="s">
        <v>172</v>
      </c>
      <c r="K21" s="311"/>
      <c r="L21" s="318">
        <v>3045</v>
      </c>
      <c r="M21" s="311" t="s">
        <v>697</v>
      </c>
      <c r="N21" s="311" t="s">
        <v>105</v>
      </c>
      <c r="O21" s="311" t="s">
        <v>122</v>
      </c>
      <c r="P21" s="319">
        <v>43586</v>
      </c>
      <c r="Q21" s="311"/>
      <c r="R21" s="311" t="s">
        <v>694</v>
      </c>
      <c r="S21" s="311"/>
      <c r="T21" s="436">
        <v>43586</v>
      </c>
      <c r="U21" s="311"/>
      <c r="V21" s="319">
        <v>43586</v>
      </c>
      <c r="W21" s="311"/>
      <c r="X21" s="319">
        <v>43586</v>
      </c>
      <c r="Y21" s="311"/>
      <c r="Z21" s="311" t="s">
        <v>699</v>
      </c>
      <c r="AA21" s="311"/>
      <c r="AB21" s="319">
        <v>43586</v>
      </c>
      <c r="AC21" s="311"/>
      <c r="AD21" s="319">
        <v>43800</v>
      </c>
      <c r="AE21" s="311"/>
      <c r="AF21" s="311"/>
      <c r="AG21" s="311"/>
      <c r="AH21" s="66" t="s">
        <v>1133</v>
      </c>
      <c r="AP21" s="62" t="s">
        <v>130</v>
      </c>
    </row>
    <row r="22" spans="1:42" ht="51" customHeight="1">
      <c r="A22" s="63" t="s">
        <v>692</v>
      </c>
      <c r="B22" s="64"/>
      <c r="C22" s="64"/>
      <c r="D22" s="65"/>
      <c r="E22" s="65" t="s">
        <v>712</v>
      </c>
      <c r="F22" s="65"/>
      <c r="G22" s="65" t="s">
        <v>125</v>
      </c>
      <c r="H22" s="65"/>
      <c r="I22" s="65" t="s">
        <v>713</v>
      </c>
      <c r="J22" s="65" t="s">
        <v>172</v>
      </c>
      <c r="K22" s="311"/>
      <c r="L22" s="65">
        <v>462</v>
      </c>
      <c r="M22" s="65" t="s">
        <v>697</v>
      </c>
      <c r="N22" s="65" t="s">
        <v>105</v>
      </c>
      <c r="O22" s="65" t="s">
        <v>117</v>
      </c>
      <c r="P22" s="305">
        <v>43770</v>
      </c>
      <c r="Q22" s="65"/>
      <c r="R22" s="65" t="s">
        <v>694</v>
      </c>
      <c r="S22" s="65"/>
      <c r="T22" s="305">
        <v>43770</v>
      </c>
      <c r="U22" s="65"/>
      <c r="V22" s="305">
        <v>43770</v>
      </c>
      <c r="W22" s="65"/>
      <c r="X22" s="305">
        <v>43556</v>
      </c>
      <c r="Y22" s="65"/>
      <c r="Z22" s="65" t="s">
        <v>694</v>
      </c>
      <c r="AA22" s="65"/>
      <c r="AB22" s="305">
        <v>43556</v>
      </c>
      <c r="AC22" s="65"/>
      <c r="AD22" s="305">
        <v>43800</v>
      </c>
      <c r="AE22" s="65"/>
      <c r="AF22" s="65"/>
      <c r="AG22" s="65"/>
      <c r="AH22" s="66" t="s">
        <v>1133</v>
      </c>
      <c r="AP22" s="62" t="s">
        <v>131</v>
      </c>
    </row>
    <row r="23" spans="1:42" ht="23.25" customHeight="1">
      <c r="A23" s="63" t="s">
        <v>692</v>
      </c>
      <c r="B23" s="64"/>
      <c r="C23" s="64"/>
      <c r="D23" s="65"/>
      <c r="E23" s="65" t="s">
        <v>714</v>
      </c>
      <c r="F23" s="65"/>
      <c r="G23" s="65" t="s">
        <v>125</v>
      </c>
      <c r="H23" s="65"/>
      <c r="I23" s="65" t="s">
        <v>715</v>
      </c>
      <c r="J23" s="65" t="s">
        <v>172</v>
      </c>
      <c r="K23" s="311"/>
      <c r="L23" s="65">
        <v>769</v>
      </c>
      <c r="M23" s="65" t="s">
        <v>693</v>
      </c>
      <c r="N23" s="65" t="s">
        <v>105</v>
      </c>
      <c r="O23" s="65" t="s">
        <v>117</v>
      </c>
      <c r="P23" s="305">
        <v>43770</v>
      </c>
      <c r="Q23" s="65"/>
      <c r="R23" s="65" t="s">
        <v>694</v>
      </c>
      <c r="S23" s="65"/>
      <c r="T23" s="305">
        <v>43770</v>
      </c>
      <c r="U23" s="65"/>
      <c r="V23" s="305">
        <v>43770</v>
      </c>
      <c r="W23" s="65"/>
      <c r="X23" s="305">
        <v>43770</v>
      </c>
      <c r="Y23" s="65"/>
      <c r="Z23" s="65" t="s">
        <v>694</v>
      </c>
      <c r="AA23" s="65"/>
      <c r="AB23" s="305">
        <v>43770</v>
      </c>
      <c r="AC23" s="65"/>
      <c r="AD23" s="305">
        <v>43770</v>
      </c>
      <c r="AE23" s="65"/>
      <c r="AF23" s="65"/>
      <c r="AG23" s="65"/>
      <c r="AH23" s="66" t="s">
        <v>1133</v>
      </c>
      <c r="AP23" s="62" t="s">
        <v>133</v>
      </c>
    </row>
    <row r="24" spans="1:42" ht="20.25" customHeight="1">
      <c r="A24" s="316" t="s">
        <v>692</v>
      </c>
      <c r="B24" s="317"/>
      <c r="C24" s="317"/>
      <c r="D24" s="311"/>
      <c r="E24" s="311" t="s">
        <v>716</v>
      </c>
      <c r="F24" s="311"/>
      <c r="G24" s="311" t="s">
        <v>125</v>
      </c>
      <c r="H24" s="311"/>
      <c r="I24" s="311" t="s">
        <v>717</v>
      </c>
      <c r="J24" s="311" t="s">
        <v>172</v>
      </c>
      <c r="K24" s="311"/>
      <c r="L24" s="311">
        <v>769</v>
      </c>
      <c r="M24" s="311" t="s">
        <v>693</v>
      </c>
      <c r="N24" s="311" t="s">
        <v>105</v>
      </c>
      <c r="O24" s="311" t="s">
        <v>117</v>
      </c>
      <c r="P24" s="319">
        <v>43770</v>
      </c>
      <c r="Q24" s="311"/>
      <c r="R24" s="311" t="s">
        <v>694</v>
      </c>
      <c r="S24" s="311"/>
      <c r="T24" s="319">
        <v>43770</v>
      </c>
      <c r="U24" s="311"/>
      <c r="V24" s="319">
        <v>43770</v>
      </c>
      <c r="W24" s="311"/>
      <c r="X24" s="319">
        <v>43770</v>
      </c>
      <c r="Y24" s="311"/>
      <c r="Z24" s="311" t="s">
        <v>694</v>
      </c>
      <c r="AA24" s="311"/>
      <c r="AB24" s="319">
        <v>43770</v>
      </c>
      <c r="AC24" s="311"/>
      <c r="AD24" s="319">
        <v>43770</v>
      </c>
      <c r="AE24" s="311"/>
      <c r="AF24" s="311"/>
      <c r="AG24" s="311"/>
      <c r="AH24" s="66" t="s">
        <v>1133</v>
      </c>
    </row>
    <row r="25" spans="1:42" ht="34.5" customHeight="1">
      <c r="A25" s="316" t="s">
        <v>692</v>
      </c>
      <c r="B25" s="317"/>
      <c r="C25" s="317"/>
      <c r="D25" s="311"/>
      <c r="E25" s="311" t="s">
        <v>1134</v>
      </c>
      <c r="F25" s="311"/>
      <c r="G25" s="311" t="s">
        <v>125</v>
      </c>
      <c r="H25" s="311"/>
      <c r="I25" s="311" t="s">
        <v>903</v>
      </c>
      <c r="J25" s="311" t="s">
        <v>172</v>
      </c>
      <c r="K25" s="311"/>
      <c r="L25" s="318">
        <v>3846</v>
      </c>
      <c r="M25" s="311" t="s">
        <v>693</v>
      </c>
      <c r="N25" s="311" t="s">
        <v>105</v>
      </c>
      <c r="O25" s="311" t="s">
        <v>122</v>
      </c>
      <c r="P25" s="319">
        <v>43556</v>
      </c>
      <c r="Q25" s="311"/>
      <c r="R25" s="311" t="s">
        <v>694</v>
      </c>
      <c r="S25" s="311"/>
      <c r="T25" s="319">
        <v>43556</v>
      </c>
      <c r="U25" s="311"/>
      <c r="V25" s="319">
        <v>43556</v>
      </c>
      <c r="W25" s="311"/>
      <c r="X25" s="319">
        <v>43556</v>
      </c>
      <c r="Y25" s="311"/>
      <c r="Z25" s="311" t="s">
        <v>694</v>
      </c>
      <c r="AA25" s="311"/>
      <c r="AB25" s="319">
        <v>43556</v>
      </c>
      <c r="AC25" s="311"/>
      <c r="AD25" s="319">
        <v>43800</v>
      </c>
      <c r="AE25" s="311"/>
      <c r="AF25" s="311"/>
      <c r="AG25" s="311"/>
      <c r="AH25" s="66" t="s">
        <v>1133</v>
      </c>
    </row>
    <row r="26" spans="1:42" ht="26.25" customHeight="1">
      <c r="A26" s="316" t="s">
        <v>692</v>
      </c>
      <c r="B26" s="317"/>
      <c r="C26" s="317"/>
      <c r="D26" s="311"/>
      <c r="E26" s="311" t="s">
        <v>1135</v>
      </c>
      <c r="F26" s="311"/>
      <c r="G26" s="311" t="s">
        <v>125</v>
      </c>
      <c r="H26" s="311"/>
      <c r="I26" s="311" t="s">
        <v>1136</v>
      </c>
      <c r="J26" s="311" t="s">
        <v>172</v>
      </c>
      <c r="K26" s="311"/>
      <c r="L26" s="318">
        <v>2769</v>
      </c>
      <c r="M26" s="311" t="s">
        <v>693</v>
      </c>
      <c r="N26" s="311" t="s">
        <v>105</v>
      </c>
      <c r="O26" s="311" t="s">
        <v>122</v>
      </c>
      <c r="P26" s="319">
        <v>43466</v>
      </c>
      <c r="Q26" s="311"/>
      <c r="R26" s="311" t="s">
        <v>694</v>
      </c>
      <c r="S26" s="311"/>
      <c r="T26" s="319">
        <v>43647</v>
      </c>
      <c r="U26" s="311"/>
      <c r="V26" s="319">
        <v>43678</v>
      </c>
      <c r="W26" s="311"/>
      <c r="X26" s="319">
        <v>43678</v>
      </c>
      <c r="Y26" s="311"/>
      <c r="Z26" s="311" t="s">
        <v>694</v>
      </c>
      <c r="AA26" s="311"/>
      <c r="AB26" s="319">
        <v>43678</v>
      </c>
      <c r="AC26" s="311"/>
      <c r="AD26" s="319">
        <v>43800</v>
      </c>
      <c r="AE26" s="311"/>
      <c r="AF26" s="311"/>
      <c r="AG26" s="311"/>
      <c r="AH26" s="66" t="s">
        <v>1133</v>
      </c>
    </row>
    <row r="27" spans="1:42" ht="51" customHeight="1">
      <c r="A27" s="316" t="s">
        <v>692</v>
      </c>
      <c r="B27" s="317"/>
      <c r="C27" s="317"/>
      <c r="D27" s="311"/>
      <c r="E27" s="311" t="s">
        <v>1563</v>
      </c>
      <c r="F27" s="311"/>
      <c r="G27" s="311" t="s">
        <v>125</v>
      </c>
      <c r="H27" s="311"/>
      <c r="I27" s="311" t="s">
        <v>1562</v>
      </c>
      <c r="J27" s="311" t="s">
        <v>172</v>
      </c>
      <c r="K27" s="311"/>
      <c r="L27" s="318">
        <v>74074</v>
      </c>
      <c r="M27" s="311" t="s">
        <v>693</v>
      </c>
      <c r="N27" s="311" t="s">
        <v>105</v>
      </c>
      <c r="O27" s="311" t="s">
        <v>117</v>
      </c>
      <c r="P27" s="319">
        <v>43770</v>
      </c>
      <c r="Q27" s="311"/>
      <c r="R27" s="311" t="s">
        <v>694</v>
      </c>
      <c r="S27" s="311"/>
      <c r="T27" s="319">
        <v>43770</v>
      </c>
      <c r="U27" s="311"/>
      <c r="V27" s="319">
        <v>43770</v>
      </c>
      <c r="W27" s="311"/>
      <c r="X27" s="319">
        <v>43770</v>
      </c>
      <c r="Y27" s="311"/>
      <c r="Z27" s="311" t="s">
        <v>694</v>
      </c>
      <c r="AA27" s="311"/>
      <c r="AB27" s="319">
        <v>43770</v>
      </c>
      <c r="AC27" s="311"/>
      <c r="AD27" s="319">
        <v>43770</v>
      </c>
      <c r="AE27" s="311"/>
      <c r="AF27" s="311"/>
      <c r="AG27" s="311"/>
      <c r="AH27" s="66"/>
      <c r="AP27" s="62"/>
    </row>
    <row r="28" spans="1:42" s="67" customFormat="1" ht="51" customHeight="1">
      <c r="A28" s="316" t="s">
        <v>692</v>
      </c>
      <c r="B28" s="317"/>
      <c r="C28" s="317"/>
      <c r="D28" s="311"/>
      <c r="E28" s="311" t="s">
        <v>1634</v>
      </c>
      <c r="F28" s="311"/>
      <c r="G28" s="311" t="s">
        <v>125</v>
      </c>
      <c r="H28" s="311"/>
      <c r="I28" s="311" t="s">
        <v>1635</v>
      </c>
      <c r="J28" s="311" t="s">
        <v>172</v>
      </c>
      <c r="K28" s="311"/>
      <c r="L28" s="318">
        <v>1428.57</v>
      </c>
      <c r="M28" s="311"/>
      <c r="N28" s="311"/>
      <c r="O28" s="311"/>
      <c r="P28" s="319"/>
      <c r="Q28" s="311"/>
      <c r="R28" s="311"/>
      <c r="S28" s="311"/>
      <c r="T28" s="319"/>
      <c r="U28" s="311"/>
      <c r="V28" s="319"/>
      <c r="W28" s="311"/>
      <c r="X28" s="319"/>
      <c r="Y28" s="311"/>
      <c r="Z28" s="311"/>
      <c r="AA28" s="311"/>
      <c r="AB28" s="319"/>
      <c r="AC28" s="311"/>
      <c r="AD28" s="319"/>
      <c r="AE28" s="311"/>
      <c r="AF28" s="311"/>
      <c r="AG28" s="311"/>
      <c r="AH28" s="66"/>
      <c r="AP28" s="1004"/>
    </row>
    <row r="29" spans="1:42" ht="51" customHeight="1">
      <c r="A29" s="316" t="s">
        <v>692</v>
      </c>
      <c r="B29" s="317"/>
      <c r="C29" s="317"/>
      <c r="D29" s="311"/>
      <c r="E29" s="311" t="s">
        <v>718</v>
      </c>
      <c r="F29" s="311"/>
      <c r="G29" s="311" t="s">
        <v>125</v>
      </c>
      <c r="H29" s="311"/>
      <c r="I29" s="311" t="s">
        <v>719</v>
      </c>
      <c r="J29" s="311" t="s">
        <v>172</v>
      </c>
      <c r="K29" s="311"/>
      <c r="L29" s="318">
        <v>5769</v>
      </c>
      <c r="M29" s="311" t="s">
        <v>697</v>
      </c>
      <c r="N29" s="311" t="s">
        <v>105</v>
      </c>
      <c r="O29" s="311" t="s">
        <v>117</v>
      </c>
      <c r="P29" s="319">
        <v>43770</v>
      </c>
      <c r="Q29" s="311"/>
      <c r="R29" s="311" t="s">
        <v>694</v>
      </c>
      <c r="S29" s="311"/>
      <c r="T29" s="319">
        <v>43770</v>
      </c>
      <c r="U29" s="311"/>
      <c r="V29" s="319">
        <v>43770</v>
      </c>
      <c r="W29" s="311"/>
      <c r="X29" s="319">
        <v>43770</v>
      </c>
      <c r="Y29" s="311"/>
      <c r="Z29" s="311" t="s">
        <v>694</v>
      </c>
      <c r="AA29" s="311"/>
      <c r="AB29" s="319">
        <v>43770</v>
      </c>
      <c r="AC29" s="311"/>
      <c r="AD29" s="319">
        <v>43770</v>
      </c>
      <c r="AE29" s="311"/>
      <c r="AF29" s="311"/>
      <c r="AG29" s="311"/>
      <c r="AH29" s="66" t="s">
        <v>1133</v>
      </c>
      <c r="AP29" s="62" t="s">
        <v>127</v>
      </c>
    </row>
    <row r="30" spans="1:42" ht="51" customHeight="1">
      <c r="A30" s="316" t="s">
        <v>692</v>
      </c>
      <c r="B30" s="317"/>
      <c r="C30" s="317"/>
      <c r="D30" s="311"/>
      <c r="E30" s="311" t="s">
        <v>720</v>
      </c>
      <c r="F30" s="311"/>
      <c r="G30" s="311" t="s">
        <v>125</v>
      </c>
      <c r="H30" s="311"/>
      <c r="I30" s="311" t="s">
        <v>721</v>
      </c>
      <c r="J30" s="311" t="s">
        <v>172</v>
      </c>
      <c r="K30" s="311"/>
      <c r="L30" s="318">
        <v>16154</v>
      </c>
      <c r="M30" s="311" t="s">
        <v>697</v>
      </c>
      <c r="N30" s="311" t="s">
        <v>105</v>
      </c>
      <c r="O30" s="311" t="s">
        <v>117</v>
      </c>
      <c r="P30" s="319">
        <v>43770</v>
      </c>
      <c r="Q30" s="311"/>
      <c r="R30" s="311" t="s">
        <v>694</v>
      </c>
      <c r="S30" s="311"/>
      <c r="T30" s="319">
        <v>43770</v>
      </c>
      <c r="U30" s="311"/>
      <c r="V30" s="319">
        <v>43770</v>
      </c>
      <c r="W30" s="311"/>
      <c r="X30" s="319">
        <v>43770</v>
      </c>
      <c r="Y30" s="311"/>
      <c r="Z30" s="311" t="s">
        <v>694</v>
      </c>
      <c r="AA30" s="311"/>
      <c r="AB30" s="319">
        <v>43770</v>
      </c>
      <c r="AC30" s="311"/>
      <c r="AD30" s="319">
        <v>43770</v>
      </c>
      <c r="AE30" s="311"/>
      <c r="AF30" s="311"/>
      <c r="AG30" s="311"/>
      <c r="AH30" s="66"/>
      <c r="AP30" s="62" t="s">
        <v>125</v>
      </c>
    </row>
    <row r="31" spans="1:42" ht="51" customHeight="1">
      <c r="A31" s="316" t="s">
        <v>692</v>
      </c>
      <c r="B31" s="317"/>
      <c r="C31" s="317"/>
      <c r="D31" s="311"/>
      <c r="E31" s="437" t="s">
        <v>1137</v>
      </c>
      <c r="F31" s="311"/>
      <c r="G31" s="311" t="s">
        <v>125</v>
      </c>
      <c r="H31" s="311"/>
      <c r="I31" s="311" t="s">
        <v>1138</v>
      </c>
      <c r="J31" s="311" t="s">
        <v>172</v>
      </c>
      <c r="K31" s="311"/>
      <c r="L31" s="318">
        <v>500</v>
      </c>
      <c r="M31" s="311" t="s">
        <v>697</v>
      </c>
      <c r="N31" s="311" t="s">
        <v>105</v>
      </c>
      <c r="O31" s="311" t="s">
        <v>122</v>
      </c>
      <c r="P31" s="319">
        <v>43586</v>
      </c>
      <c r="Q31" s="311"/>
      <c r="R31" s="311" t="s">
        <v>694</v>
      </c>
      <c r="S31" s="311"/>
      <c r="T31" s="319">
        <v>43586</v>
      </c>
      <c r="U31" s="311"/>
      <c r="V31" s="319">
        <v>43586</v>
      </c>
      <c r="W31" s="311"/>
      <c r="X31" s="319">
        <v>43586</v>
      </c>
      <c r="Y31" s="311"/>
      <c r="Z31" s="311" t="s">
        <v>694</v>
      </c>
      <c r="AA31" s="311"/>
      <c r="AB31" s="319">
        <v>43586</v>
      </c>
      <c r="AC31" s="311"/>
      <c r="AD31" s="319">
        <v>43800</v>
      </c>
      <c r="AE31" s="311"/>
      <c r="AF31" s="311"/>
      <c r="AG31" s="311"/>
      <c r="AH31" s="66" t="s">
        <v>1133</v>
      </c>
      <c r="AP31" s="62" t="s">
        <v>134</v>
      </c>
    </row>
    <row r="32" spans="1:42" ht="51" customHeight="1">
      <c r="A32" s="316" t="s">
        <v>692</v>
      </c>
      <c r="B32" s="317"/>
      <c r="C32" s="317"/>
      <c r="D32" s="311"/>
      <c r="E32" s="437" t="s">
        <v>1139</v>
      </c>
      <c r="F32" s="311"/>
      <c r="G32" s="311" t="s">
        <v>125</v>
      </c>
      <c r="H32" s="311"/>
      <c r="I32" s="311" t="s">
        <v>725</v>
      </c>
      <c r="J32" s="311" t="s">
        <v>172</v>
      </c>
      <c r="K32" s="311"/>
      <c r="L32" s="318">
        <v>500</v>
      </c>
      <c r="M32" s="311" t="s">
        <v>697</v>
      </c>
      <c r="N32" s="311" t="s">
        <v>105</v>
      </c>
      <c r="O32" s="311" t="s">
        <v>122</v>
      </c>
      <c r="P32" s="319">
        <v>43586</v>
      </c>
      <c r="Q32" s="311"/>
      <c r="R32" s="311" t="s">
        <v>694</v>
      </c>
      <c r="S32" s="311"/>
      <c r="T32" s="319">
        <v>43586</v>
      </c>
      <c r="U32" s="311"/>
      <c r="V32" s="319">
        <v>43586</v>
      </c>
      <c r="W32" s="311"/>
      <c r="X32" s="319">
        <v>43586</v>
      </c>
      <c r="Y32" s="311"/>
      <c r="Z32" s="311" t="s">
        <v>694</v>
      </c>
      <c r="AA32" s="311"/>
      <c r="AB32" s="319">
        <v>43586</v>
      </c>
      <c r="AC32" s="311"/>
      <c r="AD32" s="319">
        <v>43800</v>
      </c>
      <c r="AE32" s="311"/>
      <c r="AF32" s="311"/>
      <c r="AG32" s="311"/>
      <c r="AH32" s="66" t="s">
        <v>1133</v>
      </c>
      <c r="AP32" s="62" t="s">
        <v>135</v>
      </c>
    </row>
    <row r="33" spans="1:43" ht="51" customHeight="1">
      <c r="A33" s="316" t="s">
        <v>692</v>
      </c>
      <c r="B33" s="317"/>
      <c r="C33" s="317"/>
      <c r="D33" s="311"/>
      <c r="E33" s="311" t="s">
        <v>722</v>
      </c>
      <c r="F33" s="311"/>
      <c r="G33" s="311" t="s">
        <v>125</v>
      </c>
      <c r="H33" s="311"/>
      <c r="I33" s="311" t="s">
        <v>723</v>
      </c>
      <c r="J33" s="311" t="s">
        <v>172</v>
      </c>
      <c r="K33" s="311"/>
      <c r="L33" s="311">
        <v>962</v>
      </c>
      <c r="M33" s="311" t="s">
        <v>697</v>
      </c>
      <c r="N33" s="311" t="s">
        <v>105</v>
      </c>
      <c r="O33" s="311" t="s">
        <v>117</v>
      </c>
      <c r="P33" s="319">
        <v>43770</v>
      </c>
      <c r="Q33" s="311"/>
      <c r="R33" s="311" t="s">
        <v>694</v>
      </c>
      <c r="S33" s="311"/>
      <c r="T33" s="319">
        <v>43770</v>
      </c>
      <c r="U33" s="311"/>
      <c r="V33" s="319">
        <v>43770</v>
      </c>
      <c r="W33" s="311"/>
      <c r="X33" s="319">
        <v>43770</v>
      </c>
      <c r="Y33" s="311"/>
      <c r="Z33" s="311" t="s">
        <v>694</v>
      </c>
      <c r="AA33" s="311"/>
      <c r="AB33" s="319">
        <v>43770</v>
      </c>
      <c r="AC33" s="311"/>
      <c r="AD33" s="319">
        <v>43770</v>
      </c>
      <c r="AE33" s="311"/>
      <c r="AF33" s="311"/>
      <c r="AG33" s="311"/>
      <c r="AH33" s="66"/>
      <c r="AP33" s="62" t="s">
        <v>136</v>
      </c>
    </row>
    <row r="34" spans="1:43" ht="25.5" customHeight="1">
      <c r="A34" s="316" t="s">
        <v>692</v>
      </c>
      <c r="B34" s="317"/>
      <c r="C34" s="317"/>
      <c r="D34" s="311"/>
      <c r="E34" s="311" t="s">
        <v>724</v>
      </c>
      <c r="F34" s="311"/>
      <c r="G34" s="311" t="s">
        <v>125</v>
      </c>
      <c r="H34" s="311"/>
      <c r="I34" s="311" t="s">
        <v>725</v>
      </c>
      <c r="J34" s="311" t="s">
        <v>172</v>
      </c>
      <c r="K34" s="311"/>
      <c r="L34" s="311">
        <v>231</v>
      </c>
      <c r="M34" s="311" t="s">
        <v>697</v>
      </c>
      <c r="N34" s="311" t="s">
        <v>105</v>
      </c>
      <c r="O34" s="311" t="s">
        <v>117</v>
      </c>
      <c r="P34" s="319">
        <v>43770</v>
      </c>
      <c r="Q34" s="311"/>
      <c r="R34" s="311" t="s">
        <v>694</v>
      </c>
      <c r="S34" s="311"/>
      <c r="T34" s="319">
        <v>43770</v>
      </c>
      <c r="U34" s="311"/>
      <c r="V34" s="319">
        <v>43770</v>
      </c>
      <c r="W34" s="311"/>
      <c r="X34" s="319">
        <v>43770</v>
      </c>
      <c r="Y34" s="311"/>
      <c r="Z34" s="311" t="s">
        <v>694</v>
      </c>
      <c r="AA34" s="311"/>
      <c r="AB34" s="319">
        <v>43770</v>
      </c>
      <c r="AC34" s="311"/>
      <c r="AD34" s="319">
        <v>43770</v>
      </c>
      <c r="AE34" s="311"/>
      <c r="AF34" s="311"/>
      <c r="AG34" s="311"/>
      <c r="AH34" s="66" t="s">
        <v>1133</v>
      </c>
      <c r="AP34" s="78" t="s">
        <v>138</v>
      </c>
    </row>
    <row r="35" spans="1:43" ht="18.75" customHeight="1">
      <c r="A35" s="316" t="s">
        <v>709</v>
      </c>
      <c r="B35" s="317"/>
      <c r="C35" s="317"/>
      <c r="D35" s="311"/>
      <c r="E35" s="311" t="s">
        <v>1561</v>
      </c>
      <c r="F35" s="311"/>
      <c r="G35" s="311" t="s">
        <v>125</v>
      </c>
      <c r="H35" s="311"/>
      <c r="I35" s="311" t="s">
        <v>726</v>
      </c>
      <c r="J35" s="311" t="s">
        <v>172</v>
      </c>
      <c r="K35" s="311"/>
      <c r="L35" s="318">
        <v>2923</v>
      </c>
      <c r="M35" s="311" t="s">
        <v>697</v>
      </c>
      <c r="N35" s="311" t="s">
        <v>105</v>
      </c>
      <c r="O35" s="311" t="s">
        <v>117</v>
      </c>
      <c r="P35" s="319">
        <v>43800</v>
      </c>
      <c r="Q35" s="311"/>
      <c r="R35" s="311" t="s">
        <v>694</v>
      </c>
      <c r="S35" s="311"/>
      <c r="T35" s="319">
        <v>43800</v>
      </c>
      <c r="U35" s="311"/>
      <c r="V35" s="319">
        <v>43800</v>
      </c>
      <c r="W35" s="311"/>
      <c r="X35" s="319">
        <v>43800</v>
      </c>
      <c r="Y35" s="311"/>
      <c r="Z35" s="311" t="s">
        <v>694</v>
      </c>
      <c r="AA35" s="311"/>
      <c r="AB35" s="319">
        <v>43800</v>
      </c>
      <c r="AC35" s="311"/>
      <c r="AD35" s="319">
        <v>43800</v>
      </c>
      <c r="AE35" s="311"/>
      <c r="AF35" s="311"/>
      <c r="AG35" s="311"/>
      <c r="AH35" s="66"/>
      <c r="AP35" s="969" t="s">
        <v>104</v>
      </c>
    </row>
    <row r="36" spans="1:43" ht="36" customHeight="1">
      <c r="A36" s="316" t="s">
        <v>692</v>
      </c>
      <c r="B36" s="317"/>
      <c r="C36" s="317"/>
      <c r="D36" s="311"/>
      <c r="E36" s="311" t="s">
        <v>727</v>
      </c>
      <c r="F36" s="311"/>
      <c r="G36" s="311" t="s">
        <v>125</v>
      </c>
      <c r="H36" s="311"/>
      <c r="I36" s="311" t="s">
        <v>728</v>
      </c>
      <c r="J36" s="311" t="s">
        <v>172</v>
      </c>
      <c r="K36" s="311"/>
      <c r="L36" s="318">
        <v>50000</v>
      </c>
      <c r="M36" s="311" t="s">
        <v>697</v>
      </c>
      <c r="N36" s="311" t="s">
        <v>105</v>
      </c>
      <c r="O36" s="311" t="s">
        <v>117</v>
      </c>
      <c r="P36" s="319">
        <v>43770</v>
      </c>
      <c r="Q36" s="311"/>
      <c r="R36" s="311" t="s">
        <v>694</v>
      </c>
      <c r="S36" s="311"/>
      <c r="T36" s="319">
        <v>43770</v>
      </c>
      <c r="U36" s="311"/>
      <c r="V36" s="319">
        <v>43770</v>
      </c>
      <c r="W36" s="311"/>
      <c r="X36" s="319">
        <v>43770</v>
      </c>
      <c r="Y36" s="311"/>
      <c r="Z36" s="311" t="s">
        <v>694</v>
      </c>
      <c r="AA36" s="311"/>
      <c r="AB36" s="319">
        <v>43770</v>
      </c>
      <c r="AC36" s="311"/>
      <c r="AD36" s="319">
        <v>43770</v>
      </c>
      <c r="AE36" s="311"/>
      <c r="AF36" s="311"/>
      <c r="AG36" s="311"/>
      <c r="AH36" s="66"/>
      <c r="AP36" s="969"/>
    </row>
    <row r="37" spans="1:43" ht="23.25" customHeight="1">
      <c r="A37" s="316" t="s">
        <v>709</v>
      </c>
      <c r="B37" s="317"/>
      <c r="C37" s="317"/>
      <c r="D37" s="311"/>
      <c r="E37" s="311" t="s">
        <v>729</v>
      </c>
      <c r="F37" s="311"/>
      <c r="G37" s="311" t="s">
        <v>125</v>
      </c>
      <c r="H37" s="311"/>
      <c r="I37" s="311" t="s">
        <v>730</v>
      </c>
      <c r="J37" s="311" t="s">
        <v>172</v>
      </c>
      <c r="K37" s="311"/>
      <c r="L37" s="318">
        <v>12000</v>
      </c>
      <c r="M37" s="311" t="s">
        <v>693</v>
      </c>
      <c r="N37" s="311" t="s">
        <v>105</v>
      </c>
      <c r="O37" s="311" t="s">
        <v>117</v>
      </c>
      <c r="P37" s="319">
        <v>43770</v>
      </c>
      <c r="Q37" s="311"/>
      <c r="R37" s="311" t="s">
        <v>694</v>
      </c>
      <c r="S37" s="311"/>
      <c r="T37" s="319">
        <v>43770</v>
      </c>
      <c r="U37" s="311"/>
      <c r="V37" s="319">
        <v>43770</v>
      </c>
      <c r="W37" s="311"/>
      <c r="X37" s="319">
        <v>43770</v>
      </c>
      <c r="Y37" s="311"/>
      <c r="Z37" s="311" t="s">
        <v>694</v>
      </c>
      <c r="AA37" s="311"/>
      <c r="AB37" s="319">
        <v>43770</v>
      </c>
      <c r="AC37" s="311"/>
      <c r="AD37" s="319">
        <v>43770</v>
      </c>
      <c r="AE37" s="311"/>
      <c r="AF37" s="311"/>
      <c r="AG37" s="311"/>
      <c r="AH37" s="66"/>
      <c r="AP37" s="969"/>
    </row>
    <row r="38" spans="1:43" ht="39.4">
      <c r="A38" s="316" t="s">
        <v>692</v>
      </c>
      <c r="B38" s="317"/>
      <c r="C38" s="317"/>
      <c r="D38" s="311"/>
      <c r="E38" s="311" t="s">
        <v>1609</v>
      </c>
      <c r="F38" s="311"/>
      <c r="G38" s="311" t="s">
        <v>125</v>
      </c>
      <c r="H38" s="311"/>
      <c r="I38" s="311" t="s">
        <v>731</v>
      </c>
      <c r="J38" s="311" t="s">
        <v>172</v>
      </c>
      <c r="K38" s="311"/>
      <c r="L38" s="318">
        <v>1000</v>
      </c>
      <c r="M38" s="311" t="s">
        <v>697</v>
      </c>
      <c r="N38" s="311" t="s">
        <v>105</v>
      </c>
      <c r="O38" s="311" t="s">
        <v>117</v>
      </c>
      <c r="P38" s="319">
        <v>43770</v>
      </c>
      <c r="Q38" s="311"/>
      <c r="R38" s="311" t="s">
        <v>694</v>
      </c>
      <c r="S38" s="311"/>
      <c r="T38" s="319">
        <v>43770</v>
      </c>
      <c r="U38" s="311"/>
      <c r="V38" s="319">
        <v>43770</v>
      </c>
      <c r="W38" s="311"/>
      <c r="X38" s="319">
        <v>43770</v>
      </c>
      <c r="Y38" s="311"/>
      <c r="Z38" s="311" t="s">
        <v>694</v>
      </c>
      <c r="AA38" s="311"/>
      <c r="AB38" s="319">
        <v>43770</v>
      </c>
      <c r="AC38" s="311"/>
      <c r="AD38" s="319">
        <v>43770</v>
      </c>
      <c r="AE38" s="311"/>
      <c r="AF38" s="311"/>
      <c r="AG38" s="311"/>
      <c r="AH38" s="66"/>
      <c r="AP38" s="71"/>
      <c r="AQ38" s="672" t="s">
        <v>153</v>
      </c>
    </row>
    <row r="39" spans="1:43" ht="51" customHeight="1">
      <c r="A39" s="316" t="s">
        <v>692</v>
      </c>
      <c r="B39" s="317"/>
      <c r="C39" s="317"/>
      <c r="D39" s="311"/>
      <c r="E39" s="311" t="s">
        <v>1140</v>
      </c>
      <c r="F39" s="311"/>
      <c r="G39" s="311" t="s">
        <v>125</v>
      </c>
      <c r="H39" s="311"/>
      <c r="I39" s="311" t="s">
        <v>732</v>
      </c>
      <c r="J39" s="311" t="s">
        <v>172</v>
      </c>
      <c r="K39" s="311"/>
      <c r="L39" s="318">
        <v>1846</v>
      </c>
      <c r="M39" s="311" t="s">
        <v>697</v>
      </c>
      <c r="N39" s="311" t="s">
        <v>105</v>
      </c>
      <c r="O39" s="311" t="s">
        <v>122</v>
      </c>
      <c r="P39" s="319">
        <v>43556</v>
      </c>
      <c r="Q39" s="311"/>
      <c r="R39" s="311" t="s">
        <v>694</v>
      </c>
      <c r="S39" s="311"/>
      <c r="T39" s="319">
        <v>43556</v>
      </c>
      <c r="U39" s="311"/>
      <c r="V39" s="319">
        <v>43556</v>
      </c>
      <c r="W39" s="311"/>
      <c r="X39" s="319">
        <v>43556</v>
      </c>
      <c r="Y39" s="311"/>
      <c r="Z39" s="311" t="s">
        <v>694</v>
      </c>
      <c r="AA39" s="311"/>
      <c r="AB39" s="319">
        <v>43556</v>
      </c>
      <c r="AC39" s="311"/>
      <c r="AD39" s="319">
        <v>43800</v>
      </c>
      <c r="AE39" s="311"/>
      <c r="AF39" s="311"/>
      <c r="AG39" s="311"/>
      <c r="AH39" s="66"/>
      <c r="AP39" s="71"/>
      <c r="AQ39" s="672"/>
    </row>
    <row r="40" spans="1:43" ht="51" customHeight="1">
      <c r="A40" s="316" t="s">
        <v>692</v>
      </c>
      <c r="B40" s="317"/>
      <c r="C40" s="317"/>
      <c r="D40" s="311"/>
      <c r="E40" s="311" t="s">
        <v>1141</v>
      </c>
      <c r="F40" s="311"/>
      <c r="G40" s="311" t="s">
        <v>125</v>
      </c>
      <c r="H40" s="311"/>
      <c r="I40" s="311" t="s">
        <v>696</v>
      </c>
      <c r="J40" s="311" t="s">
        <v>172</v>
      </c>
      <c r="K40" s="311"/>
      <c r="L40" s="318">
        <v>26923</v>
      </c>
      <c r="M40" s="311" t="s">
        <v>697</v>
      </c>
      <c r="N40" s="311" t="s">
        <v>105</v>
      </c>
      <c r="O40" s="311" t="s">
        <v>117</v>
      </c>
      <c r="P40" s="319">
        <v>43770</v>
      </c>
      <c r="Q40" s="311"/>
      <c r="R40" s="311" t="s">
        <v>694</v>
      </c>
      <c r="S40" s="311"/>
      <c r="T40" s="319">
        <v>43770</v>
      </c>
      <c r="U40" s="311"/>
      <c r="V40" s="319">
        <v>43770</v>
      </c>
      <c r="W40" s="311"/>
      <c r="X40" s="319">
        <v>43770</v>
      </c>
      <c r="Y40" s="311"/>
      <c r="Z40" s="311" t="s">
        <v>694</v>
      </c>
      <c r="AA40" s="311"/>
      <c r="AB40" s="319">
        <v>43770</v>
      </c>
      <c r="AC40" s="311"/>
      <c r="AD40" s="319">
        <v>43770</v>
      </c>
      <c r="AE40" s="311"/>
      <c r="AF40" s="311"/>
      <c r="AG40" s="311"/>
      <c r="AH40" s="66"/>
      <c r="AP40" s="71"/>
      <c r="AQ40" s="672"/>
    </row>
    <row r="41" spans="1:43" ht="51" customHeight="1">
      <c r="A41" s="316" t="s">
        <v>692</v>
      </c>
      <c r="B41" s="317"/>
      <c r="C41" s="317"/>
      <c r="D41" s="311"/>
      <c r="E41" s="311" t="s">
        <v>733</v>
      </c>
      <c r="F41" s="311"/>
      <c r="G41" s="311" t="s">
        <v>125</v>
      </c>
      <c r="H41" s="311"/>
      <c r="I41" s="311" t="s">
        <v>734</v>
      </c>
      <c r="J41" s="311" t="s">
        <v>172</v>
      </c>
      <c r="K41" s="311"/>
      <c r="L41" s="311">
        <v>385</v>
      </c>
      <c r="M41" s="311" t="s">
        <v>735</v>
      </c>
      <c r="N41" s="311" t="s">
        <v>105</v>
      </c>
      <c r="O41" s="311"/>
      <c r="P41" s="319">
        <v>43647</v>
      </c>
      <c r="Q41" s="311"/>
      <c r="R41" s="311" t="s">
        <v>694</v>
      </c>
      <c r="S41" s="311"/>
      <c r="T41" s="319">
        <v>43647</v>
      </c>
      <c r="U41" s="311"/>
      <c r="V41" s="319">
        <v>43647</v>
      </c>
      <c r="W41" s="311"/>
      <c r="X41" s="319">
        <v>43647</v>
      </c>
      <c r="Y41" s="311"/>
      <c r="Z41" s="311" t="s">
        <v>694</v>
      </c>
      <c r="AA41" s="311"/>
      <c r="AB41" s="319">
        <v>43647</v>
      </c>
      <c r="AC41" s="311"/>
      <c r="AD41" s="319">
        <v>43678</v>
      </c>
      <c r="AE41" s="311"/>
      <c r="AF41" s="311"/>
      <c r="AG41" s="311"/>
      <c r="AH41" s="66" t="s">
        <v>1610</v>
      </c>
      <c r="AP41" s="71"/>
      <c r="AQ41" s="672"/>
    </row>
    <row r="42" spans="1:43" ht="51" customHeight="1">
      <c r="A42" s="316" t="s">
        <v>692</v>
      </c>
      <c r="B42" s="317"/>
      <c r="C42" s="317"/>
      <c r="D42" s="311"/>
      <c r="E42" s="311" t="s">
        <v>736</v>
      </c>
      <c r="F42" s="311"/>
      <c r="G42" s="311" t="s">
        <v>125</v>
      </c>
      <c r="H42" s="311"/>
      <c r="I42" s="311" t="s">
        <v>737</v>
      </c>
      <c r="J42" s="311" t="s">
        <v>172</v>
      </c>
      <c r="K42" s="311"/>
      <c r="L42" s="318">
        <v>7407</v>
      </c>
      <c r="M42" s="311" t="s">
        <v>735</v>
      </c>
      <c r="N42" s="311" t="s">
        <v>105</v>
      </c>
      <c r="O42" s="311" t="s">
        <v>122</v>
      </c>
      <c r="P42" s="319">
        <v>43709</v>
      </c>
      <c r="Q42" s="311"/>
      <c r="R42" s="311" t="s">
        <v>694</v>
      </c>
      <c r="S42" s="311"/>
      <c r="T42" s="319">
        <v>43709</v>
      </c>
      <c r="U42" s="311"/>
      <c r="V42" s="319">
        <v>43709</v>
      </c>
      <c r="W42" s="311"/>
      <c r="X42" s="319">
        <v>43709</v>
      </c>
      <c r="Y42" s="311"/>
      <c r="Z42" s="311" t="s">
        <v>694</v>
      </c>
      <c r="AA42" s="311"/>
      <c r="AB42" s="319">
        <v>43709</v>
      </c>
      <c r="AC42" s="311"/>
      <c r="AD42" s="319">
        <v>43709</v>
      </c>
      <c r="AE42" s="311"/>
      <c r="AF42" s="311"/>
      <c r="AG42" s="311"/>
      <c r="AH42" s="66"/>
      <c r="AP42" s="71"/>
      <c r="AQ42" s="672"/>
    </row>
    <row r="43" spans="1:43" ht="33.75" customHeight="1">
      <c r="A43" s="316" t="s">
        <v>692</v>
      </c>
      <c r="B43" s="317"/>
      <c r="C43" s="317"/>
      <c r="D43" s="311"/>
      <c r="E43" s="311" t="s">
        <v>738</v>
      </c>
      <c r="F43" s="311"/>
      <c r="G43" s="311" t="s">
        <v>125</v>
      </c>
      <c r="H43" s="311"/>
      <c r="I43" s="311" t="s">
        <v>739</v>
      </c>
      <c r="J43" s="311" t="s">
        <v>172</v>
      </c>
      <c r="K43" s="311"/>
      <c r="L43" s="318">
        <v>23077</v>
      </c>
      <c r="M43" s="311" t="s">
        <v>702</v>
      </c>
      <c r="N43" s="311" t="s">
        <v>105</v>
      </c>
      <c r="O43" s="311" t="s">
        <v>122</v>
      </c>
      <c r="P43" s="319">
        <v>43466</v>
      </c>
      <c r="Q43" s="311"/>
      <c r="R43" s="311" t="s">
        <v>694</v>
      </c>
      <c r="S43" s="311"/>
      <c r="T43" s="319">
        <v>43466</v>
      </c>
      <c r="U43" s="311"/>
      <c r="V43" s="319">
        <v>43466</v>
      </c>
      <c r="W43" s="311"/>
      <c r="X43" s="319">
        <v>43466</v>
      </c>
      <c r="Y43" s="311"/>
      <c r="Z43" s="311" t="s">
        <v>694</v>
      </c>
      <c r="AA43" s="311"/>
      <c r="AB43" s="319">
        <v>43466</v>
      </c>
      <c r="AC43" s="311"/>
      <c r="AD43" s="319">
        <v>43800</v>
      </c>
      <c r="AE43" s="311"/>
      <c r="AF43" s="311"/>
      <c r="AG43" s="311"/>
      <c r="AH43" s="66" t="s">
        <v>1142</v>
      </c>
      <c r="AP43" s="967"/>
      <c r="AQ43" s="967" t="s">
        <v>155</v>
      </c>
    </row>
    <row r="44" spans="1:43" ht="29.25" customHeight="1">
      <c r="A44" s="316" t="s">
        <v>692</v>
      </c>
      <c r="B44" s="317"/>
      <c r="C44" s="317"/>
      <c r="D44" s="311"/>
      <c r="E44" s="311" t="s">
        <v>1143</v>
      </c>
      <c r="F44" s="311"/>
      <c r="G44" s="311" t="s">
        <v>125</v>
      </c>
      <c r="H44" s="311"/>
      <c r="I44" s="311" t="s">
        <v>740</v>
      </c>
      <c r="J44" s="311" t="s">
        <v>172</v>
      </c>
      <c r="K44" s="311"/>
      <c r="L44" s="318">
        <v>11769</v>
      </c>
      <c r="M44" s="311" t="s">
        <v>702</v>
      </c>
      <c r="N44" s="311" t="s">
        <v>105</v>
      </c>
      <c r="O44" s="311" t="s">
        <v>122</v>
      </c>
      <c r="P44" s="319">
        <v>43466</v>
      </c>
      <c r="Q44" s="311"/>
      <c r="R44" s="311" t="s">
        <v>694</v>
      </c>
      <c r="S44" s="311"/>
      <c r="T44" s="319">
        <v>43466</v>
      </c>
      <c r="U44" s="311"/>
      <c r="V44" s="319">
        <v>43466</v>
      </c>
      <c r="W44" s="311"/>
      <c r="X44" s="319">
        <v>43466</v>
      </c>
      <c r="Y44" s="311"/>
      <c r="Z44" s="311" t="s">
        <v>694</v>
      </c>
      <c r="AA44" s="311"/>
      <c r="AB44" s="319">
        <v>43466</v>
      </c>
      <c r="AC44" s="311"/>
      <c r="AD44" s="319">
        <v>43800</v>
      </c>
      <c r="AE44" s="311"/>
      <c r="AF44" s="311"/>
      <c r="AG44" s="311"/>
      <c r="AH44" s="66" t="s">
        <v>1142</v>
      </c>
      <c r="AP44" s="672"/>
      <c r="AQ44" s="672" t="s">
        <v>155</v>
      </c>
    </row>
    <row r="45" spans="1:43" ht="35.25" customHeight="1">
      <c r="A45" s="316" t="s">
        <v>692</v>
      </c>
      <c r="B45" s="317"/>
      <c r="C45" s="317"/>
      <c r="D45" s="311"/>
      <c r="E45" s="311" t="s">
        <v>741</v>
      </c>
      <c r="F45" s="311"/>
      <c r="G45" s="311" t="s">
        <v>125</v>
      </c>
      <c r="H45" s="311"/>
      <c r="I45" s="311" t="s">
        <v>742</v>
      </c>
      <c r="J45" s="311" t="s">
        <v>172</v>
      </c>
      <c r="K45" s="311"/>
      <c r="L45" s="318">
        <v>4962</v>
      </c>
      <c r="M45" s="311" t="s">
        <v>702</v>
      </c>
      <c r="N45" s="311" t="s">
        <v>105</v>
      </c>
      <c r="O45" s="311" t="s">
        <v>122</v>
      </c>
      <c r="P45" s="319">
        <v>43466</v>
      </c>
      <c r="Q45" s="311"/>
      <c r="R45" s="311" t="s">
        <v>694</v>
      </c>
      <c r="S45" s="311"/>
      <c r="T45" s="319">
        <v>43466</v>
      </c>
      <c r="U45" s="311"/>
      <c r="V45" s="319">
        <v>43466</v>
      </c>
      <c r="W45" s="311"/>
      <c r="X45" s="319">
        <v>43466</v>
      </c>
      <c r="Y45" s="311"/>
      <c r="Z45" s="311" t="s">
        <v>694</v>
      </c>
      <c r="AA45" s="311"/>
      <c r="AB45" s="319">
        <v>43466</v>
      </c>
      <c r="AC45" s="311"/>
      <c r="AD45" s="319">
        <v>43800</v>
      </c>
      <c r="AE45" s="311"/>
      <c r="AF45" s="311"/>
      <c r="AG45" s="311"/>
      <c r="AH45" s="66" t="s">
        <v>1142</v>
      </c>
      <c r="AP45" s="672" t="s">
        <v>152</v>
      </c>
      <c r="AQ45" s="672" t="s">
        <v>155</v>
      </c>
    </row>
    <row r="46" spans="1:43" ht="24.75" customHeight="1">
      <c r="A46" s="316" t="s">
        <v>692</v>
      </c>
      <c r="B46" s="317"/>
      <c r="C46" s="317"/>
      <c r="D46" s="311"/>
      <c r="E46" s="311" t="s">
        <v>743</v>
      </c>
      <c r="F46" s="311"/>
      <c r="G46" s="311" t="s">
        <v>125</v>
      </c>
      <c r="H46" s="311"/>
      <c r="I46" s="311" t="s">
        <v>744</v>
      </c>
      <c r="J46" s="311" t="s">
        <v>172</v>
      </c>
      <c r="K46" s="311"/>
      <c r="L46" s="318">
        <v>8077</v>
      </c>
      <c r="M46" s="311" t="s">
        <v>702</v>
      </c>
      <c r="N46" s="311" t="s">
        <v>105</v>
      </c>
      <c r="O46" s="311" t="s">
        <v>122</v>
      </c>
      <c r="P46" s="319">
        <v>43466</v>
      </c>
      <c r="Q46" s="311"/>
      <c r="R46" s="311" t="s">
        <v>694</v>
      </c>
      <c r="S46" s="311"/>
      <c r="T46" s="319">
        <v>43466</v>
      </c>
      <c r="U46" s="311"/>
      <c r="V46" s="319">
        <v>43466</v>
      </c>
      <c r="W46" s="311"/>
      <c r="X46" s="319">
        <v>43466</v>
      </c>
      <c r="Y46" s="311"/>
      <c r="Z46" s="311" t="s">
        <v>694</v>
      </c>
      <c r="AA46" s="311"/>
      <c r="AB46" s="319">
        <v>43466</v>
      </c>
      <c r="AC46" s="311"/>
      <c r="AD46" s="319">
        <v>43800</v>
      </c>
      <c r="AE46" s="311"/>
      <c r="AF46" s="311"/>
      <c r="AG46" s="311"/>
      <c r="AH46" s="66" t="s">
        <v>1142</v>
      </c>
      <c r="AP46" s="672" t="s">
        <v>152</v>
      </c>
      <c r="AQ46" s="672" t="s">
        <v>165</v>
      </c>
    </row>
    <row r="47" spans="1:43" ht="37.5" customHeight="1">
      <c r="A47" s="316" t="s">
        <v>692</v>
      </c>
      <c r="B47" s="317"/>
      <c r="C47" s="317"/>
      <c r="D47" s="311"/>
      <c r="E47" s="311" t="s">
        <v>1144</v>
      </c>
      <c r="F47" s="311"/>
      <c r="G47" s="311" t="s">
        <v>125</v>
      </c>
      <c r="H47" s="311"/>
      <c r="I47" s="311" t="s">
        <v>746</v>
      </c>
      <c r="J47" s="311" t="s">
        <v>172</v>
      </c>
      <c r="K47" s="311"/>
      <c r="L47" s="318">
        <v>2538</v>
      </c>
      <c r="M47" s="311" t="s">
        <v>702</v>
      </c>
      <c r="N47" s="311" t="s">
        <v>105</v>
      </c>
      <c r="O47" s="311" t="s">
        <v>122</v>
      </c>
      <c r="P47" s="319">
        <v>43466</v>
      </c>
      <c r="Q47" s="311"/>
      <c r="R47" s="311" t="s">
        <v>694</v>
      </c>
      <c r="S47" s="311"/>
      <c r="T47" s="319">
        <v>43466</v>
      </c>
      <c r="U47" s="311"/>
      <c r="V47" s="319">
        <v>43466</v>
      </c>
      <c r="W47" s="311"/>
      <c r="X47" s="319">
        <v>43466</v>
      </c>
      <c r="Y47" s="311"/>
      <c r="Z47" s="311" t="s">
        <v>694</v>
      </c>
      <c r="AA47" s="311"/>
      <c r="AB47" s="319">
        <v>43466</v>
      </c>
      <c r="AC47" s="311"/>
      <c r="AD47" s="319">
        <v>43800</v>
      </c>
      <c r="AE47" s="311"/>
      <c r="AF47" s="311"/>
      <c r="AG47" s="311"/>
      <c r="AH47" s="66" t="s">
        <v>1142</v>
      </c>
      <c r="AP47" s="672" t="s">
        <v>167</v>
      </c>
      <c r="AQ47" s="672" t="s">
        <v>165</v>
      </c>
    </row>
    <row r="48" spans="1:43" ht="39.75" customHeight="1">
      <c r="A48" s="316" t="s">
        <v>692</v>
      </c>
      <c r="B48" s="317"/>
      <c r="C48" s="317"/>
      <c r="D48" s="311"/>
      <c r="E48" s="311" t="s">
        <v>1145</v>
      </c>
      <c r="F48" s="311"/>
      <c r="G48" s="311" t="s">
        <v>125</v>
      </c>
      <c r="H48" s="311"/>
      <c r="I48" s="311" t="s">
        <v>1146</v>
      </c>
      <c r="J48" s="311" t="s">
        <v>172</v>
      </c>
      <c r="K48" s="311"/>
      <c r="L48" s="318">
        <v>1692</v>
      </c>
      <c r="M48" s="311" t="s">
        <v>702</v>
      </c>
      <c r="N48" s="311" t="s">
        <v>105</v>
      </c>
      <c r="O48" s="311" t="s">
        <v>122</v>
      </c>
      <c r="P48" s="319">
        <v>43466</v>
      </c>
      <c r="Q48" s="311"/>
      <c r="R48" s="311" t="s">
        <v>694</v>
      </c>
      <c r="S48" s="311"/>
      <c r="T48" s="319">
        <v>43466</v>
      </c>
      <c r="U48" s="311"/>
      <c r="V48" s="319">
        <v>43466</v>
      </c>
      <c r="W48" s="311"/>
      <c r="X48" s="319">
        <v>43466</v>
      </c>
      <c r="Y48" s="311"/>
      <c r="Z48" s="311" t="s">
        <v>694</v>
      </c>
      <c r="AA48" s="311"/>
      <c r="AB48" s="319">
        <v>43466</v>
      </c>
      <c r="AC48" s="311"/>
      <c r="AD48" s="319">
        <v>43800</v>
      </c>
      <c r="AE48" s="311"/>
      <c r="AF48" s="311"/>
      <c r="AG48" s="311"/>
      <c r="AH48" s="66" t="s">
        <v>1142</v>
      </c>
      <c r="AP48" s="672" t="s">
        <v>168</v>
      </c>
      <c r="AQ48" s="672" t="s">
        <v>165</v>
      </c>
    </row>
    <row r="49" spans="1:43" ht="39.75" customHeight="1">
      <c r="A49" s="316" t="s">
        <v>692</v>
      </c>
      <c r="B49" s="317"/>
      <c r="C49" s="317"/>
      <c r="D49" s="311"/>
      <c r="E49" s="311" t="s">
        <v>1147</v>
      </c>
      <c r="F49" s="311"/>
      <c r="G49" s="311" t="s">
        <v>125</v>
      </c>
      <c r="H49" s="311"/>
      <c r="I49" s="311" t="s">
        <v>1148</v>
      </c>
      <c r="J49" s="311" t="s">
        <v>172</v>
      </c>
      <c r="K49" s="311"/>
      <c r="L49" s="318">
        <v>77</v>
      </c>
      <c r="M49" s="311" t="s">
        <v>702</v>
      </c>
      <c r="N49" s="311" t="s">
        <v>105</v>
      </c>
      <c r="O49" s="311" t="s">
        <v>117</v>
      </c>
      <c r="P49" s="319">
        <v>43800</v>
      </c>
      <c r="Q49" s="311"/>
      <c r="R49" s="311" t="s">
        <v>694</v>
      </c>
      <c r="S49" s="311"/>
      <c r="T49" s="319">
        <v>43800</v>
      </c>
      <c r="U49" s="311"/>
      <c r="V49" s="319">
        <v>43800</v>
      </c>
      <c r="W49" s="311"/>
      <c r="X49" s="319">
        <v>43800</v>
      </c>
      <c r="Y49" s="311"/>
      <c r="Z49" s="311" t="s">
        <v>694</v>
      </c>
      <c r="AA49" s="311"/>
      <c r="AB49" s="319">
        <v>43800</v>
      </c>
      <c r="AC49" s="311"/>
      <c r="AD49" s="319">
        <v>43800</v>
      </c>
      <c r="AE49" s="311"/>
      <c r="AF49" s="311"/>
      <c r="AG49" s="311"/>
      <c r="AH49" s="66"/>
      <c r="AP49" s="672"/>
      <c r="AQ49" s="672" t="s">
        <v>169</v>
      </c>
    </row>
    <row r="50" spans="1:43" ht="26.25">
      <c r="A50" s="316" t="s">
        <v>692</v>
      </c>
      <c r="B50" s="317"/>
      <c r="C50" s="317"/>
      <c r="D50" s="311"/>
      <c r="E50" s="311" t="s">
        <v>1149</v>
      </c>
      <c r="F50" s="311"/>
      <c r="G50" s="311" t="s">
        <v>125</v>
      </c>
      <c r="H50" s="311"/>
      <c r="I50" s="311" t="s">
        <v>1150</v>
      </c>
      <c r="J50" s="311" t="s">
        <v>172</v>
      </c>
      <c r="K50" s="311"/>
      <c r="L50" s="318">
        <v>923</v>
      </c>
      <c r="M50" s="311" t="s">
        <v>702</v>
      </c>
      <c r="N50" s="311" t="s">
        <v>105</v>
      </c>
      <c r="O50" s="311" t="s">
        <v>122</v>
      </c>
      <c r="P50" s="319">
        <v>43466</v>
      </c>
      <c r="Q50" s="311"/>
      <c r="R50" s="311" t="s">
        <v>694</v>
      </c>
      <c r="S50" s="311"/>
      <c r="T50" s="319">
        <v>43466</v>
      </c>
      <c r="U50" s="311"/>
      <c r="V50" s="319">
        <v>43466</v>
      </c>
      <c r="W50" s="311"/>
      <c r="X50" s="319">
        <v>43466</v>
      </c>
      <c r="Y50" s="311"/>
      <c r="Z50" s="311" t="s">
        <v>694</v>
      </c>
      <c r="AA50" s="311"/>
      <c r="AB50" s="319">
        <v>43466</v>
      </c>
      <c r="AC50" s="311"/>
      <c r="AD50" s="319">
        <v>43800</v>
      </c>
      <c r="AE50" s="311"/>
      <c r="AF50" s="311"/>
      <c r="AG50" s="311"/>
      <c r="AH50" s="66" t="s">
        <v>1142</v>
      </c>
      <c r="AP50" s="672"/>
      <c r="AQ50" s="672" t="s">
        <v>169</v>
      </c>
    </row>
    <row r="51" spans="1:43" ht="26.25">
      <c r="A51" s="316" t="s">
        <v>709</v>
      </c>
      <c r="B51" s="317"/>
      <c r="C51" s="317"/>
      <c r="D51" s="311"/>
      <c r="E51" s="311" t="s">
        <v>1151</v>
      </c>
      <c r="F51" s="311"/>
      <c r="G51" s="311" t="s">
        <v>125</v>
      </c>
      <c r="H51" s="311"/>
      <c r="I51" s="311" t="s">
        <v>1152</v>
      </c>
      <c r="J51" s="311" t="s">
        <v>172</v>
      </c>
      <c r="K51" s="311"/>
      <c r="L51" s="318">
        <v>2538</v>
      </c>
      <c r="M51" s="311" t="s">
        <v>702</v>
      </c>
      <c r="N51" s="311" t="s">
        <v>105</v>
      </c>
      <c r="O51" s="311" t="s">
        <v>122</v>
      </c>
      <c r="P51" s="319">
        <v>43466</v>
      </c>
      <c r="Q51" s="311"/>
      <c r="R51" s="311" t="s">
        <v>694</v>
      </c>
      <c r="S51" s="311"/>
      <c r="T51" s="319">
        <v>43466</v>
      </c>
      <c r="U51" s="311"/>
      <c r="V51" s="319">
        <v>43466</v>
      </c>
      <c r="W51" s="311"/>
      <c r="X51" s="319">
        <v>43466</v>
      </c>
      <c r="Y51" s="311"/>
      <c r="Z51" s="311" t="s">
        <v>694</v>
      </c>
      <c r="AA51" s="311"/>
      <c r="AB51" s="319">
        <v>43466</v>
      </c>
      <c r="AC51" s="311"/>
      <c r="AD51" s="319">
        <v>43800</v>
      </c>
      <c r="AE51" s="311"/>
      <c r="AF51" s="311"/>
      <c r="AG51" s="311"/>
      <c r="AH51" s="66" t="s">
        <v>1142</v>
      </c>
      <c r="AP51" s="92"/>
      <c r="AQ51" s="92"/>
    </row>
    <row r="52" spans="1:43" ht="39.4">
      <c r="A52" s="316" t="s">
        <v>709</v>
      </c>
      <c r="B52" s="317"/>
      <c r="C52" s="317"/>
      <c r="D52" s="311"/>
      <c r="E52" s="311" t="s">
        <v>1153</v>
      </c>
      <c r="F52" s="311"/>
      <c r="G52" s="311" t="s">
        <v>125</v>
      </c>
      <c r="H52" s="311"/>
      <c r="I52" s="311" t="s">
        <v>1154</v>
      </c>
      <c r="J52" s="311" t="s">
        <v>172</v>
      </c>
      <c r="K52" s="311"/>
      <c r="L52" s="318">
        <v>1269</v>
      </c>
      <c r="M52" s="311" t="s">
        <v>702</v>
      </c>
      <c r="N52" s="311" t="s">
        <v>105</v>
      </c>
      <c r="O52" s="311" t="s">
        <v>117</v>
      </c>
      <c r="P52" s="319">
        <v>43800</v>
      </c>
      <c r="Q52" s="311"/>
      <c r="R52" s="311" t="s">
        <v>694</v>
      </c>
      <c r="S52" s="311"/>
      <c r="T52" s="319">
        <v>43800</v>
      </c>
      <c r="U52" s="311"/>
      <c r="V52" s="319">
        <v>43800</v>
      </c>
      <c r="W52" s="311"/>
      <c r="X52" s="319">
        <v>43800</v>
      </c>
      <c r="Y52" s="311"/>
      <c r="Z52" s="311" t="s">
        <v>694</v>
      </c>
      <c r="AA52" s="311"/>
      <c r="AB52" s="319">
        <v>43800</v>
      </c>
      <c r="AC52" s="311"/>
      <c r="AD52" s="319">
        <v>43800</v>
      </c>
      <c r="AE52" s="311"/>
      <c r="AF52" s="311"/>
      <c r="AG52" s="311"/>
      <c r="AH52" s="66"/>
      <c r="AP52" s="92"/>
      <c r="AQ52" s="92"/>
    </row>
    <row r="53" spans="1:43" ht="26.25">
      <c r="A53" s="316" t="s">
        <v>692</v>
      </c>
      <c r="B53" s="317"/>
      <c r="C53" s="317"/>
      <c r="D53" s="311"/>
      <c r="E53" s="311" t="s">
        <v>1155</v>
      </c>
      <c r="F53" s="311"/>
      <c r="G53" s="311" t="s">
        <v>125</v>
      </c>
      <c r="H53" s="311"/>
      <c r="I53" s="311" t="s">
        <v>1156</v>
      </c>
      <c r="J53" s="311" t="s">
        <v>172</v>
      </c>
      <c r="K53" s="311"/>
      <c r="L53" s="318">
        <v>11538</v>
      </c>
      <c r="M53" s="311" t="s">
        <v>702</v>
      </c>
      <c r="N53" s="311" t="s">
        <v>105</v>
      </c>
      <c r="O53" s="311" t="s">
        <v>122</v>
      </c>
      <c r="P53" s="319">
        <v>43466</v>
      </c>
      <c r="Q53" s="311"/>
      <c r="R53" s="311" t="s">
        <v>694</v>
      </c>
      <c r="S53" s="311"/>
      <c r="T53" s="319">
        <v>43466</v>
      </c>
      <c r="U53" s="311"/>
      <c r="V53" s="319">
        <v>43466</v>
      </c>
      <c r="W53" s="311"/>
      <c r="X53" s="319">
        <v>43466</v>
      </c>
      <c r="Y53" s="311"/>
      <c r="Z53" s="311" t="s">
        <v>694</v>
      </c>
      <c r="AA53" s="311"/>
      <c r="AB53" s="319">
        <v>43466</v>
      </c>
      <c r="AC53" s="311"/>
      <c r="AD53" s="319">
        <v>43800</v>
      </c>
      <c r="AE53" s="311"/>
      <c r="AF53" s="311"/>
      <c r="AG53" s="311"/>
      <c r="AH53" s="66" t="s">
        <v>1142</v>
      </c>
      <c r="AP53" s="92"/>
      <c r="AQ53" s="92"/>
    </row>
    <row r="54" spans="1:43" ht="51" customHeight="1">
      <c r="A54" s="316" t="s">
        <v>692</v>
      </c>
      <c r="B54" s="317"/>
      <c r="C54" s="317"/>
      <c r="D54" s="311"/>
      <c r="E54" s="311" t="s">
        <v>1157</v>
      </c>
      <c r="F54" s="311"/>
      <c r="G54" s="311" t="s">
        <v>125</v>
      </c>
      <c r="H54" s="311"/>
      <c r="I54" s="311" t="s">
        <v>1158</v>
      </c>
      <c r="J54" s="311" t="s">
        <v>172</v>
      </c>
      <c r="K54" s="311"/>
      <c r="L54" s="318">
        <v>462</v>
      </c>
      <c r="M54" s="311" t="s">
        <v>702</v>
      </c>
      <c r="N54" s="311" t="s">
        <v>105</v>
      </c>
      <c r="O54" s="311" t="s">
        <v>122</v>
      </c>
      <c r="P54" s="319">
        <v>43466</v>
      </c>
      <c r="Q54" s="311"/>
      <c r="R54" s="311" t="s">
        <v>694</v>
      </c>
      <c r="S54" s="311"/>
      <c r="T54" s="319">
        <v>43466</v>
      </c>
      <c r="U54" s="311"/>
      <c r="V54" s="319">
        <v>43466</v>
      </c>
      <c r="W54" s="311"/>
      <c r="X54" s="319">
        <v>43466</v>
      </c>
      <c r="Y54" s="311"/>
      <c r="Z54" s="311" t="s">
        <v>694</v>
      </c>
      <c r="AA54" s="311"/>
      <c r="AB54" s="319">
        <v>43466</v>
      </c>
      <c r="AC54" s="311"/>
      <c r="AD54" s="319">
        <v>43800</v>
      </c>
      <c r="AE54" s="311"/>
      <c r="AF54" s="311"/>
      <c r="AG54" s="311"/>
      <c r="AH54" s="66" t="s">
        <v>1142</v>
      </c>
      <c r="AP54" s="92"/>
      <c r="AQ54" s="92"/>
    </row>
    <row r="55" spans="1:43" ht="51" customHeight="1">
      <c r="A55" s="316" t="s">
        <v>692</v>
      </c>
      <c r="B55" s="317"/>
      <c r="C55" s="317"/>
      <c r="D55" s="311"/>
      <c r="E55" s="311" t="s">
        <v>745</v>
      </c>
      <c r="F55" s="311"/>
      <c r="G55" s="311" t="s">
        <v>125</v>
      </c>
      <c r="H55" s="311"/>
      <c r="I55" s="311" t="s">
        <v>1159</v>
      </c>
      <c r="J55" s="311" t="s">
        <v>172</v>
      </c>
      <c r="K55" s="311"/>
      <c r="L55" s="318">
        <v>615</v>
      </c>
      <c r="M55" s="311" t="s">
        <v>702</v>
      </c>
      <c r="N55" s="311" t="s">
        <v>105</v>
      </c>
      <c r="O55" s="311" t="s">
        <v>122</v>
      </c>
      <c r="P55" s="319">
        <v>43497</v>
      </c>
      <c r="Q55" s="311"/>
      <c r="R55" s="311" t="s">
        <v>694</v>
      </c>
      <c r="S55" s="311"/>
      <c r="T55" s="319">
        <v>43497</v>
      </c>
      <c r="U55" s="311"/>
      <c r="V55" s="319">
        <v>43497</v>
      </c>
      <c r="W55" s="311"/>
      <c r="X55" s="319">
        <v>43497</v>
      </c>
      <c r="Y55" s="311"/>
      <c r="Z55" s="311" t="s">
        <v>694</v>
      </c>
      <c r="AA55" s="311"/>
      <c r="AB55" s="319">
        <v>43497</v>
      </c>
      <c r="AC55" s="311"/>
      <c r="AD55" s="319">
        <v>43617</v>
      </c>
      <c r="AE55" s="311"/>
      <c r="AF55" s="311"/>
      <c r="AG55" s="311"/>
      <c r="AH55" s="66" t="s">
        <v>1142</v>
      </c>
      <c r="AP55" s="92"/>
      <c r="AQ55" s="92"/>
    </row>
    <row r="56" spans="1:43" ht="51" customHeight="1">
      <c r="A56" s="316" t="s">
        <v>692</v>
      </c>
      <c r="B56" s="317"/>
      <c r="C56" s="317"/>
      <c r="D56" s="311"/>
      <c r="E56" s="311" t="s">
        <v>747</v>
      </c>
      <c r="F56" s="311"/>
      <c r="G56" s="311" t="s">
        <v>125</v>
      </c>
      <c r="H56" s="311"/>
      <c r="I56" s="311" t="s">
        <v>748</v>
      </c>
      <c r="J56" s="311" t="s">
        <v>172</v>
      </c>
      <c r="K56" s="311"/>
      <c r="L56" s="318">
        <v>2462</v>
      </c>
      <c r="M56" s="311" t="s">
        <v>702</v>
      </c>
      <c r="N56" s="311" t="s">
        <v>105</v>
      </c>
      <c r="O56" s="311" t="s">
        <v>122</v>
      </c>
      <c r="P56" s="319">
        <v>43466</v>
      </c>
      <c r="Q56" s="311"/>
      <c r="R56" s="311" t="s">
        <v>694</v>
      </c>
      <c r="S56" s="311"/>
      <c r="T56" s="319">
        <v>43466</v>
      </c>
      <c r="U56" s="311"/>
      <c r="V56" s="319">
        <v>43466</v>
      </c>
      <c r="W56" s="311"/>
      <c r="X56" s="319">
        <v>43466</v>
      </c>
      <c r="Y56" s="311"/>
      <c r="Z56" s="311" t="s">
        <v>694</v>
      </c>
      <c r="AA56" s="311"/>
      <c r="AB56" s="319">
        <v>43466</v>
      </c>
      <c r="AC56" s="311"/>
      <c r="AD56" s="319">
        <v>43800</v>
      </c>
      <c r="AE56" s="311"/>
      <c r="AF56" s="311"/>
      <c r="AG56" s="311"/>
      <c r="AH56" s="66" t="s">
        <v>1142</v>
      </c>
      <c r="AP56" s="672" t="s">
        <v>170</v>
      </c>
      <c r="AQ56" s="672" t="s">
        <v>153</v>
      </c>
    </row>
    <row r="57" spans="1:43" ht="51" customHeight="1">
      <c r="A57" s="316" t="s">
        <v>692</v>
      </c>
      <c r="B57" s="317"/>
      <c r="C57" s="317"/>
      <c r="D57" s="311"/>
      <c r="E57" s="311" t="s">
        <v>749</v>
      </c>
      <c r="F57" s="311"/>
      <c r="G57" s="311" t="s">
        <v>125</v>
      </c>
      <c r="H57" s="311"/>
      <c r="I57" s="311" t="s">
        <v>750</v>
      </c>
      <c r="J57" s="311" t="s">
        <v>172</v>
      </c>
      <c r="K57" s="311"/>
      <c r="L57" s="318">
        <v>1538</v>
      </c>
      <c r="M57" s="311" t="s">
        <v>702</v>
      </c>
      <c r="N57" s="311" t="s">
        <v>105</v>
      </c>
      <c r="O57" s="311" t="s">
        <v>122</v>
      </c>
      <c r="P57" s="319">
        <v>43466</v>
      </c>
      <c r="Q57" s="311"/>
      <c r="R57" s="311" t="s">
        <v>694</v>
      </c>
      <c r="S57" s="311"/>
      <c r="T57" s="319">
        <v>43466</v>
      </c>
      <c r="U57" s="311"/>
      <c r="V57" s="319">
        <v>43466</v>
      </c>
      <c r="W57" s="311"/>
      <c r="X57" s="319">
        <v>43466</v>
      </c>
      <c r="Y57" s="311"/>
      <c r="Z57" s="311" t="s">
        <v>694</v>
      </c>
      <c r="AA57" s="311"/>
      <c r="AB57" s="319">
        <v>43466</v>
      </c>
      <c r="AC57" s="311"/>
      <c r="AD57" s="319">
        <v>43800</v>
      </c>
      <c r="AE57" s="311"/>
      <c r="AF57" s="311"/>
      <c r="AG57" s="311"/>
      <c r="AH57" s="66" t="s">
        <v>1142</v>
      </c>
      <c r="AP57" s="672"/>
      <c r="AQ57" s="672"/>
    </row>
    <row r="58" spans="1:43" ht="42.75" customHeight="1">
      <c r="A58" s="316" t="s">
        <v>692</v>
      </c>
      <c r="B58" s="317"/>
      <c r="C58" s="317"/>
      <c r="D58" s="311"/>
      <c r="E58" s="311" t="s">
        <v>1355</v>
      </c>
      <c r="F58" s="311"/>
      <c r="G58" s="311" t="s">
        <v>125</v>
      </c>
      <c r="H58" s="311"/>
      <c r="I58" s="311" t="s">
        <v>1356</v>
      </c>
      <c r="J58" s="311" t="s">
        <v>172</v>
      </c>
      <c r="K58" s="311"/>
      <c r="L58" s="318">
        <v>19836</v>
      </c>
      <c r="M58" s="311" t="s">
        <v>702</v>
      </c>
      <c r="N58" s="311" t="s">
        <v>105</v>
      </c>
      <c r="O58" s="311" t="s">
        <v>122</v>
      </c>
      <c r="P58" s="319">
        <v>43525</v>
      </c>
      <c r="Q58" s="311"/>
      <c r="R58" s="311" t="s">
        <v>694</v>
      </c>
      <c r="S58" s="311"/>
      <c r="T58" s="319">
        <v>43525</v>
      </c>
      <c r="U58" s="311"/>
      <c r="V58" s="319">
        <v>43525</v>
      </c>
      <c r="W58" s="311"/>
      <c r="X58" s="319">
        <v>43525</v>
      </c>
      <c r="Y58" s="311"/>
      <c r="Z58" s="311" t="s">
        <v>694</v>
      </c>
      <c r="AA58" s="311"/>
      <c r="AB58" s="319">
        <v>43525</v>
      </c>
      <c r="AC58" s="311"/>
      <c r="AD58" s="319">
        <v>43800</v>
      </c>
      <c r="AE58" s="311"/>
      <c r="AF58" s="311"/>
      <c r="AG58" s="311"/>
      <c r="AH58" s="66" t="s">
        <v>1142</v>
      </c>
      <c r="AP58" s="672" t="s">
        <v>171</v>
      </c>
      <c r="AQ58" s="672" t="s">
        <v>153</v>
      </c>
    </row>
    <row r="59" spans="1:43" ht="29.25" customHeight="1">
      <c r="A59" s="316" t="s">
        <v>692</v>
      </c>
      <c r="B59" s="317"/>
      <c r="C59" s="317"/>
      <c r="D59" s="311"/>
      <c r="E59" s="311" t="s">
        <v>751</v>
      </c>
      <c r="F59" s="311"/>
      <c r="G59" s="311" t="s">
        <v>125</v>
      </c>
      <c r="H59" s="311"/>
      <c r="I59" s="311" t="s">
        <v>752</v>
      </c>
      <c r="J59" s="311" t="s">
        <v>172</v>
      </c>
      <c r="K59" s="311"/>
      <c r="L59" s="318">
        <v>18462</v>
      </c>
      <c r="M59" s="311" t="s">
        <v>702</v>
      </c>
      <c r="N59" s="311" t="s">
        <v>105</v>
      </c>
      <c r="O59" s="311" t="s">
        <v>117</v>
      </c>
      <c r="P59" s="319">
        <v>43466</v>
      </c>
      <c r="Q59" s="311"/>
      <c r="R59" s="311" t="s">
        <v>694</v>
      </c>
      <c r="S59" s="311"/>
      <c r="T59" s="319">
        <v>43466</v>
      </c>
      <c r="U59" s="311"/>
      <c r="V59" s="319">
        <v>43466</v>
      </c>
      <c r="W59" s="311"/>
      <c r="X59" s="319">
        <v>43466</v>
      </c>
      <c r="Y59" s="311"/>
      <c r="Z59" s="311" t="s">
        <v>694</v>
      </c>
      <c r="AA59" s="311"/>
      <c r="AB59" s="319">
        <v>43466</v>
      </c>
      <c r="AC59" s="311"/>
      <c r="AD59" s="319">
        <v>43525</v>
      </c>
      <c r="AE59" s="311"/>
      <c r="AF59" s="311"/>
      <c r="AG59" s="311"/>
      <c r="AH59" s="66" t="s">
        <v>1142</v>
      </c>
      <c r="AP59" s="672" t="s">
        <v>172</v>
      </c>
      <c r="AQ59" s="672" t="s">
        <v>153</v>
      </c>
    </row>
    <row r="60" spans="1:43" ht="50.25" customHeight="1">
      <c r="A60" s="316" t="s">
        <v>692</v>
      </c>
      <c r="B60" s="317"/>
      <c r="C60" s="317"/>
      <c r="D60" s="311"/>
      <c r="E60" s="311" t="s">
        <v>753</v>
      </c>
      <c r="F60" s="311"/>
      <c r="G60" s="311" t="s">
        <v>125</v>
      </c>
      <c r="H60" s="311"/>
      <c r="I60" s="311" t="s">
        <v>754</v>
      </c>
      <c r="J60" s="311" t="s">
        <v>172</v>
      </c>
      <c r="K60" s="311"/>
      <c r="L60" s="318">
        <v>4154</v>
      </c>
      <c r="M60" s="311" t="s">
        <v>702</v>
      </c>
      <c r="N60" s="311" t="s">
        <v>105</v>
      </c>
      <c r="O60" s="311" t="s">
        <v>122</v>
      </c>
      <c r="P60" s="319">
        <v>43466</v>
      </c>
      <c r="Q60" s="311"/>
      <c r="R60" s="311" t="s">
        <v>694</v>
      </c>
      <c r="S60" s="311"/>
      <c r="T60" s="319">
        <v>43466</v>
      </c>
      <c r="U60" s="311"/>
      <c r="V60" s="319">
        <v>43466</v>
      </c>
      <c r="W60" s="311"/>
      <c r="X60" s="319">
        <v>43466</v>
      </c>
      <c r="Y60" s="311"/>
      <c r="Z60" s="311" t="s">
        <v>694</v>
      </c>
      <c r="AA60" s="311"/>
      <c r="AB60" s="319">
        <v>43466</v>
      </c>
      <c r="AC60" s="311"/>
      <c r="AD60" s="319">
        <v>43800</v>
      </c>
      <c r="AE60" s="311"/>
      <c r="AF60" s="311"/>
      <c r="AG60" s="311"/>
      <c r="AH60" s="66" t="s">
        <v>1142</v>
      </c>
      <c r="AP60" s="672" t="s">
        <v>173</v>
      </c>
      <c r="AQ60" s="672" t="s">
        <v>153</v>
      </c>
    </row>
    <row r="61" spans="1:43" ht="26.25">
      <c r="A61" s="316" t="s">
        <v>692</v>
      </c>
      <c r="B61" s="317"/>
      <c r="C61" s="317"/>
      <c r="D61" s="311"/>
      <c r="E61" s="311" t="s">
        <v>755</v>
      </c>
      <c r="F61" s="311"/>
      <c r="G61" s="311" t="s">
        <v>125</v>
      </c>
      <c r="H61" s="311"/>
      <c r="I61" s="311" t="s">
        <v>756</v>
      </c>
      <c r="J61" s="311" t="s">
        <v>172</v>
      </c>
      <c r="K61" s="311"/>
      <c r="L61" s="318">
        <v>8031</v>
      </c>
      <c r="M61" s="311" t="s">
        <v>702</v>
      </c>
      <c r="N61" s="311" t="s">
        <v>105</v>
      </c>
      <c r="O61" s="311" t="s">
        <v>122</v>
      </c>
      <c r="P61" s="319">
        <v>43466</v>
      </c>
      <c r="Q61" s="311"/>
      <c r="R61" s="311" t="s">
        <v>694</v>
      </c>
      <c r="S61" s="311"/>
      <c r="T61" s="319">
        <v>43466</v>
      </c>
      <c r="U61" s="311"/>
      <c r="V61" s="319">
        <v>43466</v>
      </c>
      <c r="W61" s="311"/>
      <c r="X61" s="319">
        <v>43466</v>
      </c>
      <c r="Y61" s="311"/>
      <c r="Z61" s="311" t="s">
        <v>694</v>
      </c>
      <c r="AA61" s="311"/>
      <c r="AB61" s="319">
        <v>43466</v>
      </c>
      <c r="AC61" s="311"/>
      <c r="AD61" s="319">
        <v>43800</v>
      </c>
      <c r="AE61" s="311"/>
      <c r="AF61" s="311"/>
      <c r="AG61" s="311"/>
      <c r="AH61" s="66" t="s">
        <v>1142</v>
      </c>
      <c r="AP61" s="672" t="s">
        <v>174</v>
      </c>
      <c r="AQ61" s="672" t="s">
        <v>153</v>
      </c>
    </row>
    <row r="62" spans="1:43" ht="26.25">
      <c r="A62" s="316" t="s">
        <v>692</v>
      </c>
      <c r="B62" s="317"/>
      <c r="C62" s="317"/>
      <c r="D62" s="311"/>
      <c r="E62" s="311" t="s">
        <v>1160</v>
      </c>
      <c r="F62" s="311"/>
      <c r="G62" s="311" t="s">
        <v>125</v>
      </c>
      <c r="H62" s="311"/>
      <c r="I62" s="311" t="s">
        <v>1161</v>
      </c>
      <c r="J62" s="311" t="s">
        <v>172</v>
      </c>
      <c r="K62" s="311"/>
      <c r="L62" s="318">
        <v>308</v>
      </c>
      <c r="M62" s="311" t="s">
        <v>702</v>
      </c>
      <c r="N62" s="311" t="s">
        <v>105</v>
      </c>
      <c r="O62" s="311" t="s">
        <v>122</v>
      </c>
      <c r="P62" s="319">
        <v>43466</v>
      </c>
      <c r="Q62" s="311"/>
      <c r="R62" s="311" t="s">
        <v>694</v>
      </c>
      <c r="S62" s="311"/>
      <c r="T62" s="319">
        <v>43466</v>
      </c>
      <c r="U62" s="311"/>
      <c r="V62" s="319">
        <v>43466</v>
      </c>
      <c r="W62" s="311"/>
      <c r="X62" s="319">
        <v>43466</v>
      </c>
      <c r="Y62" s="311"/>
      <c r="Z62" s="311" t="s">
        <v>694</v>
      </c>
      <c r="AA62" s="311"/>
      <c r="AB62" s="319">
        <v>43466</v>
      </c>
      <c r="AC62" s="311"/>
      <c r="AD62" s="319">
        <v>43800</v>
      </c>
      <c r="AE62" s="311"/>
      <c r="AF62" s="311"/>
      <c r="AG62" s="311"/>
      <c r="AH62" s="66" t="s">
        <v>1142</v>
      </c>
      <c r="AI62" s="67"/>
      <c r="AJ62" s="67"/>
      <c r="AK62" s="67"/>
      <c r="AL62" s="67"/>
      <c r="AM62" s="67"/>
      <c r="AN62" s="67"/>
      <c r="AO62" s="67"/>
      <c r="AP62" s="672" t="s">
        <v>175</v>
      </c>
      <c r="AQ62" s="672" t="s">
        <v>153</v>
      </c>
    </row>
    <row r="63" spans="1:43" ht="70.5" customHeight="1">
      <c r="A63" s="316" t="s">
        <v>709</v>
      </c>
      <c r="B63" s="317"/>
      <c r="C63" s="317"/>
      <c r="D63" s="311"/>
      <c r="E63" s="311" t="s">
        <v>1162</v>
      </c>
      <c r="F63" s="311"/>
      <c r="G63" s="311" t="s">
        <v>125</v>
      </c>
      <c r="H63" s="311"/>
      <c r="I63" s="311" t="s">
        <v>757</v>
      </c>
      <c r="J63" s="311" t="s">
        <v>172</v>
      </c>
      <c r="K63" s="311"/>
      <c r="L63" s="318">
        <v>2500</v>
      </c>
      <c r="M63" s="311" t="s">
        <v>702</v>
      </c>
      <c r="N63" s="311" t="s">
        <v>105</v>
      </c>
      <c r="O63" s="311" t="s">
        <v>122</v>
      </c>
      <c r="P63" s="319">
        <v>43497</v>
      </c>
      <c r="Q63" s="311"/>
      <c r="R63" s="311" t="s">
        <v>694</v>
      </c>
      <c r="S63" s="311"/>
      <c r="T63" s="319">
        <v>43466</v>
      </c>
      <c r="U63" s="311"/>
      <c r="V63" s="319">
        <v>43466</v>
      </c>
      <c r="W63" s="311"/>
      <c r="X63" s="319">
        <v>43466</v>
      </c>
      <c r="Y63" s="311"/>
      <c r="Z63" s="311" t="s">
        <v>694</v>
      </c>
      <c r="AA63" s="311"/>
      <c r="AB63" s="319">
        <v>43466</v>
      </c>
      <c r="AC63" s="311"/>
      <c r="AD63" s="319">
        <v>43800</v>
      </c>
      <c r="AE63" s="311"/>
      <c r="AF63" s="311"/>
      <c r="AG63" s="311"/>
      <c r="AH63" s="66" t="s">
        <v>1142</v>
      </c>
      <c r="AI63" s="67"/>
      <c r="AJ63" s="67"/>
      <c r="AK63" s="67"/>
      <c r="AL63" s="67"/>
      <c r="AM63" s="67"/>
      <c r="AN63" s="67"/>
      <c r="AO63" s="67"/>
      <c r="AP63" s="672" t="s">
        <v>177</v>
      </c>
      <c r="AQ63" s="672" t="s">
        <v>155</v>
      </c>
    </row>
    <row r="64" spans="1:43" ht="22.5" customHeight="1">
      <c r="A64" s="316" t="s">
        <v>692</v>
      </c>
      <c r="B64" s="317"/>
      <c r="C64" s="317"/>
      <c r="D64" s="311"/>
      <c r="E64" s="311" t="s">
        <v>1612</v>
      </c>
      <c r="F64" s="311"/>
      <c r="G64" s="311" t="s">
        <v>125</v>
      </c>
      <c r="H64" s="311"/>
      <c r="I64" s="311" t="s">
        <v>758</v>
      </c>
      <c r="J64" s="311" t="s">
        <v>172</v>
      </c>
      <c r="K64" s="311"/>
      <c r="L64" s="318">
        <v>769</v>
      </c>
      <c r="M64" s="311" t="s">
        <v>702</v>
      </c>
      <c r="N64" s="311" t="s">
        <v>105</v>
      </c>
      <c r="O64" s="311"/>
      <c r="P64" s="319">
        <v>43466</v>
      </c>
      <c r="Q64" s="311"/>
      <c r="R64" s="311" t="s">
        <v>694</v>
      </c>
      <c r="S64" s="311"/>
      <c r="T64" s="319">
        <v>43466</v>
      </c>
      <c r="U64" s="311"/>
      <c r="V64" s="319">
        <v>43466</v>
      </c>
      <c r="W64" s="311"/>
      <c r="X64" s="319">
        <v>43466</v>
      </c>
      <c r="Y64" s="311"/>
      <c r="Z64" s="311" t="s">
        <v>694</v>
      </c>
      <c r="AA64" s="311"/>
      <c r="AB64" s="319">
        <v>43466</v>
      </c>
      <c r="AC64" s="311"/>
      <c r="AD64" s="319">
        <v>43497</v>
      </c>
      <c r="AE64" s="311"/>
      <c r="AF64" s="311"/>
      <c r="AG64" s="311"/>
      <c r="AH64" s="320" t="s">
        <v>1611</v>
      </c>
    </row>
    <row r="65" spans="1:43" ht="27" customHeight="1">
      <c r="A65" s="316" t="s">
        <v>692</v>
      </c>
      <c r="B65" s="317"/>
      <c r="C65" s="317"/>
      <c r="D65" s="311"/>
      <c r="E65" s="311" t="s">
        <v>759</v>
      </c>
      <c r="F65" s="311"/>
      <c r="G65" s="311" t="s">
        <v>125</v>
      </c>
      <c r="H65" s="311"/>
      <c r="I65" s="311" t="s">
        <v>760</v>
      </c>
      <c r="J65" s="311" t="s">
        <v>172</v>
      </c>
      <c r="K65" s="311"/>
      <c r="L65" s="318">
        <v>2077</v>
      </c>
      <c r="M65" s="311" t="s">
        <v>702</v>
      </c>
      <c r="N65" s="311" t="s">
        <v>105</v>
      </c>
      <c r="O65" s="311"/>
      <c r="P65" s="319">
        <v>43466</v>
      </c>
      <c r="Q65" s="311"/>
      <c r="R65" s="311" t="s">
        <v>694</v>
      </c>
      <c r="S65" s="311"/>
      <c r="T65" s="319">
        <v>43466</v>
      </c>
      <c r="U65" s="311"/>
      <c r="V65" s="319">
        <v>43466</v>
      </c>
      <c r="W65" s="311"/>
      <c r="X65" s="319">
        <v>43466</v>
      </c>
      <c r="Y65" s="311"/>
      <c r="Z65" s="311" t="s">
        <v>694</v>
      </c>
      <c r="AA65" s="311"/>
      <c r="AB65" s="319">
        <v>43466</v>
      </c>
      <c r="AC65" s="311"/>
      <c r="AD65" s="319">
        <v>43497</v>
      </c>
      <c r="AE65" s="311"/>
      <c r="AF65" s="311"/>
      <c r="AG65" s="311"/>
      <c r="AH65" s="320" t="s">
        <v>1611</v>
      </c>
      <c r="AP65" s="672" t="s">
        <v>151</v>
      </c>
      <c r="AQ65" s="672" t="s">
        <v>165</v>
      </c>
    </row>
    <row r="66" spans="1:43">
      <c r="A66" s="316" t="s">
        <v>692</v>
      </c>
      <c r="B66" s="317"/>
      <c r="C66" s="317"/>
      <c r="D66" s="311"/>
      <c r="E66" s="311" t="s">
        <v>761</v>
      </c>
      <c r="F66" s="311"/>
      <c r="G66" s="311" t="s">
        <v>125</v>
      </c>
      <c r="H66" s="311"/>
      <c r="I66" s="311" t="s">
        <v>762</v>
      </c>
      <c r="J66" s="311" t="s">
        <v>172</v>
      </c>
      <c r="K66" s="311"/>
      <c r="L66" s="318">
        <v>1846</v>
      </c>
      <c r="M66" s="311" t="s">
        <v>702</v>
      </c>
      <c r="N66" s="311" t="s">
        <v>105</v>
      </c>
      <c r="O66" s="311"/>
      <c r="P66" s="319">
        <v>43466</v>
      </c>
      <c r="Q66" s="311"/>
      <c r="R66" s="311" t="s">
        <v>694</v>
      </c>
      <c r="S66" s="311"/>
      <c r="T66" s="319">
        <v>43466</v>
      </c>
      <c r="U66" s="311"/>
      <c r="V66" s="319">
        <v>43466</v>
      </c>
      <c r="W66" s="311"/>
      <c r="X66" s="319">
        <v>43466</v>
      </c>
      <c r="Y66" s="311"/>
      <c r="Z66" s="311" t="s">
        <v>694</v>
      </c>
      <c r="AA66" s="311"/>
      <c r="AB66" s="319">
        <v>43466</v>
      </c>
      <c r="AC66" s="311"/>
      <c r="AD66" s="319">
        <v>43497</v>
      </c>
      <c r="AE66" s="311"/>
      <c r="AF66" s="311"/>
      <c r="AG66" s="311"/>
      <c r="AH66" s="320" t="s">
        <v>1611</v>
      </c>
      <c r="AP66" s="672" t="s">
        <v>178</v>
      </c>
      <c r="AQ66" s="672" t="s">
        <v>165</v>
      </c>
    </row>
    <row r="67" spans="1:43" s="67" customFormat="1" ht="71.25" customHeight="1">
      <c r="A67" s="316" t="s">
        <v>692</v>
      </c>
      <c r="B67" s="317"/>
      <c r="C67" s="317"/>
      <c r="D67" s="311"/>
      <c r="E67" s="311" t="s">
        <v>763</v>
      </c>
      <c r="F67" s="311"/>
      <c r="G67" s="311" t="s">
        <v>125</v>
      </c>
      <c r="H67" s="311"/>
      <c r="I67" s="311" t="s">
        <v>764</v>
      </c>
      <c r="J67" s="311" t="s">
        <v>172</v>
      </c>
      <c r="K67" s="311"/>
      <c r="L67" s="318">
        <v>1346</v>
      </c>
      <c r="M67" s="311" t="s">
        <v>702</v>
      </c>
      <c r="N67" s="311" t="s">
        <v>105</v>
      </c>
      <c r="O67" s="311" t="s">
        <v>122</v>
      </c>
      <c r="P67" s="319">
        <v>43466</v>
      </c>
      <c r="Q67" s="311"/>
      <c r="R67" s="311" t="s">
        <v>694</v>
      </c>
      <c r="S67" s="311"/>
      <c r="T67" s="319">
        <v>43466</v>
      </c>
      <c r="U67" s="311"/>
      <c r="V67" s="319">
        <v>43466</v>
      </c>
      <c r="W67" s="311"/>
      <c r="X67" s="319">
        <v>43466</v>
      </c>
      <c r="Y67" s="311"/>
      <c r="Z67" s="311" t="s">
        <v>694</v>
      </c>
      <c r="AA67" s="311"/>
      <c r="AB67" s="319">
        <v>43466</v>
      </c>
      <c r="AC67" s="311"/>
      <c r="AD67" s="319">
        <v>43617</v>
      </c>
      <c r="AE67" s="311"/>
      <c r="AF67" s="311"/>
      <c r="AG67" s="311"/>
      <c r="AH67" s="320" t="s">
        <v>1163</v>
      </c>
      <c r="AI67" s="61"/>
      <c r="AJ67" s="61"/>
      <c r="AK67" s="61"/>
      <c r="AL67" s="61"/>
      <c r="AM67" s="61"/>
      <c r="AN67" s="61"/>
      <c r="AO67" s="61"/>
    </row>
    <row r="68" spans="1:43" ht="51" customHeight="1">
      <c r="A68" s="316" t="s">
        <v>692</v>
      </c>
      <c r="B68" s="317"/>
      <c r="C68" s="317"/>
      <c r="D68" s="311"/>
      <c r="E68" s="311" t="s">
        <v>1613</v>
      </c>
      <c r="F68" s="311"/>
      <c r="G68" s="311" t="s">
        <v>125</v>
      </c>
      <c r="H68" s="311"/>
      <c r="I68" s="311" t="s">
        <v>765</v>
      </c>
      <c r="J68" s="311" t="s">
        <v>172</v>
      </c>
      <c r="K68" s="311"/>
      <c r="L68" s="318">
        <v>7692</v>
      </c>
      <c r="M68" s="311" t="s">
        <v>702</v>
      </c>
      <c r="N68" s="311" t="s">
        <v>105</v>
      </c>
      <c r="O68" s="311" t="s">
        <v>122</v>
      </c>
      <c r="P68" s="319">
        <v>43466</v>
      </c>
      <c r="Q68" s="311"/>
      <c r="R68" s="311" t="s">
        <v>694</v>
      </c>
      <c r="S68" s="311"/>
      <c r="T68" s="319">
        <v>43466</v>
      </c>
      <c r="U68" s="311"/>
      <c r="V68" s="319">
        <v>43466</v>
      </c>
      <c r="W68" s="311"/>
      <c r="X68" s="319">
        <v>43466</v>
      </c>
      <c r="Y68" s="311"/>
      <c r="Z68" s="311" t="s">
        <v>694</v>
      </c>
      <c r="AA68" s="311"/>
      <c r="AB68" s="319">
        <v>43466</v>
      </c>
      <c r="AC68" s="311"/>
      <c r="AD68" s="319">
        <v>43617</v>
      </c>
      <c r="AE68" s="311"/>
      <c r="AF68" s="311"/>
      <c r="AG68" s="311"/>
      <c r="AH68" s="66" t="s">
        <v>1163</v>
      </c>
    </row>
    <row r="69" spans="1:43" ht="26.25">
      <c r="A69" s="316" t="s">
        <v>692</v>
      </c>
      <c r="B69" s="317"/>
      <c r="C69" s="317"/>
      <c r="D69" s="311"/>
      <c r="E69" s="311" t="s">
        <v>1164</v>
      </c>
      <c r="F69" s="311"/>
      <c r="G69" s="311" t="s">
        <v>125</v>
      </c>
      <c r="H69" s="311"/>
      <c r="I69" s="311" t="s">
        <v>1165</v>
      </c>
      <c r="J69" s="311" t="s">
        <v>172</v>
      </c>
      <c r="K69" s="311"/>
      <c r="L69" s="318">
        <v>212</v>
      </c>
      <c r="M69" s="311" t="s">
        <v>702</v>
      </c>
      <c r="N69" s="311" t="s">
        <v>105</v>
      </c>
      <c r="O69" s="311" t="s">
        <v>117</v>
      </c>
      <c r="P69" s="319">
        <v>43800</v>
      </c>
      <c r="Q69" s="311"/>
      <c r="R69" s="311" t="s">
        <v>694</v>
      </c>
      <c r="S69" s="311"/>
      <c r="T69" s="319">
        <v>43800</v>
      </c>
      <c r="U69" s="311"/>
      <c r="V69" s="319">
        <v>43800</v>
      </c>
      <c r="W69" s="311"/>
      <c r="X69" s="319">
        <v>43800</v>
      </c>
      <c r="Y69" s="311"/>
      <c r="Z69" s="311" t="s">
        <v>694</v>
      </c>
      <c r="AA69" s="311"/>
      <c r="AB69" s="319">
        <v>43800</v>
      </c>
      <c r="AC69" s="311"/>
      <c r="AD69" s="319">
        <v>43800</v>
      </c>
      <c r="AE69" s="311"/>
      <c r="AF69" s="311"/>
      <c r="AG69" s="311"/>
      <c r="AH69" s="66"/>
      <c r="AP69" s="672" t="s">
        <v>152</v>
      </c>
    </row>
    <row r="70" spans="1:43" ht="26.25">
      <c r="A70" s="316" t="s">
        <v>692</v>
      </c>
      <c r="B70" s="317"/>
      <c r="C70" s="317"/>
      <c r="D70" s="311"/>
      <c r="E70" s="437" t="s">
        <v>1560</v>
      </c>
      <c r="F70" s="311"/>
      <c r="G70" s="311" t="s">
        <v>125</v>
      </c>
      <c r="H70" s="311"/>
      <c r="I70" s="311" t="s">
        <v>766</v>
      </c>
      <c r="J70" s="311" t="s">
        <v>172</v>
      </c>
      <c r="K70" s="311"/>
      <c r="L70" s="826" t="s">
        <v>1559</v>
      </c>
      <c r="M70" s="311" t="s">
        <v>702</v>
      </c>
      <c r="N70" s="311" t="s">
        <v>105</v>
      </c>
      <c r="O70" s="311" t="s">
        <v>122</v>
      </c>
      <c r="P70" s="319">
        <v>43466</v>
      </c>
      <c r="Q70" s="311"/>
      <c r="R70" s="311" t="s">
        <v>694</v>
      </c>
      <c r="S70" s="311"/>
      <c r="T70" s="319">
        <v>43466</v>
      </c>
      <c r="U70" s="311"/>
      <c r="V70" s="319">
        <v>43466</v>
      </c>
      <c r="W70" s="311"/>
      <c r="X70" s="319">
        <v>43466</v>
      </c>
      <c r="Y70" s="311"/>
      <c r="Z70" s="311" t="s">
        <v>694</v>
      </c>
      <c r="AA70" s="311"/>
      <c r="AB70" s="319">
        <v>43466</v>
      </c>
      <c r="AC70" s="311"/>
      <c r="AD70" s="319">
        <v>43800</v>
      </c>
      <c r="AE70" s="311"/>
      <c r="AF70" s="311"/>
      <c r="AG70" s="311"/>
      <c r="AH70" s="66" t="s">
        <v>1163</v>
      </c>
      <c r="AP70" s="672" t="s">
        <v>168</v>
      </c>
    </row>
    <row r="71" spans="1:43" ht="26.25">
      <c r="A71" s="316" t="s">
        <v>692</v>
      </c>
      <c r="B71" s="317"/>
      <c r="C71" s="317"/>
      <c r="D71" s="311"/>
      <c r="E71" s="311" t="s">
        <v>767</v>
      </c>
      <c r="F71" s="311"/>
      <c r="G71" s="311" t="s">
        <v>125</v>
      </c>
      <c r="H71" s="311"/>
      <c r="I71" s="311" t="s">
        <v>768</v>
      </c>
      <c r="J71" s="311" t="s">
        <v>172</v>
      </c>
      <c r="K71" s="311"/>
      <c r="L71" s="318">
        <v>22035</v>
      </c>
      <c r="M71" s="311" t="s">
        <v>702</v>
      </c>
      <c r="N71" s="311" t="s">
        <v>105</v>
      </c>
      <c r="O71" s="311" t="s">
        <v>117</v>
      </c>
      <c r="P71" s="319">
        <v>43770</v>
      </c>
      <c r="Q71" s="311"/>
      <c r="R71" s="311" t="s">
        <v>694</v>
      </c>
      <c r="S71" s="311"/>
      <c r="T71" s="319">
        <v>43770</v>
      </c>
      <c r="U71" s="311"/>
      <c r="V71" s="319">
        <v>43770</v>
      </c>
      <c r="W71" s="311"/>
      <c r="X71" s="319">
        <v>43770</v>
      </c>
      <c r="Y71" s="311"/>
      <c r="Z71" s="311" t="s">
        <v>694</v>
      </c>
      <c r="AA71" s="311"/>
      <c r="AB71" s="319">
        <v>43770</v>
      </c>
      <c r="AC71" s="311"/>
      <c r="AD71" s="319">
        <v>43800</v>
      </c>
      <c r="AE71" s="311"/>
      <c r="AF71" s="311"/>
      <c r="AG71" s="311"/>
      <c r="AH71" s="66" t="s">
        <v>1163</v>
      </c>
    </row>
    <row r="72" spans="1:43" ht="51" customHeight="1">
      <c r="A72" s="316" t="s">
        <v>692</v>
      </c>
      <c r="B72" s="317"/>
      <c r="C72" s="317"/>
      <c r="D72" s="311"/>
      <c r="E72" s="311" t="s">
        <v>1622</v>
      </c>
      <c r="F72" s="311"/>
      <c r="G72" s="311" t="s">
        <v>125</v>
      </c>
      <c r="H72" s="311"/>
      <c r="I72" s="311" t="s">
        <v>768</v>
      </c>
      <c r="J72" s="311" t="s">
        <v>172</v>
      </c>
      <c r="K72" s="311"/>
      <c r="L72" s="318">
        <v>115382.64</v>
      </c>
      <c r="M72" s="311" t="s">
        <v>702</v>
      </c>
      <c r="N72" s="311" t="s">
        <v>105</v>
      </c>
      <c r="O72" s="311" t="s">
        <v>117</v>
      </c>
      <c r="P72" s="319">
        <v>43647</v>
      </c>
      <c r="Q72" s="311"/>
      <c r="R72" s="311" t="s">
        <v>694</v>
      </c>
      <c r="S72" s="311"/>
      <c r="T72" s="319">
        <v>43647</v>
      </c>
      <c r="U72" s="311"/>
      <c r="V72" s="319">
        <v>43647</v>
      </c>
      <c r="W72" s="311"/>
      <c r="X72" s="319">
        <v>43647</v>
      </c>
      <c r="Y72" s="311"/>
      <c r="Z72" s="311" t="s">
        <v>694</v>
      </c>
      <c r="AA72" s="311"/>
      <c r="AB72" s="319">
        <v>43647</v>
      </c>
      <c r="AC72" s="311"/>
      <c r="AD72" s="319">
        <v>43800</v>
      </c>
      <c r="AE72" s="311"/>
      <c r="AF72" s="311"/>
      <c r="AG72" s="311"/>
      <c r="AH72" s="66" t="s">
        <v>1163</v>
      </c>
      <c r="AP72" s="669" t="s">
        <v>127</v>
      </c>
    </row>
    <row r="73" spans="1:43" ht="51" customHeight="1">
      <c r="A73" s="316" t="s">
        <v>692</v>
      </c>
      <c r="B73" s="317"/>
      <c r="C73" s="317"/>
      <c r="D73" s="311"/>
      <c r="E73" s="311" t="s">
        <v>769</v>
      </c>
      <c r="F73" s="311"/>
      <c r="G73" s="311" t="s">
        <v>125</v>
      </c>
      <c r="H73" s="311"/>
      <c r="I73" s="311" t="s">
        <v>770</v>
      </c>
      <c r="J73" s="311" t="s">
        <v>172</v>
      </c>
      <c r="K73" s="311"/>
      <c r="L73" s="318">
        <v>3462</v>
      </c>
      <c r="M73" s="311" t="s">
        <v>771</v>
      </c>
      <c r="N73" s="311" t="s">
        <v>105</v>
      </c>
      <c r="O73" s="311" t="s">
        <v>122</v>
      </c>
      <c r="P73" s="319">
        <v>43556</v>
      </c>
      <c r="Q73" s="311"/>
      <c r="R73" s="311" t="s">
        <v>694</v>
      </c>
      <c r="S73" s="311"/>
      <c r="T73" s="319">
        <v>43556</v>
      </c>
      <c r="U73" s="311"/>
      <c r="V73" s="319">
        <v>43556</v>
      </c>
      <c r="W73" s="311"/>
      <c r="X73" s="319">
        <v>43556</v>
      </c>
      <c r="Y73" s="311"/>
      <c r="Z73" s="311" t="s">
        <v>694</v>
      </c>
      <c r="AA73" s="311"/>
      <c r="AB73" s="319">
        <v>43556</v>
      </c>
      <c r="AC73" s="311"/>
      <c r="AD73" s="319">
        <v>43800</v>
      </c>
      <c r="AE73" s="311"/>
      <c r="AF73" s="311"/>
      <c r="AG73" s="311"/>
      <c r="AH73" s="66" t="s">
        <v>1163</v>
      </c>
      <c r="AP73" s="669" t="s">
        <v>125</v>
      </c>
    </row>
    <row r="74" spans="1:43" ht="51" customHeight="1">
      <c r="A74" s="316" t="s">
        <v>692</v>
      </c>
      <c r="B74" s="317"/>
      <c r="C74" s="317"/>
      <c r="D74" s="311"/>
      <c r="E74" s="311" t="s">
        <v>772</v>
      </c>
      <c r="F74" s="311"/>
      <c r="G74" s="311" t="s">
        <v>125</v>
      </c>
      <c r="H74" s="311"/>
      <c r="I74" s="311" t="s">
        <v>773</v>
      </c>
      <c r="J74" s="311" t="s">
        <v>172</v>
      </c>
      <c r="K74" s="311"/>
      <c r="L74" s="318">
        <v>3846</v>
      </c>
      <c r="M74" s="311" t="s">
        <v>1166</v>
      </c>
      <c r="N74" s="311" t="s">
        <v>105</v>
      </c>
      <c r="O74" s="311" t="s">
        <v>122</v>
      </c>
      <c r="P74" s="319">
        <v>43525</v>
      </c>
      <c r="Q74" s="311"/>
      <c r="R74" s="311" t="s">
        <v>694</v>
      </c>
      <c r="S74" s="311"/>
      <c r="T74" s="319">
        <v>43525</v>
      </c>
      <c r="U74" s="311"/>
      <c r="V74" s="319">
        <v>43525</v>
      </c>
      <c r="W74" s="311"/>
      <c r="X74" s="319">
        <v>43525</v>
      </c>
      <c r="Y74" s="311"/>
      <c r="Z74" s="311" t="s">
        <v>694</v>
      </c>
      <c r="AA74" s="311"/>
      <c r="AB74" s="319">
        <v>43525</v>
      </c>
      <c r="AC74" s="311"/>
      <c r="AD74" s="319">
        <v>43800</v>
      </c>
      <c r="AE74" s="311"/>
      <c r="AF74" s="311"/>
      <c r="AG74" s="311"/>
      <c r="AH74" s="66" t="s">
        <v>1163</v>
      </c>
      <c r="AP74" s="669" t="s">
        <v>166</v>
      </c>
    </row>
    <row r="75" spans="1:43" ht="51" customHeight="1">
      <c r="A75" s="316" t="s">
        <v>692</v>
      </c>
      <c r="B75" s="317"/>
      <c r="C75" s="317"/>
      <c r="D75" s="311"/>
      <c r="E75" s="311" t="s">
        <v>1167</v>
      </c>
      <c r="F75" s="311"/>
      <c r="G75" s="311" t="s">
        <v>125</v>
      </c>
      <c r="H75" s="311"/>
      <c r="I75" s="311" t="s">
        <v>1168</v>
      </c>
      <c r="J75" s="311" t="s">
        <v>172</v>
      </c>
      <c r="K75" s="311"/>
      <c r="L75" s="318">
        <v>523</v>
      </c>
      <c r="M75" s="311" t="s">
        <v>1166</v>
      </c>
      <c r="N75" s="311" t="s">
        <v>105</v>
      </c>
      <c r="O75" s="311" t="s">
        <v>122</v>
      </c>
      <c r="P75" s="319">
        <v>43525</v>
      </c>
      <c r="Q75" s="311"/>
      <c r="R75" s="311" t="s">
        <v>694</v>
      </c>
      <c r="S75" s="311"/>
      <c r="T75" s="319">
        <v>43525</v>
      </c>
      <c r="U75" s="311"/>
      <c r="V75" s="319">
        <v>43525</v>
      </c>
      <c r="W75" s="311"/>
      <c r="X75" s="319">
        <v>43525</v>
      </c>
      <c r="Y75" s="311"/>
      <c r="Z75" s="311" t="s">
        <v>694</v>
      </c>
      <c r="AA75" s="311"/>
      <c r="AB75" s="319">
        <v>43525</v>
      </c>
      <c r="AC75" s="311"/>
      <c r="AD75" s="319">
        <v>43800</v>
      </c>
      <c r="AE75" s="311"/>
      <c r="AF75" s="311"/>
      <c r="AG75" s="311"/>
      <c r="AH75" s="66" t="s">
        <v>1163</v>
      </c>
    </row>
    <row r="76" spans="1:43" ht="51" customHeight="1">
      <c r="A76" s="63" t="s">
        <v>692</v>
      </c>
      <c r="B76" s="64"/>
      <c r="C76" s="64"/>
      <c r="D76" s="65"/>
      <c r="E76" s="65" t="s">
        <v>1169</v>
      </c>
      <c r="F76" s="65"/>
      <c r="G76" s="65" t="s">
        <v>125</v>
      </c>
      <c r="H76" s="65"/>
      <c r="I76" s="65" t="s">
        <v>774</v>
      </c>
      <c r="J76" s="65" t="s">
        <v>172</v>
      </c>
      <c r="K76" s="311"/>
      <c r="L76" s="65">
        <v>308</v>
      </c>
      <c r="M76" s="65" t="s">
        <v>771</v>
      </c>
      <c r="N76" s="65" t="s">
        <v>105</v>
      </c>
      <c r="O76" s="65" t="s">
        <v>117</v>
      </c>
      <c r="P76" s="305">
        <v>43770</v>
      </c>
      <c r="Q76" s="65"/>
      <c r="R76" s="65" t="s">
        <v>694</v>
      </c>
      <c r="S76" s="65"/>
      <c r="T76" s="305">
        <v>43770</v>
      </c>
      <c r="U76" s="65"/>
      <c r="V76" s="305">
        <v>43770</v>
      </c>
      <c r="W76" s="65"/>
      <c r="X76" s="305">
        <v>43770</v>
      </c>
      <c r="Y76" s="65"/>
      <c r="Z76" s="65" t="s">
        <v>694</v>
      </c>
      <c r="AA76" s="65"/>
      <c r="AB76" s="305">
        <v>43770</v>
      </c>
      <c r="AC76" s="65"/>
      <c r="AD76" s="305">
        <v>43770</v>
      </c>
      <c r="AE76" s="65"/>
      <c r="AF76" s="65"/>
      <c r="AG76" s="65"/>
      <c r="AH76" s="66"/>
      <c r="AI76" s="312"/>
      <c r="AJ76" s="312"/>
      <c r="AK76" s="312"/>
      <c r="AL76" s="312"/>
      <c r="AM76" s="312"/>
      <c r="AN76" s="312"/>
      <c r="AO76" s="312"/>
    </row>
    <row r="77" spans="1:43" ht="61.5" customHeight="1">
      <c r="A77" s="438" t="s">
        <v>692</v>
      </c>
      <c r="B77" s="439"/>
      <c r="C77" s="439"/>
      <c r="D77" s="313"/>
      <c r="E77" s="313" t="s">
        <v>1170</v>
      </c>
      <c r="F77" s="313"/>
      <c r="G77" s="313" t="s">
        <v>125</v>
      </c>
      <c r="H77" s="313"/>
      <c r="I77" s="313" t="s">
        <v>775</v>
      </c>
      <c r="J77" s="313" t="s">
        <v>172</v>
      </c>
      <c r="K77" s="311"/>
      <c r="L77" s="440">
        <v>32686</v>
      </c>
      <c r="M77" s="313" t="s">
        <v>1171</v>
      </c>
      <c r="N77" s="313" t="s">
        <v>105</v>
      </c>
      <c r="O77" s="313" t="s">
        <v>122</v>
      </c>
      <c r="P77" s="441">
        <v>43466</v>
      </c>
      <c r="Q77" s="313"/>
      <c r="R77" s="313" t="s">
        <v>694</v>
      </c>
      <c r="S77" s="313"/>
      <c r="T77" s="441">
        <v>43466</v>
      </c>
      <c r="U77" s="313"/>
      <c r="V77" s="441">
        <v>43466</v>
      </c>
      <c r="W77" s="313"/>
      <c r="X77" s="441">
        <v>43466</v>
      </c>
      <c r="Y77" s="313"/>
      <c r="Z77" s="313" t="s">
        <v>694</v>
      </c>
      <c r="AA77" s="313"/>
      <c r="AB77" s="441">
        <v>43466</v>
      </c>
      <c r="AC77" s="313"/>
      <c r="AD77" s="441">
        <v>43800</v>
      </c>
      <c r="AE77" s="313"/>
      <c r="AF77" s="313"/>
      <c r="AG77" s="313"/>
      <c r="AH77" s="442" t="s">
        <v>1163</v>
      </c>
    </row>
    <row r="78" spans="1:43" ht="67.5" customHeight="1" thickBot="1">
      <c r="A78" s="438" t="s">
        <v>692</v>
      </c>
      <c r="B78" s="439"/>
      <c r="C78" s="439"/>
      <c r="D78" s="313"/>
      <c r="E78" s="313" t="s">
        <v>776</v>
      </c>
      <c r="F78" s="313"/>
      <c r="G78" s="313" t="s">
        <v>125</v>
      </c>
      <c r="H78" s="313"/>
      <c r="I78" s="313" t="s">
        <v>777</v>
      </c>
      <c r="J78" s="313" t="s">
        <v>172</v>
      </c>
      <c r="K78" s="311"/>
      <c r="L78" s="440">
        <v>12373</v>
      </c>
      <c r="M78" s="313" t="s">
        <v>1171</v>
      </c>
      <c r="N78" s="313" t="s">
        <v>105</v>
      </c>
      <c r="O78" s="313" t="s">
        <v>122</v>
      </c>
      <c r="P78" s="441">
        <v>43466</v>
      </c>
      <c r="Q78" s="313"/>
      <c r="R78" s="313" t="s">
        <v>694</v>
      </c>
      <c r="S78" s="313"/>
      <c r="T78" s="441">
        <v>43466</v>
      </c>
      <c r="U78" s="313"/>
      <c r="V78" s="441">
        <v>43466</v>
      </c>
      <c r="W78" s="313"/>
      <c r="X78" s="441">
        <v>43466</v>
      </c>
      <c r="Y78" s="313"/>
      <c r="Z78" s="313" t="s">
        <v>694</v>
      </c>
      <c r="AA78" s="313"/>
      <c r="AB78" s="441">
        <v>43466</v>
      </c>
      <c r="AC78" s="313"/>
      <c r="AD78" s="441">
        <v>43800</v>
      </c>
      <c r="AE78" s="311"/>
      <c r="AF78" s="311"/>
      <c r="AG78" s="311"/>
      <c r="AH78" s="66" t="s">
        <v>1163</v>
      </c>
    </row>
    <row r="79" spans="1:43" ht="51" customHeight="1">
      <c r="A79" s="1306" t="s">
        <v>132</v>
      </c>
      <c r="B79" s="1307"/>
      <c r="C79" s="1307"/>
      <c r="D79" s="1307"/>
      <c r="E79" s="1307"/>
      <c r="F79" s="1307"/>
      <c r="G79" s="1307"/>
      <c r="H79" s="1307"/>
      <c r="I79" s="1307"/>
      <c r="J79" s="1307"/>
      <c r="K79" s="1307"/>
      <c r="L79" s="1307"/>
      <c r="M79" s="1307"/>
      <c r="N79" s="1307"/>
      <c r="O79" s="1307"/>
      <c r="P79" s="1307"/>
      <c r="Q79" s="1307"/>
      <c r="R79" s="1307"/>
      <c r="S79" s="1307"/>
      <c r="T79" s="1307"/>
      <c r="U79" s="1307"/>
      <c r="V79" s="1307"/>
      <c r="W79" s="1307"/>
      <c r="X79" s="1307"/>
      <c r="Y79" s="1307"/>
      <c r="Z79" s="1307"/>
      <c r="AA79" s="1307"/>
      <c r="AB79" s="1307"/>
      <c r="AC79" s="1307"/>
      <c r="AD79" s="1307"/>
      <c r="AE79" s="1307"/>
      <c r="AF79" s="1307"/>
      <c r="AG79" s="1307"/>
      <c r="AH79" s="1308"/>
      <c r="AI79" s="443"/>
      <c r="AJ79" s="443"/>
      <c r="AK79" s="443"/>
      <c r="AL79" s="443"/>
      <c r="AM79" s="443"/>
      <c r="AN79" s="443"/>
      <c r="AO79" s="443"/>
    </row>
    <row r="80" spans="1:43" ht="12.75" customHeight="1">
      <c r="A80" s="1309" t="s">
        <v>86</v>
      </c>
      <c r="B80" s="1312" t="s">
        <v>87</v>
      </c>
      <c r="C80" s="1315" t="s">
        <v>88</v>
      </c>
      <c r="D80" s="1312" t="s">
        <v>89</v>
      </c>
      <c r="E80" s="1312" t="s">
        <v>90</v>
      </c>
      <c r="F80" s="1312" t="s">
        <v>91</v>
      </c>
      <c r="G80" s="1312" t="s">
        <v>92</v>
      </c>
      <c r="H80" s="1312" t="s">
        <v>93</v>
      </c>
      <c r="I80" s="1312" t="s">
        <v>94</v>
      </c>
      <c r="J80" s="1312" t="s">
        <v>95</v>
      </c>
      <c r="K80" s="1312" t="s">
        <v>96</v>
      </c>
      <c r="L80" s="1312" t="s">
        <v>97</v>
      </c>
      <c r="M80" s="1312" t="s">
        <v>98</v>
      </c>
      <c r="N80" s="1312" t="s">
        <v>99</v>
      </c>
      <c r="O80" s="1312" t="s">
        <v>100</v>
      </c>
      <c r="P80" s="1318" t="s">
        <v>101</v>
      </c>
      <c r="Q80" s="1319"/>
      <c r="R80" s="1319"/>
      <c r="S80" s="1319"/>
      <c r="T80" s="1319"/>
      <c r="U80" s="1319"/>
      <c r="V80" s="1319"/>
      <c r="W80" s="1319"/>
      <c r="X80" s="1319"/>
      <c r="Y80" s="1319"/>
      <c r="Z80" s="1319"/>
      <c r="AA80" s="1319"/>
      <c r="AB80" s="1319"/>
      <c r="AC80" s="1319"/>
      <c r="AD80" s="1319"/>
      <c r="AE80" s="1320"/>
      <c r="AF80" s="1312" t="s">
        <v>102</v>
      </c>
      <c r="AG80" s="1312" t="s">
        <v>103</v>
      </c>
      <c r="AH80" s="1321" t="s">
        <v>104</v>
      </c>
      <c r="AI80" s="443"/>
      <c r="AJ80" s="443"/>
      <c r="AK80" s="443"/>
      <c r="AL80" s="443"/>
      <c r="AM80" s="443"/>
      <c r="AN80" s="443"/>
      <c r="AO80" s="443"/>
    </row>
    <row r="81" spans="1:41" ht="51" customHeight="1">
      <c r="A81" s="1310"/>
      <c r="B81" s="1313"/>
      <c r="C81" s="1316"/>
      <c r="D81" s="1313"/>
      <c r="E81" s="1313"/>
      <c r="F81" s="1313"/>
      <c r="G81" s="1313"/>
      <c r="H81" s="1313"/>
      <c r="I81" s="1313"/>
      <c r="J81" s="1313"/>
      <c r="K81" s="1313"/>
      <c r="L81" s="1313"/>
      <c r="M81" s="1313"/>
      <c r="N81" s="1313"/>
      <c r="O81" s="1313"/>
      <c r="P81" s="1318" t="s">
        <v>106</v>
      </c>
      <c r="Q81" s="1320"/>
      <c r="R81" s="1318" t="s">
        <v>107</v>
      </c>
      <c r="S81" s="1320"/>
      <c r="T81" s="1318" t="s">
        <v>108</v>
      </c>
      <c r="U81" s="1320"/>
      <c r="V81" s="1318" t="s">
        <v>109</v>
      </c>
      <c r="W81" s="1320"/>
      <c r="X81" s="1318" t="s">
        <v>110</v>
      </c>
      <c r="Y81" s="1320"/>
      <c r="Z81" s="1318" t="s">
        <v>111</v>
      </c>
      <c r="AA81" s="1320"/>
      <c r="AB81" s="1318" t="s">
        <v>112</v>
      </c>
      <c r="AC81" s="1320"/>
      <c r="AD81" s="1318" t="s">
        <v>113</v>
      </c>
      <c r="AE81" s="1320"/>
      <c r="AF81" s="1313"/>
      <c r="AG81" s="1313"/>
      <c r="AH81" s="1322"/>
      <c r="AI81" s="443"/>
      <c r="AJ81" s="443"/>
      <c r="AK81" s="443"/>
      <c r="AL81" s="443"/>
      <c r="AM81" s="443"/>
      <c r="AN81" s="443"/>
      <c r="AO81" s="443"/>
    </row>
    <row r="82" spans="1:41" ht="51" customHeight="1">
      <c r="A82" s="1311"/>
      <c r="B82" s="1314"/>
      <c r="C82" s="1317"/>
      <c r="D82" s="1314"/>
      <c r="E82" s="1314"/>
      <c r="F82" s="1314"/>
      <c r="G82" s="1314"/>
      <c r="H82" s="1314"/>
      <c r="I82" s="1314"/>
      <c r="J82" s="1314"/>
      <c r="K82" s="1314"/>
      <c r="L82" s="1314"/>
      <c r="M82" s="1314"/>
      <c r="N82" s="1314"/>
      <c r="O82" s="1314"/>
      <c r="P82" s="970" t="s">
        <v>115</v>
      </c>
      <c r="Q82" s="970" t="s">
        <v>116</v>
      </c>
      <c r="R82" s="970" t="s">
        <v>115</v>
      </c>
      <c r="S82" s="970" t="s">
        <v>116</v>
      </c>
      <c r="T82" s="970" t="s">
        <v>115</v>
      </c>
      <c r="U82" s="970" t="s">
        <v>116</v>
      </c>
      <c r="V82" s="970" t="s">
        <v>115</v>
      </c>
      <c r="W82" s="970" t="s">
        <v>116</v>
      </c>
      <c r="X82" s="970" t="s">
        <v>115</v>
      </c>
      <c r="Y82" s="970" t="s">
        <v>116</v>
      </c>
      <c r="Z82" s="970" t="s">
        <v>115</v>
      </c>
      <c r="AA82" s="970" t="s">
        <v>116</v>
      </c>
      <c r="AB82" s="970" t="s">
        <v>115</v>
      </c>
      <c r="AC82" s="970" t="s">
        <v>116</v>
      </c>
      <c r="AD82" s="970" t="s">
        <v>115</v>
      </c>
      <c r="AE82" s="970" t="s">
        <v>116</v>
      </c>
      <c r="AF82" s="1314"/>
      <c r="AG82" s="1314"/>
      <c r="AH82" s="1323"/>
      <c r="AI82" s="443"/>
      <c r="AJ82" s="443"/>
      <c r="AK82" s="443"/>
      <c r="AL82" s="443"/>
      <c r="AM82" s="443"/>
      <c r="AN82" s="443"/>
      <c r="AO82" s="443"/>
    </row>
    <row r="83" spans="1:41" ht="74.25" customHeight="1">
      <c r="A83" s="63" t="s">
        <v>709</v>
      </c>
      <c r="B83" s="64"/>
      <c r="C83" s="64"/>
      <c r="D83" s="65"/>
      <c r="E83" s="444" t="s">
        <v>778</v>
      </c>
      <c r="F83" s="65"/>
      <c r="G83" s="65" t="s">
        <v>125</v>
      </c>
      <c r="H83" s="65"/>
      <c r="I83" s="65" t="s">
        <v>1172</v>
      </c>
      <c r="J83" s="65" t="s">
        <v>177</v>
      </c>
      <c r="K83" s="65" t="s">
        <v>152</v>
      </c>
      <c r="L83" s="304">
        <v>108030</v>
      </c>
      <c r="M83" s="65" t="s">
        <v>693</v>
      </c>
      <c r="N83" s="65" t="s">
        <v>105</v>
      </c>
      <c r="O83" s="65" t="s">
        <v>122</v>
      </c>
      <c r="P83" s="305">
        <v>43466</v>
      </c>
      <c r="Q83" s="65"/>
      <c r="R83" s="65" t="s">
        <v>699</v>
      </c>
      <c r="S83" s="65"/>
      <c r="T83" s="305">
        <v>43466</v>
      </c>
      <c r="U83" s="65"/>
      <c r="V83" s="305">
        <v>43466</v>
      </c>
      <c r="W83" s="65"/>
      <c r="X83" s="305">
        <v>43466</v>
      </c>
      <c r="Y83" s="65"/>
      <c r="Z83" s="65" t="s">
        <v>694</v>
      </c>
      <c r="AA83" s="65"/>
      <c r="AB83" s="325">
        <v>43466</v>
      </c>
      <c r="AC83" s="65"/>
      <c r="AD83" s="325">
        <v>43800</v>
      </c>
      <c r="AE83" s="65"/>
      <c r="AF83" s="65"/>
      <c r="AG83" s="65"/>
      <c r="AH83" s="66" t="s">
        <v>1133</v>
      </c>
    </row>
    <row r="84" spans="1:41" ht="74.25" customHeight="1">
      <c r="A84" s="63" t="s">
        <v>692</v>
      </c>
      <c r="B84" s="64"/>
      <c r="C84" s="64"/>
      <c r="D84" s="65"/>
      <c r="E84" s="65" t="s">
        <v>779</v>
      </c>
      <c r="F84" s="65"/>
      <c r="G84" s="65" t="s">
        <v>125</v>
      </c>
      <c r="H84" s="65"/>
      <c r="I84" s="65" t="s">
        <v>1173</v>
      </c>
      <c r="J84" s="65" t="s">
        <v>177</v>
      </c>
      <c r="K84" s="65" t="s">
        <v>152</v>
      </c>
      <c r="L84" s="304">
        <v>18300</v>
      </c>
      <c r="M84" s="65" t="s">
        <v>693</v>
      </c>
      <c r="N84" s="65" t="s">
        <v>105</v>
      </c>
      <c r="O84" s="65" t="s">
        <v>122</v>
      </c>
      <c r="P84" s="305">
        <v>43466</v>
      </c>
      <c r="Q84" s="65"/>
      <c r="R84" s="65" t="s">
        <v>699</v>
      </c>
      <c r="S84" s="65"/>
      <c r="T84" s="305">
        <v>43466</v>
      </c>
      <c r="U84" s="65"/>
      <c r="V84" s="305">
        <v>43466</v>
      </c>
      <c r="W84" s="65"/>
      <c r="X84" s="305">
        <v>43466</v>
      </c>
      <c r="Y84" s="65"/>
      <c r="Z84" s="65" t="s">
        <v>694</v>
      </c>
      <c r="AA84" s="65"/>
      <c r="AB84" s="305">
        <v>43466</v>
      </c>
      <c r="AC84" s="65"/>
      <c r="AD84" s="305">
        <v>43800</v>
      </c>
      <c r="AE84" s="65"/>
      <c r="AF84" s="65"/>
      <c r="AG84" s="65"/>
      <c r="AH84" s="66" t="s">
        <v>1133</v>
      </c>
    </row>
    <row r="85" spans="1:41" ht="87" customHeight="1">
      <c r="A85" s="63" t="s">
        <v>692</v>
      </c>
      <c r="B85" s="64"/>
      <c r="C85" s="64"/>
      <c r="D85" s="65"/>
      <c r="E85" s="65" t="s">
        <v>780</v>
      </c>
      <c r="F85" s="65"/>
      <c r="G85" s="65" t="s">
        <v>125</v>
      </c>
      <c r="H85" s="65"/>
      <c r="I85" s="65" t="s">
        <v>781</v>
      </c>
      <c r="J85" s="65" t="s">
        <v>177</v>
      </c>
      <c r="K85" s="65" t="s">
        <v>152</v>
      </c>
      <c r="L85" s="304">
        <v>31846</v>
      </c>
      <c r="M85" s="65" t="s">
        <v>693</v>
      </c>
      <c r="N85" s="65" t="s">
        <v>105</v>
      </c>
      <c r="O85" s="65" t="s">
        <v>122</v>
      </c>
      <c r="P85" s="305">
        <v>43647</v>
      </c>
      <c r="Q85" s="65"/>
      <c r="R85" s="65" t="s">
        <v>699</v>
      </c>
      <c r="S85" s="65"/>
      <c r="T85" s="305">
        <v>43647</v>
      </c>
      <c r="U85" s="65"/>
      <c r="V85" s="305">
        <v>43647</v>
      </c>
      <c r="W85" s="65"/>
      <c r="X85" s="305">
        <v>43647</v>
      </c>
      <c r="Y85" s="65"/>
      <c r="Z85" s="65" t="s">
        <v>699</v>
      </c>
      <c r="AA85" s="65"/>
      <c r="AB85" s="305">
        <v>43647</v>
      </c>
      <c r="AC85" s="65"/>
      <c r="AD85" s="305">
        <v>43800</v>
      </c>
      <c r="AE85" s="65"/>
      <c r="AF85" s="65"/>
      <c r="AG85" s="65"/>
      <c r="AH85" s="66" t="s">
        <v>1133</v>
      </c>
    </row>
    <row r="86" spans="1:41" ht="51" customHeight="1">
      <c r="A86" s="63" t="s">
        <v>692</v>
      </c>
      <c r="B86" s="64"/>
      <c r="C86" s="64"/>
      <c r="D86" s="65"/>
      <c r="E86" s="65" t="s">
        <v>782</v>
      </c>
      <c r="F86" s="65"/>
      <c r="G86" s="65" t="s">
        <v>125</v>
      </c>
      <c r="H86" s="65"/>
      <c r="I86" s="65" t="s">
        <v>783</v>
      </c>
      <c r="J86" s="65" t="s">
        <v>177</v>
      </c>
      <c r="K86" s="65" t="s">
        <v>152</v>
      </c>
      <c r="L86" s="304">
        <v>3077</v>
      </c>
      <c r="M86" s="65" t="s">
        <v>693</v>
      </c>
      <c r="N86" s="65" t="s">
        <v>105</v>
      </c>
      <c r="O86" s="65" t="s">
        <v>117</v>
      </c>
      <c r="P86" s="305">
        <v>43739</v>
      </c>
      <c r="Q86" s="65"/>
      <c r="R86" s="65" t="s">
        <v>699</v>
      </c>
      <c r="S86" s="65"/>
      <c r="T86" s="305">
        <v>43739</v>
      </c>
      <c r="U86" s="65"/>
      <c r="V86" s="305">
        <v>43739</v>
      </c>
      <c r="W86" s="65"/>
      <c r="X86" s="305">
        <v>43739</v>
      </c>
      <c r="Y86" s="65"/>
      <c r="Z86" s="65" t="s">
        <v>699</v>
      </c>
      <c r="AA86" s="65"/>
      <c r="AB86" s="305">
        <v>43739</v>
      </c>
      <c r="AC86" s="65"/>
      <c r="AD86" s="305">
        <v>43739</v>
      </c>
      <c r="AE86" s="65"/>
      <c r="AF86" s="65"/>
      <c r="AG86" s="65"/>
      <c r="AH86" s="66"/>
    </row>
    <row r="87" spans="1:41" ht="51" customHeight="1">
      <c r="A87" s="316" t="s">
        <v>692</v>
      </c>
      <c r="B87" s="317"/>
      <c r="C87" s="317"/>
      <c r="D87" s="311"/>
      <c r="E87" s="311" t="s">
        <v>1174</v>
      </c>
      <c r="F87" s="311"/>
      <c r="G87" s="311" t="s">
        <v>125</v>
      </c>
      <c r="H87" s="311"/>
      <c r="I87" s="311" t="s">
        <v>784</v>
      </c>
      <c r="J87" s="311" t="s">
        <v>177</v>
      </c>
      <c r="K87" s="65" t="s">
        <v>152</v>
      </c>
      <c r="L87" s="318">
        <v>2692</v>
      </c>
      <c r="M87" s="311" t="s">
        <v>693</v>
      </c>
      <c r="N87" s="311" t="s">
        <v>105</v>
      </c>
      <c r="O87" s="311" t="s">
        <v>117</v>
      </c>
      <c r="P87" s="319">
        <v>43739</v>
      </c>
      <c r="Q87" s="311"/>
      <c r="R87" s="311" t="s">
        <v>694</v>
      </c>
      <c r="S87" s="311"/>
      <c r="T87" s="305">
        <v>43739</v>
      </c>
      <c r="U87" s="311"/>
      <c r="V87" s="319">
        <v>43739</v>
      </c>
      <c r="W87" s="311"/>
      <c r="X87" s="319">
        <v>43739</v>
      </c>
      <c r="Y87" s="311"/>
      <c r="Z87" s="311" t="s">
        <v>699</v>
      </c>
      <c r="AA87" s="311"/>
      <c r="AB87" s="319">
        <v>43739</v>
      </c>
      <c r="AC87" s="311"/>
      <c r="AD87" s="319">
        <v>43739</v>
      </c>
      <c r="AE87" s="311"/>
      <c r="AF87" s="311"/>
      <c r="AG87" s="311"/>
      <c r="AH87" s="66"/>
    </row>
    <row r="88" spans="1:41" ht="51" customHeight="1">
      <c r="A88" s="316" t="s">
        <v>692</v>
      </c>
      <c r="B88" s="317"/>
      <c r="C88" s="317"/>
      <c r="D88" s="311"/>
      <c r="E88" s="311" t="s">
        <v>785</v>
      </c>
      <c r="F88" s="311"/>
      <c r="G88" s="311" t="s">
        <v>125</v>
      </c>
      <c r="H88" s="311"/>
      <c r="I88" s="311" t="s">
        <v>786</v>
      </c>
      <c r="J88" s="311" t="s">
        <v>177</v>
      </c>
      <c r="K88" s="65" t="s">
        <v>152</v>
      </c>
      <c r="L88" s="318">
        <v>3738</v>
      </c>
      <c r="M88" s="311" t="s">
        <v>693</v>
      </c>
      <c r="N88" s="311" t="s">
        <v>105</v>
      </c>
      <c r="O88" s="311" t="s">
        <v>122</v>
      </c>
      <c r="P88" s="319">
        <v>43739</v>
      </c>
      <c r="Q88" s="311"/>
      <c r="R88" s="311" t="s">
        <v>699</v>
      </c>
      <c r="S88" s="311"/>
      <c r="T88" s="319">
        <v>43739</v>
      </c>
      <c r="U88" s="311"/>
      <c r="V88" s="319">
        <v>43739</v>
      </c>
      <c r="W88" s="311"/>
      <c r="X88" s="319">
        <v>43739</v>
      </c>
      <c r="Y88" s="311"/>
      <c r="Z88" s="311" t="s">
        <v>787</v>
      </c>
      <c r="AA88" s="311"/>
      <c r="AB88" s="319">
        <v>43739</v>
      </c>
      <c r="AC88" s="311"/>
      <c r="AD88" s="319">
        <v>43739</v>
      </c>
      <c r="AE88" s="311"/>
      <c r="AF88" s="311"/>
      <c r="AG88" s="311"/>
      <c r="AH88" s="66" t="s">
        <v>1133</v>
      </c>
    </row>
    <row r="89" spans="1:41" ht="51" customHeight="1">
      <c r="A89" s="63" t="s">
        <v>692</v>
      </c>
      <c r="B89" s="64"/>
      <c r="C89" s="64"/>
      <c r="D89" s="65"/>
      <c r="E89" s="65" t="s">
        <v>788</v>
      </c>
      <c r="F89" s="65"/>
      <c r="G89" s="65" t="s">
        <v>125</v>
      </c>
      <c r="H89" s="65"/>
      <c r="I89" s="65" t="s">
        <v>789</v>
      </c>
      <c r="J89" s="311" t="s">
        <v>177</v>
      </c>
      <c r="K89" s="65" t="s">
        <v>152</v>
      </c>
      <c r="L89" s="304">
        <v>2492</v>
      </c>
      <c r="M89" s="65" t="s">
        <v>693</v>
      </c>
      <c r="N89" s="65" t="s">
        <v>105</v>
      </c>
      <c r="O89" s="65" t="s">
        <v>117</v>
      </c>
      <c r="P89" s="305">
        <v>43770</v>
      </c>
      <c r="Q89" s="65"/>
      <c r="R89" s="65" t="s">
        <v>694</v>
      </c>
      <c r="S89" s="65"/>
      <c r="T89" s="305">
        <v>43770</v>
      </c>
      <c r="U89" s="65"/>
      <c r="V89" s="305">
        <v>43770</v>
      </c>
      <c r="W89" s="65"/>
      <c r="X89" s="305">
        <v>43770</v>
      </c>
      <c r="Y89" s="65"/>
      <c r="Z89" s="65" t="s">
        <v>694</v>
      </c>
      <c r="AA89" s="65"/>
      <c r="AB89" s="305">
        <v>43770</v>
      </c>
      <c r="AC89" s="305"/>
      <c r="AD89" s="305">
        <v>43770</v>
      </c>
      <c r="AE89" s="65"/>
      <c r="AF89" s="65"/>
      <c r="AG89" s="65"/>
      <c r="AH89" s="66"/>
      <c r="AI89" s="312"/>
      <c r="AJ89" s="312"/>
      <c r="AK89" s="312"/>
      <c r="AL89" s="312"/>
      <c r="AM89" s="312"/>
      <c r="AN89" s="312"/>
      <c r="AO89" s="312"/>
    </row>
    <row r="90" spans="1:41" ht="51" customHeight="1">
      <c r="A90" s="316" t="s">
        <v>692</v>
      </c>
      <c r="B90" s="317"/>
      <c r="C90" s="317"/>
      <c r="D90" s="311"/>
      <c r="E90" s="311" t="s">
        <v>790</v>
      </c>
      <c r="F90" s="311"/>
      <c r="G90" s="311" t="s">
        <v>125</v>
      </c>
      <c r="H90" s="311"/>
      <c r="I90" s="311" t="s">
        <v>791</v>
      </c>
      <c r="J90" s="65" t="s">
        <v>177</v>
      </c>
      <c r="K90" s="65" t="s">
        <v>152</v>
      </c>
      <c r="L90" s="318">
        <v>1846</v>
      </c>
      <c r="M90" s="311" t="s">
        <v>697</v>
      </c>
      <c r="N90" s="311" t="s">
        <v>105</v>
      </c>
      <c r="O90" s="311" t="s">
        <v>117</v>
      </c>
      <c r="P90" s="319">
        <v>43770</v>
      </c>
      <c r="Q90" s="311"/>
      <c r="R90" s="311" t="s">
        <v>694</v>
      </c>
      <c r="S90" s="311"/>
      <c r="T90" s="319">
        <v>43770</v>
      </c>
      <c r="U90" s="311"/>
      <c r="V90" s="319">
        <v>43770</v>
      </c>
      <c r="W90" s="311"/>
      <c r="X90" s="319">
        <v>43770</v>
      </c>
      <c r="Y90" s="311"/>
      <c r="Z90" s="311" t="s">
        <v>694</v>
      </c>
      <c r="AA90" s="311"/>
      <c r="AB90" s="319">
        <v>43770</v>
      </c>
      <c r="AC90" s="311"/>
      <c r="AD90" s="319">
        <v>43770</v>
      </c>
      <c r="AE90" s="311"/>
      <c r="AF90" s="311"/>
      <c r="AG90" s="311"/>
      <c r="AH90" s="66"/>
    </row>
    <row r="91" spans="1:41" ht="26.25">
      <c r="A91" s="438" t="s">
        <v>692</v>
      </c>
      <c r="B91" s="439"/>
      <c r="C91" s="439"/>
      <c r="D91" s="313"/>
      <c r="E91" s="313" t="s">
        <v>1175</v>
      </c>
      <c r="F91" s="313"/>
      <c r="G91" s="311" t="s">
        <v>125</v>
      </c>
      <c r="H91" s="313"/>
      <c r="I91" s="313" t="s">
        <v>1176</v>
      </c>
      <c r="J91" s="65" t="s">
        <v>177</v>
      </c>
      <c r="K91" s="65" t="s">
        <v>152</v>
      </c>
      <c r="L91" s="440">
        <v>6015</v>
      </c>
      <c r="M91" s="313" t="s">
        <v>697</v>
      </c>
      <c r="N91" s="313" t="s">
        <v>799</v>
      </c>
      <c r="O91" s="313" t="s">
        <v>122</v>
      </c>
      <c r="P91" s="441">
        <v>43497</v>
      </c>
      <c r="Q91" s="313"/>
      <c r="R91" s="313" t="s">
        <v>694</v>
      </c>
      <c r="S91" s="313"/>
      <c r="T91" s="319">
        <v>43497</v>
      </c>
      <c r="U91" s="313"/>
      <c r="V91" s="441">
        <v>43497</v>
      </c>
      <c r="W91" s="313"/>
      <c r="X91" s="441">
        <v>43497</v>
      </c>
      <c r="Y91" s="313"/>
      <c r="Z91" s="313" t="s">
        <v>694</v>
      </c>
      <c r="AA91" s="313"/>
      <c r="AB91" s="441">
        <v>43497</v>
      </c>
      <c r="AC91" s="313"/>
      <c r="AD91" s="441">
        <v>43800</v>
      </c>
      <c r="AE91" s="313"/>
      <c r="AF91" s="313"/>
      <c r="AG91" s="313"/>
      <c r="AH91" s="66" t="s">
        <v>1133</v>
      </c>
    </row>
    <row r="92" spans="1:41" ht="26.25">
      <c r="A92" s="438" t="s">
        <v>692</v>
      </c>
      <c r="B92" s="439"/>
      <c r="C92" s="439"/>
      <c r="D92" s="313"/>
      <c r="E92" s="313" t="s">
        <v>1343</v>
      </c>
      <c r="F92" s="313"/>
      <c r="G92" s="311" t="s">
        <v>125</v>
      </c>
      <c r="H92" s="313"/>
      <c r="I92" s="313" t="s">
        <v>1344</v>
      </c>
      <c r="J92" s="65" t="s">
        <v>177</v>
      </c>
      <c r="K92" s="65" t="s">
        <v>152</v>
      </c>
      <c r="L92" s="440">
        <v>19231</v>
      </c>
      <c r="M92" s="313" t="s">
        <v>693</v>
      </c>
      <c r="N92" s="313" t="s">
        <v>799</v>
      </c>
      <c r="O92" s="313" t="s">
        <v>122</v>
      </c>
      <c r="P92" s="441">
        <v>43497</v>
      </c>
      <c r="Q92" s="313"/>
      <c r="R92" s="313" t="s">
        <v>694</v>
      </c>
      <c r="S92" s="313"/>
      <c r="T92" s="319">
        <v>43497</v>
      </c>
      <c r="U92" s="313"/>
      <c r="V92" s="441">
        <v>43497</v>
      </c>
      <c r="W92" s="313"/>
      <c r="X92" s="441">
        <v>43497</v>
      </c>
      <c r="Y92" s="313"/>
      <c r="Z92" s="313" t="s">
        <v>694</v>
      </c>
      <c r="AA92" s="313"/>
      <c r="AB92" s="441">
        <v>43497</v>
      </c>
      <c r="AC92" s="313"/>
      <c r="AD92" s="441">
        <v>43800</v>
      </c>
      <c r="AE92" s="313"/>
      <c r="AF92" s="313"/>
      <c r="AG92" s="313"/>
      <c r="AH92" s="66" t="s">
        <v>1133</v>
      </c>
    </row>
    <row r="93" spans="1:41" ht="26.25">
      <c r="A93" s="438" t="s">
        <v>692</v>
      </c>
      <c r="B93" s="439"/>
      <c r="C93" s="439"/>
      <c r="D93" s="313"/>
      <c r="E93" s="313" t="s">
        <v>1558</v>
      </c>
      <c r="F93" s="313"/>
      <c r="G93" s="311" t="s">
        <v>125</v>
      </c>
      <c r="H93" s="313"/>
      <c r="I93" s="313" t="s">
        <v>1557</v>
      </c>
      <c r="J93" s="65" t="s">
        <v>177</v>
      </c>
      <c r="K93" s="65" t="s">
        <v>152</v>
      </c>
      <c r="L93" s="440">
        <v>19232</v>
      </c>
      <c r="M93" s="313" t="s">
        <v>693</v>
      </c>
      <c r="N93" s="313" t="s">
        <v>799</v>
      </c>
      <c r="O93" s="313" t="s">
        <v>122</v>
      </c>
      <c r="P93" s="441">
        <v>43678</v>
      </c>
      <c r="Q93" s="313"/>
      <c r="R93" s="313" t="s">
        <v>694</v>
      </c>
      <c r="S93" s="313"/>
      <c r="T93" s="319">
        <v>43678</v>
      </c>
      <c r="U93" s="313"/>
      <c r="V93" s="441">
        <v>43678</v>
      </c>
      <c r="W93" s="313"/>
      <c r="X93" s="441">
        <v>43678</v>
      </c>
      <c r="Y93" s="313"/>
      <c r="Z93" s="313" t="s">
        <v>694</v>
      </c>
      <c r="AA93" s="313"/>
      <c r="AB93" s="441">
        <v>43678</v>
      </c>
      <c r="AC93" s="313"/>
      <c r="AD93" s="441">
        <v>43800</v>
      </c>
      <c r="AE93" s="313"/>
      <c r="AF93" s="313"/>
      <c r="AG93" s="313"/>
      <c r="AH93" s="66" t="s">
        <v>1133</v>
      </c>
    </row>
    <row r="94" spans="1:41" s="67" customFormat="1" ht="26.25">
      <c r="A94" s="438" t="s">
        <v>692</v>
      </c>
      <c r="B94" s="439"/>
      <c r="C94" s="439"/>
      <c r="D94" s="313"/>
      <c r="E94" s="313" t="s">
        <v>1630</v>
      </c>
      <c r="F94" s="313"/>
      <c r="G94" s="311" t="s">
        <v>125</v>
      </c>
      <c r="H94" s="313"/>
      <c r="I94" s="313" t="s">
        <v>1631</v>
      </c>
      <c r="J94" s="65" t="s">
        <v>177</v>
      </c>
      <c r="K94" s="65" t="s">
        <v>152</v>
      </c>
      <c r="L94" s="440">
        <v>28576.43</v>
      </c>
      <c r="M94" s="313" t="s">
        <v>693</v>
      </c>
      <c r="N94" s="313" t="s">
        <v>799</v>
      </c>
      <c r="O94" s="313" t="s">
        <v>122</v>
      </c>
      <c r="P94" s="441">
        <v>43770</v>
      </c>
      <c r="Q94" s="313"/>
      <c r="R94" s="313"/>
      <c r="S94" s="313"/>
      <c r="T94" s="319"/>
      <c r="U94" s="313"/>
      <c r="V94" s="441"/>
      <c r="W94" s="313"/>
      <c r="X94" s="441"/>
      <c r="Y94" s="313"/>
      <c r="Z94" s="313"/>
      <c r="AA94" s="313"/>
      <c r="AB94" s="441"/>
      <c r="AC94" s="313"/>
      <c r="AD94" s="441"/>
      <c r="AE94" s="313"/>
      <c r="AF94" s="313"/>
      <c r="AG94" s="313"/>
      <c r="AH94" s="66"/>
    </row>
    <row r="95" spans="1:41" s="67" customFormat="1" ht="26.25">
      <c r="A95" s="438" t="s">
        <v>692</v>
      </c>
      <c r="B95" s="439"/>
      <c r="C95" s="439"/>
      <c r="D95" s="313"/>
      <c r="E95" s="313" t="s">
        <v>1632</v>
      </c>
      <c r="F95" s="313"/>
      <c r="G95" s="311" t="s">
        <v>125</v>
      </c>
      <c r="H95" s="313"/>
      <c r="I95" s="313" t="s">
        <v>1636</v>
      </c>
      <c r="J95" s="65" t="s">
        <v>177</v>
      </c>
      <c r="K95" s="65" t="s">
        <v>152</v>
      </c>
      <c r="L95" s="440">
        <v>1071</v>
      </c>
      <c r="M95" s="313" t="s">
        <v>693</v>
      </c>
      <c r="N95" s="313" t="s">
        <v>799</v>
      </c>
      <c r="O95" s="313" t="s">
        <v>122</v>
      </c>
      <c r="P95" s="441">
        <v>43770</v>
      </c>
      <c r="Q95" s="313"/>
      <c r="R95" s="313"/>
      <c r="S95" s="313"/>
      <c r="T95" s="319"/>
      <c r="U95" s="313"/>
      <c r="V95" s="441"/>
      <c r="W95" s="313"/>
      <c r="X95" s="441"/>
      <c r="Y95" s="313"/>
      <c r="Z95" s="313"/>
      <c r="AA95" s="313"/>
      <c r="AB95" s="441"/>
      <c r="AC95" s="313"/>
      <c r="AD95" s="441"/>
      <c r="AE95" s="313"/>
      <c r="AF95" s="313"/>
      <c r="AG95" s="313"/>
      <c r="AH95" s="66"/>
    </row>
    <row r="96" spans="1:41" s="67" customFormat="1" ht="26.25">
      <c r="A96" s="438" t="s">
        <v>692</v>
      </c>
      <c r="B96" s="439"/>
      <c r="C96" s="439"/>
      <c r="D96" s="313"/>
      <c r="E96" s="313" t="s">
        <v>1637</v>
      </c>
      <c r="F96" s="313"/>
      <c r="G96" s="311" t="s">
        <v>125</v>
      </c>
      <c r="H96" s="313"/>
      <c r="I96" s="313" t="s">
        <v>1633</v>
      </c>
      <c r="J96" s="65" t="s">
        <v>177</v>
      </c>
      <c r="K96" s="65" t="s">
        <v>152</v>
      </c>
      <c r="L96" s="440">
        <v>6785.72</v>
      </c>
      <c r="M96" s="313" t="s">
        <v>693</v>
      </c>
      <c r="N96" s="313" t="s">
        <v>799</v>
      </c>
      <c r="O96" s="313" t="s">
        <v>122</v>
      </c>
      <c r="P96" s="441">
        <v>43770</v>
      </c>
      <c r="Q96" s="313"/>
      <c r="R96" s="313"/>
      <c r="S96" s="313"/>
      <c r="T96" s="319"/>
      <c r="U96" s="313"/>
      <c r="V96" s="441"/>
      <c r="W96" s="313"/>
      <c r="X96" s="441"/>
      <c r="Y96" s="313"/>
      <c r="Z96" s="313"/>
      <c r="AA96" s="313"/>
      <c r="AB96" s="441"/>
      <c r="AC96" s="313"/>
      <c r="AD96" s="441"/>
      <c r="AE96" s="313"/>
      <c r="AF96" s="313"/>
      <c r="AG96" s="313"/>
      <c r="AH96" s="66"/>
    </row>
    <row r="97" spans="1:41" ht="26.25">
      <c r="A97" s="445" t="s">
        <v>692</v>
      </c>
      <c r="B97" s="446"/>
      <c r="C97" s="446"/>
      <c r="D97" s="447"/>
      <c r="E97" s="447" t="s">
        <v>1556</v>
      </c>
      <c r="F97" s="447"/>
      <c r="G97" s="437" t="s">
        <v>125</v>
      </c>
      <c r="H97" s="447"/>
      <c r="I97" s="447" t="s">
        <v>1555</v>
      </c>
      <c r="J97" s="444" t="s">
        <v>177</v>
      </c>
      <c r="K97" s="444" t="s">
        <v>152</v>
      </c>
      <c r="L97" s="830">
        <v>5769.23</v>
      </c>
      <c r="M97" s="447" t="s">
        <v>693</v>
      </c>
      <c r="N97" s="313" t="s">
        <v>799</v>
      </c>
      <c r="O97" s="313" t="s">
        <v>122</v>
      </c>
      <c r="P97" s="829">
        <v>43617</v>
      </c>
      <c r="Q97" s="447"/>
      <c r="R97" s="447"/>
      <c r="S97" s="447"/>
      <c r="T97" s="823">
        <v>43617</v>
      </c>
      <c r="U97" s="447"/>
      <c r="V97" s="829">
        <v>43617</v>
      </c>
      <c r="W97" s="447"/>
      <c r="X97" s="829">
        <v>43617</v>
      </c>
      <c r="Y97" s="447"/>
      <c r="Z97" s="829">
        <v>43617</v>
      </c>
      <c r="AA97" s="447"/>
      <c r="AB97" s="829">
        <v>43617</v>
      </c>
      <c r="AC97" s="447"/>
      <c r="AD97" s="829">
        <v>43617</v>
      </c>
      <c r="AE97" s="447"/>
      <c r="AF97" s="447"/>
      <c r="AG97" s="447"/>
      <c r="AH97" s="828" t="s">
        <v>1611</v>
      </c>
      <c r="AI97" s="818"/>
      <c r="AJ97" s="818"/>
      <c r="AK97" s="818"/>
      <c r="AL97" s="818"/>
      <c r="AM97" s="818"/>
      <c r="AN97" s="818"/>
      <c r="AO97" s="818"/>
    </row>
    <row r="98" spans="1:41" ht="26.25">
      <c r="A98" s="438" t="s">
        <v>692</v>
      </c>
      <c r="B98" s="439"/>
      <c r="C98" s="439"/>
      <c r="D98" s="313"/>
      <c r="E98" s="313" t="s">
        <v>1177</v>
      </c>
      <c r="F98" s="313"/>
      <c r="G98" s="311" t="s">
        <v>125</v>
      </c>
      <c r="H98" s="313"/>
      <c r="I98" s="313" t="s">
        <v>907</v>
      </c>
      <c r="J98" s="313" t="s">
        <v>177</v>
      </c>
      <c r="K98" s="65" t="s">
        <v>152</v>
      </c>
      <c r="L98" s="440">
        <v>615</v>
      </c>
      <c r="M98" s="313" t="s">
        <v>697</v>
      </c>
      <c r="N98" s="313" t="s">
        <v>105</v>
      </c>
      <c r="O98" s="313" t="s">
        <v>117</v>
      </c>
      <c r="P98" s="441">
        <v>43770</v>
      </c>
      <c r="Q98" s="313"/>
      <c r="R98" s="313" t="s">
        <v>694</v>
      </c>
      <c r="S98" s="313"/>
      <c r="T98" s="319">
        <v>43770</v>
      </c>
      <c r="U98" s="313"/>
      <c r="V98" s="441">
        <v>43770</v>
      </c>
      <c r="W98" s="313"/>
      <c r="X98" s="441">
        <v>43770</v>
      </c>
      <c r="Y98" s="313"/>
      <c r="Z98" s="313" t="s">
        <v>694</v>
      </c>
      <c r="AA98" s="313"/>
      <c r="AB98" s="441">
        <v>43770</v>
      </c>
      <c r="AC98" s="313"/>
      <c r="AD98" s="441">
        <v>43770</v>
      </c>
      <c r="AE98" s="313"/>
      <c r="AF98" s="313"/>
      <c r="AG98" s="313"/>
      <c r="AH98" s="66"/>
    </row>
    <row r="99" spans="1:41" ht="26.25">
      <c r="A99" s="445" t="s">
        <v>692</v>
      </c>
      <c r="B99" s="446"/>
      <c r="C99" s="446"/>
      <c r="D99" s="447"/>
      <c r="E99" s="447" t="s">
        <v>1554</v>
      </c>
      <c r="F99" s="447"/>
      <c r="G99" s="444" t="s">
        <v>125</v>
      </c>
      <c r="H99" s="447"/>
      <c r="I99" s="447" t="s">
        <v>792</v>
      </c>
      <c r="J99" s="447" t="s">
        <v>177</v>
      </c>
      <c r="K99" s="65" t="s">
        <v>152</v>
      </c>
      <c r="L99" s="440">
        <v>6923</v>
      </c>
      <c r="M99" s="313" t="s">
        <v>693</v>
      </c>
      <c r="N99" s="313" t="s">
        <v>105</v>
      </c>
      <c r="O99" s="313" t="s">
        <v>117</v>
      </c>
      <c r="P99" s="441">
        <v>43800</v>
      </c>
      <c r="Q99" s="313"/>
      <c r="R99" s="313" t="s">
        <v>694</v>
      </c>
      <c r="S99" s="313"/>
      <c r="T99" s="319">
        <v>43800</v>
      </c>
      <c r="U99" s="313"/>
      <c r="V99" s="441">
        <v>43800</v>
      </c>
      <c r="W99" s="313"/>
      <c r="X99" s="441">
        <v>43800</v>
      </c>
      <c r="Y99" s="313"/>
      <c r="Z99" s="313" t="s">
        <v>694</v>
      </c>
      <c r="AA99" s="313"/>
      <c r="AB99" s="441">
        <v>43800</v>
      </c>
      <c r="AC99" s="313"/>
      <c r="AD99" s="441">
        <v>43800</v>
      </c>
      <c r="AE99" s="313"/>
      <c r="AF99" s="313"/>
      <c r="AG99" s="313"/>
      <c r="AH99" s="66"/>
    </row>
    <row r="100" spans="1:41" ht="26.25">
      <c r="A100" s="448" t="s">
        <v>692</v>
      </c>
      <c r="B100" s="449"/>
      <c r="C100" s="449"/>
      <c r="D100" s="437"/>
      <c r="E100" s="437" t="s">
        <v>1553</v>
      </c>
      <c r="F100" s="437"/>
      <c r="G100" s="444" t="s">
        <v>125</v>
      </c>
      <c r="H100" s="437"/>
      <c r="I100" s="437" t="s">
        <v>793</v>
      </c>
      <c r="J100" s="437" t="s">
        <v>177</v>
      </c>
      <c r="K100" s="65" t="s">
        <v>152</v>
      </c>
      <c r="L100" s="318">
        <v>15846</v>
      </c>
      <c r="M100" s="311" t="s">
        <v>693</v>
      </c>
      <c r="N100" s="311" t="s">
        <v>105</v>
      </c>
      <c r="O100" s="311" t="s">
        <v>117</v>
      </c>
      <c r="P100" s="441">
        <v>43800</v>
      </c>
      <c r="Q100" s="311"/>
      <c r="R100" s="313" t="s">
        <v>694</v>
      </c>
      <c r="S100" s="311"/>
      <c r="T100" s="319">
        <v>43800</v>
      </c>
      <c r="U100" s="311"/>
      <c r="V100" s="441">
        <v>43800</v>
      </c>
      <c r="W100" s="313"/>
      <c r="X100" s="441">
        <v>43800</v>
      </c>
      <c r="Y100" s="313"/>
      <c r="Z100" s="313" t="s">
        <v>694</v>
      </c>
      <c r="AA100" s="313"/>
      <c r="AB100" s="441">
        <v>43800</v>
      </c>
      <c r="AC100" s="313"/>
      <c r="AD100" s="441">
        <v>43800</v>
      </c>
      <c r="AE100" s="311"/>
      <c r="AF100" s="311"/>
      <c r="AG100" s="311"/>
      <c r="AH100" s="66"/>
    </row>
    <row r="101" spans="1:41" ht="76.5" customHeight="1">
      <c r="A101" s="448" t="s">
        <v>692</v>
      </c>
      <c r="B101" s="449"/>
      <c r="C101" s="449"/>
      <c r="D101" s="437"/>
      <c r="E101" s="437" t="s">
        <v>1552</v>
      </c>
      <c r="F101" s="437"/>
      <c r="G101" s="444" t="s">
        <v>125</v>
      </c>
      <c r="H101" s="437"/>
      <c r="I101" s="437" t="s">
        <v>794</v>
      </c>
      <c r="J101" s="437" t="s">
        <v>177</v>
      </c>
      <c r="K101" s="65" t="s">
        <v>152</v>
      </c>
      <c r="L101" s="318">
        <v>12538.46</v>
      </c>
      <c r="M101" s="311" t="s">
        <v>693</v>
      </c>
      <c r="N101" s="311" t="s">
        <v>105</v>
      </c>
      <c r="O101" s="311" t="s">
        <v>117</v>
      </c>
      <c r="P101" s="441">
        <v>43800</v>
      </c>
      <c r="Q101" s="311"/>
      <c r="R101" s="313" t="s">
        <v>694</v>
      </c>
      <c r="S101" s="311"/>
      <c r="T101" s="319">
        <v>43800</v>
      </c>
      <c r="U101" s="311"/>
      <c r="V101" s="441">
        <v>43800</v>
      </c>
      <c r="W101" s="313"/>
      <c r="X101" s="441">
        <v>43800</v>
      </c>
      <c r="Y101" s="313"/>
      <c r="Z101" s="313" t="s">
        <v>694</v>
      </c>
      <c r="AA101" s="313"/>
      <c r="AB101" s="441">
        <v>43800</v>
      </c>
      <c r="AC101" s="313"/>
      <c r="AD101" s="441">
        <v>43800</v>
      </c>
      <c r="AE101" s="311"/>
      <c r="AF101" s="311"/>
      <c r="AG101" s="311"/>
      <c r="AH101" s="66"/>
    </row>
    <row r="102" spans="1:41" ht="51" customHeight="1">
      <c r="A102" s="448" t="s">
        <v>692</v>
      </c>
      <c r="B102" s="449"/>
      <c r="C102" s="449"/>
      <c r="D102" s="437"/>
      <c r="E102" s="437" t="s">
        <v>1551</v>
      </c>
      <c r="F102" s="437"/>
      <c r="G102" s="444" t="s">
        <v>125</v>
      </c>
      <c r="H102" s="437"/>
      <c r="I102" s="437" t="s">
        <v>795</v>
      </c>
      <c r="J102" s="437" t="s">
        <v>177</v>
      </c>
      <c r="K102" s="65" t="s">
        <v>152</v>
      </c>
      <c r="L102" s="318">
        <v>7846</v>
      </c>
      <c r="M102" s="311" t="s">
        <v>693</v>
      </c>
      <c r="N102" s="311" t="s">
        <v>105</v>
      </c>
      <c r="O102" s="311" t="s">
        <v>117</v>
      </c>
      <c r="P102" s="441">
        <v>43800</v>
      </c>
      <c r="Q102" s="311"/>
      <c r="R102" s="313" t="s">
        <v>694</v>
      </c>
      <c r="S102" s="311"/>
      <c r="T102" s="319">
        <v>43800</v>
      </c>
      <c r="U102" s="311"/>
      <c r="V102" s="441">
        <v>43800</v>
      </c>
      <c r="W102" s="313"/>
      <c r="X102" s="441">
        <v>43800</v>
      </c>
      <c r="Y102" s="313"/>
      <c r="Z102" s="313" t="s">
        <v>694</v>
      </c>
      <c r="AA102" s="313"/>
      <c r="AB102" s="441">
        <v>43800</v>
      </c>
      <c r="AC102" s="313"/>
      <c r="AD102" s="441">
        <v>43800</v>
      </c>
      <c r="AE102" s="311"/>
      <c r="AF102" s="311"/>
      <c r="AG102" s="311"/>
      <c r="AH102" s="66"/>
    </row>
    <row r="103" spans="1:41" ht="51" customHeight="1">
      <c r="A103" s="448" t="s">
        <v>709</v>
      </c>
      <c r="B103" s="449"/>
      <c r="C103" s="449"/>
      <c r="D103" s="437"/>
      <c r="E103" s="437" t="s">
        <v>1550</v>
      </c>
      <c r="F103" s="437"/>
      <c r="G103" s="437" t="s">
        <v>125</v>
      </c>
      <c r="H103" s="437"/>
      <c r="I103" s="437" t="s">
        <v>796</v>
      </c>
      <c r="J103" s="437" t="s">
        <v>177</v>
      </c>
      <c r="K103" s="65" t="s">
        <v>152</v>
      </c>
      <c r="L103" s="318">
        <v>3307</v>
      </c>
      <c r="M103" s="311" t="s">
        <v>693</v>
      </c>
      <c r="N103" s="311" t="s">
        <v>105</v>
      </c>
      <c r="O103" s="311" t="s">
        <v>117</v>
      </c>
      <c r="P103" s="441">
        <v>43800</v>
      </c>
      <c r="Q103" s="311"/>
      <c r="R103" s="313" t="s">
        <v>694</v>
      </c>
      <c r="S103" s="311"/>
      <c r="T103" s="319">
        <v>43800</v>
      </c>
      <c r="U103" s="311"/>
      <c r="V103" s="441">
        <v>43800</v>
      </c>
      <c r="W103" s="313"/>
      <c r="X103" s="441">
        <v>43800</v>
      </c>
      <c r="Y103" s="313"/>
      <c r="Z103" s="313" t="s">
        <v>694</v>
      </c>
      <c r="AA103" s="313"/>
      <c r="AB103" s="441">
        <v>43800</v>
      </c>
      <c r="AC103" s="313"/>
      <c r="AD103" s="441">
        <v>43800</v>
      </c>
      <c r="AE103" s="311"/>
      <c r="AF103" s="311"/>
      <c r="AG103" s="311"/>
      <c r="AH103" s="66"/>
    </row>
    <row r="104" spans="1:41" ht="51" customHeight="1">
      <c r="A104" s="316" t="s">
        <v>692</v>
      </c>
      <c r="B104" s="317"/>
      <c r="C104" s="317"/>
      <c r="D104" s="311"/>
      <c r="E104" s="311" t="s">
        <v>797</v>
      </c>
      <c r="F104" s="311"/>
      <c r="G104" s="311" t="s">
        <v>125</v>
      </c>
      <c r="H104" s="311"/>
      <c r="I104" s="311" t="s">
        <v>798</v>
      </c>
      <c r="J104" s="311" t="s">
        <v>177</v>
      </c>
      <c r="K104" s="65" t="s">
        <v>152</v>
      </c>
      <c r="L104" s="318">
        <v>3846</v>
      </c>
      <c r="M104" s="311" t="s">
        <v>693</v>
      </c>
      <c r="N104" s="311" t="s">
        <v>799</v>
      </c>
      <c r="O104" s="311" t="s">
        <v>117</v>
      </c>
      <c r="P104" s="319">
        <v>43770</v>
      </c>
      <c r="Q104" s="311"/>
      <c r="R104" s="311" t="s">
        <v>699</v>
      </c>
      <c r="S104" s="311"/>
      <c r="T104" s="319">
        <v>43770</v>
      </c>
      <c r="U104" s="311"/>
      <c r="V104" s="319">
        <v>43770</v>
      </c>
      <c r="W104" s="311"/>
      <c r="X104" s="319">
        <v>43770</v>
      </c>
      <c r="Y104" s="311"/>
      <c r="Z104" s="313" t="s">
        <v>694</v>
      </c>
      <c r="AA104" s="311"/>
      <c r="AB104" s="319">
        <v>43770</v>
      </c>
      <c r="AC104" s="311"/>
      <c r="AD104" s="319">
        <v>43770</v>
      </c>
      <c r="AE104" s="311"/>
      <c r="AF104" s="311"/>
      <c r="AG104" s="311"/>
      <c r="AH104" s="66"/>
    </row>
    <row r="105" spans="1:41" ht="51" customHeight="1">
      <c r="A105" s="316" t="s">
        <v>709</v>
      </c>
      <c r="B105" s="317"/>
      <c r="C105" s="317"/>
      <c r="D105" s="311"/>
      <c r="E105" s="437" t="s">
        <v>800</v>
      </c>
      <c r="F105" s="437"/>
      <c r="G105" s="437" t="s">
        <v>125</v>
      </c>
      <c r="H105" s="437"/>
      <c r="I105" s="437" t="s">
        <v>801</v>
      </c>
      <c r="J105" s="437" t="s">
        <v>177</v>
      </c>
      <c r="K105" s="65" t="s">
        <v>152</v>
      </c>
      <c r="L105" s="318">
        <v>48538</v>
      </c>
      <c r="M105" s="311" t="s">
        <v>693</v>
      </c>
      <c r="N105" s="311" t="s">
        <v>105</v>
      </c>
      <c r="O105" s="311" t="s">
        <v>117</v>
      </c>
      <c r="P105" s="319">
        <v>43770</v>
      </c>
      <c r="Q105" s="311"/>
      <c r="R105" s="311" t="s">
        <v>699</v>
      </c>
      <c r="S105" s="311"/>
      <c r="T105" s="319">
        <v>43770</v>
      </c>
      <c r="U105" s="311"/>
      <c r="V105" s="319">
        <v>43770</v>
      </c>
      <c r="W105" s="311"/>
      <c r="X105" s="319">
        <v>43770</v>
      </c>
      <c r="Y105" s="311"/>
      <c r="Z105" s="313" t="s">
        <v>694</v>
      </c>
      <c r="AA105" s="311"/>
      <c r="AB105" s="319">
        <v>43770</v>
      </c>
      <c r="AC105" s="311"/>
      <c r="AD105" s="319">
        <v>43770</v>
      </c>
      <c r="AE105" s="311"/>
      <c r="AF105" s="311"/>
      <c r="AG105" s="311"/>
      <c r="AH105" s="66"/>
    </row>
    <row r="106" spans="1:41" ht="51" customHeight="1">
      <c r="A106" s="316" t="s">
        <v>692</v>
      </c>
      <c r="B106" s="317"/>
      <c r="C106" s="317"/>
      <c r="D106" s="311"/>
      <c r="E106" s="437" t="s">
        <v>802</v>
      </c>
      <c r="F106" s="437"/>
      <c r="G106" s="437" t="s">
        <v>125</v>
      </c>
      <c r="H106" s="437"/>
      <c r="I106" s="437" t="s">
        <v>803</v>
      </c>
      <c r="J106" s="437" t="s">
        <v>177</v>
      </c>
      <c r="K106" s="65" t="s">
        <v>152</v>
      </c>
      <c r="L106" s="318">
        <v>6000</v>
      </c>
      <c r="M106" s="311" t="s">
        <v>697</v>
      </c>
      <c r="N106" s="311" t="s">
        <v>105</v>
      </c>
      <c r="O106" s="311" t="s">
        <v>117</v>
      </c>
      <c r="P106" s="319">
        <v>43770</v>
      </c>
      <c r="Q106" s="311"/>
      <c r="R106" s="311" t="s">
        <v>699</v>
      </c>
      <c r="S106" s="311"/>
      <c r="T106" s="319">
        <v>43770</v>
      </c>
      <c r="U106" s="311"/>
      <c r="V106" s="319">
        <v>43770</v>
      </c>
      <c r="W106" s="311"/>
      <c r="X106" s="319">
        <v>43770</v>
      </c>
      <c r="Y106" s="311"/>
      <c r="Z106" s="313" t="s">
        <v>694</v>
      </c>
      <c r="AA106" s="311"/>
      <c r="AB106" s="319">
        <v>43770</v>
      </c>
      <c r="AC106" s="311"/>
      <c r="AD106" s="319">
        <v>43770</v>
      </c>
      <c r="AE106" s="311"/>
      <c r="AF106" s="311"/>
      <c r="AG106" s="311"/>
      <c r="AH106" s="66"/>
    </row>
    <row r="107" spans="1:41" ht="51" customHeight="1">
      <c r="A107" s="316" t="s">
        <v>709</v>
      </c>
      <c r="B107" s="317"/>
      <c r="C107" s="317"/>
      <c r="D107" s="311"/>
      <c r="E107" s="437" t="s">
        <v>804</v>
      </c>
      <c r="F107" s="437"/>
      <c r="G107" s="437" t="s">
        <v>125</v>
      </c>
      <c r="H107" s="437"/>
      <c r="I107" s="437" t="s">
        <v>805</v>
      </c>
      <c r="J107" s="437" t="s">
        <v>177</v>
      </c>
      <c r="K107" s="65" t="s">
        <v>152</v>
      </c>
      <c r="L107" s="318">
        <v>4493</v>
      </c>
      <c r="M107" s="311" t="s">
        <v>697</v>
      </c>
      <c r="N107" s="311" t="s">
        <v>105</v>
      </c>
      <c r="O107" s="311" t="s">
        <v>117</v>
      </c>
      <c r="P107" s="319">
        <v>43770</v>
      </c>
      <c r="Q107" s="311"/>
      <c r="R107" s="311" t="s">
        <v>699</v>
      </c>
      <c r="S107" s="311"/>
      <c r="T107" s="319">
        <v>43770</v>
      </c>
      <c r="U107" s="311"/>
      <c r="V107" s="319">
        <v>43770</v>
      </c>
      <c r="W107" s="311"/>
      <c r="X107" s="319">
        <v>43770</v>
      </c>
      <c r="Y107" s="311"/>
      <c r="Z107" s="313" t="s">
        <v>694</v>
      </c>
      <c r="AA107" s="311"/>
      <c r="AB107" s="319">
        <v>43770</v>
      </c>
      <c r="AC107" s="311"/>
      <c r="AD107" s="319">
        <v>43770</v>
      </c>
      <c r="AE107" s="311"/>
      <c r="AF107" s="311"/>
      <c r="AG107" s="311"/>
      <c r="AH107" s="66"/>
    </row>
    <row r="108" spans="1:41" ht="51" customHeight="1">
      <c r="A108" s="316" t="s">
        <v>709</v>
      </c>
      <c r="B108" s="317"/>
      <c r="C108" s="317"/>
      <c r="D108" s="311"/>
      <c r="E108" s="437" t="s">
        <v>806</v>
      </c>
      <c r="F108" s="437"/>
      <c r="G108" s="437" t="s">
        <v>125</v>
      </c>
      <c r="H108" s="437"/>
      <c r="I108" s="437" t="s">
        <v>807</v>
      </c>
      <c r="J108" s="437" t="s">
        <v>177</v>
      </c>
      <c r="K108" s="311" t="s">
        <v>152</v>
      </c>
      <c r="L108" s="318">
        <v>5400</v>
      </c>
      <c r="M108" s="311" t="s">
        <v>697</v>
      </c>
      <c r="N108" s="311" t="s">
        <v>105</v>
      </c>
      <c r="O108" s="311" t="s">
        <v>117</v>
      </c>
      <c r="P108" s="319">
        <v>43770</v>
      </c>
      <c r="Q108" s="311"/>
      <c r="R108" s="311" t="s">
        <v>699</v>
      </c>
      <c r="S108" s="311"/>
      <c r="T108" s="319">
        <v>43770</v>
      </c>
      <c r="U108" s="311"/>
      <c r="V108" s="319">
        <v>43770</v>
      </c>
      <c r="W108" s="311"/>
      <c r="X108" s="319">
        <v>43770</v>
      </c>
      <c r="Y108" s="311"/>
      <c r="Z108" s="313" t="s">
        <v>694</v>
      </c>
      <c r="AA108" s="311"/>
      <c r="AB108" s="319">
        <v>43770</v>
      </c>
      <c r="AC108" s="311"/>
      <c r="AD108" s="319">
        <v>43770</v>
      </c>
      <c r="AE108" s="311"/>
      <c r="AF108" s="311"/>
      <c r="AG108" s="311"/>
      <c r="AH108" s="66"/>
    </row>
    <row r="109" spans="1:41" ht="51" customHeight="1">
      <c r="A109" s="316" t="s">
        <v>692</v>
      </c>
      <c r="B109" s="317"/>
      <c r="C109" s="317"/>
      <c r="D109" s="311"/>
      <c r="E109" s="437" t="s">
        <v>808</v>
      </c>
      <c r="F109" s="437"/>
      <c r="G109" s="437" t="s">
        <v>125</v>
      </c>
      <c r="H109" s="437"/>
      <c r="I109" s="437" t="s">
        <v>809</v>
      </c>
      <c r="J109" s="437" t="s">
        <v>177</v>
      </c>
      <c r="K109" s="311" t="s">
        <v>152</v>
      </c>
      <c r="L109" s="318">
        <v>12000</v>
      </c>
      <c r="M109" s="311" t="s">
        <v>697</v>
      </c>
      <c r="N109" s="311" t="s">
        <v>105</v>
      </c>
      <c r="O109" s="311" t="s">
        <v>117</v>
      </c>
      <c r="P109" s="319">
        <v>43770</v>
      </c>
      <c r="Q109" s="311"/>
      <c r="R109" s="311" t="s">
        <v>699</v>
      </c>
      <c r="S109" s="311"/>
      <c r="T109" s="319">
        <v>43770</v>
      </c>
      <c r="U109" s="311"/>
      <c r="V109" s="319">
        <v>43770</v>
      </c>
      <c r="W109" s="311"/>
      <c r="X109" s="319">
        <v>43770</v>
      </c>
      <c r="Y109" s="311"/>
      <c r="Z109" s="313" t="s">
        <v>694</v>
      </c>
      <c r="AA109" s="311"/>
      <c r="AB109" s="319">
        <v>43770</v>
      </c>
      <c r="AC109" s="311"/>
      <c r="AD109" s="319">
        <v>43770</v>
      </c>
      <c r="AE109" s="311"/>
      <c r="AF109" s="311"/>
      <c r="AG109" s="311"/>
      <c r="AH109" s="66"/>
    </row>
    <row r="110" spans="1:41" ht="51" customHeight="1">
      <c r="A110" s="316" t="s">
        <v>692</v>
      </c>
      <c r="B110" s="317"/>
      <c r="C110" s="317"/>
      <c r="D110" s="311"/>
      <c r="E110" s="437" t="s">
        <v>810</v>
      </c>
      <c r="F110" s="437"/>
      <c r="G110" s="437" t="s">
        <v>125</v>
      </c>
      <c r="H110" s="437"/>
      <c r="I110" s="437" t="s">
        <v>811</v>
      </c>
      <c r="J110" s="437" t="s">
        <v>177</v>
      </c>
      <c r="K110" s="311" t="s">
        <v>152</v>
      </c>
      <c r="L110" s="318">
        <v>8384</v>
      </c>
      <c r="M110" s="311" t="s">
        <v>697</v>
      </c>
      <c r="N110" s="311" t="s">
        <v>105</v>
      </c>
      <c r="O110" s="311" t="s">
        <v>117</v>
      </c>
      <c r="P110" s="319">
        <v>43770</v>
      </c>
      <c r="Q110" s="311"/>
      <c r="R110" s="311" t="s">
        <v>699</v>
      </c>
      <c r="S110" s="311"/>
      <c r="T110" s="319">
        <v>43770</v>
      </c>
      <c r="U110" s="311"/>
      <c r="V110" s="319">
        <v>43770</v>
      </c>
      <c r="W110" s="311"/>
      <c r="X110" s="319">
        <v>43770</v>
      </c>
      <c r="Y110" s="311"/>
      <c r="Z110" s="313" t="s">
        <v>694</v>
      </c>
      <c r="AA110" s="311"/>
      <c r="AB110" s="319">
        <v>43770</v>
      </c>
      <c r="AC110" s="311"/>
      <c r="AD110" s="319">
        <v>43770</v>
      </c>
      <c r="AE110" s="311"/>
      <c r="AF110" s="311"/>
      <c r="AG110" s="311"/>
      <c r="AH110" s="66"/>
    </row>
    <row r="111" spans="1:41" ht="51" customHeight="1">
      <c r="A111" s="316" t="s">
        <v>709</v>
      </c>
      <c r="B111" s="317"/>
      <c r="C111" s="317"/>
      <c r="D111" s="311"/>
      <c r="E111" s="437" t="s">
        <v>812</v>
      </c>
      <c r="F111" s="437"/>
      <c r="G111" s="437" t="s">
        <v>125</v>
      </c>
      <c r="H111" s="437"/>
      <c r="I111" s="437" t="s">
        <v>811</v>
      </c>
      <c r="J111" s="437" t="s">
        <v>177</v>
      </c>
      <c r="K111" s="311" t="s">
        <v>152</v>
      </c>
      <c r="L111" s="318">
        <v>13000</v>
      </c>
      <c r="M111" s="311" t="s">
        <v>697</v>
      </c>
      <c r="N111" s="311" t="s">
        <v>105</v>
      </c>
      <c r="O111" s="311" t="s">
        <v>117</v>
      </c>
      <c r="P111" s="319">
        <v>43770</v>
      </c>
      <c r="Q111" s="311"/>
      <c r="R111" s="311" t="s">
        <v>699</v>
      </c>
      <c r="S111" s="311"/>
      <c r="T111" s="319">
        <v>43770</v>
      </c>
      <c r="U111" s="311"/>
      <c r="V111" s="319">
        <v>43770</v>
      </c>
      <c r="W111" s="311"/>
      <c r="X111" s="319">
        <v>43770</v>
      </c>
      <c r="Y111" s="311"/>
      <c r="Z111" s="313" t="s">
        <v>694</v>
      </c>
      <c r="AA111" s="311"/>
      <c r="AB111" s="319">
        <v>43770</v>
      </c>
      <c r="AC111" s="311"/>
      <c r="AD111" s="319">
        <v>43770</v>
      </c>
      <c r="AE111" s="311"/>
      <c r="AF111" s="311"/>
      <c r="AG111" s="311"/>
      <c r="AH111" s="66"/>
    </row>
    <row r="112" spans="1:41" ht="51" customHeight="1">
      <c r="A112" s="316" t="s">
        <v>692</v>
      </c>
      <c r="B112" s="317"/>
      <c r="C112" s="317"/>
      <c r="D112" s="311"/>
      <c r="E112" s="437" t="s">
        <v>1178</v>
      </c>
      <c r="F112" s="437"/>
      <c r="G112" s="437" t="s">
        <v>125</v>
      </c>
      <c r="H112" s="437"/>
      <c r="I112" s="437" t="s">
        <v>813</v>
      </c>
      <c r="J112" s="437" t="s">
        <v>177</v>
      </c>
      <c r="K112" s="311" t="s">
        <v>152</v>
      </c>
      <c r="L112" s="318">
        <v>2869</v>
      </c>
      <c r="M112" s="311" t="s">
        <v>697</v>
      </c>
      <c r="N112" s="311" t="s">
        <v>105</v>
      </c>
      <c r="O112" s="311" t="s">
        <v>117</v>
      </c>
      <c r="P112" s="319">
        <v>43770</v>
      </c>
      <c r="Q112" s="311"/>
      <c r="R112" s="311" t="s">
        <v>694</v>
      </c>
      <c r="S112" s="311"/>
      <c r="T112" s="319">
        <v>43770</v>
      </c>
      <c r="U112" s="311"/>
      <c r="V112" s="319">
        <v>43770</v>
      </c>
      <c r="W112" s="311"/>
      <c r="X112" s="319">
        <v>43770</v>
      </c>
      <c r="Y112" s="311"/>
      <c r="Z112" s="313" t="s">
        <v>694</v>
      </c>
      <c r="AA112" s="311"/>
      <c r="AB112" s="319">
        <v>43770</v>
      </c>
      <c r="AC112" s="311"/>
      <c r="AD112" s="319">
        <v>43770</v>
      </c>
      <c r="AE112" s="311"/>
      <c r="AF112" s="311"/>
      <c r="AG112" s="311"/>
      <c r="AH112" s="66"/>
    </row>
    <row r="113" spans="1:34" ht="51" customHeight="1">
      <c r="A113" s="316" t="s">
        <v>692</v>
      </c>
      <c r="B113" s="317"/>
      <c r="C113" s="317"/>
      <c r="D113" s="311"/>
      <c r="E113" s="437" t="s">
        <v>1179</v>
      </c>
      <c r="F113" s="437"/>
      <c r="G113" s="437" t="s">
        <v>125</v>
      </c>
      <c r="H113" s="437"/>
      <c r="I113" s="437" t="s">
        <v>1180</v>
      </c>
      <c r="J113" s="437" t="s">
        <v>177</v>
      </c>
      <c r="K113" s="311" t="s">
        <v>152</v>
      </c>
      <c r="L113" s="318">
        <v>1900</v>
      </c>
      <c r="M113" s="311" t="s">
        <v>697</v>
      </c>
      <c r="N113" s="311" t="s">
        <v>105</v>
      </c>
      <c r="O113" s="311" t="s">
        <v>117</v>
      </c>
      <c r="P113" s="319">
        <v>43770</v>
      </c>
      <c r="Q113" s="311"/>
      <c r="R113" s="311" t="s">
        <v>694</v>
      </c>
      <c r="S113" s="311"/>
      <c r="T113" s="319">
        <v>43770</v>
      </c>
      <c r="U113" s="311"/>
      <c r="V113" s="319">
        <v>43770</v>
      </c>
      <c r="W113" s="311"/>
      <c r="X113" s="319">
        <v>43770</v>
      </c>
      <c r="Y113" s="311"/>
      <c r="Z113" s="313" t="s">
        <v>694</v>
      </c>
      <c r="AA113" s="311"/>
      <c r="AB113" s="319">
        <v>43770</v>
      </c>
      <c r="AC113" s="311"/>
      <c r="AD113" s="319">
        <v>43770</v>
      </c>
      <c r="AE113" s="311"/>
      <c r="AF113" s="311"/>
      <c r="AG113" s="311"/>
      <c r="AH113" s="66"/>
    </row>
    <row r="114" spans="1:34" ht="51" customHeight="1">
      <c r="A114" s="316" t="s">
        <v>692</v>
      </c>
      <c r="B114" s="317"/>
      <c r="C114" s="317"/>
      <c r="D114" s="311"/>
      <c r="E114" s="437" t="s">
        <v>1181</v>
      </c>
      <c r="F114" s="437"/>
      <c r="G114" s="437" t="s">
        <v>125</v>
      </c>
      <c r="H114" s="437"/>
      <c r="I114" s="437" t="s">
        <v>1182</v>
      </c>
      <c r="J114" s="437" t="s">
        <v>177</v>
      </c>
      <c r="K114" s="311" t="s">
        <v>152</v>
      </c>
      <c r="L114" s="318">
        <v>1000</v>
      </c>
      <c r="M114" s="311" t="s">
        <v>697</v>
      </c>
      <c r="N114" s="311" t="s">
        <v>799</v>
      </c>
      <c r="O114" s="311" t="s">
        <v>117</v>
      </c>
      <c r="P114" s="319">
        <v>43770</v>
      </c>
      <c r="Q114" s="311"/>
      <c r="R114" s="311" t="s">
        <v>694</v>
      </c>
      <c r="S114" s="311"/>
      <c r="T114" s="319">
        <v>43770</v>
      </c>
      <c r="U114" s="311"/>
      <c r="V114" s="319">
        <v>43770</v>
      </c>
      <c r="W114" s="311"/>
      <c r="X114" s="319">
        <v>43770</v>
      </c>
      <c r="Y114" s="311"/>
      <c r="Z114" s="313" t="s">
        <v>694</v>
      </c>
      <c r="AA114" s="311"/>
      <c r="AB114" s="319">
        <v>43770</v>
      </c>
      <c r="AC114" s="311"/>
      <c r="AD114" s="319">
        <v>43770</v>
      </c>
      <c r="AE114" s="311"/>
      <c r="AF114" s="311"/>
      <c r="AG114" s="311"/>
      <c r="AH114" s="66"/>
    </row>
    <row r="115" spans="1:34" ht="51" customHeight="1">
      <c r="A115" s="316" t="s">
        <v>692</v>
      </c>
      <c r="B115" s="317"/>
      <c r="C115" s="317"/>
      <c r="D115" s="311"/>
      <c r="E115" s="437" t="s">
        <v>1183</v>
      </c>
      <c r="F115" s="437"/>
      <c r="G115" s="437" t="s">
        <v>125</v>
      </c>
      <c r="H115" s="437"/>
      <c r="I115" s="437" t="s">
        <v>1184</v>
      </c>
      <c r="J115" s="437" t="s">
        <v>177</v>
      </c>
      <c r="K115" s="311" t="s">
        <v>152</v>
      </c>
      <c r="L115" s="318">
        <v>16000</v>
      </c>
      <c r="M115" s="311" t="s">
        <v>697</v>
      </c>
      <c r="N115" s="311" t="s">
        <v>799</v>
      </c>
      <c r="O115" s="311" t="s">
        <v>117</v>
      </c>
      <c r="P115" s="319">
        <v>43770</v>
      </c>
      <c r="Q115" s="311"/>
      <c r="R115" s="311" t="s">
        <v>694</v>
      </c>
      <c r="S115" s="311"/>
      <c r="T115" s="319">
        <v>43770</v>
      </c>
      <c r="U115" s="311"/>
      <c r="V115" s="319">
        <v>43770</v>
      </c>
      <c r="W115" s="311"/>
      <c r="X115" s="319">
        <v>43770</v>
      </c>
      <c r="Y115" s="311"/>
      <c r="Z115" s="313" t="s">
        <v>694</v>
      </c>
      <c r="AA115" s="311"/>
      <c r="AB115" s="319">
        <v>43770</v>
      </c>
      <c r="AC115" s="311"/>
      <c r="AD115" s="319">
        <v>43770</v>
      </c>
      <c r="AE115" s="311"/>
      <c r="AF115" s="311"/>
      <c r="AG115" s="311"/>
      <c r="AH115" s="66"/>
    </row>
    <row r="116" spans="1:34" ht="51" customHeight="1">
      <c r="A116" s="316" t="s">
        <v>709</v>
      </c>
      <c r="B116" s="317"/>
      <c r="C116" s="317"/>
      <c r="D116" s="311"/>
      <c r="E116" s="437" t="s">
        <v>1185</v>
      </c>
      <c r="F116" s="437"/>
      <c r="G116" s="437" t="s">
        <v>125</v>
      </c>
      <c r="H116" s="437"/>
      <c r="I116" s="437" t="s">
        <v>1186</v>
      </c>
      <c r="J116" s="437" t="s">
        <v>177</v>
      </c>
      <c r="K116" s="311" t="s">
        <v>152</v>
      </c>
      <c r="L116" s="318">
        <v>4000</v>
      </c>
      <c r="M116" s="311" t="s">
        <v>697</v>
      </c>
      <c r="N116" s="311" t="s">
        <v>799</v>
      </c>
      <c r="O116" s="311" t="s">
        <v>117</v>
      </c>
      <c r="P116" s="319">
        <v>43770</v>
      </c>
      <c r="Q116" s="311"/>
      <c r="R116" s="311" t="s">
        <v>694</v>
      </c>
      <c r="S116" s="311"/>
      <c r="T116" s="319">
        <v>43770</v>
      </c>
      <c r="U116" s="311"/>
      <c r="V116" s="319">
        <v>43770</v>
      </c>
      <c r="W116" s="311"/>
      <c r="X116" s="319">
        <v>43770</v>
      </c>
      <c r="Y116" s="311"/>
      <c r="Z116" s="313" t="s">
        <v>694</v>
      </c>
      <c r="AA116" s="311"/>
      <c r="AB116" s="319">
        <v>43770</v>
      </c>
      <c r="AC116" s="311"/>
      <c r="AD116" s="319">
        <v>43770</v>
      </c>
      <c r="AE116" s="311"/>
      <c r="AF116" s="311"/>
      <c r="AG116" s="311"/>
      <c r="AH116" s="66"/>
    </row>
    <row r="117" spans="1:34" ht="26.25">
      <c r="A117" s="316" t="s">
        <v>692</v>
      </c>
      <c r="B117" s="317"/>
      <c r="C117" s="317"/>
      <c r="D117" s="311"/>
      <c r="E117" s="437" t="s">
        <v>1187</v>
      </c>
      <c r="F117" s="437"/>
      <c r="G117" s="437" t="s">
        <v>125</v>
      </c>
      <c r="H117" s="437"/>
      <c r="I117" s="437" t="s">
        <v>1188</v>
      </c>
      <c r="J117" s="437" t="s">
        <v>177</v>
      </c>
      <c r="K117" s="311" t="s">
        <v>152</v>
      </c>
      <c r="L117" s="318">
        <v>39154</v>
      </c>
      <c r="M117" s="311" t="s">
        <v>693</v>
      </c>
      <c r="N117" s="311" t="s">
        <v>105</v>
      </c>
      <c r="O117" s="311" t="s">
        <v>119</v>
      </c>
      <c r="P117" s="319">
        <v>43800</v>
      </c>
      <c r="Q117" s="311"/>
      <c r="R117" s="311" t="s">
        <v>694</v>
      </c>
      <c r="S117" s="311" t="s">
        <v>962</v>
      </c>
      <c r="T117" s="319">
        <v>43556</v>
      </c>
      <c r="U117" s="311"/>
      <c r="V117" s="319">
        <v>43556</v>
      </c>
      <c r="W117" s="311"/>
      <c r="X117" s="319">
        <v>43556</v>
      </c>
      <c r="Y117" s="311"/>
      <c r="Z117" s="313" t="s">
        <v>694</v>
      </c>
      <c r="AA117" s="311"/>
      <c r="AB117" s="319">
        <v>43556</v>
      </c>
      <c r="AC117" s="311"/>
      <c r="AD117" s="319">
        <v>43709</v>
      </c>
      <c r="AE117" s="311"/>
      <c r="AF117" s="311"/>
      <c r="AG117" s="311"/>
      <c r="AH117" s="66" t="s">
        <v>1133</v>
      </c>
    </row>
    <row r="118" spans="1:34" ht="26.25">
      <c r="A118" s="316" t="s">
        <v>692</v>
      </c>
      <c r="B118" s="317"/>
      <c r="C118" s="317"/>
      <c r="D118" s="311"/>
      <c r="E118" s="437" t="s">
        <v>1189</v>
      </c>
      <c r="F118" s="437"/>
      <c r="G118" s="437" t="s">
        <v>125</v>
      </c>
      <c r="H118" s="437"/>
      <c r="I118" s="437" t="s">
        <v>1190</v>
      </c>
      <c r="J118" s="437" t="s">
        <v>177</v>
      </c>
      <c r="K118" s="311" t="s">
        <v>152</v>
      </c>
      <c r="L118" s="318">
        <v>9308</v>
      </c>
      <c r="M118" s="311" t="s">
        <v>693</v>
      </c>
      <c r="N118" s="311" t="s">
        <v>105</v>
      </c>
      <c r="O118" s="311" t="s">
        <v>119</v>
      </c>
      <c r="P118" s="319">
        <v>43556</v>
      </c>
      <c r="Q118" s="311"/>
      <c r="R118" s="311" t="s">
        <v>694</v>
      </c>
      <c r="S118" s="311" t="s">
        <v>962</v>
      </c>
      <c r="T118" s="319">
        <v>43556</v>
      </c>
      <c r="U118" s="311"/>
      <c r="V118" s="319">
        <v>43556</v>
      </c>
      <c r="W118" s="311"/>
      <c r="X118" s="319">
        <v>43556</v>
      </c>
      <c r="Y118" s="311"/>
      <c r="Z118" s="313" t="s">
        <v>694</v>
      </c>
      <c r="AA118" s="311"/>
      <c r="AB118" s="319">
        <v>43556</v>
      </c>
      <c r="AC118" s="311"/>
      <c r="AD118" s="319">
        <v>43709</v>
      </c>
      <c r="AE118" s="311"/>
      <c r="AF118" s="311"/>
      <c r="AG118" s="311"/>
      <c r="AH118" s="66" t="s">
        <v>1133</v>
      </c>
    </row>
    <row r="119" spans="1:34" ht="26.25">
      <c r="A119" s="316" t="s">
        <v>709</v>
      </c>
      <c r="B119" s="317"/>
      <c r="C119" s="317"/>
      <c r="D119" s="311"/>
      <c r="E119" s="437" t="s">
        <v>1638</v>
      </c>
      <c r="F119" s="437"/>
      <c r="G119" s="437" t="s">
        <v>125</v>
      </c>
      <c r="H119" s="437"/>
      <c r="I119" s="437" t="s">
        <v>1642</v>
      </c>
      <c r="J119" s="437" t="s">
        <v>177</v>
      </c>
      <c r="K119" s="311" t="s">
        <v>152</v>
      </c>
      <c r="L119" s="318">
        <v>28576</v>
      </c>
      <c r="M119" s="311" t="s">
        <v>693</v>
      </c>
      <c r="N119" s="311"/>
      <c r="O119" s="311"/>
      <c r="P119" s="319"/>
      <c r="Q119" s="311"/>
      <c r="R119" s="311"/>
      <c r="S119" s="311"/>
      <c r="T119" s="319"/>
      <c r="U119" s="311"/>
      <c r="V119" s="319"/>
      <c r="W119" s="311"/>
      <c r="X119" s="319"/>
      <c r="Y119" s="311"/>
      <c r="Z119" s="313"/>
      <c r="AA119" s="311"/>
      <c r="AB119" s="319"/>
      <c r="AC119" s="311"/>
      <c r="AD119" s="319"/>
      <c r="AE119" s="311"/>
      <c r="AF119" s="311"/>
      <c r="AG119" s="311"/>
      <c r="AH119" s="66"/>
    </row>
    <row r="120" spans="1:34" ht="26.25">
      <c r="A120" s="316" t="s">
        <v>709</v>
      </c>
      <c r="B120" s="317"/>
      <c r="C120" s="317"/>
      <c r="D120" s="311"/>
      <c r="E120" s="437" t="s">
        <v>1639</v>
      </c>
      <c r="F120" s="437"/>
      <c r="G120" s="437" t="s">
        <v>125</v>
      </c>
      <c r="H120" s="437"/>
      <c r="I120" s="437" t="s">
        <v>1636</v>
      </c>
      <c r="J120" s="437" t="s">
        <v>177</v>
      </c>
      <c r="K120" s="311" t="s">
        <v>152</v>
      </c>
      <c r="L120" s="318">
        <v>1071</v>
      </c>
      <c r="M120" s="311" t="s">
        <v>693</v>
      </c>
      <c r="N120" s="311"/>
      <c r="O120" s="311"/>
      <c r="P120" s="319"/>
      <c r="Q120" s="311"/>
      <c r="R120" s="311"/>
      <c r="S120" s="311"/>
      <c r="T120" s="319"/>
      <c r="U120" s="311"/>
      <c r="V120" s="319"/>
      <c r="W120" s="311"/>
      <c r="X120" s="319"/>
      <c r="Y120" s="311"/>
      <c r="Z120" s="313"/>
      <c r="AA120" s="311"/>
      <c r="AB120" s="319"/>
      <c r="AC120" s="311"/>
      <c r="AD120" s="319"/>
      <c r="AE120" s="311"/>
      <c r="AF120" s="311"/>
      <c r="AG120" s="311"/>
      <c r="AH120" s="66"/>
    </row>
    <row r="121" spans="1:34" ht="26.25">
      <c r="A121" s="316" t="s">
        <v>709</v>
      </c>
      <c r="B121" s="317"/>
      <c r="C121" s="317"/>
      <c r="D121" s="311"/>
      <c r="E121" s="437" t="s">
        <v>1640</v>
      </c>
      <c r="F121" s="437"/>
      <c r="G121" s="437" t="s">
        <v>125</v>
      </c>
      <c r="H121" s="437"/>
      <c r="I121" s="437" t="s">
        <v>1633</v>
      </c>
      <c r="J121" s="437" t="s">
        <v>177</v>
      </c>
      <c r="K121" s="311" t="s">
        <v>152</v>
      </c>
      <c r="L121" s="318">
        <v>6786</v>
      </c>
      <c r="M121" s="311" t="s">
        <v>693</v>
      </c>
      <c r="N121" s="311"/>
      <c r="O121" s="311"/>
      <c r="P121" s="319"/>
      <c r="Q121" s="311"/>
      <c r="R121" s="311"/>
      <c r="S121" s="311"/>
      <c r="T121" s="319"/>
      <c r="U121" s="311"/>
      <c r="V121" s="319"/>
      <c r="W121" s="311"/>
      <c r="X121" s="319"/>
      <c r="Y121" s="311"/>
      <c r="Z121" s="313"/>
      <c r="AA121" s="311"/>
      <c r="AB121" s="319"/>
      <c r="AC121" s="311"/>
      <c r="AD121" s="319"/>
      <c r="AE121" s="311"/>
      <c r="AF121" s="311"/>
      <c r="AG121" s="311"/>
      <c r="AH121" s="66"/>
    </row>
    <row r="122" spans="1:34" ht="39.4">
      <c r="A122" s="316" t="s">
        <v>709</v>
      </c>
      <c r="B122" s="317"/>
      <c r="C122" s="317"/>
      <c r="D122" s="311"/>
      <c r="E122" s="437" t="s">
        <v>1641</v>
      </c>
      <c r="F122" s="437"/>
      <c r="G122" s="437" t="s">
        <v>125</v>
      </c>
      <c r="H122" s="437"/>
      <c r="I122" s="437" t="s">
        <v>1635</v>
      </c>
      <c r="J122" s="437" t="s">
        <v>177</v>
      </c>
      <c r="K122" s="311" t="s">
        <v>152</v>
      </c>
      <c r="L122" s="318">
        <v>1429</v>
      </c>
      <c r="M122" s="311" t="s">
        <v>693</v>
      </c>
      <c r="N122" s="311"/>
      <c r="O122" s="311"/>
      <c r="P122" s="319"/>
      <c r="Q122" s="311"/>
      <c r="R122" s="311"/>
      <c r="S122" s="311"/>
      <c r="T122" s="319"/>
      <c r="U122" s="311"/>
      <c r="V122" s="319"/>
      <c r="W122" s="311"/>
      <c r="X122" s="319"/>
      <c r="Y122" s="311"/>
      <c r="Z122" s="313"/>
      <c r="AA122" s="311"/>
      <c r="AB122" s="319"/>
      <c r="AC122" s="311"/>
      <c r="AD122" s="319"/>
      <c r="AE122" s="311"/>
      <c r="AF122" s="311"/>
      <c r="AG122" s="311"/>
      <c r="AH122" s="66"/>
    </row>
    <row r="123" spans="1:34" ht="26.25">
      <c r="A123" s="316" t="s">
        <v>692</v>
      </c>
      <c r="B123" s="317"/>
      <c r="C123" s="317"/>
      <c r="D123" s="311"/>
      <c r="E123" s="311" t="s">
        <v>1191</v>
      </c>
      <c r="F123" s="311"/>
      <c r="G123" s="311" t="s">
        <v>125</v>
      </c>
      <c r="H123" s="311"/>
      <c r="I123" s="311" t="s">
        <v>814</v>
      </c>
      <c r="J123" s="311" t="s">
        <v>177</v>
      </c>
      <c r="K123" s="311" t="s">
        <v>152</v>
      </c>
      <c r="L123" s="318">
        <v>6130</v>
      </c>
      <c r="M123" s="311" t="s">
        <v>815</v>
      </c>
      <c r="N123" s="311" t="s">
        <v>105</v>
      </c>
      <c r="O123" s="311"/>
      <c r="P123" s="319">
        <v>43466</v>
      </c>
      <c r="Q123" s="311"/>
      <c r="R123" s="311" t="s">
        <v>699</v>
      </c>
      <c r="S123" s="311"/>
      <c r="T123" s="319">
        <v>43466</v>
      </c>
      <c r="U123" s="311"/>
      <c r="V123" s="319">
        <v>43466</v>
      </c>
      <c r="W123" s="311"/>
      <c r="X123" s="319">
        <v>43466</v>
      </c>
      <c r="Y123" s="311"/>
      <c r="Z123" s="311" t="s">
        <v>694</v>
      </c>
      <c r="AA123" s="311"/>
      <c r="AB123" s="319">
        <v>43466</v>
      </c>
      <c r="AC123" s="311"/>
      <c r="AD123" s="319">
        <v>43709</v>
      </c>
      <c r="AE123" s="311"/>
      <c r="AF123" s="311"/>
      <c r="AG123" s="311"/>
      <c r="AH123" s="66" t="s">
        <v>1611</v>
      </c>
    </row>
    <row r="124" spans="1:34" ht="26.25">
      <c r="A124" s="316" t="s">
        <v>692</v>
      </c>
      <c r="B124" s="317"/>
      <c r="C124" s="317"/>
      <c r="D124" s="311"/>
      <c r="E124" s="311" t="s">
        <v>816</v>
      </c>
      <c r="F124" s="311"/>
      <c r="G124" s="311" t="s">
        <v>125</v>
      </c>
      <c r="H124" s="311"/>
      <c r="I124" s="311" t="s">
        <v>817</v>
      </c>
      <c r="J124" s="311" t="s">
        <v>177</v>
      </c>
      <c r="K124" s="311" t="s">
        <v>152</v>
      </c>
      <c r="L124" s="318">
        <v>4615</v>
      </c>
      <c r="M124" s="311" t="s">
        <v>815</v>
      </c>
      <c r="N124" s="311" t="s">
        <v>105</v>
      </c>
      <c r="O124" s="311"/>
      <c r="P124" s="319">
        <v>43525</v>
      </c>
      <c r="Q124" s="311"/>
      <c r="R124" s="311" t="s">
        <v>699</v>
      </c>
      <c r="S124" s="311"/>
      <c r="T124" s="319">
        <v>43525</v>
      </c>
      <c r="U124" s="311"/>
      <c r="V124" s="319">
        <v>43525</v>
      </c>
      <c r="W124" s="311"/>
      <c r="X124" s="319">
        <v>43525</v>
      </c>
      <c r="Y124" s="311"/>
      <c r="Z124" s="311" t="s">
        <v>694</v>
      </c>
      <c r="AA124" s="311"/>
      <c r="AB124" s="319">
        <v>43525</v>
      </c>
      <c r="AC124" s="311"/>
      <c r="AD124" s="319">
        <v>43709</v>
      </c>
      <c r="AE124" s="311"/>
      <c r="AF124" s="311"/>
      <c r="AG124" s="311"/>
      <c r="AH124" s="66" t="s">
        <v>1611</v>
      </c>
    </row>
    <row r="125" spans="1:34" ht="26.25">
      <c r="A125" s="316" t="s">
        <v>709</v>
      </c>
      <c r="B125" s="317"/>
      <c r="C125" s="317"/>
      <c r="D125" s="311"/>
      <c r="E125" s="311" t="s">
        <v>818</v>
      </c>
      <c r="F125" s="311"/>
      <c r="G125" s="311" t="s">
        <v>125</v>
      </c>
      <c r="H125" s="311"/>
      <c r="I125" s="311" t="s">
        <v>819</v>
      </c>
      <c r="J125" s="311" t="s">
        <v>177</v>
      </c>
      <c r="K125" s="311" t="s">
        <v>152</v>
      </c>
      <c r="L125" s="318">
        <v>3846</v>
      </c>
      <c r="M125" s="311" t="s">
        <v>815</v>
      </c>
      <c r="N125" s="311" t="s">
        <v>105</v>
      </c>
      <c r="O125" s="311"/>
      <c r="P125" s="319">
        <v>43647</v>
      </c>
      <c r="Q125" s="311"/>
      <c r="R125" s="311" t="s">
        <v>699</v>
      </c>
      <c r="S125" s="311"/>
      <c r="T125" s="319">
        <v>43647</v>
      </c>
      <c r="U125" s="311"/>
      <c r="V125" s="319">
        <v>43647</v>
      </c>
      <c r="W125" s="311"/>
      <c r="X125" s="319">
        <v>43647</v>
      </c>
      <c r="Y125" s="311"/>
      <c r="Z125" s="311" t="s">
        <v>694</v>
      </c>
      <c r="AA125" s="311"/>
      <c r="AB125" s="319">
        <v>43647</v>
      </c>
      <c r="AC125" s="319"/>
      <c r="AD125" s="319">
        <v>43678</v>
      </c>
      <c r="AE125" s="311"/>
      <c r="AF125" s="311"/>
      <c r="AG125" s="311"/>
      <c r="AH125" s="66" t="s">
        <v>1611</v>
      </c>
    </row>
    <row r="126" spans="1:34" ht="26.25">
      <c r="A126" s="316" t="s">
        <v>692</v>
      </c>
      <c r="B126" s="317"/>
      <c r="C126" s="317"/>
      <c r="D126" s="311"/>
      <c r="E126" s="311" t="s">
        <v>1192</v>
      </c>
      <c r="F126" s="311"/>
      <c r="G126" s="311"/>
      <c r="H126" s="311"/>
      <c r="I126" s="311" t="s">
        <v>706</v>
      </c>
      <c r="J126" s="311" t="s">
        <v>177</v>
      </c>
      <c r="K126" s="311" t="s">
        <v>152</v>
      </c>
      <c r="L126" s="318">
        <v>4950</v>
      </c>
      <c r="M126" s="311" t="s">
        <v>815</v>
      </c>
      <c r="N126" s="311" t="s">
        <v>114</v>
      </c>
      <c r="O126" s="311"/>
      <c r="P126" s="319">
        <v>43466</v>
      </c>
      <c r="Q126" s="311"/>
      <c r="R126" s="311" t="s">
        <v>699</v>
      </c>
      <c r="S126" s="311"/>
      <c r="T126" s="319">
        <v>43466</v>
      </c>
      <c r="U126" s="311"/>
      <c r="V126" s="319">
        <v>43466</v>
      </c>
      <c r="W126" s="311"/>
      <c r="X126" s="319">
        <v>43466</v>
      </c>
      <c r="Y126" s="311"/>
      <c r="Z126" s="311" t="s">
        <v>699</v>
      </c>
      <c r="AA126" s="311"/>
      <c r="AB126" s="319">
        <v>43466</v>
      </c>
      <c r="AC126" s="319"/>
      <c r="AD126" s="319">
        <v>43466</v>
      </c>
      <c r="AE126" s="311"/>
      <c r="AF126" s="311"/>
      <c r="AG126" s="311"/>
      <c r="AH126" s="66" t="s">
        <v>1611</v>
      </c>
    </row>
    <row r="127" spans="1:34" ht="26.25">
      <c r="A127" s="316" t="s">
        <v>692</v>
      </c>
      <c r="B127" s="317"/>
      <c r="C127" s="317"/>
      <c r="D127" s="311"/>
      <c r="E127" s="311" t="s">
        <v>820</v>
      </c>
      <c r="F127" s="311"/>
      <c r="G127" s="311" t="s">
        <v>125</v>
      </c>
      <c r="H127" s="311"/>
      <c r="I127" s="311" t="s">
        <v>821</v>
      </c>
      <c r="J127" s="311" t="s">
        <v>177</v>
      </c>
      <c r="K127" s="311" t="s">
        <v>152</v>
      </c>
      <c r="L127" s="318">
        <v>12000</v>
      </c>
      <c r="M127" s="311" t="s">
        <v>822</v>
      </c>
      <c r="N127" s="311" t="s">
        <v>105</v>
      </c>
      <c r="O127" s="311" t="s">
        <v>122</v>
      </c>
      <c r="P127" s="319">
        <v>43466</v>
      </c>
      <c r="Q127" s="311"/>
      <c r="R127" s="311" t="s">
        <v>699</v>
      </c>
      <c r="S127" s="311"/>
      <c r="T127" s="319">
        <v>43466</v>
      </c>
      <c r="U127" s="311"/>
      <c r="V127" s="319">
        <v>43466</v>
      </c>
      <c r="W127" s="311"/>
      <c r="X127" s="319">
        <v>43466</v>
      </c>
      <c r="Y127" s="311"/>
      <c r="Z127" s="311" t="s">
        <v>694</v>
      </c>
      <c r="AA127" s="311"/>
      <c r="AB127" s="319">
        <v>43466</v>
      </c>
      <c r="AC127" s="319"/>
      <c r="AD127" s="319">
        <v>43800</v>
      </c>
      <c r="AE127" s="311"/>
      <c r="AF127" s="311"/>
      <c r="AG127" s="311"/>
      <c r="AH127" s="66" t="s">
        <v>1133</v>
      </c>
    </row>
    <row r="128" spans="1:34" ht="26.25">
      <c r="A128" s="316" t="s">
        <v>709</v>
      </c>
      <c r="B128" s="317"/>
      <c r="C128" s="317"/>
      <c r="D128" s="311"/>
      <c r="E128" s="311" t="s">
        <v>823</v>
      </c>
      <c r="F128" s="311"/>
      <c r="G128" s="311" t="s">
        <v>125</v>
      </c>
      <c r="H128" s="311"/>
      <c r="I128" s="311" t="s">
        <v>824</v>
      </c>
      <c r="J128" s="311" t="s">
        <v>177</v>
      </c>
      <c r="K128" s="311" t="s">
        <v>152</v>
      </c>
      <c r="L128" s="318">
        <v>4846</v>
      </c>
      <c r="M128" s="311" t="s">
        <v>822</v>
      </c>
      <c r="N128" s="311" t="s">
        <v>105</v>
      </c>
      <c r="O128" s="311" t="s">
        <v>122</v>
      </c>
      <c r="P128" s="319">
        <v>43466</v>
      </c>
      <c r="Q128" s="311"/>
      <c r="R128" s="311" t="s">
        <v>699</v>
      </c>
      <c r="S128" s="311"/>
      <c r="T128" s="319">
        <v>43466</v>
      </c>
      <c r="U128" s="311"/>
      <c r="V128" s="319">
        <v>43466</v>
      </c>
      <c r="W128" s="311"/>
      <c r="X128" s="319">
        <v>43466</v>
      </c>
      <c r="Y128" s="311"/>
      <c r="Z128" s="311" t="s">
        <v>694</v>
      </c>
      <c r="AA128" s="311"/>
      <c r="AB128" s="319">
        <v>43466</v>
      </c>
      <c r="AC128" s="319"/>
      <c r="AD128" s="319">
        <v>43800</v>
      </c>
      <c r="AE128" s="311"/>
      <c r="AF128" s="311"/>
      <c r="AG128" s="311"/>
      <c r="AH128" s="66" t="s">
        <v>1133</v>
      </c>
    </row>
    <row r="129" spans="1:34" ht="51" customHeight="1">
      <c r="A129" s="316" t="s">
        <v>709</v>
      </c>
      <c r="B129" s="317"/>
      <c r="C129" s="317"/>
      <c r="D129" s="311"/>
      <c r="E129" s="311" t="s">
        <v>825</v>
      </c>
      <c r="F129" s="311"/>
      <c r="G129" s="311" t="s">
        <v>125</v>
      </c>
      <c r="H129" s="311"/>
      <c r="I129" s="311" t="s">
        <v>826</v>
      </c>
      <c r="J129" s="311" t="s">
        <v>177</v>
      </c>
      <c r="K129" s="311" t="s">
        <v>152</v>
      </c>
      <c r="L129" s="318">
        <v>3962</v>
      </c>
      <c r="M129" s="311" t="s">
        <v>822</v>
      </c>
      <c r="N129" s="311" t="s">
        <v>105</v>
      </c>
      <c r="O129" s="311" t="s">
        <v>122</v>
      </c>
      <c r="P129" s="319">
        <v>43466</v>
      </c>
      <c r="Q129" s="311"/>
      <c r="R129" s="311" t="s">
        <v>699</v>
      </c>
      <c r="S129" s="311"/>
      <c r="T129" s="319">
        <v>43466</v>
      </c>
      <c r="U129" s="311"/>
      <c r="V129" s="319">
        <v>43466</v>
      </c>
      <c r="W129" s="311"/>
      <c r="X129" s="319">
        <v>43466</v>
      </c>
      <c r="Y129" s="311"/>
      <c r="Z129" s="311" t="s">
        <v>694</v>
      </c>
      <c r="AA129" s="311"/>
      <c r="AB129" s="319">
        <v>43466</v>
      </c>
      <c r="AC129" s="319"/>
      <c r="AD129" s="319">
        <v>43800</v>
      </c>
      <c r="AE129" s="311"/>
      <c r="AF129" s="311"/>
      <c r="AG129" s="311"/>
      <c r="AH129" s="66" t="s">
        <v>1133</v>
      </c>
    </row>
    <row r="130" spans="1:34" ht="51" customHeight="1">
      <c r="A130" s="316" t="s">
        <v>709</v>
      </c>
      <c r="B130" s="317"/>
      <c r="C130" s="317"/>
      <c r="D130" s="311"/>
      <c r="E130" s="311" t="s">
        <v>1193</v>
      </c>
      <c r="F130" s="311"/>
      <c r="G130" s="311" t="s">
        <v>125</v>
      </c>
      <c r="H130" s="311"/>
      <c r="I130" s="311" t="s">
        <v>828</v>
      </c>
      <c r="J130" s="311" t="s">
        <v>177</v>
      </c>
      <c r="K130" s="311" t="s">
        <v>152</v>
      </c>
      <c r="L130" s="318">
        <v>3962</v>
      </c>
      <c r="M130" s="311" t="s">
        <v>702</v>
      </c>
      <c r="N130" s="311" t="s">
        <v>105</v>
      </c>
      <c r="O130" s="311" t="s">
        <v>122</v>
      </c>
      <c r="P130" s="319">
        <v>43466</v>
      </c>
      <c r="Q130" s="311"/>
      <c r="R130" s="311" t="s">
        <v>699</v>
      </c>
      <c r="S130" s="311"/>
      <c r="T130" s="319">
        <v>43466</v>
      </c>
      <c r="U130" s="311"/>
      <c r="V130" s="319">
        <v>43466</v>
      </c>
      <c r="W130" s="311"/>
      <c r="X130" s="319">
        <v>43466</v>
      </c>
      <c r="Y130" s="311"/>
      <c r="Z130" s="311" t="s">
        <v>694</v>
      </c>
      <c r="AA130" s="311"/>
      <c r="AB130" s="319">
        <v>43466</v>
      </c>
      <c r="AC130" s="319"/>
      <c r="AD130" s="319">
        <v>43800</v>
      </c>
      <c r="AE130" s="311"/>
      <c r="AF130" s="311"/>
      <c r="AG130" s="311"/>
      <c r="AH130" s="66" t="s">
        <v>1133</v>
      </c>
    </row>
    <row r="131" spans="1:34" ht="51" customHeight="1">
      <c r="A131" s="316" t="s">
        <v>692</v>
      </c>
      <c r="B131" s="317"/>
      <c r="C131" s="317"/>
      <c r="D131" s="311"/>
      <c r="E131" s="311" t="s">
        <v>1194</v>
      </c>
      <c r="F131" s="311"/>
      <c r="G131" s="311" t="s">
        <v>125</v>
      </c>
      <c r="H131" s="311"/>
      <c r="I131" s="311" t="s">
        <v>1195</v>
      </c>
      <c r="J131" s="311" t="s">
        <v>177</v>
      </c>
      <c r="K131" s="311" t="s">
        <v>152</v>
      </c>
      <c r="L131" s="318">
        <v>4539</v>
      </c>
      <c r="M131" s="311" t="s">
        <v>822</v>
      </c>
      <c r="N131" s="311" t="s">
        <v>105</v>
      </c>
      <c r="O131" s="311" t="s">
        <v>122</v>
      </c>
      <c r="P131" s="319">
        <v>43466</v>
      </c>
      <c r="Q131" s="311"/>
      <c r="R131" s="311" t="s">
        <v>699</v>
      </c>
      <c r="S131" s="311"/>
      <c r="T131" s="319">
        <v>43466</v>
      </c>
      <c r="U131" s="311"/>
      <c r="V131" s="319">
        <v>43466</v>
      </c>
      <c r="W131" s="311"/>
      <c r="X131" s="319">
        <v>43466</v>
      </c>
      <c r="Y131" s="311"/>
      <c r="Z131" s="311" t="s">
        <v>694</v>
      </c>
      <c r="AA131" s="311"/>
      <c r="AB131" s="319">
        <v>43466</v>
      </c>
      <c r="AC131" s="319"/>
      <c r="AD131" s="319">
        <v>43800</v>
      </c>
      <c r="AE131" s="311"/>
      <c r="AF131" s="311"/>
      <c r="AG131" s="311"/>
      <c r="AH131" s="66" t="s">
        <v>1133</v>
      </c>
    </row>
    <row r="132" spans="1:34" ht="51" customHeight="1">
      <c r="A132" s="316" t="s">
        <v>692</v>
      </c>
      <c r="B132" s="317"/>
      <c r="C132" s="317"/>
      <c r="D132" s="311"/>
      <c r="E132" s="311" t="s">
        <v>1196</v>
      </c>
      <c r="F132" s="311"/>
      <c r="G132" s="311" t="s">
        <v>125</v>
      </c>
      <c r="H132" s="311"/>
      <c r="I132" s="311" t="s">
        <v>1197</v>
      </c>
      <c r="J132" s="311" t="s">
        <v>177</v>
      </c>
      <c r="K132" s="311" t="s">
        <v>152</v>
      </c>
      <c r="L132" s="318">
        <v>3385</v>
      </c>
      <c r="M132" s="311" t="s">
        <v>702</v>
      </c>
      <c r="N132" s="311" t="s">
        <v>105</v>
      </c>
      <c r="O132" s="311" t="s">
        <v>122</v>
      </c>
      <c r="P132" s="319">
        <v>43800</v>
      </c>
      <c r="Q132" s="311"/>
      <c r="R132" s="311" t="s">
        <v>699</v>
      </c>
      <c r="S132" s="311"/>
      <c r="T132" s="319">
        <v>43800</v>
      </c>
      <c r="U132" s="311"/>
      <c r="V132" s="319">
        <v>43800</v>
      </c>
      <c r="W132" s="311"/>
      <c r="X132" s="319">
        <v>43800</v>
      </c>
      <c r="Y132" s="311"/>
      <c r="Z132" s="311" t="s">
        <v>694</v>
      </c>
      <c r="AA132" s="311"/>
      <c r="AB132" s="319">
        <v>43800</v>
      </c>
      <c r="AC132" s="319"/>
      <c r="AD132" s="319">
        <v>43800</v>
      </c>
      <c r="AE132" s="311"/>
      <c r="AF132" s="311"/>
      <c r="AG132" s="311"/>
      <c r="AH132" s="66"/>
    </row>
    <row r="133" spans="1:34" ht="51" customHeight="1">
      <c r="A133" s="316" t="s">
        <v>692</v>
      </c>
      <c r="B133" s="317"/>
      <c r="C133" s="317"/>
      <c r="D133" s="311"/>
      <c r="E133" s="311" t="s">
        <v>1198</v>
      </c>
      <c r="F133" s="311"/>
      <c r="G133" s="311" t="s">
        <v>125</v>
      </c>
      <c r="H133" s="311"/>
      <c r="I133" s="311" t="s">
        <v>1199</v>
      </c>
      <c r="J133" s="311" t="s">
        <v>177</v>
      </c>
      <c r="K133" s="311" t="s">
        <v>152</v>
      </c>
      <c r="L133" s="318">
        <v>65000</v>
      </c>
      <c r="M133" s="311" t="s">
        <v>702</v>
      </c>
      <c r="N133" s="311" t="s">
        <v>105</v>
      </c>
      <c r="O133" s="311" t="s">
        <v>117</v>
      </c>
      <c r="P133" s="319">
        <v>43466</v>
      </c>
      <c r="Q133" s="311"/>
      <c r="R133" s="311" t="s">
        <v>699</v>
      </c>
      <c r="S133" s="311"/>
      <c r="T133" s="319">
        <v>43466</v>
      </c>
      <c r="U133" s="311"/>
      <c r="V133" s="319">
        <v>43466</v>
      </c>
      <c r="W133" s="311"/>
      <c r="X133" s="319">
        <v>43466</v>
      </c>
      <c r="Y133" s="311"/>
      <c r="Z133" s="311" t="s">
        <v>694</v>
      </c>
      <c r="AA133" s="311"/>
      <c r="AB133" s="319">
        <v>43466</v>
      </c>
      <c r="AC133" s="319"/>
      <c r="AD133" s="319">
        <v>43800</v>
      </c>
      <c r="AE133" s="311"/>
      <c r="AF133" s="311"/>
      <c r="AG133" s="311"/>
      <c r="AH133" s="66" t="s">
        <v>1133</v>
      </c>
    </row>
    <row r="134" spans="1:34" ht="51" customHeight="1">
      <c r="A134" s="316" t="s">
        <v>692</v>
      </c>
      <c r="B134" s="317"/>
      <c r="C134" s="317"/>
      <c r="D134" s="311"/>
      <c r="E134" s="311" t="s">
        <v>827</v>
      </c>
      <c r="F134" s="311"/>
      <c r="G134" s="311" t="s">
        <v>125</v>
      </c>
      <c r="H134" s="311"/>
      <c r="I134" s="311" t="s">
        <v>1200</v>
      </c>
      <c r="J134" s="311" t="s">
        <v>177</v>
      </c>
      <c r="K134" s="311" t="s">
        <v>152</v>
      </c>
      <c r="L134" s="318">
        <v>5231</v>
      </c>
      <c r="M134" s="311" t="s">
        <v>822</v>
      </c>
      <c r="N134" s="311" t="s">
        <v>105</v>
      </c>
      <c r="O134" s="311" t="s">
        <v>122</v>
      </c>
      <c r="P134" s="319">
        <v>43497</v>
      </c>
      <c r="Q134" s="311"/>
      <c r="R134" s="311" t="s">
        <v>699</v>
      </c>
      <c r="S134" s="311"/>
      <c r="T134" s="319">
        <v>43497</v>
      </c>
      <c r="U134" s="311"/>
      <c r="V134" s="319">
        <v>43497</v>
      </c>
      <c r="W134" s="311"/>
      <c r="X134" s="319">
        <v>43497</v>
      </c>
      <c r="Y134" s="311"/>
      <c r="Z134" s="311" t="s">
        <v>694</v>
      </c>
      <c r="AA134" s="311"/>
      <c r="AB134" s="319">
        <v>43497</v>
      </c>
      <c r="AC134" s="319"/>
      <c r="AD134" s="319">
        <v>43617</v>
      </c>
      <c r="AE134" s="311"/>
      <c r="AF134" s="311"/>
      <c r="AG134" s="311"/>
      <c r="AH134" s="66" t="s">
        <v>1133</v>
      </c>
    </row>
    <row r="135" spans="1:34" ht="51" customHeight="1">
      <c r="A135" s="316" t="s">
        <v>692</v>
      </c>
      <c r="B135" s="317"/>
      <c r="C135" s="317"/>
      <c r="D135" s="311"/>
      <c r="E135" s="311" t="s">
        <v>829</v>
      </c>
      <c r="F135" s="311"/>
      <c r="G135" s="311" t="s">
        <v>125</v>
      </c>
      <c r="H135" s="311"/>
      <c r="I135" s="311" t="s">
        <v>830</v>
      </c>
      <c r="J135" s="311" t="s">
        <v>177</v>
      </c>
      <c r="K135" s="311" t="s">
        <v>152</v>
      </c>
      <c r="L135" s="318">
        <v>6262</v>
      </c>
      <c r="M135" s="311" t="s">
        <v>702</v>
      </c>
      <c r="N135" s="311" t="s">
        <v>105</v>
      </c>
      <c r="O135" s="311" t="s">
        <v>122</v>
      </c>
      <c r="P135" s="319">
        <v>43466</v>
      </c>
      <c r="Q135" s="311"/>
      <c r="R135" s="311" t="s">
        <v>694</v>
      </c>
      <c r="S135" s="311"/>
      <c r="T135" s="319">
        <v>43466</v>
      </c>
      <c r="U135" s="311"/>
      <c r="V135" s="319">
        <v>43466</v>
      </c>
      <c r="W135" s="311"/>
      <c r="X135" s="319">
        <v>43466</v>
      </c>
      <c r="Y135" s="311"/>
      <c r="Z135" s="311" t="s">
        <v>694</v>
      </c>
      <c r="AA135" s="311"/>
      <c r="AB135" s="319">
        <v>43466</v>
      </c>
      <c r="AC135" s="319"/>
      <c r="AD135" s="319">
        <v>43800</v>
      </c>
      <c r="AE135" s="311"/>
      <c r="AF135" s="311"/>
      <c r="AG135" s="311"/>
      <c r="AH135" s="66" t="s">
        <v>1133</v>
      </c>
    </row>
    <row r="136" spans="1:34" ht="51" customHeight="1">
      <c r="A136" s="316" t="s">
        <v>692</v>
      </c>
      <c r="B136" s="317"/>
      <c r="C136" s="317"/>
      <c r="D136" s="311"/>
      <c r="E136" s="311" t="s">
        <v>831</v>
      </c>
      <c r="F136" s="311"/>
      <c r="G136" s="311" t="s">
        <v>125</v>
      </c>
      <c r="H136" s="311"/>
      <c r="I136" s="311" t="s">
        <v>832</v>
      </c>
      <c r="J136" s="311" t="s">
        <v>177</v>
      </c>
      <c r="K136" s="311" t="s">
        <v>152</v>
      </c>
      <c r="L136" s="318">
        <v>12692</v>
      </c>
      <c r="M136" s="311" t="s">
        <v>702</v>
      </c>
      <c r="N136" s="311" t="s">
        <v>105</v>
      </c>
      <c r="O136" s="311" t="s">
        <v>117</v>
      </c>
      <c r="P136" s="319">
        <v>43770</v>
      </c>
      <c r="Q136" s="311"/>
      <c r="R136" s="311" t="s">
        <v>694</v>
      </c>
      <c r="S136" s="311"/>
      <c r="T136" s="319">
        <v>43770</v>
      </c>
      <c r="U136" s="311"/>
      <c r="V136" s="319">
        <v>43770</v>
      </c>
      <c r="W136" s="311"/>
      <c r="X136" s="319">
        <v>43770</v>
      </c>
      <c r="Y136" s="311"/>
      <c r="Z136" s="311" t="s">
        <v>694</v>
      </c>
      <c r="AA136" s="311"/>
      <c r="AB136" s="319">
        <v>43770</v>
      </c>
      <c r="AC136" s="319"/>
      <c r="AD136" s="319">
        <v>43800</v>
      </c>
      <c r="AE136" s="311"/>
      <c r="AF136" s="311"/>
      <c r="AG136" s="311"/>
      <c r="AH136" s="66" t="s">
        <v>1133</v>
      </c>
    </row>
    <row r="137" spans="1:34" ht="51" customHeight="1">
      <c r="A137" s="316" t="s">
        <v>692</v>
      </c>
      <c r="B137" s="317"/>
      <c r="C137" s="317"/>
      <c r="D137" s="311"/>
      <c r="E137" s="311" t="s">
        <v>833</v>
      </c>
      <c r="F137" s="311"/>
      <c r="G137" s="311" t="s">
        <v>125</v>
      </c>
      <c r="H137" s="311"/>
      <c r="I137" s="311" t="s">
        <v>834</v>
      </c>
      <c r="J137" s="311" t="s">
        <v>177</v>
      </c>
      <c r="K137" s="311" t="s">
        <v>152</v>
      </c>
      <c r="L137" s="318">
        <v>2446</v>
      </c>
      <c r="M137" s="311" t="s">
        <v>702</v>
      </c>
      <c r="N137" s="311" t="s">
        <v>105</v>
      </c>
      <c r="O137" s="311"/>
      <c r="P137" s="319">
        <v>43497</v>
      </c>
      <c r="Q137" s="311"/>
      <c r="R137" s="311" t="s">
        <v>694</v>
      </c>
      <c r="S137" s="311"/>
      <c r="T137" s="319">
        <v>43466</v>
      </c>
      <c r="U137" s="311"/>
      <c r="V137" s="319">
        <v>43466</v>
      </c>
      <c r="W137" s="311"/>
      <c r="X137" s="319">
        <v>43466</v>
      </c>
      <c r="Y137" s="311"/>
      <c r="Z137" s="311" t="s">
        <v>694</v>
      </c>
      <c r="AA137" s="311"/>
      <c r="AB137" s="319">
        <v>43466</v>
      </c>
      <c r="AC137" s="319"/>
      <c r="AD137" s="319">
        <v>43525</v>
      </c>
      <c r="AE137" s="311"/>
      <c r="AF137" s="311"/>
      <c r="AG137" s="311"/>
      <c r="AH137" s="320" t="s">
        <v>1614</v>
      </c>
    </row>
    <row r="138" spans="1:34" ht="51" customHeight="1">
      <c r="A138" s="316" t="s">
        <v>692</v>
      </c>
      <c r="B138" s="317"/>
      <c r="C138" s="317"/>
      <c r="D138" s="311"/>
      <c r="E138" s="311" t="s">
        <v>835</v>
      </c>
      <c r="F138" s="311"/>
      <c r="G138" s="311" t="s">
        <v>125</v>
      </c>
      <c r="H138" s="311"/>
      <c r="I138" s="311" t="s">
        <v>836</v>
      </c>
      <c r="J138" s="311" t="s">
        <v>177</v>
      </c>
      <c r="K138" s="311" t="s">
        <v>152</v>
      </c>
      <c r="L138" s="318">
        <v>2462</v>
      </c>
      <c r="M138" s="311" t="s">
        <v>702</v>
      </c>
      <c r="N138" s="311" t="s">
        <v>105</v>
      </c>
      <c r="O138" s="311"/>
      <c r="P138" s="319">
        <v>43466</v>
      </c>
      <c r="Q138" s="311"/>
      <c r="R138" s="311" t="s">
        <v>694</v>
      </c>
      <c r="S138" s="311"/>
      <c r="T138" s="319">
        <v>43466</v>
      </c>
      <c r="U138" s="311"/>
      <c r="V138" s="319">
        <v>43466</v>
      </c>
      <c r="W138" s="311"/>
      <c r="X138" s="319">
        <v>43466</v>
      </c>
      <c r="Y138" s="311"/>
      <c r="Z138" s="311" t="s">
        <v>694</v>
      </c>
      <c r="AA138" s="311"/>
      <c r="AB138" s="319">
        <v>43466</v>
      </c>
      <c r="AC138" s="319"/>
      <c r="AD138" s="319">
        <v>43525</v>
      </c>
      <c r="AE138" s="311"/>
      <c r="AF138" s="311"/>
      <c r="AG138" s="311"/>
      <c r="AH138" s="320" t="s">
        <v>1614</v>
      </c>
    </row>
    <row r="139" spans="1:34" ht="51" customHeight="1">
      <c r="A139" s="316" t="s">
        <v>692</v>
      </c>
      <c r="B139" s="317"/>
      <c r="C139" s="317"/>
      <c r="D139" s="311"/>
      <c r="E139" s="311" t="s">
        <v>837</v>
      </c>
      <c r="F139" s="311"/>
      <c r="G139" s="311" t="s">
        <v>125</v>
      </c>
      <c r="H139" s="311"/>
      <c r="I139" s="311" t="s">
        <v>838</v>
      </c>
      <c r="J139" s="311" t="s">
        <v>177</v>
      </c>
      <c r="K139" s="311" t="s">
        <v>152</v>
      </c>
      <c r="L139" s="318">
        <v>10000</v>
      </c>
      <c r="M139" s="311" t="s">
        <v>702</v>
      </c>
      <c r="N139" s="311" t="s">
        <v>105</v>
      </c>
      <c r="O139" s="311"/>
      <c r="P139" s="319">
        <v>43466</v>
      </c>
      <c r="Q139" s="311"/>
      <c r="R139" s="311" t="s">
        <v>694</v>
      </c>
      <c r="S139" s="311"/>
      <c r="T139" s="319">
        <v>43466</v>
      </c>
      <c r="U139" s="311"/>
      <c r="V139" s="319">
        <v>43466</v>
      </c>
      <c r="W139" s="311"/>
      <c r="X139" s="319">
        <v>43466</v>
      </c>
      <c r="Y139" s="311"/>
      <c r="Z139" s="311" t="s">
        <v>694</v>
      </c>
      <c r="AA139" s="311"/>
      <c r="AB139" s="319">
        <v>43466</v>
      </c>
      <c r="AC139" s="319"/>
      <c r="AD139" s="319">
        <v>43525</v>
      </c>
      <c r="AE139" s="311"/>
      <c r="AF139" s="311"/>
      <c r="AG139" s="311"/>
      <c r="AH139" s="320" t="s">
        <v>1614</v>
      </c>
    </row>
    <row r="140" spans="1:34" ht="51" customHeight="1">
      <c r="A140" s="316" t="s">
        <v>709</v>
      </c>
      <c r="B140" s="317"/>
      <c r="C140" s="317"/>
      <c r="D140" s="311"/>
      <c r="E140" s="311" t="s">
        <v>839</v>
      </c>
      <c r="F140" s="311"/>
      <c r="G140" s="311" t="s">
        <v>125</v>
      </c>
      <c r="H140" s="311"/>
      <c r="I140" s="311" t="s">
        <v>840</v>
      </c>
      <c r="J140" s="311" t="s">
        <v>177</v>
      </c>
      <c r="K140" s="311" t="s">
        <v>152</v>
      </c>
      <c r="L140" s="318">
        <v>6154</v>
      </c>
      <c r="M140" s="311" t="s">
        <v>702</v>
      </c>
      <c r="N140" s="311" t="s">
        <v>105</v>
      </c>
      <c r="O140" s="311"/>
      <c r="P140" s="319">
        <v>43466</v>
      </c>
      <c r="Q140" s="311"/>
      <c r="R140" s="311" t="s">
        <v>694</v>
      </c>
      <c r="S140" s="311"/>
      <c r="T140" s="319">
        <v>43466</v>
      </c>
      <c r="U140" s="311"/>
      <c r="V140" s="319">
        <v>43466</v>
      </c>
      <c r="W140" s="311"/>
      <c r="X140" s="319">
        <v>43466</v>
      </c>
      <c r="Y140" s="311"/>
      <c r="Z140" s="311" t="s">
        <v>694</v>
      </c>
      <c r="AA140" s="311"/>
      <c r="AB140" s="319">
        <v>43466</v>
      </c>
      <c r="AC140" s="319"/>
      <c r="AD140" s="319">
        <v>43525</v>
      </c>
      <c r="AE140" s="311"/>
      <c r="AF140" s="311"/>
      <c r="AG140" s="311"/>
      <c r="AH140" s="320" t="s">
        <v>1614</v>
      </c>
    </row>
    <row r="141" spans="1:34" ht="51" customHeight="1">
      <c r="A141" s="316" t="s">
        <v>692</v>
      </c>
      <c r="B141" s="317"/>
      <c r="C141" s="317"/>
      <c r="D141" s="311"/>
      <c r="E141" s="311" t="s">
        <v>841</v>
      </c>
      <c r="F141" s="311"/>
      <c r="G141" s="311" t="s">
        <v>125</v>
      </c>
      <c r="H141" s="311"/>
      <c r="I141" s="311" t="s">
        <v>842</v>
      </c>
      <c r="J141" s="311" t="s">
        <v>177</v>
      </c>
      <c r="K141" s="311" t="s">
        <v>152</v>
      </c>
      <c r="L141" s="318">
        <v>1077</v>
      </c>
      <c r="M141" s="311" t="s">
        <v>702</v>
      </c>
      <c r="N141" s="311" t="s">
        <v>105</v>
      </c>
      <c r="O141" s="311"/>
      <c r="P141" s="319">
        <v>43466</v>
      </c>
      <c r="Q141" s="311"/>
      <c r="R141" s="311" t="s">
        <v>694</v>
      </c>
      <c r="S141" s="311"/>
      <c r="T141" s="319">
        <v>43466</v>
      </c>
      <c r="U141" s="311"/>
      <c r="V141" s="319">
        <v>43466</v>
      </c>
      <c r="W141" s="311"/>
      <c r="X141" s="319">
        <v>43466</v>
      </c>
      <c r="Y141" s="311"/>
      <c r="Z141" s="311" t="s">
        <v>694</v>
      </c>
      <c r="AA141" s="311"/>
      <c r="AB141" s="319">
        <v>43466</v>
      </c>
      <c r="AC141" s="319"/>
      <c r="AD141" s="319">
        <v>43525</v>
      </c>
      <c r="AE141" s="311"/>
      <c r="AF141" s="311"/>
      <c r="AG141" s="311"/>
      <c r="AH141" s="320" t="s">
        <v>1614</v>
      </c>
    </row>
    <row r="142" spans="1:34" ht="51" customHeight="1">
      <c r="A142" s="316" t="s">
        <v>692</v>
      </c>
      <c r="B142" s="317"/>
      <c r="C142" s="317"/>
      <c r="D142" s="311"/>
      <c r="E142" s="311" t="s">
        <v>843</v>
      </c>
      <c r="F142" s="311"/>
      <c r="G142" s="311" t="s">
        <v>125</v>
      </c>
      <c r="H142" s="311"/>
      <c r="I142" s="311" t="s">
        <v>844</v>
      </c>
      <c r="J142" s="311" t="s">
        <v>177</v>
      </c>
      <c r="K142" s="311" t="s">
        <v>152</v>
      </c>
      <c r="L142" s="318">
        <v>3077</v>
      </c>
      <c r="M142" s="311" t="s">
        <v>702</v>
      </c>
      <c r="N142" s="311" t="s">
        <v>105</v>
      </c>
      <c r="O142" s="311"/>
      <c r="P142" s="319">
        <v>43466</v>
      </c>
      <c r="Q142" s="311"/>
      <c r="R142" s="311" t="s">
        <v>694</v>
      </c>
      <c r="S142" s="311"/>
      <c r="T142" s="319">
        <v>43466</v>
      </c>
      <c r="U142" s="311"/>
      <c r="V142" s="319">
        <v>43466</v>
      </c>
      <c r="W142" s="311"/>
      <c r="X142" s="319">
        <v>43466</v>
      </c>
      <c r="Y142" s="311"/>
      <c r="Z142" s="311" t="s">
        <v>694</v>
      </c>
      <c r="AA142" s="311"/>
      <c r="AB142" s="319">
        <v>43466</v>
      </c>
      <c r="AC142" s="319"/>
      <c r="AD142" s="319">
        <v>43525</v>
      </c>
      <c r="AE142" s="311"/>
      <c r="AF142" s="311"/>
      <c r="AG142" s="311"/>
      <c r="AH142" s="320" t="s">
        <v>1614</v>
      </c>
    </row>
    <row r="143" spans="1:34" ht="51.75" customHeight="1">
      <c r="A143" s="316" t="s">
        <v>692</v>
      </c>
      <c r="B143" s="317"/>
      <c r="C143" s="317"/>
      <c r="D143" s="311"/>
      <c r="E143" s="311" t="s">
        <v>845</v>
      </c>
      <c r="F143" s="311"/>
      <c r="G143" s="311" t="s">
        <v>125</v>
      </c>
      <c r="H143" s="311"/>
      <c r="I143" s="311" t="s">
        <v>846</v>
      </c>
      <c r="J143" s="311" t="s">
        <v>177</v>
      </c>
      <c r="K143" s="311" t="s">
        <v>152</v>
      </c>
      <c r="L143" s="318">
        <v>923</v>
      </c>
      <c r="M143" s="311" t="s">
        <v>822</v>
      </c>
      <c r="N143" s="311" t="s">
        <v>105</v>
      </c>
      <c r="O143" s="311" t="s">
        <v>119</v>
      </c>
      <c r="P143" s="319">
        <v>43466</v>
      </c>
      <c r="Q143" s="311"/>
      <c r="R143" s="311" t="s">
        <v>694</v>
      </c>
      <c r="S143" s="311"/>
      <c r="T143" s="319">
        <v>43466</v>
      </c>
      <c r="U143" s="311"/>
      <c r="V143" s="319">
        <v>43466</v>
      </c>
      <c r="W143" s="311"/>
      <c r="X143" s="319">
        <v>43466</v>
      </c>
      <c r="Y143" s="311"/>
      <c r="Z143" s="311" t="s">
        <v>694</v>
      </c>
      <c r="AA143" s="311"/>
      <c r="AB143" s="319">
        <v>43466</v>
      </c>
      <c r="AC143" s="319"/>
      <c r="AD143" s="319">
        <v>43525</v>
      </c>
      <c r="AE143" s="311"/>
      <c r="AF143" s="311"/>
      <c r="AG143" s="311"/>
      <c r="AH143" s="320"/>
    </row>
    <row r="144" spans="1:34" ht="65.25" customHeight="1">
      <c r="A144" s="316" t="s">
        <v>692</v>
      </c>
      <c r="B144" s="317"/>
      <c r="C144" s="317"/>
      <c r="D144" s="311"/>
      <c r="E144" s="311" t="s">
        <v>847</v>
      </c>
      <c r="F144" s="311"/>
      <c r="G144" s="311" t="s">
        <v>125</v>
      </c>
      <c r="H144" s="311"/>
      <c r="I144" s="311" t="s">
        <v>848</v>
      </c>
      <c r="J144" s="311" t="s">
        <v>177</v>
      </c>
      <c r="K144" s="311" t="s">
        <v>152</v>
      </c>
      <c r="L144" s="318">
        <v>3077</v>
      </c>
      <c r="M144" s="311" t="s">
        <v>702</v>
      </c>
      <c r="N144" s="311" t="s">
        <v>105</v>
      </c>
      <c r="O144" s="311" t="s">
        <v>122</v>
      </c>
      <c r="P144" s="319">
        <v>43466</v>
      </c>
      <c r="Q144" s="311"/>
      <c r="R144" s="311" t="s">
        <v>694</v>
      </c>
      <c r="S144" s="311"/>
      <c r="T144" s="319">
        <v>43466</v>
      </c>
      <c r="U144" s="311"/>
      <c r="V144" s="319">
        <v>43466</v>
      </c>
      <c r="W144" s="311"/>
      <c r="X144" s="319">
        <v>43466</v>
      </c>
      <c r="Y144" s="311"/>
      <c r="Z144" s="311" t="s">
        <v>694</v>
      </c>
      <c r="AA144" s="311"/>
      <c r="AB144" s="319">
        <v>43466</v>
      </c>
      <c r="AC144" s="311"/>
      <c r="AD144" s="319">
        <v>43800</v>
      </c>
      <c r="AE144" s="311"/>
      <c r="AF144" s="311"/>
      <c r="AG144" s="311"/>
      <c r="AH144" s="66" t="s">
        <v>708</v>
      </c>
    </row>
    <row r="145" spans="1:34" ht="54" customHeight="1">
      <c r="A145" s="316" t="s">
        <v>692</v>
      </c>
      <c r="B145" s="317"/>
      <c r="C145" s="317"/>
      <c r="D145" s="311"/>
      <c r="E145" s="311" t="s">
        <v>849</v>
      </c>
      <c r="F145" s="311"/>
      <c r="G145" s="311" t="s">
        <v>125</v>
      </c>
      <c r="H145" s="311"/>
      <c r="I145" s="311" t="s">
        <v>850</v>
      </c>
      <c r="J145" s="311" t="s">
        <v>177</v>
      </c>
      <c r="K145" s="311" t="s">
        <v>152</v>
      </c>
      <c r="L145" s="318">
        <v>37385</v>
      </c>
      <c r="M145" s="311" t="s">
        <v>702</v>
      </c>
      <c r="N145" s="311" t="s">
        <v>799</v>
      </c>
      <c r="O145" s="311" t="s">
        <v>122</v>
      </c>
      <c r="P145" s="319">
        <v>43466</v>
      </c>
      <c r="Q145" s="311"/>
      <c r="R145" s="311" t="s">
        <v>694</v>
      </c>
      <c r="S145" s="311"/>
      <c r="T145" s="319">
        <v>43466</v>
      </c>
      <c r="U145" s="311"/>
      <c r="V145" s="319">
        <v>43466</v>
      </c>
      <c r="W145" s="311"/>
      <c r="X145" s="319">
        <v>43466</v>
      </c>
      <c r="Y145" s="311"/>
      <c r="Z145" s="311" t="s">
        <v>694</v>
      </c>
      <c r="AA145" s="311"/>
      <c r="AB145" s="319">
        <v>43466</v>
      </c>
      <c r="AC145" s="319"/>
      <c r="AD145" s="319">
        <v>43800</v>
      </c>
      <c r="AE145" s="311"/>
      <c r="AF145" s="311"/>
      <c r="AG145" s="311"/>
      <c r="AH145" s="66" t="s">
        <v>708</v>
      </c>
    </row>
    <row r="146" spans="1:34" ht="36.75" customHeight="1">
      <c r="A146" s="316" t="s">
        <v>692</v>
      </c>
      <c r="B146" s="317"/>
      <c r="C146" s="317"/>
      <c r="D146" s="311"/>
      <c r="E146" s="311" t="s">
        <v>851</v>
      </c>
      <c r="F146" s="311"/>
      <c r="G146" s="311" t="s">
        <v>125</v>
      </c>
      <c r="H146" s="311"/>
      <c r="I146" s="311" t="s">
        <v>852</v>
      </c>
      <c r="J146" s="311" t="s">
        <v>177</v>
      </c>
      <c r="K146" s="311" t="s">
        <v>152</v>
      </c>
      <c r="L146" s="318">
        <v>10883</v>
      </c>
      <c r="M146" s="311" t="s">
        <v>702</v>
      </c>
      <c r="N146" s="311" t="s">
        <v>105</v>
      </c>
      <c r="O146" s="311" t="s">
        <v>122</v>
      </c>
      <c r="P146" s="319">
        <v>43466</v>
      </c>
      <c r="Q146" s="311"/>
      <c r="R146" s="311" t="s">
        <v>694</v>
      </c>
      <c r="S146" s="311"/>
      <c r="T146" s="319">
        <v>43466</v>
      </c>
      <c r="U146" s="311"/>
      <c r="V146" s="319">
        <v>43466</v>
      </c>
      <c r="W146" s="311"/>
      <c r="X146" s="319">
        <v>43466</v>
      </c>
      <c r="Y146" s="311"/>
      <c r="Z146" s="311" t="s">
        <v>694</v>
      </c>
      <c r="AA146" s="311"/>
      <c r="AB146" s="319">
        <v>43466</v>
      </c>
      <c r="AC146" s="319"/>
      <c r="AD146" s="319">
        <v>43800</v>
      </c>
      <c r="AE146" s="311"/>
      <c r="AF146" s="311"/>
      <c r="AG146" s="311"/>
      <c r="AH146" s="66" t="s">
        <v>708</v>
      </c>
    </row>
    <row r="147" spans="1:34" ht="26.25">
      <c r="A147" s="316" t="s">
        <v>692</v>
      </c>
      <c r="B147" s="317"/>
      <c r="C147" s="317"/>
      <c r="D147" s="311"/>
      <c r="E147" s="311" t="s">
        <v>853</v>
      </c>
      <c r="F147" s="311"/>
      <c r="G147" s="311" t="s">
        <v>125</v>
      </c>
      <c r="H147" s="311"/>
      <c r="I147" s="311" t="s">
        <v>854</v>
      </c>
      <c r="J147" s="311" t="s">
        <v>177</v>
      </c>
      <c r="K147" s="311" t="s">
        <v>152</v>
      </c>
      <c r="L147" s="318">
        <v>106270</v>
      </c>
      <c r="M147" s="311" t="s">
        <v>702</v>
      </c>
      <c r="N147" s="311" t="s">
        <v>105</v>
      </c>
      <c r="O147" s="311" t="s">
        <v>122</v>
      </c>
      <c r="P147" s="319">
        <v>43466</v>
      </c>
      <c r="Q147" s="311"/>
      <c r="R147" s="311" t="s">
        <v>694</v>
      </c>
      <c r="S147" s="311"/>
      <c r="T147" s="319">
        <v>43466</v>
      </c>
      <c r="U147" s="311"/>
      <c r="V147" s="319">
        <v>43466</v>
      </c>
      <c r="W147" s="311"/>
      <c r="X147" s="319">
        <v>43466</v>
      </c>
      <c r="Y147" s="311"/>
      <c r="Z147" s="311" t="s">
        <v>694</v>
      </c>
      <c r="AA147" s="311"/>
      <c r="AB147" s="319">
        <v>43466</v>
      </c>
      <c r="AC147" s="319"/>
      <c r="AD147" s="319">
        <v>43800</v>
      </c>
      <c r="AE147" s="311"/>
      <c r="AF147" s="311"/>
      <c r="AG147" s="311"/>
      <c r="AH147" s="66" t="s">
        <v>708</v>
      </c>
    </row>
    <row r="148" spans="1:34" ht="26.25">
      <c r="A148" s="316" t="s">
        <v>692</v>
      </c>
      <c r="B148" s="317"/>
      <c r="C148" s="317"/>
      <c r="D148" s="311"/>
      <c r="E148" s="311" t="s">
        <v>855</v>
      </c>
      <c r="F148" s="311"/>
      <c r="G148" s="311" t="s">
        <v>125</v>
      </c>
      <c r="H148" s="311"/>
      <c r="I148" s="311" t="s">
        <v>856</v>
      </c>
      <c r="J148" s="311" t="s">
        <v>177</v>
      </c>
      <c r="K148" s="311" t="s">
        <v>152</v>
      </c>
      <c r="L148" s="318">
        <v>82227</v>
      </c>
      <c r="M148" s="311" t="s">
        <v>822</v>
      </c>
      <c r="N148" s="311" t="s">
        <v>105</v>
      </c>
      <c r="O148" s="311" t="s">
        <v>122</v>
      </c>
      <c r="P148" s="319">
        <v>43466</v>
      </c>
      <c r="Q148" s="311"/>
      <c r="R148" s="311" t="s">
        <v>694</v>
      </c>
      <c r="S148" s="311"/>
      <c r="T148" s="319">
        <v>43466</v>
      </c>
      <c r="U148" s="311"/>
      <c r="V148" s="319">
        <v>43466</v>
      </c>
      <c r="W148" s="311"/>
      <c r="X148" s="319">
        <v>43466</v>
      </c>
      <c r="Y148" s="311"/>
      <c r="Z148" s="311" t="s">
        <v>694</v>
      </c>
      <c r="AA148" s="311"/>
      <c r="AB148" s="319">
        <v>43466</v>
      </c>
      <c r="AC148" s="319"/>
      <c r="AD148" s="319">
        <v>43800</v>
      </c>
      <c r="AE148" s="311"/>
      <c r="AF148" s="311"/>
      <c r="AG148" s="311"/>
      <c r="AH148" s="66" t="s">
        <v>708</v>
      </c>
    </row>
    <row r="149" spans="1:34" ht="26.25">
      <c r="A149" s="316" t="s">
        <v>692</v>
      </c>
      <c r="B149" s="317"/>
      <c r="C149" s="317"/>
      <c r="D149" s="311"/>
      <c r="E149" s="311" t="s">
        <v>857</v>
      </c>
      <c r="F149" s="311"/>
      <c r="G149" s="311" t="s">
        <v>125</v>
      </c>
      <c r="H149" s="311"/>
      <c r="I149" s="311" t="s">
        <v>858</v>
      </c>
      <c r="J149" s="311" t="s">
        <v>177</v>
      </c>
      <c r="K149" s="311" t="s">
        <v>152</v>
      </c>
      <c r="L149" s="318">
        <v>5183</v>
      </c>
      <c r="M149" s="311" t="s">
        <v>822</v>
      </c>
      <c r="N149" s="311" t="s">
        <v>105</v>
      </c>
      <c r="O149" s="311" t="s">
        <v>122</v>
      </c>
      <c r="P149" s="319">
        <v>43466</v>
      </c>
      <c r="Q149" s="311"/>
      <c r="R149" s="311" t="s">
        <v>694</v>
      </c>
      <c r="S149" s="311"/>
      <c r="T149" s="319">
        <v>43466</v>
      </c>
      <c r="U149" s="311"/>
      <c r="V149" s="319">
        <v>43466</v>
      </c>
      <c r="W149" s="311"/>
      <c r="X149" s="319">
        <v>43466</v>
      </c>
      <c r="Y149" s="311"/>
      <c r="Z149" s="311" t="s">
        <v>694</v>
      </c>
      <c r="AA149" s="311"/>
      <c r="AB149" s="319">
        <v>43466</v>
      </c>
      <c r="AC149" s="319"/>
      <c r="AD149" s="319">
        <v>43800</v>
      </c>
      <c r="AE149" s="311"/>
      <c r="AF149" s="311"/>
      <c r="AG149" s="311"/>
      <c r="AH149" s="66" t="s">
        <v>708</v>
      </c>
    </row>
    <row r="150" spans="1:34" ht="39.4">
      <c r="A150" s="316" t="s">
        <v>692</v>
      </c>
      <c r="B150" s="317"/>
      <c r="C150" s="317"/>
      <c r="D150" s="311"/>
      <c r="E150" s="311" t="s">
        <v>859</v>
      </c>
      <c r="F150" s="311"/>
      <c r="G150" s="311" t="s">
        <v>125</v>
      </c>
      <c r="H150" s="311"/>
      <c r="I150" s="311" t="s">
        <v>860</v>
      </c>
      <c r="J150" s="311" t="s">
        <v>177</v>
      </c>
      <c r="K150" s="311" t="s">
        <v>152</v>
      </c>
      <c r="L150" s="318">
        <v>27692</v>
      </c>
      <c r="M150" s="311" t="s">
        <v>822</v>
      </c>
      <c r="N150" s="311" t="s">
        <v>105</v>
      </c>
      <c r="O150" s="311" t="s">
        <v>122</v>
      </c>
      <c r="P150" s="319">
        <v>43466</v>
      </c>
      <c r="Q150" s="311"/>
      <c r="R150" s="311" t="s">
        <v>694</v>
      </c>
      <c r="S150" s="311"/>
      <c r="T150" s="319">
        <v>43466</v>
      </c>
      <c r="U150" s="311"/>
      <c r="V150" s="319">
        <v>43466</v>
      </c>
      <c r="W150" s="311"/>
      <c r="X150" s="319">
        <v>43466</v>
      </c>
      <c r="Y150" s="311"/>
      <c r="Z150" s="311" t="s">
        <v>694</v>
      </c>
      <c r="AA150" s="311"/>
      <c r="AB150" s="319">
        <v>43466</v>
      </c>
      <c r="AC150" s="319"/>
      <c r="AD150" s="319">
        <v>43800</v>
      </c>
      <c r="AE150" s="311"/>
      <c r="AF150" s="311"/>
      <c r="AG150" s="311"/>
      <c r="AH150" s="66" t="s">
        <v>708</v>
      </c>
    </row>
    <row r="151" spans="1:34" ht="26.25">
      <c r="A151" s="316" t="s">
        <v>692</v>
      </c>
      <c r="B151" s="317"/>
      <c r="C151" s="317"/>
      <c r="D151" s="311"/>
      <c r="E151" s="311" t="s">
        <v>861</v>
      </c>
      <c r="F151" s="311"/>
      <c r="G151" s="311" t="s">
        <v>125</v>
      </c>
      <c r="H151" s="311"/>
      <c r="I151" s="311" t="s">
        <v>862</v>
      </c>
      <c r="J151" s="311" t="s">
        <v>177</v>
      </c>
      <c r="K151" s="311" t="s">
        <v>152</v>
      </c>
      <c r="L151" s="318">
        <v>9231</v>
      </c>
      <c r="M151" s="311" t="s">
        <v>702</v>
      </c>
      <c r="N151" s="311" t="s">
        <v>105</v>
      </c>
      <c r="O151" s="311" t="s">
        <v>122</v>
      </c>
      <c r="P151" s="319">
        <v>43466</v>
      </c>
      <c r="Q151" s="311"/>
      <c r="R151" s="311" t="s">
        <v>694</v>
      </c>
      <c r="S151" s="311"/>
      <c r="T151" s="319">
        <v>43466</v>
      </c>
      <c r="U151" s="311"/>
      <c r="V151" s="319">
        <v>43466</v>
      </c>
      <c r="W151" s="311"/>
      <c r="X151" s="319">
        <v>43466</v>
      </c>
      <c r="Y151" s="311"/>
      <c r="Z151" s="311" t="s">
        <v>694</v>
      </c>
      <c r="AA151" s="311"/>
      <c r="AB151" s="319">
        <v>43466</v>
      </c>
      <c r="AC151" s="319"/>
      <c r="AD151" s="319">
        <v>43800</v>
      </c>
      <c r="AE151" s="311"/>
      <c r="AF151" s="311"/>
      <c r="AG151" s="311"/>
      <c r="AH151" s="66" t="s">
        <v>708</v>
      </c>
    </row>
    <row r="152" spans="1:34" ht="39.4">
      <c r="A152" s="316" t="s">
        <v>692</v>
      </c>
      <c r="B152" s="317"/>
      <c r="C152" s="317"/>
      <c r="D152" s="311"/>
      <c r="E152" s="311" t="s">
        <v>1201</v>
      </c>
      <c r="F152" s="311"/>
      <c r="G152" s="311" t="s">
        <v>125</v>
      </c>
      <c r="H152" s="311"/>
      <c r="I152" s="311" t="s">
        <v>863</v>
      </c>
      <c r="J152" s="311" t="s">
        <v>177</v>
      </c>
      <c r="K152" s="311" t="s">
        <v>152</v>
      </c>
      <c r="L152" s="318">
        <v>42923</v>
      </c>
      <c r="M152" s="311" t="s">
        <v>702</v>
      </c>
      <c r="N152" s="311" t="s">
        <v>105</v>
      </c>
      <c r="O152" s="311" t="s">
        <v>122</v>
      </c>
      <c r="P152" s="319">
        <v>43466</v>
      </c>
      <c r="Q152" s="311"/>
      <c r="R152" s="311" t="s">
        <v>694</v>
      </c>
      <c r="S152" s="311"/>
      <c r="T152" s="319">
        <v>43466</v>
      </c>
      <c r="U152" s="311"/>
      <c r="V152" s="319">
        <v>43466</v>
      </c>
      <c r="W152" s="311"/>
      <c r="X152" s="319">
        <v>43466</v>
      </c>
      <c r="Y152" s="311"/>
      <c r="Z152" s="311" t="s">
        <v>694</v>
      </c>
      <c r="AA152" s="311"/>
      <c r="AB152" s="319">
        <v>43466</v>
      </c>
      <c r="AC152" s="319"/>
      <c r="AD152" s="319">
        <v>43800</v>
      </c>
      <c r="AE152" s="311"/>
      <c r="AF152" s="311"/>
      <c r="AG152" s="311"/>
      <c r="AH152" s="66" t="s">
        <v>708</v>
      </c>
    </row>
    <row r="153" spans="1:34" ht="26.25">
      <c r="A153" s="316" t="s">
        <v>692</v>
      </c>
      <c r="B153" s="317"/>
      <c r="C153" s="317"/>
      <c r="D153" s="311"/>
      <c r="E153" s="311" t="s">
        <v>1202</v>
      </c>
      <c r="F153" s="311"/>
      <c r="G153" s="311" t="s">
        <v>125</v>
      </c>
      <c r="H153" s="311"/>
      <c r="I153" s="311" t="s">
        <v>864</v>
      </c>
      <c r="J153" s="311" t="s">
        <v>177</v>
      </c>
      <c r="K153" s="311" t="s">
        <v>152</v>
      </c>
      <c r="L153" s="318">
        <v>54000</v>
      </c>
      <c r="M153" s="311" t="s">
        <v>702</v>
      </c>
      <c r="N153" s="311" t="s">
        <v>105</v>
      </c>
      <c r="O153" s="311" t="s">
        <v>122</v>
      </c>
      <c r="P153" s="319">
        <v>43466</v>
      </c>
      <c r="Q153" s="311"/>
      <c r="R153" s="311" t="s">
        <v>694</v>
      </c>
      <c r="S153" s="311"/>
      <c r="T153" s="319">
        <v>43466</v>
      </c>
      <c r="U153" s="311"/>
      <c r="V153" s="319">
        <v>43466</v>
      </c>
      <c r="W153" s="311"/>
      <c r="X153" s="319">
        <v>43466</v>
      </c>
      <c r="Y153" s="311"/>
      <c r="Z153" s="311" t="s">
        <v>694</v>
      </c>
      <c r="AA153" s="311"/>
      <c r="AB153" s="319">
        <v>43466</v>
      </c>
      <c r="AC153" s="319"/>
      <c r="AD153" s="319">
        <v>43800</v>
      </c>
      <c r="AE153" s="311"/>
      <c r="AF153" s="311"/>
      <c r="AG153" s="311"/>
      <c r="AH153" s="66" t="s">
        <v>708</v>
      </c>
    </row>
    <row r="154" spans="1:34" ht="26.25">
      <c r="A154" s="316" t="s">
        <v>692</v>
      </c>
      <c r="B154" s="317"/>
      <c r="C154" s="317"/>
      <c r="D154" s="311"/>
      <c r="E154" s="311" t="s">
        <v>865</v>
      </c>
      <c r="F154" s="311"/>
      <c r="G154" s="311" t="s">
        <v>125</v>
      </c>
      <c r="H154" s="311"/>
      <c r="I154" s="311" t="s">
        <v>866</v>
      </c>
      <c r="J154" s="311" t="s">
        <v>177</v>
      </c>
      <c r="K154" s="311" t="s">
        <v>152</v>
      </c>
      <c r="L154" s="318">
        <v>41538</v>
      </c>
      <c r="M154" s="311" t="s">
        <v>702</v>
      </c>
      <c r="N154" s="311" t="s">
        <v>105</v>
      </c>
      <c r="O154" s="311" t="s">
        <v>117</v>
      </c>
      <c r="P154" s="319">
        <v>43800</v>
      </c>
      <c r="Q154" s="311"/>
      <c r="R154" s="311" t="s">
        <v>694</v>
      </c>
      <c r="S154" s="311"/>
      <c r="T154" s="319">
        <v>43800</v>
      </c>
      <c r="U154" s="311"/>
      <c r="V154" s="319">
        <v>43800</v>
      </c>
      <c r="W154" s="311"/>
      <c r="X154" s="319">
        <v>43800</v>
      </c>
      <c r="Y154" s="311"/>
      <c r="Z154" s="311" t="s">
        <v>694</v>
      </c>
      <c r="AA154" s="311"/>
      <c r="AB154" s="319">
        <v>43800</v>
      </c>
      <c r="AC154" s="319"/>
      <c r="AD154" s="319">
        <v>43800</v>
      </c>
      <c r="AE154" s="311"/>
      <c r="AF154" s="311"/>
      <c r="AG154" s="311"/>
      <c r="AH154" s="66" t="s">
        <v>708</v>
      </c>
    </row>
    <row r="155" spans="1:34" ht="26.25">
      <c r="A155" s="316" t="s">
        <v>692</v>
      </c>
      <c r="B155" s="317"/>
      <c r="C155" s="317"/>
      <c r="D155" s="311"/>
      <c r="E155" s="437" t="s">
        <v>867</v>
      </c>
      <c r="F155" s="311"/>
      <c r="G155" s="311" t="s">
        <v>125</v>
      </c>
      <c r="H155" s="311"/>
      <c r="I155" s="311" t="s">
        <v>868</v>
      </c>
      <c r="J155" s="311" t="s">
        <v>177</v>
      </c>
      <c r="K155" s="311" t="s">
        <v>152</v>
      </c>
      <c r="L155" s="318">
        <v>3846</v>
      </c>
      <c r="M155" s="311" t="s">
        <v>702</v>
      </c>
      <c r="N155" s="311" t="s">
        <v>105</v>
      </c>
      <c r="O155" s="311" t="s">
        <v>117</v>
      </c>
      <c r="P155" s="319">
        <v>43800</v>
      </c>
      <c r="Q155" s="311"/>
      <c r="R155" s="311" t="s">
        <v>694</v>
      </c>
      <c r="S155" s="311"/>
      <c r="T155" s="319">
        <v>43800</v>
      </c>
      <c r="U155" s="311"/>
      <c r="V155" s="319">
        <v>43800</v>
      </c>
      <c r="W155" s="311"/>
      <c r="X155" s="319">
        <v>43800</v>
      </c>
      <c r="Y155" s="311"/>
      <c r="Z155" s="311" t="s">
        <v>694</v>
      </c>
      <c r="AA155" s="311"/>
      <c r="AB155" s="319">
        <v>43800</v>
      </c>
      <c r="AC155" s="319"/>
      <c r="AD155" s="319">
        <v>43800</v>
      </c>
      <c r="AE155" s="311"/>
      <c r="AF155" s="311"/>
      <c r="AG155" s="311"/>
      <c r="AH155" s="66" t="s">
        <v>708</v>
      </c>
    </row>
    <row r="156" spans="1:34" ht="26.25">
      <c r="A156" s="316" t="s">
        <v>692</v>
      </c>
      <c r="B156" s="317"/>
      <c r="C156" s="317"/>
      <c r="D156" s="311"/>
      <c r="E156" s="311" t="s">
        <v>869</v>
      </c>
      <c r="F156" s="311"/>
      <c r="G156" s="311" t="s">
        <v>125</v>
      </c>
      <c r="H156" s="311"/>
      <c r="I156" s="311" t="s">
        <v>870</v>
      </c>
      <c r="J156" s="311" t="s">
        <v>177</v>
      </c>
      <c r="K156" s="311" t="s">
        <v>152</v>
      </c>
      <c r="L156" s="318">
        <v>11692</v>
      </c>
      <c r="M156" s="311" t="s">
        <v>702</v>
      </c>
      <c r="N156" s="311" t="s">
        <v>105</v>
      </c>
      <c r="O156" s="311"/>
      <c r="P156" s="319">
        <v>43466</v>
      </c>
      <c r="Q156" s="311"/>
      <c r="R156" s="311" t="s">
        <v>694</v>
      </c>
      <c r="S156" s="311"/>
      <c r="T156" s="319">
        <v>43466</v>
      </c>
      <c r="U156" s="311"/>
      <c r="V156" s="319">
        <v>43466</v>
      </c>
      <c r="W156" s="311"/>
      <c r="X156" s="319">
        <v>43466</v>
      </c>
      <c r="Y156" s="311"/>
      <c r="Z156" s="311" t="s">
        <v>694</v>
      </c>
      <c r="AA156" s="311"/>
      <c r="AB156" s="319">
        <v>43466</v>
      </c>
      <c r="AC156" s="319"/>
      <c r="AD156" s="319">
        <v>43497</v>
      </c>
      <c r="AE156" s="311"/>
      <c r="AF156" s="311"/>
      <c r="AG156" s="311"/>
      <c r="AH156" s="66" t="s">
        <v>1615</v>
      </c>
    </row>
    <row r="157" spans="1:34" ht="26.25">
      <c r="A157" s="316" t="s">
        <v>692</v>
      </c>
      <c r="B157" s="317"/>
      <c r="C157" s="317"/>
      <c r="D157" s="311"/>
      <c r="E157" s="311" t="s">
        <v>871</v>
      </c>
      <c r="F157" s="311"/>
      <c r="G157" s="311" t="s">
        <v>125</v>
      </c>
      <c r="H157" s="311"/>
      <c r="I157" s="311" t="s">
        <v>872</v>
      </c>
      <c r="J157" s="311" t="s">
        <v>177</v>
      </c>
      <c r="K157" s="311" t="s">
        <v>152</v>
      </c>
      <c r="L157" s="318">
        <v>770</v>
      </c>
      <c r="M157" s="311" t="s">
        <v>702</v>
      </c>
      <c r="N157" s="311" t="s">
        <v>105</v>
      </c>
      <c r="O157" s="311"/>
      <c r="P157" s="319">
        <v>43466</v>
      </c>
      <c r="Q157" s="311"/>
      <c r="R157" s="311" t="s">
        <v>694</v>
      </c>
      <c r="S157" s="311"/>
      <c r="T157" s="319">
        <v>43466</v>
      </c>
      <c r="U157" s="311"/>
      <c r="V157" s="319">
        <v>43466</v>
      </c>
      <c r="W157" s="311"/>
      <c r="X157" s="319">
        <v>43466</v>
      </c>
      <c r="Y157" s="311"/>
      <c r="Z157" s="311" t="s">
        <v>694</v>
      </c>
      <c r="AA157" s="311"/>
      <c r="AB157" s="319">
        <v>43466</v>
      </c>
      <c r="AC157" s="319"/>
      <c r="AD157" s="319">
        <v>43497</v>
      </c>
      <c r="AE157" s="311"/>
      <c r="AF157" s="311"/>
      <c r="AG157" s="311"/>
      <c r="AH157" s="66" t="s">
        <v>1615</v>
      </c>
    </row>
    <row r="158" spans="1:34" ht="26.25">
      <c r="A158" s="316" t="s">
        <v>692</v>
      </c>
      <c r="B158" s="317"/>
      <c r="C158" s="317"/>
      <c r="D158" s="311"/>
      <c r="E158" s="311" t="s">
        <v>873</v>
      </c>
      <c r="F158" s="311"/>
      <c r="G158" s="311" t="s">
        <v>125</v>
      </c>
      <c r="H158" s="311"/>
      <c r="I158" s="311" t="s">
        <v>874</v>
      </c>
      <c r="J158" s="311" t="s">
        <v>177</v>
      </c>
      <c r="K158" s="311" t="s">
        <v>152</v>
      </c>
      <c r="L158" s="318">
        <v>3846</v>
      </c>
      <c r="M158" s="311" t="s">
        <v>702</v>
      </c>
      <c r="N158" s="311" t="s">
        <v>105</v>
      </c>
      <c r="O158" s="311"/>
      <c r="P158" s="319">
        <v>43466</v>
      </c>
      <c r="Q158" s="311"/>
      <c r="R158" s="311" t="s">
        <v>694</v>
      </c>
      <c r="S158" s="311"/>
      <c r="T158" s="319">
        <v>43466</v>
      </c>
      <c r="U158" s="311"/>
      <c r="V158" s="319">
        <v>43466</v>
      </c>
      <c r="W158" s="311"/>
      <c r="X158" s="319">
        <v>43466</v>
      </c>
      <c r="Y158" s="311"/>
      <c r="Z158" s="311" t="s">
        <v>694</v>
      </c>
      <c r="AA158" s="311"/>
      <c r="AB158" s="319">
        <v>43466</v>
      </c>
      <c r="AC158" s="319"/>
      <c r="AD158" s="319">
        <v>43497</v>
      </c>
      <c r="AE158" s="311"/>
      <c r="AF158" s="311"/>
      <c r="AG158" s="311"/>
      <c r="AH158" s="66" t="s">
        <v>1615</v>
      </c>
    </row>
    <row r="159" spans="1:34" ht="26.25">
      <c r="A159" s="316" t="s">
        <v>692</v>
      </c>
      <c r="B159" s="317"/>
      <c r="C159" s="317"/>
      <c r="D159" s="311"/>
      <c r="E159" s="311" t="s">
        <v>875</v>
      </c>
      <c r="F159" s="311"/>
      <c r="G159" s="311" t="s">
        <v>125</v>
      </c>
      <c r="H159" s="311"/>
      <c r="I159" s="311" t="s">
        <v>876</v>
      </c>
      <c r="J159" s="311" t="s">
        <v>177</v>
      </c>
      <c r="K159" s="311" t="s">
        <v>152</v>
      </c>
      <c r="L159" s="318">
        <v>1538</v>
      </c>
      <c r="M159" s="311" t="s">
        <v>702</v>
      </c>
      <c r="N159" s="311" t="s">
        <v>105</v>
      </c>
      <c r="O159" s="311"/>
      <c r="P159" s="319">
        <v>43466</v>
      </c>
      <c r="Q159" s="311"/>
      <c r="R159" s="311" t="s">
        <v>694</v>
      </c>
      <c r="S159" s="311"/>
      <c r="T159" s="319">
        <v>43466</v>
      </c>
      <c r="U159" s="311"/>
      <c r="V159" s="319">
        <v>43466</v>
      </c>
      <c r="W159" s="311"/>
      <c r="X159" s="319">
        <v>43466</v>
      </c>
      <c r="Y159" s="311"/>
      <c r="Z159" s="311" t="s">
        <v>694</v>
      </c>
      <c r="AA159" s="311"/>
      <c r="AB159" s="319">
        <v>43466</v>
      </c>
      <c r="AC159" s="319"/>
      <c r="AD159" s="319">
        <v>43497</v>
      </c>
      <c r="AE159" s="311"/>
      <c r="AF159" s="311"/>
      <c r="AG159" s="311"/>
      <c r="AH159" s="66" t="s">
        <v>1615</v>
      </c>
    </row>
    <row r="160" spans="1:34" ht="26.25">
      <c r="A160" s="316" t="s">
        <v>692</v>
      </c>
      <c r="B160" s="317"/>
      <c r="C160" s="317"/>
      <c r="D160" s="311"/>
      <c r="E160" s="311" t="s">
        <v>877</v>
      </c>
      <c r="F160" s="311"/>
      <c r="G160" s="311" t="s">
        <v>125</v>
      </c>
      <c r="H160" s="311"/>
      <c r="I160" s="311" t="s">
        <v>878</v>
      </c>
      <c r="J160" s="311" t="s">
        <v>177</v>
      </c>
      <c r="K160" s="311" t="s">
        <v>152</v>
      </c>
      <c r="L160" s="318">
        <v>308</v>
      </c>
      <c r="M160" s="311" t="s">
        <v>702</v>
      </c>
      <c r="N160" s="311" t="s">
        <v>105</v>
      </c>
      <c r="O160" s="311"/>
      <c r="P160" s="319">
        <v>43466</v>
      </c>
      <c r="Q160" s="311"/>
      <c r="R160" s="311" t="s">
        <v>694</v>
      </c>
      <c r="S160" s="311"/>
      <c r="T160" s="319">
        <v>43466</v>
      </c>
      <c r="U160" s="311"/>
      <c r="V160" s="319">
        <v>43466</v>
      </c>
      <c r="W160" s="311"/>
      <c r="X160" s="319">
        <v>43466</v>
      </c>
      <c r="Y160" s="311"/>
      <c r="Z160" s="311" t="s">
        <v>694</v>
      </c>
      <c r="AA160" s="311"/>
      <c r="AB160" s="319">
        <v>43466</v>
      </c>
      <c r="AC160" s="319"/>
      <c r="AD160" s="319">
        <v>43497</v>
      </c>
      <c r="AE160" s="311"/>
      <c r="AF160" s="311"/>
      <c r="AG160" s="311"/>
      <c r="AH160" s="66" t="s">
        <v>1615</v>
      </c>
    </row>
    <row r="161" spans="1:42" ht="26.25">
      <c r="A161" s="316" t="s">
        <v>692</v>
      </c>
      <c r="B161" s="317"/>
      <c r="C161" s="317"/>
      <c r="D161" s="311"/>
      <c r="E161" s="311" t="s">
        <v>879</v>
      </c>
      <c r="F161" s="311"/>
      <c r="G161" s="311" t="s">
        <v>125</v>
      </c>
      <c r="H161" s="311"/>
      <c r="I161" s="311" t="s">
        <v>880</v>
      </c>
      <c r="J161" s="311" t="s">
        <v>177</v>
      </c>
      <c r="K161" s="311" t="s">
        <v>152</v>
      </c>
      <c r="L161" s="318">
        <v>192</v>
      </c>
      <c r="M161" s="311" t="s">
        <v>702</v>
      </c>
      <c r="N161" s="311" t="s">
        <v>105</v>
      </c>
      <c r="O161" s="311"/>
      <c r="P161" s="319">
        <v>43466</v>
      </c>
      <c r="Q161" s="311"/>
      <c r="R161" s="311" t="s">
        <v>694</v>
      </c>
      <c r="S161" s="311"/>
      <c r="T161" s="319">
        <v>43466</v>
      </c>
      <c r="U161" s="311"/>
      <c r="V161" s="319">
        <v>43466</v>
      </c>
      <c r="W161" s="311"/>
      <c r="X161" s="319">
        <v>43466</v>
      </c>
      <c r="Y161" s="311"/>
      <c r="Z161" s="311" t="s">
        <v>694</v>
      </c>
      <c r="AA161" s="311"/>
      <c r="AB161" s="319">
        <v>43466</v>
      </c>
      <c r="AC161" s="319"/>
      <c r="AD161" s="319">
        <v>43497</v>
      </c>
      <c r="AE161" s="311"/>
      <c r="AF161" s="311"/>
      <c r="AG161" s="311"/>
      <c r="AH161" s="66" t="s">
        <v>1615</v>
      </c>
    </row>
    <row r="162" spans="1:42" ht="26.25">
      <c r="A162" s="316" t="s">
        <v>692</v>
      </c>
      <c r="B162" s="317"/>
      <c r="C162" s="317"/>
      <c r="D162" s="311"/>
      <c r="E162" s="311" t="s">
        <v>881</v>
      </c>
      <c r="F162" s="311"/>
      <c r="G162" s="311" t="s">
        <v>125</v>
      </c>
      <c r="H162" s="311"/>
      <c r="I162" s="311" t="s">
        <v>882</v>
      </c>
      <c r="J162" s="311" t="s">
        <v>177</v>
      </c>
      <c r="K162" s="311" t="s">
        <v>152</v>
      </c>
      <c r="L162" s="318">
        <v>1423</v>
      </c>
      <c r="M162" s="311" t="s">
        <v>702</v>
      </c>
      <c r="N162" s="311" t="s">
        <v>105</v>
      </c>
      <c r="O162" s="311"/>
      <c r="P162" s="319">
        <v>43466</v>
      </c>
      <c r="Q162" s="311"/>
      <c r="R162" s="311" t="s">
        <v>694</v>
      </c>
      <c r="S162" s="311"/>
      <c r="T162" s="319">
        <v>43466</v>
      </c>
      <c r="U162" s="311"/>
      <c r="V162" s="319">
        <v>43466</v>
      </c>
      <c r="W162" s="311"/>
      <c r="X162" s="319">
        <v>43466</v>
      </c>
      <c r="Y162" s="311"/>
      <c r="Z162" s="311" t="s">
        <v>694</v>
      </c>
      <c r="AA162" s="311"/>
      <c r="AB162" s="319">
        <v>43466</v>
      </c>
      <c r="AC162" s="319"/>
      <c r="AD162" s="319">
        <v>43497</v>
      </c>
      <c r="AE162" s="311"/>
      <c r="AF162" s="311"/>
      <c r="AG162" s="311"/>
      <c r="AH162" s="66" t="s">
        <v>1615</v>
      </c>
    </row>
    <row r="163" spans="1:42" ht="26.25">
      <c r="A163" s="316" t="s">
        <v>692</v>
      </c>
      <c r="B163" s="317"/>
      <c r="C163" s="317"/>
      <c r="D163" s="311"/>
      <c r="E163" s="311" t="s">
        <v>1346</v>
      </c>
      <c r="F163" s="311"/>
      <c r="G163" s="311" t="s">
        <v>125</v>
      </c>
      <c r="H163" s="311"/>
      <c r="I163" s="311" t="s">
        <v>883</v>
      </c>
      <c r="J163" s="311" t="s">
        <v>177</v>
      </c>
      <c r="K163" s="311" t="s">
        <v>152</v>
      </c>
      <c r="L163" s="318">
        <v>2380</v>
      </c>
      <c r="M163" s="311" t="s">
        <v>702</v>
      </c>
      <c r="N163" s="311" t="s">
        <v>105</v>
      </c>
      <c r="O163" s="311" t="s">
        <v>117</v>
      </c>
      <c r="P163" s="319">
        <v>43800</v>
      </c>
      <c r="Q163" s="311"/>
      <c r="R163" s="311" t="s">
        <v>694</v>
      </c>
      <c r="S163" s="311"/>
      <c r="T163" s="319">
        <v>43800</v>
      </c>
      <c r="U163" s="311"/>
      <c r="V163" s="319">
        <v>43800</v>
      </c>
      <c r="W163" s="311"/>
      <c r="X163" s="319">
        <v>43800</v>
      </c>
      <c r="Y163" s="311"/>
      <c r="Z163" s="311" t="s">
        <v>699</v>
      </c>
      <c r="AA163" s="311"/>
      <c r="AB163" s="319">
        <v>43800</v>
      </c>
      <c r="AC163" s="319"/>
      <c r="AD163" s="319">
        <v>43800</v>
      </c>
      <c r="AE163" s="311"/>
      <c r="AF163" s="311"/>
      <c r="AG163" s="311"/>
      <c r="AH163" s="66"/>
    </row>
    <row r="164" spans="1:42" ht="26.25">
      <c r="A164" s="316" t="s">
        <v>692</v>
      </c>
      <c r="B164" s="317"/>
      <c r="C164" s="317"/>
      <c r="D164" s="311"/>
      <c r="E164" s="311" t="s">
        <v>1347</v>
      </c>
      <c r="F164" s="311"/>
      <c r="G164" s="311" t="s">
        <v>125</v>
      </c>
      <c r="H164" s="311"/>
      <c r="I164" s="311" t="s">
        <v>1345</v>
      </c>
      <c r="J164" s="311" t="s">
        <v>177</v>
      </c>
      <c r="K164" s="311" t="s">
        <v>152</v>
      </c>
      <c r="L164" s="318">
        <v>11770</v>
      </c>
      <c r="M164" s="311" t="s">
        <v>822</v>
      </c>
      <c r="N164" s="311" t="s">
        <v>105</v>
      </c>
      <c r="O164" s="311" t="s">
        <v>122</v>
      </c>
      <c r="P164" s="319">
        <v>43466</v>
      </c>
      <c r="Q164" s="311"/>
      <c r="R164" s="311" t="s">
        <v>694</v>
      </c>
      <c r="S164" s="311"/>
      <c r="T164" s="319">
        <v>43466</v>
      </c>
      <c r="U164" s="311"/>
      <c r="V164" s="319">
        <v>43466</v>
      </c>
      <c r="W164" s="311"/>
      <c r="X164" s="319">
        <v>43466</v>
      </c>
      <c r="Y164" s="311"/>
      <c r="Z164" s="311" t="s">
        <v>694</v>
      </c>
      <c r="AA164" s="311"/>
      <c r="AB164" s="319">
        <v>43466</v>
      </c>
      <c r="AC164" s="319"/>
      <c r="AD164" s="319">
        <v>43800</v>
      </c>
      <c r="AE164" s="311"/>
      <c r="AF164" s="311"/>
      <c r="AG164" s="311"/>
      <c r="AH164" s="66" t="s">
        <v>708</v>
      </c>
    </row>
    <row r="165" spans="1:42" ht="26.25">
      <c r="A165" s="316" t="s">
        <v>692</v>
      </c>
      <c r="B165" s="317"/>
      <c r="C165" s="317"/>
      <c r="D165" s="311"/>
      <c r="E165" s="311" t="s">
        <v>884</v>
      </c>
      <c r="F165" s="311"/>
      <c r="G165" s="311" t="s">
        <v>125</v>
      </c>
      <c r="H165" s="311"/>
      <c r="I165" s="311" t="s">
        <v>885</v>
      </c>
      <c r="J165" s="311" t="s">
        <v>177</v>
      </c>
      <c r="K165" s="311" t="s">
        <v>152</v>
      </c>
      <c r="L165" s="318">
        <v>9577</v>
      </c>
      <c r="M165" s="311" t="s">
        <v>702</v>
      </c>
      <c r="N165" s="311" t="s">
        <v>105</v>
      </c>
      <c r="O165" s="311" t="s">
        <v>117</v>
      </c>
      <c r="P165" s="319">
        <v>43466</v>
      </c>
      <c r="Q165" s="311"/>
      <c r="R165" s="311" t="s">
        <v>694</v>
      </c>
      <c r="S165" s="311"/>
      <c r="T165" s="319">
        <v>43466</v>
      </c>
      <c r="U165" s="311"/>
      <c r="V165" s="319">
        <v>43466</v>
      </c>
      <c r="W165" s="311"/>
      <c r="X165" s="319">
        <v>43466</v>
      </c>
      <c r="Y165" s="311"/>
      <c r="Z165" s="311" t="s">
        <v>694</v>
      </c>
      <c r="AA165" s="311"/>
      <c r="AB165" s="319">
        <v>43466</v>
      </c>
      <c r="AC165" s="319"/>
      <c r="AD165" s="319">
        <v>43800</v>
      </c>
      <c r="AE165" s="311"/>
      <c r="AF165" s="311"/>
      <c r="AG165" s="311"/>
      <c r="AH165" s="66" t="s">
        <v>708</v>
      </c>
      <c r="AP165" s="66" t="s">
        <v>708</v>
      </c>
    </row>
    <row r="166" spans="1:42" ht="26.25">
      <c r="A166" s="316" t="s">
        <v>692</v>
      </c>
      <c r="B166" s="317"/>
      <c r="C166" s="317"/>
      <c r="D166" s="311"/>
      <c r="E166" s="311" t="s">
        <v>1203</v>
      </c>
      <c r="F166" s="311"/>
      <c r="G166" s="311" t="s">
        <v>125</v>
      </c>
      <c r="H166" s="311"/>
      <c r="I166" s="311" t="s">
        <v>886</v>
      </c>
      <c r="J166" s="311" t="s">
        <v>177</v>
      </c>
      <c r="K166" s="311" t="s">
        <v>152</v>
      </c>
      <c r="L166" s="318">
        <v>5769</v>
      </c>
      <c r="M166" s="311" t="s">
        <v>822</v>
      </c>
      <c r="N166" s="311" t="s">
        <v>105</v>
      </c>
      <c r="O166" s="311" t="s">
        <v>117</v>
      </c>
      <c r="P166" s="319">
        <v>43800</v>
      </c>
      <c r="Q166" s="311"/>
      <c r="R166" s="311" t="s">
        <v>694</v>
      </c>
      <c r="S166" s="311"/>
      <c r="T166" s="319">
        <v>43800</v>
      </c>
      <c r="U166" s="311"/>
      <c r="V166" s="319">
        <v>43800</v>
      </c>
      <c r="W166" s="311"/>
      <c r="X166" s="319">
        <v>43800</v>
      </c>
      <c r="Y166" s="311"/>
      <c r="Z166" s="311" t="s">
        <v>694</v>
      </c>
      <c r="AA166" s="311"/>
      <c r="AB166" s="319">
        <v>43800</v>
      </c>
      <c r="AC166" s="319"/>
      <c r="AD166" s="319">
        <v>43800</v>
      </c>
      <c r="AE166" s="311"/>
      <c r="AF166" s="311"/>
      <c r="AG166" s="311"/>
      <c r="AH166" s="66" t="s">
        <v>708</v>
      </c>
    </row>
    <row r="167" spans="1:42" ht="52.5" customHeight="1">
      <c r="A167" s="316" t="s">
        <v>692</v>
      </c>
      <c r="B167" s="317"/>
      <c r="C167" s="317"/>
      <c r="D167" s="311"/>
      <c r="E167" s="311" t="s">
        <v>1204</v>
      </c>
      <c r="F167" s="311"/>
      <c r="G167" s="311" t="s">
        <v>125</v>
      </c>
      <c r="H167" s="311"/>
      <c r="I167" s="311" t="s">
        <v>887</v>
      </c>
      <c r="J167" s="311" t="s">
        <v>177</v>
      </c>
      <c r="K167" s="311" t="s">
        <v>152</v>
      </c>
      <c r="L167" s="318">
        <v>100000</v>
      </c>
      <c r="M167" s="311" t="s">
        <v>702</v>
      </c>
      <c r="N167" s="311" t="s">
        <v>105</v>
      </c>
      <c r="O167" s="311" t="s">
        <v>117</v>
      </c>
      <c r="P167" s="319">
        <v>43770</v>
      </c>
      <c r="Q167" s="311"/>
      <c r="R167" s="311" t="s">
        <v>694</v>
      </c>
      <c r="S167" s="311"/>
      <c r="T167" s="319">
        <v>43770</v>
      </c>
      <c r="U167" s="311"/>
      <c r="V167" s="319">
        <v>43770</v>
      </c>
      <c r="W167" s="311"/>
      <c r="X167" s="319">
        <v>43770</v>
      </c>
      <c r="Y167" s="311"/>
      <c r="Z167" s="311" t="s">
        <v>694</v>
      </c>
      <c r="AA167" s="311"/>
      <c r="AB167" s="319">
        <v>43770</v>
      </c>
      <c r="AC167" s="319"/>
      <c r="AD167" s="319">
        <v>43800</v>
      </c>
      <c r="AE167" s="311"/>
      <c r="AF167" s="311"/>
      <c r="AG167" s="311"/>
      <c r="AH167" s="66" t="s">
        <v>708</v>
      </c>
    </row>
    <row r="168" spans="1:42" ht="57" customHeight="1">
      <c r="A168" s="316" t="s">
        <v>692</v>
      </c>
      <c r="B168" s="317"/>
      <c r="C168" s="317"/>
      <c r="D168" s="311"/>
      <c r="E168" s="311" t="s">
        <v>890</v>
      </c>
      <c r="F168" s="311"/>
      <c r="G168" s="311" t="s">
        <v>125</v>
      </c>
      <c r="H168" s="311"/>
      <c r="I168" s="311" t="s">
        <v>888</v>
      </c>
      <c r="J168" s="311" t="s">
        <v>177</v>
      </c>
      <c r="K168" s="311" t="s">
        <v>152</v>
      </c>
      <c r="L168" s="318">
        <v>9231</v>
      </c>
      <c r="M168" s="311" t="s">
        <v>702</v>
      </c>
      <c r="N168" s="311" t="s">
        <v>799</v>
      </c>
      <c r="O168" s="311" t="s">
        <v>117</v>
      </c>
      <c r="P168" s="319">
        <v>43739</v>
      </c>
      <c r="Q168" s="311"/>
      <c r="R168" s="311" t="s">
        <v>699</v>
      </c>
      <c r="S168" s="311"/>
      <c r="T168" s="319">
        <v>43739</v>
      </c>
      <c r="U168" s="311"/>
      <c r="V168" s="319">
        <v>43739</v>
      </c>
      <c r="W168" s="311"/>
      <c r="X168" s="319">
        <v>43739</v>
      </c>
      <c r="Y168" s="311"/>
      <c r="Z168" s="311" t="s">
        <v>889</v>
      </c>
      <c r="AA168" s="311"/>
      <c r="AB168" s="319">
        <v>43739</v>
      </c>
      <c r="AC168" s="319"/>
      <c r="AD168" s="319">
        <v>43800</v>
      </c>
      <c r="AE168" s="311"/>
      <c r="AF168" s="311"/>
      <c r="AG168" s="311"/>
      <c r="AH168" s="66" t="s">
        <v>708</v>
      </c>
    </row>
    <row r="169" spans="1:42" ht="38.25" customHeight="1">
      <c r="A169" s="316" t="s">
        <v>692</v>
      </c>
      <c r="B169" s="317"/>
      <c r="C169" s="317"/>
      <c r="D169" s="311"/>
      <c r="E169" s="311" t="s">
        <v>1348</v>
      </c>
      <c r="F169" s="311"/>
      <c r="G169" s="311" t="s">
        <v>125</v>
      </c>
      <c r="H169" s="311"/>
      <c r="I169" s="311" t="s">
        <v>1349</v>
      </c>
      <c r="J169" s="311" t="s">
        <v>177</v>
      </c>
      <c r="K169" s="311" t="s">
        <v>152</v>
      </c>
      <c r="L169" s="318">
        <v>16500</v>
      </c>
      <c r="M169" s="311" t="s">
        <v>702</v>
      </c>
      <c r="N169" s="311" t="s">
        <v>799</v>
      </c>
      <c r="O169" s="311" t="s">
        <v>117</v>
      </c>
      <c r="P169" s="319">
        <v>43739</v>
      </c>
      <c r="Q169" s="311"/>
      <c r="R169" s="311" t="s">
        <v>699</v>
      </c>
      <c r="S169" s="311"/>
      <c r="T169" s="319">
        <v>43739</v>
      </c>
      <c r="U169" s="311"/>
      <c r="V169" s="319">
        <v>43739</v>
      </c>
      <c r="W169" s="311"/>
      <c r="X169" s="319">
        <v>43739</v>
      </c>
      <c r="Y169" s="311"/>
      <c r="Z169" s="311" t="s">
        <v>889</v>
      </c>
      <c r="AA169" s="311"/>
      <c r="AB169" s="319">
        <v>43739</v>
      </c>
      <c r="AC169" s="319"/>
      <c r="AD169" s="319">
        <v>43800</v>
      </c>
      <c r="AE169" s="311"/>
      <c r="AF169" s="311"/>
      <c r="AG169" s="311"/>
    </row>
    <row r="170" spans="1:42" ht="26.25">
      <c r="A170" s="316" t="s">
        <v>692</v>
      </c>
      <c r="B170" s="317"/>
      <c r="C170" s="317"/>
      <c r="D170" s="311"/>
      <c r="E170" s="311" t="s">
        <v>891</v>
      </c>
      <c r="F170" s="311"/>
      <c r="G170" s="311" t="s">
        <v>125</v>
      </c>
      <c r="H170" s="311"/>
      <c r="I170" s="311" t="s">
        <v>892</v>
      </c>
      <c r="J170" s="311" t="s">
        <v>177</v>
      </c>
      <c r="K170" s="311" t="s">
        <v>152</v>
      </c>
      <c r="L170" s="318">
        <v>5385</v>
      </c>
      <c r="M170" s="311" t="s">
        <v>771</v>
      </c>
      <c r="N170" s="311" t="s">
        <v>105</v>
      </c>
      <c r="O170" s="311" t="s">
        <v>117</v>
      </c>
      <c r="P170" s="319">
        <v>43800</v>
      </c>
      <c r="Q170" s="311"/>
      <c r="R170" s="311" t="s">
        <v>694</v>
      </c>
      <c r="S170" s="311"/>
      <c r="T170" s="319">
        <v>43800</v>
      </c>
      <c r="U170" s="311"/>
      <c r="V170" s="319">
        <v>43800</v>
      </c>
      <c r="W170" s="311"/>
      <c r="X170" s="319">
        <v>43800</v>
      </c>
      <c r="Y170" s="311"/>
      <c r="Z170" s="311" t="s">
        <v>694</v>
      </c>
      <c r="AA170" s="311"/>
      <c r="AB170" s="319">
        <v>43800</v>
      </c>
      <c r="AC170" s="319"/>
      <c r="AD170" s="319">
        <v>43800</v>
      </c>
      <c r="AE170" s="311"/>
      <c r="AF170" s="311"/>
      <c r="AG170" s="311"/>
      <c r="AH170" s="66"/>
    </row>
    <row r="171" spans="1:42" ht="39.4">
      <c r="A171" s="316" t="s">
        <v>692</v>
      </c>
      <c r="B171" s="317"/>
      <c r="C171" s="317"/>
      <c r="D171" s="311"/>
      <c r="E171" s="311" t="s">
        <v>1205</v>
      </c>
      <c r="F171" s="311"/>
      <c r="G171" s="311" t="s">
        <v>125</v>
      </c>
      <c r="H171" s="311"/>
      <c r="I171" s="311" t="s">
        <v>893</v>
      </c>
      <c r="J171" s="311" t="s">
        <v>177</v>
      </c>
      <c r="K171" s="311" t="s">
        <v>152</v>
      </c>
      <c r="L171" s="318">
        <v>3462</v>
      </c>
      <c r="M171" s="311" t="s">
        <v>771</v>
      </c>
      <c r="N171" s="311" t="s">
        <v>105</v>
      </c>
      <c r="O171" s="311" t="s">
        <v>117</v>
      </c>
      <c r="P171" s="319">
        <v>43800</v>
      </c>
      <c r="Q171" s="311"/>
      <c r="R171" s="311" t="s">
        <v>694</v>
      </c>
      <c r="S171" s="311"/>
      <c r="T171" s="319">
        <v>43800</v>
      </c>
      <c r="U171" s="311"/>
      <c r="V171" s="319">
        <v>43800</v>
      </c>
      <c r="W171" s="311"/>
      <c r="X171" s="319">
        <v>43800</v>
      </c>
      <c r="Y171" s="311"/>
      <c r="Z171" s="311" t="s">
        <v>694</v>
      </c>
      <c r="AA171" s="311"/>
      <c r="AB171" s="319">
        <v>43800</v>
      </c>
      <c r="AC171" s="319"/>
      <c r="AD171" s="319">
        <v>43800</v>
      </c>
      <c r="AE171" s="311"/>
      <c r="AF171" s="311"/>
      <c r="AG171" s="311"/>
      <c r="AH171" s="66"/>
    </row>
    <row r="172" spans="1:42" ht="26.25">
      <c r="A172" s="316" t="s">
        <v>692</v>
      </c>
      <c r="B172" s="317"/>
      <c r="C172" s="317"/>
      <c r="D172" s="311"/>
      <c r="E172" s="311" t="s">
        <v>894</v>
      </c>
      <c r="F172" s="311"/>
      <c r="G172" s="311" t="s">
        <v>125</v>
      </c>
      <c r="H172" s="311"/>
      <c r="I172" s="311" t="s">
        <v>895</v>
      </c>
      <c r="J172" s="311" t="s">
        <v>177</v>
      </c>
      <c r="K172" s="311" t="s">
        <v>152</v>
      </c>
      <c r="L172" s="318">
        <v>1688</v>
      </c>
      <c r="M172" s="311" t="s">
        <v>771</v>
      </c>
      <c r="N172" s="311" t="s">
        <v>105</v>
      </c>
      <c r="O172" s="311" t="s">
        <v>122</v>
      </c>
      <c r="P172" s="319">
        <v>43497</v>
      </c>
      <c r="Q172" s="311"/>
      <c r="R172" s="311" t="s">
        <v>694</v>
      </c>
      <c r="S172" s="311"/>
      <c r="T172" s="319">
        <v>43497</v>
      </c>
      <c r="U172" s="311"/>
      <c r="V172" s="319">
        <v>43497</v>
      </c>
      <c r="W172" s="311"/>
      <c r="X172" s="319">
        <v>43497</v>
      </c>
      <c r="Y172" s="311"/>
      <c r="Z172" s="311" t="s">
        <v>694</v>
      </c>
      <c r="AA172" s="311"/>
      <c r="AB172" s="319">
        <v>43497</v>
      </c>
      <c r="AC172" s="319"/>
      <c r="AD172" s="319">
        <v>43800</v>
      </c>
      <c r="AE172" s="311"/>
      <c r="AF172" s="311"/>
      <c r="AG172" s="311"/>
      <c r="AH172" s="66" t="s">
        <v>708</v>
      </c>
    </row>
    <row r="173" spans="1:42" ht="26.25">
      <c r="A173" s="316" t="s">
        <v>692</v>
      </c>
      <c r="B173" s="317"/>
      <c r="C173" s="317"/>
      <c r="D173" s="311"/>
      <c r="E173" s="311" t="s">
        <v>896</v>
      </c>
      <c r="F173" s="311"/>
      <c r="G173" s="311" t="s">
        <v>125</v>
      </c>
      <c r="H173" s="311"/>
      <c r="I173" s="311" t="s">
        <v>897</v>
      </c>
      <c r="J173" s="311" t="s">
        <v>177</v>
      </c>
      <c r="K173" s="311" t="s">
        <v>152</v>
      </c>
      <c r="L173" s="318">
        <v>2077</v>
      </c>
      <c r="M173" s="311" t="s">
        <v>771</v>
      </c>
      <c r="N173" s="311" t="s">
        <v>105</v>
      </c>
      <c r="O173" s="311" t="s">
        <v>122</v>
      </c>
      <c r="P173" s="319">
        <v>43556</v>
      </c>
      <c r="Q173" s="311"/>
      <c r="R173" s="311" t="s">
        <v>694</v>
      </c>
      <c r="S173" s="311"/>
      <c r="T173" s="319">
        <v>43556</v>
      </c>
      <c r="U173" s="311"/>
      <c r="V173" s="319">
        <v>43556</v>
      </c>
      <c r="W173" s="311"/>
      <c r="X173" s="319">
        <v>43556</v>
      </c>
      <c r="Y173" s="311"/>
      <c r="Z173" s="311" t="s">
        <v>694</v>
      </c>
      <c r="AA173" s="311"/>
      <c r="AB173" s="319">
        <v>43556</v>
      </c>
      <c r="AC173" s="319"/>
      <c r="AD173" s="319">
        <v>43800</v>
      </c>
      <c r="AE173" s="311"/>
      <c r="AF173" s="311"/>
      <c r="AG173" s="311"/>
      <c r="AH173" s="66" t="s">
        <v>708</v>
      </c>
    </row>
    <row r="174" spans="1:42" ht="26.25">
      <c r="A174" s="316" t="s">
        <v>692</v>
      </c>
      <c r="B174" s="317"/>
      <c r="C174" s="317"/>
      <c r="D174" s="311"/>
      <c r="E174" s="311" t="s">
        <v>898</v>
      </c>
      <c r="F174" s="311"/>
      <c r="G174" s="311" t="s">
        <v>125</v>
      </c>
      <c r="H174" s="311"/>
      <c r="I174" s="311" t="s">
        <v>899</v>
      </c>
      <c r="J174" s="311" t="s">
        <v>177</v>
      </c>
      <c r="K174" s="311" t="s">
        <v>152</v>
      </c>
      <c r="L174" s="318">
        <v>6000</v>
      </c>
      <c r="M174" s="311" t="s">
        <v>1171</v>
      </c>
      <c r="N174" s="311" t="s">
        <v>105</v>
      </c>
      <c r="O174" s="311" t="s">
        <v>122</v>
      </c>
      <c r="P174" s="319">
        <v>43466</v>
      </c>
      <c r="Q174" s="311"/>
      <c r="R174" s="311" t="s">
        <v>694</v>
      </c>
      <c r="S174" s="311"/>
      <c r="T174" s="319">
        <v>43466</v>
      </c>
      <c r="U174" s="311"/>
      <c r="V174" s="319">
        <v>43466</v>
      </c>
      <c r="W174" s="311"/>
      <c r="X174" s="319">
        <v>43466</v>
      </c>
      <c r="Y174" s="311"/>
      <c r="Z174" s="311" t="s">
        <v>694</v>
      </c>
      <c r="AA174" s="311"/>
      <c r="AB174" s="319">
        <v>43466</v>
      </c>
      <c r="AC174" s="319"/>
      <c r="AD174" s="319">
        <v>43800</v>
      </c>
      <c r="AE174" s="311"/>
      <c r="AF174" s="311"/>
      <c r="AG174" s="311"/>
      <c r="AH174" s="66" t="s">
        <v>708</v>
      </c>
    </row>
    <row r="175" spans="1:42" ht="26.25">
      <c r="A175" s="316" t="s">
        <v>692</v>
      </c>
      <c r="B175" s="317"/>
      <c r="C175" s="317"/>
      <c r="D175" s="311"/>
      <c r="E175" s="311" t="s">
        <v>898</v>
      </c>
      <c r="F175" s="311"/>
      <c r="G175" s="311" t="s">
        <v>127</v>
      </c>
      <c r="H175" s="311"/>
      <c r="I175" s="311" t="s">
        <v>900</v>
      </c>
      <c r="J175" s="311" t="s">
        <v>177</v>
      </c>
      <c r="K175" s="311" t="s">
        <v>152</v>
      </c>
      <c r="L175" s="318">
        <v>2708</v>
      </c>
      <c r="M175" s="311" t="s">
        <v>1171</v>
      </c>
      <c r="N175" s="311" t="s">
        <v>105</v>
      </c>
      <c r="O175" s="311" t="s">
        <v>122</v>
      </c>
      <c r="P175" s="319">
        <v>43466</v>
      </c>
      <c r="Q175" s="311"/>
      <c r="R175" s="311" t="s">
        <v>694</v>
      </c>
      <c r="S175" s="311"/>
      <c r="T175" s="319">
        <v>43466</v>
      </c>
      <c r="U175" s="311"/>
      <c r="V175" s="319">
        <v>43466</v>
      </c>
      <c r="W175" s="311"/>
      <c r="X175" s="319">
        <v>43466</v>
      </c>
      <c r="Y175" s="311"/>
      <c r="Z175" s="311" t="s">
        <v>694</v>
      </c>
      <c r="AA175" s="311"/>
      <c r="AB175" s="319">
        <v>43466</v>
      </c>
      <c r="AC175" s="319"/>
      <c r="AD175" s="319">
        <v>43800</v>
      </c>
      <c r="AE175" s="311"/>
      <c r="AF175" s="311"/>
      <c r="AG175" s="311"/>
      <c r="AH175" s="66" t="s">
        <v>708</v>
      </c>
    </row>
    <row r="176" spans="1:42" ht="79.150000000000006" thickBot="1">
      <c r="A176" s="316" t="s">
        <v>692</v>
      </c>
      <c r="B176" s="317"/>
      <c r="C176" s="317"/>
      <c r="D176" s="311"/>
      <c r="E176" s="311" t="s">
        <v>1616</v>
      </c>
      <c r="F176" s="311"/>
      <c r="G176" s="311" t="s">
        <v>125</v>
      </c>
      <c r="H176" s="311"/>
      <c r="I176" s="311" t="s">
        <v>901</v>
      </c>
      <c r="J176" s="311" t="s">
        <v>177</v>
      </c>
      <c r="K176" s="311" t="s">
        <v>152</v>
      </c>
      <c r="L176" s="318">
        <v>188561</v>
      </c>
      <c r="M176" s="311" t="s">
        <v>1171</v>
      </c>
      <c r="N176" s="311" t="s">
        <v>105</v>
      </c>
      <c r="O176" s="311" t="s">
        <v>117</v>
      </c>
      <c r="P176" s="319">
        <v>43466</v>
      </c>
      <c r="Q176" s="311"/>
      <c r="R176" s="311" t="s">
        <v>694</v>
      </c>
      <c r="S176" s="311"/>
      <c r="T176" s="319">
        <v>43466</v>
      </c>
      <c r="U176" s="311"/>
      <c r="V176" s="319">
        <v>43466</v>
      </c>
      <c r="W176" s="311"/>
      <c r="X176" s="319">
        <v>43466</v>
      </c>
      <c r="Y176" s="311"/>
      <c r="Z176" s="311" t="s">
        <v>694</v>
      </c>
      <c r="AA176" s="311"/>
      <c r="AB176" s="319">
        <v>43466</v>
      </c>
      <c r="AC176" s="319"/>
      <c r="AD176" s="319">
        <v>43800</v>
      </c>
      <c r="AE176" s="311"/>
      <c r="AF176" s="311"/>
      <c r="AG176" s="311"/>
      <c r="AH176" s="66" t="s">
        <v>708</v>
      </c>
    </row>
    <row r="177" spans="1:41" ht="15.75" customHeight="1">
      <c r="A177" s="1296" t="s">
        <v>137</v>
      </c>
      <c r="B177" s="1297"/>
      <c r="C177" s="1297"/>
      <c r="D177" s="1297"/>
      <c r="E177" s="1297"/>
      <c r="F177" s="1297"/>
      <c r="G177" s="1297"/>
      <c r="H177" s="1297"/>
      <c r="I177" s="1297"/>
      <c r="J177" s="1297"/>
      <c r="K177" s="1297"/>
      <c r="L177" s="1297"/>
      <c r="M177" s="1297"/>
      <c r="N177" s="1297"/>
      <c r="O177" s="1297"/>
      <c r="P177" s="1297"/>
      <c r="Q177" s="1297"/>
      <c r="R177" s="1297"/>
      <c r="S177" s="1297"/>
      <c r="T177" s="1297"/>
      <c r="U177" s="1297"/>
      <c r="V177" s="1297"/>
      <c r="W177" s="1297"/>
      <c r="X177" s="1297"/>
      <c r="Y177" s="1297"/>
      <c r="Z177" s="1297"/>
      <c r="AA177" s="1297"/>
      <c r="AB177" s="1297"/>
      <c r="AC177" s="1297"/>
      <c r="AD177" s="1297"/>
      <c r="AE177" s="1297"/>
      <c r="AF177" s="1297"/>
      <c r="AG177" s="1297"/>
      <c r="AH177" s="1325"/>
      <c r="AI177" s="1324"/>
      <c r="AJ177" s="1297"/>
      <c r="AK177" s="1297"/>
      <c r="AL177" s="1297"/>
      <c r="AM177" s="1297"/>
      <c r="AN177" s="1297"/>
      <c r="AO177" s="1298"/>
    </row>
    <row r="178" spans="1:41" ht="12.75" customHeight="1">
      <c r="A178" s="1291" t="s">
        <v>86</v>
      </c>
      <c r="B178" s="1291" t="s">
        <v>87</v>
      </c>
      <c r="C178" s="1299" t="s">
        <v>88</v>
      </c>
      <c r="D178" s="1291" t="s">
        <v>89</v>
      </c>
      <c r="E178" s="1291" t="s">
        <v>90</v>
      </c>
      <c r="F178" s="1291" t="s">
        <v>91</v>
      </c>
      <c r="G178" s="1291" t="s">
        <v>92</v>
      </c>
      <c r="H178" s="1291" t="s">
        <v>280</v>
      </c>
      <c r="I178" s="1291" t="s">
        <v>94</v>
      </c>
      <c r="J178" s="1291" t="s">
        <v>95</v>
      </c>
      <c r="K178" s="1291" t="s">
        <v>96</v>
      </c>
      <c r="L178" s="1291" t="s">
        <v>97</v>
      </c>
      <c r="M178" s="1291" t="s">
        <v>98</v>
      </c>
      <c r="N178" s="1291" t="s">
        <v>99</v>
      </c>
      <c r="O178" s="1291" t="s">
        <v>100</v>
      </c>
      <c r="P178" s="1294" t="s">
        <v>101</v>
      </c>
      <c r="Q178" s="1305"/>
      <c r="R178" s="1305"/>
      <c r="S178" s="1305"/>
      <c r="T178" s="1305"/>
      <c r="U178" s="1305"/>
      <c r="V178" s="1305"/>
      <c r="W178" s="1305"/>
      <c r="X178" s="1305"/>
      <c r="Y178" s="1305"/>
      <c r="Z178" s="1305"/>
      <c r="AA178" s="1305"/>
      <c r="AB178" s="1305"/>
      <c r="AC178" s="1305"/>
      <c r="AD178" s="1305"/>
      <c r="AE178" s="1305"/>
      <c r="AF178" s="1305"/>
      <c r="AG178" s="1305"/>
      <c r="AH178" s="1305"/>
      <c r="AI178" s="1305"/>
      <c r="AJ178" s="1305"/>
      <c r="AK178" s="1295"/>
      <c r="AL178" s="1291" t="s">
        <v>139</v>
      </c>
      <c r="AM178" s="1291" t="s">
        <v>140</v>
      </c>
      <c r="AN178" s="1291" t="s">
        <v>141</v>
      </c>
      <c r="AO178" s="1291" t="s">
        <v>142</v>
      </c>
    </row>
    <row r="179" spans="1:41" ht="12.75" customHeight="1">
      <c r="A179" s="1292"/>
      <c r="B179" s="1292"/>
      <c r="C179" s="1300"/>
      <c r="D179" s="1292"/>
      <c r="E179" s="1292"/>
      <c r="F179" s="1292"/>
      <c r="G179" s="1292"/>
      <c r="H179" s="1292"/>
      <c r="I179" s="1292"/>
      <c r="J179" s="1292"/>
      <c r="K179" s="1292"/>
      <c r="L179" s="1292"/>
      <c r="M179" s="1292"/>
      <c r="N179" s="1292"/>
      <c r="O179" s="1292"/>
      <c r="P179" s="1294" t="s">
        <v>143</v>
      </c>
      <c r="Q179" s="1295"/>
      <c r="R179" s="1294" t="s">
        <v>144</v>
      </c>
      <c r="S179" s="1295"/>
      <c r="T179" s="1294" t="s">
        <v>145</v>
      </c>
      <c r="U179" s="1295"/>
      <c r="V179" s="1294" t="s">
        <v>146</v>
      </c>
      <c r="W179" s="1295"/>
      <c r="X179" s="1294" t="s">
        <v>109</v>
      </c>
      <c r="Y179" s="1295"/>
      <c r="Z179" s="1294" t="s">
        <v>147</v>
      </c>
      <c r="AA179" s="1295"/>
      <c r="AB179" s="1294" t="s">
        <v>148</v>
      </c>
      <c r="AC179" s="1295"/>
      <c r="AD179" s="1294" t="s">
        <v>149</v>
      </c>
      <c r="AE179" s="1295"/>
      <c r="AF179" s="1294" t="s">
        <v>150</v>
      </c>
      <c r="AG179" s="1295"/>
      <c r="AH179" s="1294" t="s">
        <v>112</v>
      </c>
      <c r="AI179" s="1295"/>
      <c r="AJ179" s="1294" t="s">
        <v>113</v>
      </c>
      <c r="AK179" s="1295"/>
      <c r="AL179" s="1293"/>
      <c r="AM179" s="1293"/>
      <c r="AN179" s="1293"/>
      <c r="AO179" s="1293"/>
    </row>
    <row r="180" spans="1:41">
      <c r="A180" s="1293"/>
      <c r="B180" s="1293"/>
      <c r="C180" s="1301"/>
      <c r="D180" s="1293"/>
      <c r="E180" s="1293"/>
      <c r="F180" s="1293"/>
      <c r="G180" s="1293"/>
      <c r="H180" s="1293"/>
      <c r="I180" s="1293"/>
      <c r="J180" s="1293"/>
      <c r="K180" s="1293"/>
      <c r="L180" s="1293"/>
      <c r="M180" s="1293"/>
      <c r="N180" s="1293"/>
      <c r="O180" s="1293"/>
      <c r="P180" s="969" t="s">
        <v>115</v>
      </c>
      <c r="Q180" s="969" t="s">
        <v>116</v>
      </c>
      <c r="R180" s="969" t="s">
        <v>115</v>
      </c>
      <c r="S180" s="969" t="s">
        <v>116</v>
      </c>
      <c r="T180" s="969" t="s">
        <v>115</v>
      </c>
      <c r="U180" s="969" t="s">
        <v>116</v>
      </c>
      <c r="V180" s="969" t="s">
        <v>115</v>
      </c>
      <c r="W180" s="969" t="s">
        <v>116</v>
      </c>
      <c r="X180" s="969" t="s">
        <v>115</v>
      </c>
      <c r="Y180" s="969" t="s">
        <v>116</v>
      </c>
      <c r="Z180" s="969" t="s">
        <v>115</v>
      </c>
      <c r="AA180" s="969" t="s">
        <v>116</v>
      </c>
      <c r="AB180" s="969" t="s">
        <v>115</v>
      </c>
      <c r="AC180" s="969" t="s">
        <v>116</v>
      </c>
      <c r="AD180" s="969" t="s">
        <v>115</v>
      </c>
      <c r="AE180" s="969" t="s">
        <v>116</v>
      </c>
      <c r="AF180" s="969" t="s">
        <v>115</v>
      </c>
      <c r="AG180" s="969" t="s">
        <v>116</v>
      </c>
      <c r="AH180" s="969" t="s">
        <v>115</v>
      </c>
      <c r="AI180" s="969" t="s">
        <v>116</v>
      </c>
      <c r="AJ180" s="969" t="s">
        <v>115</v>
      </c>
      <c r="AK180" s="969" t="s">
        <v>116</v>
      </c>
      <c r="AL180" s="969"/>
      <c r="AM180" s="969"/>
      <c r="AN180" s="969"/>
      <c r="AO180" s="969"/>
    </row>
    <row r="181" spans="1:41" ht="26.25">
      <c r="A181" s="450" t="s">
        <v>692</v>
      </c>
      <c r="B181" s="451"/>
      <c r="C181" s="452"/>
      <c r="D181" s="453"/>
      <c r="E181" s="85" t="s">
        <v>1206</v>
      </c>
      <c r="F181" s="453"/>
      <c r="G181" s="454" t="s">
        <v>127</v>
      </c>
      <c r="H181" s="453"/>
      <c r="I181" s="453" t="s">
        <v>1342</v>
      </c>
      <c r="J181" s="454" t="s">
        <v>151</v>
      </c>
      <c r="K181" s="454" t="s">
        <v>152</v>
      </c>
      <c r="L181" s="455">
        <v>36923</v>
      </c>
      <c r="M181" s="454" t="s">
        <v>697</v>
      </c>
      <c r="N181" s="454" t="s">
        <v>114</v>
      </c>
      <c r="O181" s="454" t="s">
        <v>122</v>
      </c>
      <c r="P181" s="453" t="s">
        <v>694</v>
      </c>
      <c r="Q181" s="453"/>
      <c r="R181" s="453" t="s">
        <v>694</v>
      </c>
      <c r="S181" s="453"/>
      <c r="T181" s="453" t="s">
        <v>694</v>
      </c>
      <c r="U181" s="453"/>
      <c r="V181" s="456"/>
      <c r="W181" s="453"/>
      <c r="X181" s="453" t="s">
        <v>694</v>
      </c>
      <c r="Y181" s="453"/>
      <c r="Z181" s="456"/>
      <c r="AA181" s="453"/>
      <c r="AB181" s="456"/>
      <c r="AC181" s="453"/>
      <c r="AD181" s="456"/>
      <c r="AE181" s="453"/>
      <c r="AF181" s="456"/>
      <c r="AG181" s="456"/>
      <c r="AH181" s="456"/>
      <c r="AI181" s="453"/>
      <c r="AJ181" s="456">
        <v>43800</v>
      </c>
      <c r="AK181" s="453"/>
      <c r="AL181" s="453"/>
      <c r="AM181" s="453"/>
      <c r="AN181" s="453"/>
      <c r="AO181" s="453"/>
    </row>
    <row r="182" spans="1:41" ht="26.25">
      <c r="A182" s="79" t="s">
        <v>692</v>
      </c>
      <c r="B182" s="68"/>
      <c r="C182" s="80"/>
      <c r="D182" s="81"/>
      <c r="E182" s="85" t="s">
        <v>902</v>
      </c>
      <c r="F182" s="669"/>
      <c r="G182" s="669" t="s">
        <v>127</v>
      </c>
      <c r="H182" s="669"/>
      <c r="I182" s="669" t="s">
        <v>903</v>
      </c>
      <c r="J182" s="669" t="s">
        <v>151</v>
      </c>
      <c r="K182" s="669" t="s">
        <v>152</v>
      </c>
      <c r="L182" s="306">
        <v>83965</v>
      </c>
      <c r="M182" s="669" t="s">
        <v>697</v>
      </c>
      <c r="N182" s="65" t="s">
        <v>114</v>
      </c>
      <c r="O182" s="669" t="s">
        <v>122</v>
      </c>
      <c r="P182" s="77" t="s">
        <v>699</v>
      </c>
      <c r="Q182" s="77"/>
      <c r="R182" s="77" t="s">
        <v>699</v>
      </c>
      <c r="S182" s="77"/>
      <c r="T182" s="77" t="s">
        <v>699</v>
      </c>
      <c r="U182" s="77"/>
      <c r="V182" s="77">
        <v>43525</v>
      </c>
      <c r="W182" s="77"/>
      <c r="X182" s="77">
        <v>43525</v>
      </c>
      <c r="Y182" s="77"/>
      <c r="Z182" s="77" t="s">
        <v>694</v>
      </c>
      <c r="AA182" s="77"/>
      <c r="AB182" s="77">
        <v>43586</v>
      </c>
      <c r="AC182" s="77"/>
      <c r="AD182" s="77">
        <v>43556</v>
      </c>
      <c r="AE182" s="77"/>
      <c r="AF182" s="77">
        <v>43525</v>
      </c>
      <c r="AG182" s="77">
        <v>43586</v>
      </c>
      <c r="AH182" s="77">
        <v>43800</v>
      </c>
      <c r="AI182" s="77"/>
      <c r="AJ182" s="77">
        <v>43800</v>
      </c>
      <c r="AK182" s="77"/>
      <c r="AL182" s="669"/>
      <c r="AM182" s="669"/>
      <c r="AN182" s="669"/>
      <c r="AO182" s="669"/>
    </row>
    <row r="183" spans="1:41" ht="26.25">
      <c r="A183" s="79" t="s">
        <v>692</v>
      </c>
      <c r="B183" s="68"/>
      <c r="C183" s="80"/>
      <c r="D183" s="81"/>
      <c r="E183" s="457" t="s">
        <v>1208</v>
      </c>
      <c r="F183" s="669"/>
      <c r="G183" s="669" t="s">
        <v>127</v>
      </c>
      <c r="H183" s="669"/>
      <c r="I183" s="669" t="s">
        <v>1209</v>
      </c>
      <c r="J183" s="669" t="s">
        <v>151</v>
      </c>
      <c r="K183" s="669" t="s">
        <v>152</v>
      </c>
      <c r="L183" s="306">
        <v>419231</v>
      </c>
      <c r="M183" s="669" t="s">
        <v>697</v>
      </c>
      <c r="N183" s="65" t="s">
        <v>114</v>
      </c>
      <c r="O183" s="669" t="s">
        <v>122</v>
      </c>
      <c r="P183" s="77" t="s">
        <v>694</v>
      </c>
      <c r="Q183" s="669"/>
      <c r="R183" s="669" t="s">
        <v>694</v>
      </c>
      <c r="S183" s="669"/>
      <c r="T183" s="669" t="s">
        <v>699</v>
      </c>
      <c r="U183" s="669"/>
      <c r="V183" s="307">
        <v>43525</v>
      </c>
      <c r="W183" s="669"/>
      <c r="X183" s="307">
        <v>43525</v>
      </c>
      <c r="Y183" s="669"/>
      <c r="Z183" s="669" t="s">
        <v>694</v>
      </c>
      <c r="AA183" s="669"/>
      <c r="AB183" s="307">
        <v>43525</v>
      </c>
      <c r="AC183" s="669"/>
      <c r="AD183" s="669" t="s">
        <v>694</v>
      </c>
      <c r="AE183" s="669"/>
      <c r="AF183" s="307">
        <v>43525</v>
      </c>
      <c r="AG183" s="669"/>
      <c r="AH183" s="77">
        <v>43800</v>
      </c>
      <c r="AI183" s="669"/>
      <c r="AJ183" s="77">
        <v>43830</v>
      </c>
      <c r="AK183" s="669"/>
      <c r="AL183" s="669"/>
      <c r="AM183" s="669"/>
      <c r="AN183" s="669"/>
      <c r="AO183" s="669"/>
    </row>
    <row r="184" spans="1:41" ht="26.25">
      <c r="A184" s="79" t="s">
        <v>692</v>
      </c>
      <c r="B184" s="68"/>
      <c r="C184" s="80"/>
      <c r="D184" s="81"/>
      <c r="E184" s="457" t="s">
        <v>1210</v>
      </c>
      <c r="F184" s="669"/>
      <c r="G184" s="669" t="s">
        <v>127</v>
      </c>
      <c r="H184" s="669"/>
      <c r="I184" s="669" t="s">
        <v>1211</v>
      </c>
      <c r="J184" s="669" t="s">
        <v>151</v>
      </c>
      <c r="K184" s="669" t="s">
        <v>152</v>
      </c>
      <c r="L184" s="306">
        <v>338461</v>
      </c>
      <c r="M184" s="669" t="s">
        <v>697</v>
      </c>
      <c r="N184" s="65" t="s">
        <v>114</v>
      </c>
      <c r="O184" s="669" t="s">
        <v>122</v>
      </c>
      <c r="P184" s="77" t="s">
        <v>694</v>
      </c>
      <c r="Q184" s="669"/>
      <c r="R184" s="669" t="s">
        <v>694</v>
      </c>
      <c r="S184" s="669"/>
      <c r="T184" s="669" t="s">
        <v>694</v>
      </c>
      <c r="U184" s="669"/>
      <c r="V184" s="307">
        <v>43525</v>
      </c>
      <c r="W184" s="669"/>
      <c r="X184" s="307">
        <v>43525</v>
      </c>
      <c r="Y184" s="669"/>
      <c r="Z184" s="669" t="s">
        <v>694</v>
      </c>
      <c r="AA184" s="669"/>
      <c r="AB184" s="307">
        <v>43525</v>
      </c>
      <c r="AC184" s="669"/>
      <c r="AD184" s="669" t="s">
        <v>694</v>
      </c>
      <c r="AE184" s="669"/>
      <c r="AF184" s="307">
        <v>43525</v>
      </c>
      <c r="AG184" s="669"/>
      <c r="AH184" s="77">
        <v>43800</v>
      </c>
      <c r="AI184" s="669"/>
      <c r="AJ184" s="77">
        <v>43830</v>
      </c>
      <c r="AK184" s="669"/>
      <c r="AL184" s="669"/>
      <c r="AM184" s="669"/>
      <c r="AN184" s="669"/>
      <c r="AO184" s="669"/>
    </row>
    <row r="185" spans="1:41" ht="39.4">
      <c r="A185" s="79" t="s">
        <v>709</v>
      </c>
      <c r="B185" s="68"/>
      <c r="C185" s="80"/>
      <c r="D185" s="81"/>
      <c r="E185" s="84" t="s">
        <v>904</v>
      </c>
      <c r="F185" s="669"/>
      <c r="G185" s="669" t="s">
        <v>138</v>
      </c>
      <c r="H185" s="669"/>
      <c r="I185" s="669" t="s">
        <v>919</v>
      </c>
      <c r="J185" s="669" t="s">
        <v>151</v>
      </c>
      <c r="K185" s="669" t="s">
        <v>152</v>
      </c>
      <c r="L185" s="306">
        <v>80615</v>
      </c>
      <c r="M185" s="669" t="s">
        <v>697</v>
      </c>
      <c r="N185" s="65" t="s">
        <v>114</v>
      </c>
      <c r="O185" s="669" t="s">
        <v>117</v>
      </c>
      <c r="P185" s="77">
        <v>43739</v>
      </c>
      <c r="Q185" s="669"/>
      <c r="R185" s="307">
        <v>43739</v>
      </c>
      <c r="S185" s="669"/>
      <c r="T185" s="307">
        <v>43739</v>
      </c>
      <c r="U185" s="669"/>
      <c r="V185" s="307">
        <v>43770</v>
      </c>
      <c r="W185" s="669"/>
      <c r="X185" s="307">
        <v>43770</v>
      </c>
      <c r="Y185" s="669"/>
      <c r="Z185" s="307">
        <v>43770</v>
      </c>
      <c r="AA185" s="669"/>
      <c r="AB185" s="307">
        <v>43770</v>
      </c>
      <c r="AC185" s="669"/>
      <c r="AD185" s="307">
        <v>43770</v>
      </c>
      <c r="AE185" s="669"/>
      <c r="AF185" s="307">
        <v>43770</v>
      </c>
      <c r="AG185" s="669"/>
      <c r="AH185" s="77"/>
      <c r="AI185" s="669"/>
      <c r="AJ185" s="77">
        <v>43830</v>
      </c>
      <c r="AK185" s="669"/>
      <c r="AL185" s="669"/>
      <c r="AM185" s="669"/>
      <c r="AN185" s="669"/>
      <c r="AO185" s="669"/>
    </row>
    <row r="186" spans="1:41" ht="39.4">
      <c r="A186" s="79" t="s">
        <v>692</v>
      </c>
      <c r="B186" s="68"/>
      <c r="C186" s="80"/>
      <c r="D186" s="81"/>
      <c r="E186" s="84" t="s">
        <v>905</v>
      </c>
      <c r="F186" s="669"/>
      <c r="G186" s="669" t="s">
        <v>138</v>
      </c>
      <c r="H186" s="669"/>
      <c r="I186" s="669" t="s">
        <v>1212</v>
      </c>
      <c r="J186" s="669" t="s">
        <v>151</v>
      </c>
      <c r="K186" s="669" t="s">
        <v>152</v>
      </c>
      <c r="L186" s="306">
        <v>153846</v>
      </c>
      <c r="M186" s="669" t="s">
        <v>697</v>
      </c>
      <c r="N186" s="65" t="s">
        <v>114</v>
      </c>
      <c r="O186" s="669" t="s">
        <v>117</v>
      </c>
      <c r="P186" s="77">
        <v>43740</v>
      </c>
      <c r="Q186" s="669"/>
      <c r="R186" s="307">
        <v>43770</v>
      </c>
      <c r="S186" s="669"/>
      <c r="T186" s="307">
        <v>43770</v>
      </c>
      <c r="U186" s="669"/>
      <c r="V186" s="307">
        <v>43800</v>
      </c>
      <c r="W186" s="669"/>
      <c r="X186" s="307">
        <v>43800</v>
      </c>
      <c r="Y186" s="669"/>
      <c r="Z186" s="307">
        <v>43800</v>
      </c>
      <c r="AA186" s="669"/>
      <c r="AB186" s="307">
        <v>43800</v>
      </c>
      <c r="AC186" s="669"/>
      <c r="AD186" s="307">
        <v>43800</v>
      </c>
      <c r="AE186" s="669"/>
      <c r="AF186" s="307">
        <v>43800</v>
      </c>
      <c r="AG186" s="669"/>
      <c r="AH186" s="77"/>
      <c r="AI186" s="669"/>
      <c r="AJ186" s="77">
        <v>43830</v>
      </c>
      <c r="AK186" s="669"/>
      <c r="AL186" s="669"/>
      <c r="AM186" s="669"/>
      <c r="AN186" s="669"/>
      <c r="AO186" s="669"/>
    </row>
    <row r="187" spans="1:41" ht="26.25">
      <c r="A187" s="79" t="s">
        <v>692</v>
      </c>
      <c r="B187" s="68"/>
      <c r="C187" s="80"/>
      <c r="D187" s="81"/>
      <c r="E187" s="457" t="s">
        <v>906</v>
      </c>
      <c r="F187" s="669"/>
      <c r="G187" s="669" t="s">
        <v>127</v>
      </c>
      <c r="H187" s="669"/>
      <c r="I187" s="669" t="s">
        <v>1213</v>
      </c>
      <c r="J187" s="669" t="s">
        <v>151</v>
      </c>
      <c r="K187" s="669" t="s">
        <v>152</v>
      </c>
      <c r="L187" s="306">
        <v>15385</v>
      </c>
      <c r="M187" s="669" t="s">
        <v>697</v>
      </c>
      <c r="N187" s="65" t="s">
        <v>114</v>
      </c>
      <c r="O187" s="669" t="s">
        <v>117</v>
      </c>
      <c r="P187" s="77" t="s">
        <v>694</v>
      </c>
      <c r="Q187" s="669"/>
      <c r="R187" s="669" t="s">
        <v>694</v>
      </c>
      <c r="S187" s="669"/>
      <c r="T187" s="669" t="s">
        <v>694</v>
      </c>
      <c r="U187" s="669"/>
      <c r="V187" s="307">
        <v>43466</v>
      </c>
      <c r="W187" s="669"/>
      <c r="X187" s="307">
        <v>43739</v>
      </c>
      <c r="Y187" s="669"/>
      <c r="Z187" s="669" t="s">
        <v>694</v>
      </c>
      <c r="AA187" s="669"/>
      <c r="AB187" s="307">
        <v>43739</v>
      </c>
      <c r="AC187" s="669"/>
      <c r="AD187" s="307">
        <v>43739</v>
      </c>
      <c r="AE187" s="669"/>
      <c r="AF187" s="307">
        <v>43739</v>
      </c>
      <c r="AG187" s="669"/>
      <c r="AH187" s="77"/>
      <c r="AI187" s="669"/>
      <c r="AJ187" s="77">
        <v>43830</v>
      </c>
      <c r="AK187" s="669"/>
      <c r="AL187" s="669"/>
      <c r="AM187" s="669"/>
      <c r="AN187" s="669"/>
      <c r="AO187" s="669"/>
    </row>
    <row r="188" spans="1:41" ht="26.25">
      <c r="A188" s="79" t="s">
        <v>692</v>
      </c>
      <c r="B188" s="68"/>
      <c r="C188" s="80"/>
      <c r="D188" s="81"/>
      <c r="E188" s="457" t="s">
        <v>1214</v>
      </c>
      <c r="F188" s="669"/>
      <c r="G188" s="669" t="s">
        <v>127</v>
      </c>
      <c r="H188" s="669"/>
      <c r="I188" s="669" t="s">
        <v>1215</v>
      </c>
      <c r="J188" s="669" t="s">
        <v>151</v>
      </c>
      <c r="K188" s="669" t="s">
        <v>152</v>
      </c>
      <c r="L188" s="306">
        <v>15385</v>
      </c>
      <c r="M188" s="669" t="s">
        <v>697</v>
      </c>
      <c r="N188" s="65" t="s">
        <v>114</v>
      </c>
      <c r="O188" s="669" t="s">
        <v>117</v>
      </c>
      <c r="P188" s="77" t="s">
        <v>694</v>
      </c>
      <c r="Q188" s="669"/>
      <c r="R188" s="669" t="s">
        <v>694</v>
      </c>
      <c r="S188" s="669"/>
      <c r="T188" s="669" t="s">
        <v>694</v>
      </c>
      <c r="U188" s="669"/>
      <c r="V188" s="307">
        <v>43586</v>
      </c>
      <c r="W188" s="669"/>
      <c r="X188" s="307">
        <v>43739</v>
      </c>
      <c r="Y188" s="669"/>
      <c r="Z188" s="669" t="s">
        <v>694</v>
      </c>
      <c r="AA188" s="669"/>
      <c r="AB188" s="307">
        <v>43739</v>
      </c>
      <c r="AC188" s="669"/>
      <c r="AD188" s="307">
        <v>43739</v>
      </c>
      <c r="AE188" s="669"/>
      <c r="AF188" s="307">
        <v>43739</v>
      </c>
      <c r="AG188" s="669"/>
      <c r="AH188" s="77"/>
      <c r="AI188" s="669"/>
      <c r="AJ188" s="77">
        <v>43830</v>
      </c>
      <c r="AK188" s="669"/>
      <c r="AL188" s="669"/>
      <c r="AM188" s="669"/>
      <c r="AN188" s="669"/>
      <c r="AO188" s="669"/>
    </row>
    <row r="189" spans="1:41" ht="26.25">
      <c r="A189" s="79" t="s">
        <v>692</v>
      </c>
      <c r="B189" s="68"/>
      <c r="C189" s="80"/>
      <c r="D189" s="81"/>
      <c r="E189" s="457" t="s">
        <v>1216</v>
      </c>
      <c r="F189" s="669"/>
      <c r="G189" s="669" t="s">
        <v>127</v>
      </c>
      <c r="H189" s="669"/>
      <c r="I189" s="669" t="s">
        <v>1217</v>
      </c>
      <c r="J189" s="669" t="s">
        <v>151</v>
      </c>
      <c r="K189" s="669" t="s">
        <v>152</v>
      </c>
      <c r="L189" s="306">
        <v>6154</v>
      </c>
      <c r="M189" s="669" t="s">
        <v>693</v>
      </c>
      <c r="N189" s="65" t="s">
        <v>114</v>
      </c>
      <c r="O189" s="669" t="s">
        <v>117</v>
      </c>
      <c r="P189" s="77" t="s">
        <v>694</v>
      </c>
      <c r="Q189" s="669"/>
      <c r="R189" s="669" t="s">
        <v>694</v>
      </c>
      <c r="S189" s="669"/>
      <c r="T189" s="669" t="s">
        <v>694</v>
      </c>
      <c r="U189" s="669"/>
      <c r="V189" s="307">
        <v>43556</v>
      </c>
      <c r="W189" s="669"/>
      <c r="X189" s="307">
        <v>43739</v>
      </c>
      <c r="Y189" s="669"/>
      <c r="Z189" s="669" t="s">
        <v>694</v>
      </c>
      <c r="AA189" s="669"/>
      <c r="AB189" s="307">
        <v>43739</v>
      </c>
      <c r="AC189" s="669"/>
      <c r="AD189" s="307">
        <v>43739</v>
      </c>
      <c r="AE189" s="307"/>
      <c r="AF189" s="307">
        <v>43739</v>
      </c>
      <c r="AG189" s="669"/>
      <c r="AH189" s="307"/>
      <c r="AI189" s="669"/>
      <c r="AJ189" s="77">
        <v>43830</v>
      </c>
      <c r="AK189" s="669"/>
      <c r="AL189" s="669"/>
      <c r="AM189" s="669"/>
      <c r="AN189" s="669"/>
      <c r="AO189" s="669"/>
    </row>
    <row r="190" spans="1:41" ht="26.25">
      <c r="A190" s="79" t="s">
        <v>692</v>
      </c>
      <c r="B190" s="68"/>
      <c r="C190" s="80"/>
      <c r="D190" s="81"/>
      <c r="E190" s="84" t="s">
        <v>908</v>
      </c>
      <c r="F190" s="669"/>
      <c r="G190" s="669" t="s">
        <v>127</v>
      </c>
      <c r="H190" s="669"/>
      <c r="I190" s="669" t="s">
        <v>909</v>
      </c>
      <c r="J190" s="669" t="s">
        <v>151</v>
      </c>
      <c r="K190" s="669" t="s">
        <v>152</v>
      </c>
      <c r="L190" s="306">
        <v>312435</v>
      </c>
      <c r="M190" s="669" t="s">
        <v>697</v>
      </c>
      <c r="N190" s="65" t="s">
        <v>114</v>
      </c>
      <c r="O190" s="669" t="s">
        <v>122</v>
      </c>
      <c r="P190" s="77" t="s">
        <v>694</v>
      </c>
      <c r="Q190" s="669"/>
      <c r="R190" s="669" t="s">
        <v>694</v>
      </c>
      <c r="S190" s="669"/>
      <c r="T190" s="669" t="s">
        <v>694</v>
      </c>
      <c r="U190" s="669"/>
      <c r="V190" s="307">
        <v>43525</v>
      </c>
      <c r="W190" s="669"/>
      <c r="X190" s="307">
        <v>43525</v>
      </c>
      <c r="Y190" s="669"/>
      <c r="Z190" s="669" t="s">
        <v>694</v>
      </c>
      <c r="AA190" s="669"/>
      <c r="AB190" s="669" t="s">
        <v>694</v>
      </c>
      <c r="AC190" s="669"/>
      <c r="AD190" s="307">
        <v>43525</v>
      </c>
      <c r="AE190" s="307"/>
      <c r="AF190" s="307">
        <v>43525</v>
      </c>
      <c r="AG190" s="307">
        <v>43586</v>
      </c>
      <c r="AH190" s="307"/>
      <c r="AI190" s="307">
        <v>43586</v>
      </c>
      <c r="AJ190" s="77">
        <v>43830</v>
      </c>
      <c r="AK190" s="669"/>
      <c r="AL190" s="669"/>
      <c r="AM190" s="669"/>
      <c r="AN190" s="669"/>
      <c r="AO190" s="669"/>
    </row>
    <row r="191" spans="1:41" ht="26.25">
      <c r="A191" s="79" t="s">
        <v>692</v>
      </c>
      <c r="B191" s="68"/>
      <c r="C191" s="80"/>
      <c r="D191" s="81"/>
      <c r="E191" s="84" t="s">
        <v>1218</v>
      </c>
      <c r="F191" s="669"/>
      <c r="G191" s="669" t="s">
        <v>127</v>
      </c>
      <c r="H191" s="669"/>
      <c r="I191" s="669" t="s">
        <v>1219</v>
      </c>
      <c r="J191" s="669" t="s">
        <v>151</v>
      </c>
      <c r="K191" s="669" t="s">
        <v>152</v>
      </c>
      <c r="L191" s="306">
        <v>92882</v>
      </c>
      <c r="M191" s="669" t="s">
        <v>693</v>
      </c>
      <c r="N191" s="65" t="s">
        <v>114</v>
      </c>
      <c r="O191" s="669" t="s">
        <v>117</v>
      </c>
      <c r="P191" s="77" t="s">
        <v>694</v>
      </c>
      <c r="Q191" s="669"/>
      <c r="R191" s="669" t="s">
        <v>694</v>
      </c>
      <c r="S191" s="669"/>
      <c r="T191" s="669" t="s">
        <v>694</v>
      </c>
      <c r="U191" s="669"/>
      <c r="V191" s="307">
        <v>43466</v>
      </c>
      <c r="W191" s="669"/>
      <c r="X191" s="307">
        <v>43466</v>
      </c>
      <c r="Y191" s="669"/>
      <c r="Z191" s="669" t="s">
        <v>694</v>
      </c>
      <c r="AA191" s="669"/>
      <c r="AB191" s="669" t="s">
        <v>694</v>
      </c>
      <c r="AC191" s="669"/>
      <c r="AD191" s="307">
        <v>43525</v>
      </c>
      <c r="AE191" s="307"/>
      <c r="AF191" s="307">
        <v>43525</v>
      </c>
      <c r="AG191" s="669"/>
      <c r="AH191" s="307"/>
      <c r="AI191" s="669"/>
      <c r="AJ191" s="77">
        <v>43830</v>
      </c>
      <c r="AK191" s="669"/>
      <c r="AL191" s="669"/>
      <c r="AM191" s="669"/>
      <c r="AN191" s="669"/>
      <c r="AO191" s="669"/>
    </row>
    <row r="192" spans="1:41" ht="26.25">
      <c r="A192" s="79" t="s">
        <v>692</v>
      </c>
      <c r="B192" s="68"/>
      <c r="C192" s="80"/>
      <c r="D192" s="81"/>
      <c r="E192" s="84" t="s">
        <v>910</v>
      </c>
      <c r="F192" s="669"/>
      <c r="G192" s="669" t="s">
        <v>127</v>
      </c>
      <c r="H192" s="669"/>
      <c r="I192" s="669" t="s">
        <v>911</v>
      </c>
      <c r="J192" s="669" t="s">
        <v>151</v>
      </c>
      <c r="K192" s="669" t="s">
        <v>152</v>
      </c>
      <c r="L192" s="306">
        <v>23077</v>
      </c>
      <c r="M192" s="669" t="s">
        <v>702</v>
      </c>
      <c r="N192" s="65" t="s">
        <v>114</v>
      </c>
      <c r="O192" s="669" t="s">
        <v>117</v>
      </c>
      <c r="P192" s="77" t="s">
        <v>694</v>
      </c>
      <c r="Q192" s="669"/>
      <c r="R192" s="669" t="s">
        <v>694</v>
      </c>
      <c r="S192" s="669"/>
      <c r="T192" s="669" t="s">
        <v>694</v>
      </c>
      <c r="U192" s="669"/>
      <c r="V192" s="307">
        <v>43466</v>
      </c>
      <c r="W192" s="669"/>
      <c r="X192" s="307">
        <v>43466</v>
      </c>
      <c r="Y192" s="669"/>
      <c r="Z192" s="669" t="s">
        <v>694</v>
      </c>
      <c r="AA192" s="669"/>
      <c r="AB192" s="669" t="s">
        <v>694</v>
      </c>
      <c r="AC192" s="669"/>
      <c r="AD192" s="307">
        <v>43466</v>
      </c>
      <c r="AE192" s="669"/>
      <c r="AF192" s="307">
        <v>43525</v>
      </c>
      <c r="AG192" s="669"/>
      <c r="AH192" s="307"/>
      <c r="AI192" s="669"/>
      <c r="AJ192" s="77">
        <v>43830</v>
      </c>
      <c r="AK192" s="669"/>
      <c r="AL192" s="669"/>
      <c r="AM192" s="669"/>
      <c r="AN192" s="669"/>
      <c r="AO192" s="669"/>
    </row>
    <row r="193" spans="1:41" ht="39.4">
      <c r="A193" s="79" t="s">
        <v>692</v>
      </c>
      <c r="B193" s="68"/>
      <c r="C193" s="80"/>
      <c r="D193" s="81"/>
      <c r="E193" s="84" t="s">
        <v>912</v>
      </c>
      <c r="F193" s="669"/>
      <c r="G193" s="669" t="s">
        <v>138</v>
      </c>
      <c r="H193" s="669"/>
      <c r="I193" s="669" t="s">
        <v>913</v>
      </c>
      <c r="J193" s="669" t="s">
        <v>151</v>
      </c>
      <c r="K193" s="669" t="s">
        <v>152</v>
      </c>
      <c r="L193" s="306">
        <v>31384</v>
      </c>
      <c r="M193" s="669" t="s">
        <v>822</v>
      </c>
      <c r="N193" s="65" t="s">
        <v>114</v>
      </c>
      <c r="O193" s="669" t="s">
        <v>117</v>
      </c>
      <c r="P193" s="77">
        <v>43770</v>
      </c>
      <c r="Q193" s="669"/>
      <c r="R193" s="669" t="s">
        <v>694</v>
      </c>
      <c r="S193" s="669"/>
      <c r="T193" s="669" t="s">
        <v>694</v>
      </c>
      <c r="U193" s="669"/>
      <c r="V193" s="307">
        <v>43770</v>
      </c>
      <c r="W193" s="669"/>
      <c r="X193" s="307">
        <v>43770</v>
      </c>
      <c r="Y193" s="669"/>
      <c r="Z193" s="669" t="s">
        <v>694</v>
      </c>
      <c r="AA193" s="669"/>
      <c r="AB193" s="669" t="s">
        <v>694</v>
      </c>
      <c r="AC193" s="669"/>
      <c r="AD193" s="307">
        <v>43770</v>
      </c>
      <c r="AE193" s="669"/>
      <c r="AF193" s="307">
        <v>43770</v>
      </c>
      <c r="AG193" s="669"/>
      <c r="AH193" s="307">
        <v>43770</v>
      </c>
      <c r="AI193" s="669"/>
      <c r="AJ193" s="77">
        <v>43830</v>
      </c>
      <c r="AK193" s="669"/>
      <c r="AL193" s="669"/>
      <c r="AM193" s="669"/>
      <c r="AN193" s="669"/>
      <c r="AO193" s="669"/>
    </row>
    <row r="194" spans="1:41" ht="39.4">
      <c r="A194" s="79" t="s">
        <v>692</v>
      </c>
      <c r="B194" s="68"/>
      <c r="C194" s="80"/>
      <c r="D194" s="81"/>
      <c r="E194" s="84" t="s">
        <v>1350</v>
      </c>
      <c r="F194" s="669"/>
      <c r="G194" s="669" t="s">
        <v>138</v>
      </c>
      <c r="H194" s="669"/>
      <c r="I194" s="669" t="s">
        <v>915</v>
      </c>
      <c r="J194" s="669" t="s">
        <v>151</v>
      </c>
      <c r="K194" s="669" t="s">
        <v>152</v>
      </c>
      <c r="L194" s="306">
        <v>154231</v>
      </c>
      <c r="M194" s="669" t="s">
        <v>914</v>
      </c>
      <c r="N194" s="65" t="s">
        <v>114</v>
      </c>
      <c r="O194" s="669" t="s">
        <v>117</v>
      </c>
      <c r="P194" s="77">
        <v>43800</v>
      </c>
      <c r="Q194" s="669"/>
      <c r="R194" s="669" t="s">
        <v>694</v>
      </c>
      <c r="S194" s="669"/>
      <c r="T194" s="669" t="s">
        <v>694</v>
      </c>
      <c r="U194" s="669"/>
      <c r="V194" s="307">
        <v>43800</v>
      </c>
      <c r="W194" s="669"/>
      <c r="X194" s="307">
        <v>43800</v>
      </c>
      <c r="Y194" s="669"/>
      <c r="Z194" s="669" t="s">
        <v>694</v>
      </c>
      <c r="AA194" s="669"/>
      <c r="AB194" s="669" t="s">
        <v>694</v>
      </c>
      <c r="AC194" s="669"/>
      <c r="AD194" s="307">
        <v>43800</v>
      </c>
      <c r="AE194" s="669"/>
      <c r="AF194" s="307">
        <v>43800</v>
      </c>
      <c r="AG194" s="669"/>
      <c r="AH194" s="77">
        <v>43800</v>
      </c>
      <c r="AI194" s="669"/>
      <c r="AJ194" s="77">
        <v>43830</v>
      </c>
      <c r="AK194" s="669"/>
      <c r="AL194" s="669"/>
      <c r="AM194" s="669"/>
      <c r="AN194" s="669"/>
      <c r="AO194" s="669"/>
    </row>
    <row r="195" spans="1:41" ht="26.25">
      <c r="A195" s="79" t="s">
        <v>692</v>
      </c>
      <c r="B195" s="68"/>
      <c r="C195" s="80"/>
      <c r="D195" s="81"/>
      <c r="E195" s="84" t="s">
        <v>1351</v>
      </c>
      <c r="F195" s="669"/>
      <c r="G195" s="669" t="s">
        <v>127</v>
      </c>
      <c r="H195" s="669"/>
      <c r="I195" s="669" t="s">
        <v>1352</v>
      </c>
      <c r="J195" s="669" t="s">
        <v>151</v>
      </c>
      <c r="K195" s="669" t="s">
        <v>152</v>
      </c>
      <c r="L195" s="306">
        <v>201539</v>
      </c>
      <c r="M195" s="669" t="s">
        <v>914</v>
      </c>
      <c r="N195" s="65" t="s">
        <v>114</v>
      </c>
      <c r="O195" s="669" t="s">
        <v>122</v>
      </c>
      <c r="P195" s="77">
        <v>43498</v>
      </c>
      <c r="Q195" s="669"/>
      <c r="R195" s="669" t="s">
        <v>694</v>
      </c>
      <c r="S195" s="669"/>
      <c r="T195" s="669" t="s">
        <v>694</v>
      </c>
      <c r="U195" s="669"/>
      <c r="V195" s="307">
        <v>43525</v>
      </c>
      <c r="W195" s="669"/>
      <c r="X195" s="307">
        <v>43556</v>
      </c>
      <c r="Y195" s="669"/>
      <c r="Z195" s="669" t="s">
        <v>694</v>
      </c>
      <c r="AA195" s="669"/>
      <c r="AB195" s="307" t="s">
        <v>694</v>
      </c>
      <c r="AC195" s="669"/>
      <c r="AD195" s="307">
        <v>43497</v>
      </c>
      <c r="AE195" s="307"/>
      <c r="AF195" s="307">
        <v>43497</v>
      </c>
      <c r="AG195" s="669"/>
      <c r="AH195" s="77">
        <v>43553</v>
      </c>
      <c r="AI195" s="669"/>
      <c r="AJ195" s="77">
        <v>43983</v>
      </c>
      <c r="AK195" s="669"/>
      <c r="AL195" s="669"/>
      <c r="AM195" s="669"/>
      <c r="AN195" s="669"/>
      <c r="AO195" s="669"/>
    </row>
    <row r="196" spans="1:41" ht="15.75">
      <c r="A196" s="177" t="s">
        <v>154</v>
      </c>
      <c r="B196" s="178"/>
      <c r="C196" s="178"/>
      <c r="D196" s="178"/>
      <c r="E196" s="178"/>
      <c r="F196" s="178"/>
      <c r="G196" s="178"/>
      <c r="H196" s="178"/>
      <c r="I196" s="178"/>
      <c r="J196" s="178"/>
      <c r="K196" s="178"/>
      <c r="L196" s="178"/>
      <c r="M196" s="178"/>
      <c r="N196" s="178"/>
      <c r="O196" s="178"/>
      <c r="P196" s="178"/>
      <c r="Q196" s="178"/>
      <c r="R196" s="178"/>
      <c r="S196" s="178"/>
      <c r="T196" s="178"/>
      <c r="U196" s="178"/>
      <c r="V196" s="178"/>
      <c r="W196" s="178"/>
      <c r="X196" s="178"/>
      <c r="Y196" s="178"/>
      <c r="Z196" s="178"/>
    </row>
    <row r="197" spans="1:41" ht="12.75" customHeight="1">
      <c r="A197" s="1302" t="s">
        <v>86</v>
      </c>
      <c r="B197" s="1291" t="s">
        <v>87</v>
      </c>
      <c r="C197" s="1299" t="s">
        <v>88</v>
      </c>
      <c r="D197" s="1291" t="s">
        <v>89</v>
      </c>
      <c r="E197" s="1291" t="s">
        <v>90</v>
      </c>
      <c r="F197" s="1291" t="s">
        <v>91</v>
      </c>
      <c r="G197" s="1291" t="s">
        <v>92</v>
      </c>
      <c r="H197" s="1291" t="s">
        <v>280</v>
      </c>
      <c r="I197" s="1291" t="s">
        <v>94</v>
      </c>
      <c r="J197" s="1291" t="s">
        <v>96</v>
      </c>
      <c r="K197" s="1291" t="s">
        <v>97</v>
      </c>
      <c r="L197" s="1291" t="s">
        <v>156</v>
      </c>
      <c r="M197" s="1291" t="s">
        <v>98</v>
      </c>
      <c r="N197" s="1291" t="s">
        <v>99</v>
      </c>
      <c r="O197" s="1291" t="s">
        <v>100</v>
      </c>
      <c r="P197" s="1294" t="s">
        <v>101</v>
      </c>
      <c r="Q197" s="1305"/>
      <c r="R197" s="1305"/>
      <c r="S197" s="1305"/>
      <c r="T197" s="1305"/>
      <c r="U197" s="1295"/>
      <c r="V197" s="1291" t="s">
        <v>157</v>
      </c>
      <c r="W197" s="1294" t="s">
        <v>158</v>
      </c>
      <c r="X197" s="1295"/>
      <c r="Y197" s="1291" t="s">
        <v>159</v>
      </c>
      <c r="Z197" s="1288" t="s">
        <v>104</v>
      </c>
    </row>
    <row r="198" spans="1:41" ht="12.75" customHeight="1">
      <c r="A198" s="1303"/>
      <c r="B198" s="1292"/>
      <c r="C198" s="1300"/>
      <c r="D198" s="1292"/>
      <c r="E198" s="1292"/>
      <c r="F198" s="1292"/>
      <c r="G198" s="1292"/>
      <c r="H198" s="1292"/>
      <c r="I198" s="1292"/>
      <c r="J198" s="1292"/>
      <c r="K198" s="1292"/>
      <c r="L198" s="1292"/>
      <c r="M198" s="1292"/>
      <c r="N198" s="1292"/>
      <c r="O198" s="1292"/>
      <c r="P198" s="1294" t="s">
        <v>160</v>
      </c>
      <c r="Q198" s="1295"/>
      <c r="R198" s="1294" t="s">
        <v>161</v>
      </c>
      <c r="S198" s="1295"/>
      <c r="T198" s="1294" t="s">
        <v>162</v>
      </c>
      <c r="U198" s="1295"/>
      <c r="V198" s="1292"/>
      <c r="W198" s="1291" t="s">
        <v>163</v>
      </c>
      <c r="X198" s="1291" t="s">
        <v>164</v>
      </c>
      <c r="Y198" s="1292"/>
      <c r="Z198" s="1289"/>
    </row>
    <row r="199" spans="1:41">
      <c r="A199" s="1304"/>
      <c r="B199" s="1293"/>
      <c r="C199" s="1301"/>
      <c r="D199" s="1293"/>
      <c r="E199" s="1293"/>
      <c r="F199" s="1293"/>
      <c r="G199" s="1293"/>
      <c r="H199" s="1293"/>
      <c r="I199" s="1293"/>
      <c r="J199" s="1293"/>
      <c r="K199" s="1293"/>
      <c r="L199" s="1293"/>
      <c r="M199" s="1293"/>
      <c r="N199" s="1293"/>
      <c r="O199" s="1293"/>
      <c r="P199" s="969" t="s">
        <v>115</v>
      </c>
      <c r="Q199" s="969" t="s">
        <v>116</v>
      </c>
      <c r="R199" s="969" t="s">
        <v>115</v>
      </c>
      <c r="S199" s="969" t="s">
        <v>116</v>
      </c>
      <c r="T199" s="969" t="s">
        <v>115</v>
      </c>
      <c r="U199" s="969" t="s">
        <v>116</v>
      </c>
      <c r="V199" s="1293"/>
      <c r="W199" s="1293"/>
      <c r="X199" s="1293"/>
      <c r="Y199" s="1293"/>
      <c r="Z199" s="1290"/>
    </row>
    <row r="200" spans="1:41" ht="26.25">
      <c r="A200" s="79" t="s">
        <v>692</v>
      </c>
      <c r="B200" s="68"/>
      <c r="C200" s="80"/>
      <c r="D200" s="81"/>
      <c r="E200" s="85" t="s">
        <v>916</v>
      </c>
      <c r="F200" s="87"/>
      <c r="G200" s="87" t="s">
        <v>166</v>
      </c>
      <c r="H200" s="87"/>
      <c r="I200" s="87" t="s">
        <v>1220</v>
      </c>
      <c r="J200" s="87" t="s">
        <v>152</v>
      </c>
      <c r="K200" s="321">
        <v>34615</v>
      </c>
      <c r="L200" s="87">
        <v>10</v>
      </c>
      <c r="M200" s="669" t="s">
        <v>693</v>
      </c>
      <c r="N200" s="65" t="s">
        <v>114</v>
      </c>
      <c r="O200" s="669" t="s">
        <v>117</v>
      </c>
      <c r="P200" s="86" t="s">
        <v>699</v>
      </c>
      <c r="Q200" s="669"/>
      <c r="R200" s="77">
        <v>43466</v>
      </c>
      <c r="S200" s="669"/>
      <c r="T200" s="77" t="s">
        <v>917</v>
      </c>
      <c r="U200" s="669"/>
      <c r="V200" s="669"/>
      <c r="W200" s="77">
        <v>43497</v>
      </c>
      <c r="X200" s="77">
        <v>43678</v>
      </c>
      <c r="Y200" s="669"/>
      <c r="Z200" s="71"/>
    </row>
    <row r="201" spans="1:41" ht="144.4">
      <c r="A201" s="79" t="s">
        <v>692</v>
      </c>
      <c r="B201" s="69"/>
      <c r="C201" s="80"/>
      <c r="D201" s="81"/>
      <c r="E201" s="85" t="s">
        <v>1221</v>
      </c>
      <c r="F201" s="87"/>
      <c r="G201" s="87" t="s">
        <v>127</v>
      </c>
      <c r="H201" s="87"/>
      <c r="I201" s="87" t="s">
        <v>1222</v>
      </c>
      <c r="J201" s="87" t="s">
        <v>152</v>
      </c>
      <c r="K201" s="321">
        <v>13385</v>
      </c>
      <c r="L201" s="87">
        <v>1</v>
      </c>
      <c r="M201" s="669" t="s">
        <v>697</v>
      </c>
      <c r="N201" s="65" t="s">
        <v>114</v>
      </c>
      <c r="O201" s="669" t="s">
        <v>117</v>
      </c>
      <c r="P201" s="86">
        <v>43556</v>
      </c>
      <c r="Q201" s="669"/>
      <c r="R201" s="77">
        <v>43586</v>
      </c>
      <c r="S201" s="669"/>
      <c r="T201" s="77">
        <v>43556</v>
      </c>
      <c r="U201" s="669"/>
      <c r="V201" s="669"/>
      <c r="W201" s="77">
        <v>43586</v>
      </c>
      <c r="X201" s="77">
        <v>43739</v>
      </c>
      <c r="Y201" s="669"/>
      <c r="Z201" s="71" t="s">
        <v>1223</v>
      </c>
    </row>
    <row r="202" spans="1:41" s="989" customFormat="1" ht="144.4">
      <c r="A202" s="980" t="s">
        <v>692</v>
      </c>
      <c r="B202" s="981"/>
      <c r="C202" s="982"/>
      <c r="D202" s="983"/>
      <c r="E202" s="453" t="s">
        <v>1607</v>
      </c>
      <c r="F202" s="984"/>
      <c r="G202" s="984" t="s">
        <v>127</v>
      </c>
      <c r="H202" s="984"/>
      <c r="I202" s="984" t="s">
        <v>1608</v>
      </c>
      <c r="J202" s="984" t="s">
        <v>152</v>
      </c>
      <c r="K202" s="985">
        <v>2696.29</v>
      </c>
      <c r="L202" s="984">
        <v>1</v>
      </c>
      <c r="M202" s="965" t="s">
        <v>693</v>
      </c>
      <c r="N202" s="965" t="s">
        <v>114</v>
      </c>
      <c r="O202" s="965" t="s">
        <v>117</v>
      </c>
      <c r="P202" s="986">
        <v>43556</v>
      </c>
      <c r="Q202" s="965"/>
      <c r="R202" s="987">
        <v>43586</v>
      </c>
      <c r="S202" s="965"/>
      <c r="T202" s="987">
        <v>43556</v>
      </c>
      <c r="U202" s="965"/>
      <c r="V202" s="965"/>
      <c r="W202" s="987">
        <v>43586</v>
      </c>
      <c r="X202" s="987">
        <v>43739</v>
      </c>
      <c r="Y202" s="965"/>
      <c r="Z202" s="988" t="s">
        <v>1223</v>
      </c>
      <c r="AB202" s="990" t="s">
        <v>1617</v>
      </c>
    </row>
    <row r="203" spans="1:41" s="1002" customFormat="1" ht="31.5">
      <c r="A203" s="993" t="s">
        <v>692</v>
      </c>
      <c r="B203" s="994"/>
      <c r="C203" s="995"/>
      <c r="D203" s="996"/>
      <c r="E203" s="458" t="s">
        <v>1628</v>
      </c>
      <c r="F203" s="997"/>
      <c r="G203" s="444" t="s">
        <v>166</v>
      </c>
      <c r="H203" s="997"/>
      <c r="I203" s="997" t="s">
        <v>1629</v>
      </c>
      <c r="J203" s="444" t="s">
        <v>152</v>
      </c>
      <c r="K203" s="998">
        <v>6357.14</v>
      </c>
      <c r="L203" s="997">
        <v>1</v>
      </c>
      <c r="M203" s="444" t="s">
        <v>693</v>
      </c>
      <c r="N203" s="997"/>
      <c r="O203" s="997"/>
      <c r="P203" s="999"/>
      <c r="Q203" s="997"/>
      <c r="R203" s="1000"/>
      <c r="S203" s="997"/>
      <c r="T203" s="1000"/>
      <c r="U203" s="997"/>
      <c r="V203" s="997"/>
      <c r="W203" s="1000"/>
      <c r="X203" s="1000"/>
      <c r="Y203" s="997"/>
      <c r="Z203" s="1001"/>
      <c r="AB203" s="1003"/>
    </row>
    <row r="204" spans="1:41" ht="31.5">
      <c r="A204" s="79" t="s">
        <v>692</v>
      </c>
      <c r="B204" s="69"/>
      <c r="C204" s="69"/>
      <c r="D204" s="669"/>
      <c r="E204" s="458" t="s">
        <v>918</v>
      </c>
      <c r="F204" s="669"/>
      <c r="G204" s="669" t="s">
        <v>166</v>
      </c>
      <c r="H204" s="669"/>
      <c r="I204" s="669" t="s">
        <v>921</v>
      </c>
      <c r="J204" s="669" t="s">
        <v>152</v>
      </c>
      <c r="K204" s="306">
        <v>2492</v>
      </c>
      <c r="L204" s="669">
        <v>1</v>
      </c>
      <c r="M204" s="669" t="s">
        <v>693</v>
      </c>
      <c r="N204" s="965" t="s">
        <v>114</v>
      </c>
      <c r="O204" s="669" t="s">
        <v>117</v>
      </c>
      <c r="P204" s="307">
        <v>43647</v>
      </c>
      <c r="Q204" s="669"/>
      <c r="R204" s="77">
        <v>43678</v>
      </c>
      <c r="S204" s="77"/>
      <c r="T204" s="307">
        <v>43678</v>
      </c>
      <c r="U204" s="669"/>
      <c r="V204" s="669"/>
      <c r="W204" s="77">
        <v>43678</v>
      </c>
      <c r="X204" s="77">
        <v>43678</v>
      </c>
      <c r="Y204" s="669"/>
      <c r="Z204" s="71"/>
    </row>
    <row r="205" spans="1:41" ht="78.75">
      <c r="A205" s="79" t="s">
        <v>692</v>
      </c>
      <c r="B205" s="69"/>
      <c r="C205" s="88"/>
      <c r="D205" s="89"/>
      <c r="E205" s="458" t="s">
        <v>920</v>
      </c>
      <c r="F205" s="89"/>
      <c r="G205" s="89" t="s">
        <v>166</v>
      </c>
      <c r="H205" s="89"/>
      <c r="I205" s="309" t="s">
        <v>1224</v>
      </c>
      <c r="J205" s="89" t="s">
        <v>152</v>
      </c>
      <c r="K205" s="309">
        <v>5000</v>
      </c>
      <c r="L205" s="89">
        <v>2</v>
      </c>
      <c r="M205" s="89" t="s">
        <v>697</v>
      </c>
      <c r="N205" s="965" t="s">
        <v>114</v>
      </c>
      <c r="O205" s="669" t="s">
        <v>117</v>
      </c>
      <c r="P205" s="310">
        <v>43556</v>
      </c>
      <c r="Q205" s="89"/>
      <c r="R205" s="90">
        <v>43556</v>
      </c>
      <c r="S205" s="89"/>
      <c r="T205" s="310">
        <v>43556</v>
      </c>
      <c r="U205" s="89"/>
      <c r="V205" s="89"/>
      <c r="W205" s="90">
        <v>43556</v>
      </c>
      <c r="X205" s="90">
        <v>43678</v>
      </c>
      <c r="Y205" s="89"/>
      <c r="Z205" s="322" t="s">
        <v>922</v>
      </c>
    </row>
    <row r="206" spans="1:41" ht="47.25">
      <c r="A206" s="79" t="s">
        <v>692</v>
      </c>
      <c r="B206" s="69"/>
      <c r="C206" s="88"/>
      <c r="D206" s="89"/>
      <c r="E206" s="458" t="s">
        <v>923</v>
      </c>
      <c r="F206" s="89"/>
      <c r="G206" s="89" t="s">
        <v>166</v>
      </c>
      <c r="H206" s="89"/>
      <c r="I206" s="309" t="s">
        <v>924</v>
      </c>
      <c r="J206" s="89" t="s">
        <v>152</v>
      </c>
      <c r="K206" s="309">
        <v>2962</v>
      </c>
      <c r="L206" s="89">
        <v>2</v>
      </c>
      <c r="M206" s="89" t="s">
        <v>707</v>
      </c>
      <c r="N206" s="965" t="s">
        <v>114</v>
      </c>
      <c r="O206" s="89" t="s">
        <v>117</v>
      </c>
      <c r="P206" s="310">
        <v>43466</v>
      </c>
      <c r="Q206" s="89"/>
      <c r="R206" s="90">
        <v>43467</v>
      </c>
      <c r="S206" s="89"/>
      <c r="T206" s="310">
        <v>43496</v>
      </c>
      <c r="U206" s="89"/>
      <c r="V206" s="89"/>
      <c r="W206" s="90">
        <v>43467</v>
      </c>
      <c r="X206" s="90" t="s">
        <v>925</v>
      </c>
      <c r="Y206" s="89"/>
      <c r="Z206" s="322"/>
    </row>
    <row r="207" spans="1:41" ht="47.25">
      <c r="A207" s="79" t="s">
        <v>692</v>
      </c>
      <c r="B207" s="69"/>
      <c r="C207" s="88"/>
      <c r="D207" s="89"/>
      <c r="E207" s="458" t="s">
        <v>926</v>
      </c>
      <c r="F207" s="89"/>
      <c r="G207" s="89" t="s">
        <v>166</v>
      </c>
      <c r="H207" s="89"/>
      <c r="I207" s="309" t="s">
        <v>927</v>
      </c>
      <c r="J207" s="89" t="s">
        <v>152</v>
      </c>
      <c r="K207" s="309">
        <v>2222</v>
      </c>
      <c r="L207" s="89"/>
      <c r="M207" s="89" t="s">
        <v>707</v>
      </c>
      <c r="N207" s="965" t="s">
        <v>114</v>
      </c>
      <c r="O207" s="89" t="s">
        <v>117</v>
      </c>
      <c r="P207" s="310">
        <v>43500</v>
      </c>
      <c r="Q207" s="89"/>
      <c r="R207" s="90">
        <v>43500</v>
      </c>
      <c r="S207" s="89"/>
      <c r="T207" s="310">
        <v>43525</v>
      </c>
      <c r="U207" s="89"/>
      <c r="V207" s="89"/>
      <c r="W207" s="90">
        <v>43500</v>
      </c>
      <c r="X207" s="90">
        <v>43528</v>
      </c>
      <c r="Y207" s="89"/>
      <c r="Z207" s="322"/>
    </row>
    <row r="208" spans="1:41" ht="78.75">
      <c r="A208" s="79" t="s">
        <v>692</v>
      </c>
      <c r="B208" s="69"/>
      <c r="C208" s="88"/>
      <c r="D208" s="89"/>
      <c r="E208" s="458" t="s">
        <v>928</v>
      </c>
      <c r="F208" s="89"/>
      <c r="G208" s="89" t="s">
        <v>166</v>
      </c>
      <c r="H208" s="89"/>
      <c r="I208" s="89" t="s">
        <v>929</v>
      </c>
      <c r="J208" s="89" t="s">
        <v>152</v>
      </c>
      <c r="K208" s="309">
        <v>1846</v>
      </c>
      <c r="L208" s="89"/>
      <c r="M208" s="89" t="s">
        <v>702</v>
      </c>
      <c r="N208" s="965" t="s">
        <v>114</v>
      </c>
      <c r="O208" s="89" t="s">
        <v>117</v>
      </c>
      <c r="P208" s="310">
        <v>43466</v>
      </c>
      <c r="Q208" s="89"/>
      <c r="R208" s="90">
        <v>43466</v>
      </c>
      <c r="S208" s="90"/>
      <c r="T208" s="310">
        <v>43466</v>
      </c>
      <c r="U208" s="89"/>
      <c r="V208" s="89"/>
      <c r="W208" s="90">
        <v>43466</v>
      </c>
      <c r="X208" s="90">
        <v>43800</v>
      </c>
      <c r="Y208" s="89"/>
      <c r="Z208" s="322" t="s">
        <v>922</v>
      </c>
    </row>
    <row r="209" spans="1:76" ht="78.75">
      <c r="A209" s="79" t="s">
        <v>692</v>
      </c>
      <c r="B209" s="69"/>
      <c r="C209" s="88"/>
      <c r="D209" s="89"/>
      <c r="E209" s="458" t="s">
        <v>1225</v>
      </c>
      <c r="F209" s="89"/>
      <c r="G209" s="89" t="s">
        <v>166</v>
      </c>
      <c r="H209" s="89"/>
      <c r="I209" s="89" t="s">
        <v>1226</v>
      </c>
      <c r="J209" s="89" t="s">
        <v>152</v>
      </c>
      <c r="K209" s="309">
        <v>2462</v>
      </c>
      <c r="L209" s="89"/>
      <c r="M209" s="89" t="s">
        <v>702</v>
      </c>
      <c r="N209" s="965" t="s">
        <v>114</v>
      </c>
      <c r="O209" s="89" t="s">
        <v>117</v>
      </c>
      <c r="P209" s="310">
        <v>43466</v>
      </c>
      <c r="Q209" s="89"/>
      <c r="R209" s="90">
        <v>43466</v>
      </c>
      <c r="S209" s="90"/>
      <c r="T209" s="310">
        <v>43466</v>
      </c>
      <c r="U209" s="89"/>
      <c r="V209" s="89"/>
      <c r="W209" s="90">
        <v>43466</v>
      </c>
      <c r="X209" s="90">
        <v>43800</v>
      </c>
      <c r="Y209" s="89"/>
      <c r="Z209" s="322" t="s">
        <v>922</v>
      </c>
    </row>
    <row r="210" spans="1:76" ht="78.75">
      <c r="A210" s="79" t="s">
        <v>692</v>
      </c>
      <c r="B210" s="69"/>
      <c r="C210" s="88"/>
      <c r="D210" s="89"/>
      <c r="E210" s="458" t="s">
        <v>1227</v>
      </c>
      <c r="F210" s="89"/>
      <c r="G210" s="89" t="s">
        <v>166</v>
      </c>
      <c r="H210" s="89"/>
      <c r="I210" s="89" t="s">
        <v>1228</v>
      </c>
      <c r="J210" s="89" t="s">
        <v>152</v>
      </c>
      <c r="K210" s="309">
        <v>462</v>
      </c>
      <c r="L210" s="89"/>
      <c r="M210" s="89" t="s">
        <v>702</v>
      </c>
      <c r="N210" s="965" t="s">
        <v>114</v>
      </c>
      <c r="O210" s="89" t="s">
        <v>117</v>
      </c>
      <c r="P210" s="310">
        <v>43466</v>
      </c>
      <c r="Q210" s="89"/>
      <c r="R210" s="90">
        <v>43466</v>
      </c>
      <c r="S210" s="90"/>
      <c r="T210" s="310">
        <v>43466</v>
      </c>
      <c r="U210" s="89"/>
      <c r="V210" s="89"/>
      <c r="W210" s="90">
        <v>43466</v>
      </c>
      <c r="X210" s="90">
        <v>43800</v>
      </c>
      <c r="Y210" s="89"/>
      <c r="Z210" s="322" t="s">
        <v>922</v>
      </c>
    </row>
    <row r="211" spans="1:76" ht="78.75">
      <c r="A211" s="79" t="s">
        <v>692</v>
      </c>
      <c r="B211" s="69"/>
      <c r="C211" s="88"/>
      <c r="D211" s="89"/>
      <c r="E211" s="458" t="s">
        <v>1229</v>
      </c>
      <c r="F211" s="89"/>
      <c r="G211" s="89" t="s">
        <v>166</v>
      </c>
      <c r="H211" s="89"/>
      <c r="I211" s="89" t="s">
        <v>1230</v>
      </c>
      <c r="J211" s="89" t="s">
        <v>152</v>
      </c>
      <c r="K211" s="309">
        <v>923</v>
      </c>
      <c r="L211" s="89"/>
      <c r="M211" s="89" t="s">
        <v>702</v>
      </c>
      <c r="N211" s="965" t="s">
        <v>114</v>
      </c>
      <c r="O211" s="89" t="s">
        <v>117</v>
      </c>
      <c r="P211" s="310">
        <v>43466</v>
      </c>
      <c r="Q211" s="89"/>
      <c r="R211" s="90">
        <v>43466</v>
      </c>
      <c r="S211" s="90"/>
      <c r="T211" s="310">
        <v>43466</v>
      </c>
      <c r="U211" s="89"/>
      <c r="V211" s="89"/>
      <c r="W211" s="90">
        <v>43466</v>
      </c>
      <c r="X211" s="90">
        <v>43800</v>
      </c>
      <c r="Y211" s="89"/>
      <c r="Z211" s="322" t="s">
        <v>922</v>
      </c>
    </row>
    <row r="212" spans="1:76" ht="78.75">
      <c r="A212" s="79" t="s">
        <v>692</v>
      </c>
      <c r="B212" s="69"/>
      <c r="C212" s="88"/>
      <c r="D212" s="89"/>
      <c r="E212" s="458" t="s">
        <v>930</v>
      </c>
      <c r="F212" s="89"/>
      <c r="G212" s="89" t="s">
        <v>166</v>
      </c>
      <c r="H212" s="89"/>
      <c r="I212" s="89" t="s">
        <v>1230</v>
      </c>
      <c r="J212" s="89" t="s">
        <v>152</v>
      </c>
      <c r="K212" s="309">
        <v>923</v>
      </c>
      <c r="L212" s="89"/>
      <c r="M212" s="89" t="s">
        <v>702</v>
      </c>
      <c r="N212" s="965" t="s">
        <v>114</v>
      </c>
      <c r="O212" s="89" t="s">
        <v>117</v>
      </c>
      <c r="P212" s="310">
        <v>43466</v>
      </c>
      <c r="Q212" s="89"/>
      <c r="R212" s="90">
        <v>43466</v>
      </c>
      <c r="S212" s="90"/>
      <c r="T212" s="310">
        <v>43466</v>
      </c>
      <c r="U212" s="89"/>
      <c r="V212" s="89"/>
      <c r="W212" s="90">
        <v>43466</v>
      </c>
      <c r="X212" s="90">
        <v>43800</v>
      </c>
      <c r="Y212" s="89"/>
      <c r="Z212" s="322" t="s">
        <v>922</v>
      </c>
    </row>
    <row r="213" spans="1:76" ht="183.75">
      <c r="A213" s="79" t="s">
        <v>692</v>
      </c>
      <c r="B213" s="69"/>
      <c r="C213" s="88"/>
      <c r="D213" s="89"/>
      <c r="E213" s="458" t="s">
        <v>931</v>
      </c>
      <c r="F213" s="89"/>
      <c r="G213" s="89" t="s">
        <v>127</v>
      </c>
      <c r="H213" s="89"/>
      <c r="I213" s="89" t="s">
        <v>932</v>
      </c>
      <c r="J213" s="89" t="s">
        <v>152</v>
      </c>
      <c r="K213" s="309">
        <v>2308</v>
      </c>
      <c r="L213" s="89"/>
      <c r="M213" s="89" t="s">
        <v>702</v>
      </c>
      <c r="N213" s="65" t="s">
        <v>105</v>
      </c>
      <c r="O213" s="89" t="s">
        <v>117</v>
      </c>
      <c r="P213" s="310">
        <v>43466</v>
      </c>
      <c r="Q213" s="89"/>
      <c r="R213" s="90">
        <v>43466</v>
      </c>
      <c r="S213" s="90"/>
      <c r="T213" s="310">
        <v>43466</v>
      </c>
      <c r="U213" s="89"/>
      <c r="V213" s="89"/>
      <c r="W213" s="90">
        <v>43466</v>
      </c>
      <c r="X213" s="90">
        <v>43800</v>
      </c>
      <c r="Y213" s="89"/>
      <c r="Z213" s="322" t="s">
        <v>1231</v>
      </c>
    </row>
    <row r="214" spans="1:76" ht="15.75">
      <c r="A214" s="79" t="s">
        <v>692</v>
      </c>
      <c r="B214" s="69"/>
      <c r="C214" s="88"/>
      <c r="D214" s="89"/>
      <c r="E214" s="458" t="s">
        <v>1357</v>
      </c>
      <c r="F214" s="89"/>
      <c r="G214" s="89" t="s">
        <v>166</v>
      </c>
      <c r="H214" s="89"/>
      <c r="I214" s="89" t="s">
        <v>1358</v>
      </c>
      <c r="J214" s="89" t="s">
        <v>152</v>
      </c>
      <c r="K214" s="309">
        <v>9692</v>
      </c>
      <c r="L214" s="89">
        <v>2</v>
      </c>
      <c r="M214" s="89" t="s">
        <v>702</v>
      </c>
      <c r="N214" s="965" t="s">
        <v>114</v>
      </c>
      <c r="O214" s="89" t="s">
        <v>117</v>
      </c>
      <c r="P214" s="310">
        <v>43497</v>
      </c>
      <c r="Q214" s="89"/>
      <c r="R214" s="90">
        <v>43556</v>
      </c>
      <c r="S214" s="90"/>
      <c r="T214" s="310">
        <v>43525</v>
      </c>
      <c r="U214" s="89"/>
      <c r="V214" s="89"/>
      <c r="W214" s="90">
        <v>43556</v>
      </c>
      <c r="X214" s="90">
        <v>43800</v>
      </c>
      <c r="Y214" s="89"/>
      <c r="Z214" s="322"/>
    </row>
    <row r="215" spans="1:76" ht="15.75">
      <c r="A215" s="79" t="s">
        <v>692</v>
      </c>
      <c r="B215" s="69"/>
      <c r="C215" s="88"/>
      <c r="D215" s="89"/>
      <c r="E215" s="458" t="s">
        <v>1359</v>
      </c>
      <c r="F215" s="89"/>
      <c r="G215" s="89" t="s">
        <v>166</v>
      </c>
      <c r="H215" s="89"/>
      <c r="I215" s="89" t="s">
        <v>1360</v>
      </c>
      <c r="J215" s="89" t="s">
        <v>152</v>
      </c>
      <c r="K215" s="309">
        <v>27506</v>
      </c>
      <c r="L215" s="89">
        <v>2</v>
      </c>
      <c r="M215" s="89" t="s">
        <v>702</v>
      </c>
      <c r="N215" s="965" t="s">
        <v>114</v>
      </c>
      <c r="O215" s="89" t="s">
        <v>117</v>
      </c>
      <c r="P215" s="310">
        <v>43497</v>
      </c>
      <c r="Q215" s="89"/>
      <c r="R215" s="90">
        <v>43556</v>
      </c>
      <c r="S215" s="90"/>
      <c r="T215" s="310">
        <v>43525</v>
      </c>
      <c r="U215" s="89"/>
      <c r="V215" s="89"/>
      <c r="W215" s="90">
        <v>43556</v>
      </c>
      <c r="X215" s="90">
        <v>43800</v>
      </c>
      <c r="Y215" s="89"/>
      <c r="Z215" s="322"/>
    </row>
    <row r="216" spans="1:76" ht="31.5">
      <c r="A216" s="79" t="s">
        <v>692</v>
      </c>
      <c r="B216" s="69"/>
      <c r="C216" s="88"/>
      <c r="D216" s="89"/>
      <c r="E216" s="458" t="s">
        <v>933</v>
      </c>
      <c r="F216" s="89"/>
      <c r="G216" s="89" t="s">
        <v>166</v>
      </c>
      <c r="H216" s="89"/>
      <c r="I216" s="89" t="s">
        <v>934</v>
      </c>
      <c r="J216" s="89" t="s">
        <v>152</v>
      </c>
      <c r="K216" s="309">
        <v>4615</v>
      </c>
      <c r="L216" s="89">
        <v>1</v>
      </c>
      <c r="M216" s="89" t="s">
        <v>702</v>
      </c>
      <c r="N216" s="965" t="s">
        <v>114</v>
      </c>
      <c r="O216" s="89" t="s">
        <v>117</v>
      </c>
      <c r="P216" s="310">
        <v>43466</v>
      </c>
      <c r="Q216" s="89"/>
      <c r="R216" s="90">
        <v>43466</v>
      </c>
      <c r="S216" s="90"/>
      <c r="T216" s="310">
        <v>43466</v>
      </c>
      <c r="U216" s="89"/>
      <c r="V216" s="89"/>
      <c r="W216" s="90">
        <v>43466</v>
      </c>
      <c r="X216" s="90">
        <v>43525</v>
      </c>
      <c r="Y216" s="89"/>
      <c r="Z216" s="322"/>
    </row>
    <row r="217" spans="1:76" ht="210">
      <c r="A217" s="79" t="s">
        <v>692</v>
      </c>
      <c r="B217" s="69"/>
      <c r="C217" s="88"/>
      <c r="D217" s="89"/>
      <c r="E217" s="458" t="s">
        <v>935</v>
      </c>
      <c r="F217" s="89"/>
      <c r="G217" s="89" t="s">
        <v>127</v>
      </c>
      <c r="H217" s="89"/>
      <c r="I217" s="89" t="s">
        <v>936</v>
      </c>
      <c r="J217" s="89" t="s">
        <v>152</v>
      </c>
      <c r="K217" s="309">
        <v>1231</v>
      </c>
      <c r="L217" s="89"/>
      <c r="M217" s="89" t="s">
        <v>702</v>
      </c>
      <c r="N217" s="65" t="s">
        <v>105</v>
      </c>
      <c r="O217" s="89" t="s">
        <v>117</v>
      </c>
      <c r="P217" s="310">
        <v>43466</v>
      </c>
      <c r="Q217" s="89"/>
      <c r="R217" s="90">
        <v>43466</v>
      </c>
      <c r="S217" s="90"/>
      <c r="T217" s="310">
        <v>43466</v>
      </c>
      <c r="U217" s="89"/>
      <c r="V217" s="89"/>
      <c r="W217" s="90">
        <v>43466</v>
      </c>
      <c r="X217" s="90">
        <v>43800</v>
      </c>
      <c r="Y217" s="89"/>
      <c r="Z217" s="322" t="s">
        <v>1232</v>
      </c>
    </row>
    <row r="218" spans="1:76" ht="210">
      <c r="A218" s="79" t="s">
        <v>692</v>
      </c>
      <c r="B218" s="69"/>
      <c r="C218" s="88"/>
      <c r="D218" s="89"/>
      <c r="E218" s="458" t="s">
        <v>937</v>
      </c>
      <c r="F218" s="89"/>
      <c r="G218" s="89" t="s">
        <v>127</v>
      </c>
      <c r="H218" s="89"/>
      <c r="I218" s="89" t="s">
        <v>938</v>
      </c>
      <c r="J218" s="89" t="s">
        <v>152</v>
      </c>
      <c r="K218" s="309">
        <v>2385</v>
      </c>
      <c r="L218" s="89"/>
      <c r="M218" s="89" t="s">
        <v>702</v>
      </c>
      <c r="N218" s="65" t="s">
        <v>105</v>
      </c>
      <c r="O218" s="89" t="s">
        <v>117</v>
      </c>
      <c r="P218" s="310">
        <v>43466</v>
      </c>
      <c r="Q218" s="89"/>
      <c r="R218" s="90">
        <v>43466</v>
      </c>
      <c r="S218" s="90"/>
      <c r="T218" s="310">
        <v>43466</v>
      </c>
      <c r="U218" s="89"/>
      <c r="V218" s="89"/>
      <c r="W218" s="90">
        <v>43466</v>
      </c>
      <c r="X218" s="90">
        <v>43525</v>
      </c>
      <c r="Y218" s="89"/>
      <c r="Z218" s="322" t="s">
        <v>1232</v>
      </c>
    </row>
    <row r="219" spans="1:76" ht="328.15">
      <c r="A219" s="79" t="s">
        <v>692</v>
      </c>
      <c r="B219" s="69"/>
      <c r="C219" s="88"/>
      <c r="D219" s="89"/>
      <c r="E219" s="458" t="s">
        <v>939</v>
      </c>
      <c r="F219" s="89"/>
      <c r="G219" s="89" t="s">
        <v>127</v>
      </c>
      <c r="H219" s="89"/>
      <c r="I219" s="89" t="s">
        <v>940</v>
      </c>
      <c r="J219" s="89" t="s">
        <v>152</v>
      </c>
      <c r="K219" s="309">
        <v>43731</v>
      </c>
      <c r="L219" s="89">
        <v>1</v>
      </c>
      <c r="M219" s="89" t="s">
        <v>702</v>
      </c>
      <c r="N219" s="65" t="s">
        <v>105</v>
      </c>
      <c r="O219" s="89" t="s">
        <v>117</v>
      </c>
      <c r="P219" s="310">
        <v>43466</v>
      </c>
      <c r="Q219" s="89"/>
      <c r="R219" s="90">
        <v>43466</v>
      </c>
      <c r="S219" s="90"/>
      <c r="T219" s="310">
        <v>43466</v>
      </c>
      <c r="U219" s="89"/>
      <c r="V219" s="89"/>
      <c r="W219" s="90">
        <v>43466</v>
      </c>
      <c r="X219" s="90">
        <v>43525</v>
      </c>
      <c r="Y219" s="89"/>
      <c r="Z219" s="322" t="s">
        <v>1233</v>
      </c>
    </row>
    <row r="220" spans="1:76" ht="15.75">
      <c r="A220" s="79" t="s">
        <v>692</v>
      </c>
      <c r="B220" s="69"/>
      <c r="C220" s="88"/>
      <c r="D220" s="89"/>
      <c r="E220" s="458" t="s">
        <v>941</v>
      </c>
      <c r="F220" s="89"/>
      <c r="G220" s="89" t="s">
        <v>166</v>
      </c>
      <c r="H220" s="89"/>
      <c r="I220" s="89" t="s">
        <v>942</v>
      </c>
      <c r="J220" s="89" t="s">
        <v>152</v>
      </c>
      <c r="K220" s="309">
        <v>308</v>
      </c>
      <c r="L220" s="89">
        <v>2</v>
      </c>
      <c r="M220" s="89" t="s">
        <v>702</v>
      </c>
      <c r="N220" s="65" t="s">
        <v>105</v>
      </c>
      <c r="O220" s="89" t="s">
        <v>119</v>
      </c>
      <c r="P220" s="310">
        <v>43466</v>
      </c>
      <c r="Q220" s="89"/>
      <c r="R220" s="90">
        <v>43466</v>
      </c>
      <c r="S220" s="90"/>
      <c r="T220" s="310">
        <v>43466</v>
      </c>
      <c r="U220" s="89"/>
      <c r="V220" s="89"/>
      <c r="W220" s="90">
        <v>43497</v>
      </c>
      <c r="X220" s="90">
        <v>43497</v>
      </c>
      <c r="Y220" s="89"/>
      <c r="Z220" s="322"/>
    </row>
    <row r="221" spans="1:76" ht="15.75">
      <c r="A221" s="459" t="s">
        <v>692</v>
      </c>
      <c r="B221" s="64"/>
      <c r="C221" s="317"/>
      <c r="D221" s="311"/>
      <c r="E221" s="458" t="s">
        <v>943</v>
      </c>
      <c r="F221" s="311"/>
      <c r="G221" s="311" t="s">
        <v>166</v>
      </c>
      <c r="H221" s="311"/>
      <c r="I221" s="311" t="s">
        <v>944</v>
      </c>
      <c r="J221" s="311" t="s">
        <v>152</v>
      </c>
      <c r="K221" s="318">
        <v>231</v>
      </c>
      <c r="L221" s="311">
        <v>2</v>
      </c>
      <c r="M221" s="311" t="s">
        <v>702</v>
      </c>
      <c r="N221" s="65" t="s">
        <v>105</v>
      </c>
      <c r="O221" s="311" t="s">
        <v>119</v>
      </c>
      <c r="P221" s="319">
        <v>43466</v>
      </c>
      <c r="Q221" s="311"/>
      <c r="R221" s="460">
        <v>43466</v>
      </c>
      <c r="S221" s="460"/>
      <c r="T221" s="319">
        <v>43466</v>
      </c>
      <c r="U221" s="311"/>
      <c r="V221" s="311"/>
      <c r="W221" s="460">
        <v>43497</v>
      </c>
      <c r="X221" s="460">
        <v>43497</v>
      </c>
      <c r="Y221" s="311"/>
      <c r="Z221" s="461"/>
    </row>
    <row r="222" spans="1:76" ht="31.5">
      <c r="A222" s="459" t="s">
        <v>692</v>
      </c>
      <c r="B222" s="64"/>
      <c r="C222" s="317"/>
      <c r="D222" s="311"/>
      <c r="E222" s="458" t="s">
        <v>1234</v>
      </c>
      <c r="F222" s="311"/>
      <c r="G222" s="311" t="s">
        <v>127</v>
      </c>
      <c r="H222" s="311"/>
      <c r="I222" s="311" t="s">
        <v>945</v>
      </c>
      <c r="J222" s="311" t="s">
        <v>152</v>
      </c>
      <c r="K222" s="318">
        <v>15385</v>
      </c>
      <c r="L222" s="311">
        <v>1</v>
      </c>
      <c r="M222" s="311" t="s">
        <v>702</v>
      </c>
      <c r="N222" s="65" t="s">
        <v>114</v>
      </c>
      <c r="O222" s="311"/>
      <c r="P222" s="319">
        <v>43466</v>
      </c>
      <c r="Q222" s="311"/>
      <c r="R222" s="460">
        <v>43467</v>
      </c>
      <c r="S222" s="460"/>
      <c r="T222" s="319">
        <v>43466</v>
      </c>
      <c r="U222" s="311"/>
      <c r="V222" s="460"/>
      <c r="W222" s="827">
        <v>43497</v>
      </c>
      <c r="X222" s="460">
        <v>43498</v>
      </c>
      <c r="Y222" s="311"/>
      <c r="Z222" s="462" t="s">
        <v>1610</v>
      </c>
      <c r="AA222" s="67"/>
      <c r="AB222" s="67"/>
      <c r="AC222" s="67"/>
      <c r="AD222" s="67"/>
      <c r="AE222" s="67"/>
      <c r="AF222" s="67"/>
      <c r="AG222" s="67"/>
      <c r="AH222" s="67"/>
      <c r="AI222" s="67"/>
      <c r="AJ222" s="67"/>
      <c r="AK222" s="67"/>
      <c r="AL222" s="67"/>
      <c r="AM222" s="67"/>
      <c r="AN222" s="67"/>
      <c r="AO222" s="67"/>
      <c r="AP222" s="67"/>
      <c r="AQ222" s="67"/>
      <c r="AR222" s="67"/>
      <c r="AS222" s="67"/>
      <c r="AT222" s="67"/>
      <c r="AU222" s="67"/>
      <c r="AV222" s="67"/>
      <c r="AW222" s="67"/>
      <c r="AX222" s="67"/>
      <c r="AY222" s="67"/>
      <c r="AZ222" s="67"/>
      <c r="BA222" s="67"/>
      <c r="BB222" s="67"/>
      <c r="BC222" s="67"/>
      <c r="BD222" s="67"/>
      <c r="BE222" s="67"/>
      <c r="BF222" s="67"/>
      <c r="BG222" s="67"/>
      <c r="BH222" s="67"/>
      <c r="BI222" s="67"/>
      <c r="BJ222" s="67"/>
      <c r="BK222" s="67"/>
      <c r="BL222" s="67"/>
      <c r="BM222" s="67"/>
      <c r="BN222" s="67"/>
      <c r="BO222" s="67"/>
      <c r="BP222" s="67"/>
      <c r="BQ222" s="67"/>
      <c r="BR222" s="67"/>
      <c r="BS222" s="67"/>
      <c r="BT222" s="67"/>
      <c r="BU222" s="67"/>
      <c r="BV222" s="67"/>
      <c r="BW222" s="67"/>
      <c r="BX222" s="67"/>
    </row>
    <row r="223" spans="1:76" ht="31.5">
      <c r="A223" s="459" t="s">
        <v>709</v>
      </c>
      <c r="B223" s="64"/>
      <c r="C223" s="317"/>
      <c r="D223" s="311"/>
      <c r="E223" s="458" t="s">
        <v>1235</v>
      </c>
      <c r="F223" s="311"/>
      <c r="G223" s="311" t="s">
        <v>166</v>
      </c>
      <c r="H223" s="311"/>
      <c r="I223" s="311" t="s">
        <v>1236</v>
      </c>
      <c r="J223" s="311" t="s">
        <v>152</v>
      </c>
      <c r="K223" s="318">
        <v>8708</v>
      </c>
      <c r="L223" s="311">
        <v>1</v>
      </c>
      <c r="M223" s="311" t="s">
        <v>702</v>
      </c>
      <c r="N223" s="65" t="s">
        <v>105</v>
      </c>
      <c r="O223" s="311"/>
      <c r="P223" s="319">
        <v>43497</v>
      </c>
      <c r="Q223" s="311"/>
      <c r="R223" s="460">
        <v>43525</v>
      </c>
      <c r="S223" s="460"/>
      <c r="T223" s="319">
        <v>43497</v>
      </c>
      <c r="U223" s="311"/>
      <c r="W223" s="460">
        <v>43497</v>
      </c>
      <c r="X223" s="460">
        <v>43800</v>
      </c>
      <c r="Y223" s="311"/>
      <c r="Z223" s="462" t="s">
        <v>1610</v>
      </c>
      <c r="AA223" s="67"/>
      <c r="AB223" s="67"/>
      <c r="AC223" s="67"/>
      <c r="AD223" s="67"/>
      <c r="AE223" s="67"/>
      <c r="AF223" s="67"/>
      <c r="AG223" s="67"/>
      <c r="AH223" s="67"/>
      <c r="AI223" s="67"/>
      <c r="AJ223" s="67"/>
      <c r="AK223" s="67"/>
      <c r="AL223" s="67"/>
      <c r="AM223" s="67"/>
      <c r="AN223" s="67"/>
      <c r="AO223" s="67"/>
      <c r="AP223" s="67"/>
      <c r="AQ223" s="67"/>
      <c r="AR223" s="67"/>
      <c r="AS223" s="67"/>
      <c r="AT223" s="67"/>
      <c r="AU223" s="67"/>
      <c r="AV223" s="67"/>
      <c r="AW223" s="67"/>
      <c r="AX223" s="67"/>
      <c r="AY223" s="67"/>
      <c r="AZ223" s="67"/>
      <c r="BA223" s="67"/>
      <c r="BB223" s="67"/>
      <c r="BC223" s="67"/>
      <c r="BD223" s="67"/>
      <c r="BE223" s="67"/>
      <c r="BF223" s="67"/>
      <c r="BG223" s="67"/>
      <c r="BH223" s="67"/>
      <c r="BI223" s="67"/>
      <c r="BJ223" s="67"/>
      <c r="BK223" s="67"/>
      <c r="BL223" s="67"/>
      <c r="BM223" s="67"/>
      <c r="BN223" s="67"/>
      <c r="BO223" s="67"/>
      <c r="BP223" s="67"/>
      <c r="BQ223" s="67"/>
      <c r="BR223" s="67"/>
      <c r="BS223" s="67"/>
      <c r="BT223" s="67"/>
      <c r="BU223" s="67"/>
      <c r="BV223" s="67"/>
      <c r="BW223" s="67"/>
      <c r="BX223" s="67"/>
    </row>
    <row r="224" spans="1:76" ht="31.5">
      <c r="A224" s="459" t="s">
        <v>692</v>
      </c>
      <c r="B224" s="64"/>
      <c r="C224" s="317"/>
      <c r="D224" s="311"/>
      <c r="E224" s="458" t="s">
        <v>1549</v>
      </c>
      <c r="F224" s="311"/>
      <c r="G224" s="311" t="s">
        <v>166</v>
      </c>
      <c r="H224" s="311"/>
      <c r="I224" s="311" t="s">
        <v>1548</v>
      </c>
      <c r="J224" s="311" t="s">
        <v>152</v>
      </c>
      <c r="K224" s="826" t="s">
        <v>1547</v>
      </c>
      <c r="L224" s="311">
        <v>1</v>
      </c>
      <c r="M224" s="311" t="s">
        <v>702</v>
      </c>
      <c r="N224" s="444" t="s">
        <v>1239</v>
      </c>
      <c r="O224" s="311" t="s">
        <v>117</v>
      </c>
      <c r="P224" s="319" t="s">
        <v>1546</v>
      </c>
      <c r="Q224" s="311"/>
      <c r="R224" s="460">
        <v>43678</v>
      </c>
      <c r="S224" s="460"/>
      <c r="T224" s="319">
        <v>43678</v>
      </c>
      <c r="U224" s="311"/>
      <c r="W224" s="460">
        <v>43678</v>
      </c>
      <c r="X224" s="460">
        <v>43800</v>
      </c>
      <c r="Y224" s="311"/>
      <c r="Z224" s="462"/>
      <c r="AA224" s="67"/>
      <c r="AB224" s="67"/>
      <c r="AC224" s="67"/>
      <c r="AD224" s="67"/>
      <c r="AE224" s="67"/>
      <c r="AF224" s="67"/>
      <c r="AG224" s="67"/>
      <c r="AH224" s="67"/>
      <c r="AI224" s="67"/>
      <c r="AJ224" s="67"/>
      <c r="AK224" s="67"/>
      <c r="AL224" s="67"/>
      <c r="AM224" s="67"/>
      <c r="AN224" s="67"/>
      <c r="AO224" s="67"/>
      <c r="AP224" s="67"/>
      <c r="AQ224" s="67"/>
      <c r="AR224" s="67"/>
      <c r="AS224" s="67"/>
      <c r="AT224" s="67"/>
      <c r="AU224" s="67"/>
      <c r="AV224" s="67"/>
      <c r="AW224" s="67"/>
      <c r="AX224" s="67"/>
      <c r="AY224" s="67"/>
      <c r="AZ224" s="67"/>
      <c r="BA224" s="67"/>
      <c r="BB224" s="67"/>
      <c r="BC224" s="67"/>
      <c r="BD224" s="67"/>
      <c r="BE224" s="67"/>
      <c r="BF224" s="67"/>
      <c r="BG224" s="67"/>
      <c r="BH224" s="67"/>
      <c r="BI224" s="67"/>
      <c r="BJ224" s="67"/>
      <c r="BK224" s="67"/>
      <c r="BL224" s="67"/>
      <c r="BM224" s="67"/>
      <c r="BN224" s="67"/>
      <c r="BO224" s="67"/>
      <c r="BP224" s="67"/>
      <c r="BQ224" s="67"/>
      <c r="BR224" s="67"/>
      <c r="BS224" s="67"/>
      <c r="BT224" s="67"/>
      <c r="BU224" s="67"/>
      <c r="BV224" s="67"/>
      <c r="BW224" s="67"/>
      <c r="BX224" s="67"/>
    </row>
    <row r="225" spans="1:76" s="67" customFormat="1" ht="31.5">
      <c r="A225" s="459" t="s">
        <v>709</v>
      </c>
      <c r="B225" s="64"/>
      <c r="C225" s="317"/>
      <c r="D225" s="311"/>
      <c r="E225" s="458" t="s">
        <v>1626</v>
      </c>
      <c r="F225" s="311"/>
      <c r="G225" s="311"/>
      <c r="H225" s="311"/>
      <c r="I225" s="311" t="s">
        <v>1625</v>
      </c>
      <c r="J225" s="311" t="s">
        <v>152</v>
      </c>
      <c r="K225" s="826"/>
      <c r="L225" s="311"/>
      <c r="M225" s="311" t="s">
        <v>822</v>
      </c>
      <c r="N225" s="444" t="s">
        <v>1239</v>
      </c>
      <c r="O225" s="311" t="s">
        <v>117</v>
      </c>
      <c r="P225" s="319">
        <v>43760</v>
      </c>
      <c r="Q225" s="311"/>
      <c r="R225" s="460">
        <v>43739</v>
      </c>
      <c r="S225" s="460"/>
      <c r="T225" s="319">
        <v>43739</v>
      </c>
      <c r="U225" s="311"/>
      <c r="W225" s="460">
        <v>43739</v>
      </c>
      <c r="X225" s="460">
        <v>43891</v>
      </c>
      <c r="Y225" s="311"/>
      <c r="Z225" s="462" t="s">
        <v>1627</v>
      </c>
    </row>
    <row r="226" spans="1:76" ht="31.5">
      <c r="A226" s="459" t="s">
        <v>692</v>
      </c>
      <c r="B226" s="825"/>
      <c r="C226" s="449"/>
      <c r="D226" s="437"/>
      <c r="E226" s="817" t="s">
        <v>1545</v>
      </c>
      <c r="F226" s="437"/>
      <c r="G226" s="437" t="s">
        <v>166</v>
      </c>
      <c r="H226" s="437"/>
      <c r="I226" s="437" t="s">
        <v>913</v>
      </c>
      <c r="J226" s="437" t="s">
        <v>152</v>
      </c>
      <c r="K226" s="824">
        <v>17308</v>
      </c>
      <c r="L226" s="437">
        <v>1</v>
      </c>
      <c r="M226" s="437" t="s">
        <v>702</v>
      </c>
      <c r="N226" s="444" t="s">
        <v>1239</v>
      </c>
      <c r="O226" s="437"/>
      <c r="P226" s="823">
        <v>43586</v>
      </c>
      <c r="Q226" s="437"/>
      <c r="R226" s="822">
        <v>43586</v>
      </c>
      <c r="S226" s="822"/>
      <c r="T226" s="823">
        <v>43586</v>
      </c>
      <c r="U226" s="437"/>
      <c r="V226" s="818"/>
      <c r="W226" s="822">
        <v>43586</v>
      </c>
      <c r="X226" s="822">
        <v>43617</v>
      </c>
      <c r="Y226" s="437"/>
      <c r="Z226" s="966" t="s">
        <v>1614</v>
      </c>
      <c r="AA226" s="991"/>
      <c r="AB226" s="992"/>
      <c r="AC226" s="991"/>
      <c r="AD226" s="992"/>
      <c r="AE226" s="991"/>
      <c r="AF226" s="991"/>
      <c r="AG226" s="991"/>
      <c r="AH226" s="991"/>
      <c r="AI226" s="991"/>
      <c r="AJ226" s="991"/>
      <c r="AK226" s="991"/>
      <c r="AL226" s="991"/>
      <c r="AM226" s="991"/>
      <c r="AN226" s="991"/>
      <c r="AO226" s="991"/>
      <c r="AP226" s="67"/>
      <c r="AQ226" s="67"/>
      <c r="AR226" s="67"/>
      <c r="AS226" s="67"/>
      <c r="AT226" s="67"/>
      <c r="AU226" s="67"/>
      <c r="AV226" s="67"/>
      <c r="AW226" s="67"/>
      <c r="AX226" s="67"/>
      <c r="AY226" s="67"/>
      <c r="AZ226" s="67"/>
      <c r="BA226" s="67"/>
      <c r="BB226" s="67"/>
      <c r="BC226" s="67"/>
      <c r="BD226" s="67"/>
      <c r="BE226" s="67"/>
      <c r="BF226" s="67"/>
      <c r="BG226" s="67"/>
      <c r="BH226" s="67"/>
      <c r="BI226" s="67"/>
      <c r="BJ226" s="67"/>
      <c r="BK226" s="67"/>
      <c r="BL226" s="67"/>
      <c r="BM226" s="67"/>
      <c r="BN226" s="67"/>
      <c r="BO226" s="67"/>
      <c r="BP226" s="67"/>
      <c r="BQ226" s="67"/>
      <c r="BR226" s="67"/>
      <c r="BS226" s="67"/>
      <c r="BT226" s="67"/>
      <c r="BU226" s="67"/>
      <c r="BV226" s="67"/>
      <c r="BW226" s="67"/>
      <c r="BX226" s="67"/>
    </row>
    <row r="227" spans="1:76" ht="31.5">
      <c r="A227" s="459" t="s">
        <v>692</v>
      </c>
      <c r="B227" s="825"/>
      <c r="C227" s="449"/>
      <c r="D227" s="437"/>
      <c r="E227" s="817" t="s">
        <v>1544</v>
      </c>
      <c r="F227" s="437"/>
      <c r="G227" s="437" t="s">
        <v>166</v>
      </c>
      <c r="H227" s="437"/>
      <c r="I227" s="437" t="s">
        <v>1543</v>
      </c>
      <c r="J227" s="437" t="s">
        <v>152</v>
      </c>
      <c r="K227" s="824">
        <v>10404</v>
      </c>
      <c r="L227" s="437">
        <v>1</v>
      </c>
      <c r="M227" s="437" t="s">
        <v>702</v>
      </c>
      <c r="N227" s="444" t="s">
        <v>1239</v>
      </c>
      <c r="O227" s="437" t="s">
        <v>117</v>
      </c>
      <c r="P227" s="823">
        <v>43739</v>
      </c>
      <c r="Q227" s="437"/>
      <c r="R227" s="822">
        <v>43739</v>
      </c>
      <c r="S227" s="822"/>
      <c r="T227" s="823">
        <v>43739</v>
      </c>
      <c r="U227" s="437"/>
      <c r="V227" s="818"/>
      <c r="W227" s="822">
        <v>43739</v>
      </c>
      <c r="X227" s="822">
        <v>43800</v>
      </c>
      <c r="Y227" s="437"/>
      <c r="Z227" s="821"/>
      <c r="AA227" s="991"/>
      <c r="AB227" s="992"/>
      <c r="AC227" s="991"/>
      <c r="AD227" s="992"/>
      <c r="AE227" s="991"/>
      <c r="AF227" s="991"/>
      <c r="AG227" s="991"/>
      <c r="AH227" s="991"/>
      <c r="AI227" s="991"/>
      <c r="AJ227" s="991"/>
      <c r="AK227" s="991"/>
      <c r="AL227" s="991"/>
      <c r="AM227" s="991"/>
      <c r="AN227" s="991"/>
      <c r="AO227" s="991"/>
      <c r="AP227" s="67"/>
      <c r="AQ227" s="67"/>
      <c r="AR227" s="67"/>
      <c r="AS227" s="67"/>
      <c r="AT227" s="67"/>
      <c r="AU227" s="67"/>
      <c r="AV227" s="67"/>
      <c r="AW227" s="67"/>
      <c r="AX227" s="67"/>
      <c r="AY227" s="67"/>
      <c r="AZ227" s="67"/>
      <c r="BA227" s="67"/>
      <c r="BB227" s="67"/>
      <c r="BC227" s="67"/>
      <c r="BD227" s="67"/>
      <c r="BE227" s="67"/>
      <c r="BF227" s="67"/>
      <c r="BG227" s="67"/>
      <c r="BH227" s="67"/>
      <c r="BI227" s="67"/>
      <c r="BJ227" s="67"/>
      <c r="BK227" s="67"/>
      <c r="BL227" s="67"/>
      <c r="BM227" s="67"/>
      <c r="BN227" s="67"/>
      <c r="BO227" s="67"/>
      <c r="BP227" s="67"/>
      <c r="BQ227" s="67"/>
      <c r="BR227" s="67"/>
      <c r="BS227" s="67"/>
      <c r="BT227" s="67"/>
      <c r="BU227" s="67"/>
      <c r="BV227" s="67"/>
      <c r="BW227" s="67"/>
      <c r="BX227" s="67"/>
    </row>
    <row r="228" spans="1:76" ht="31.5">
      <c r="A228" s="459" t="s">
        <v>709</v>
      </c>
      <c r="B228" s="825"/>
      <c r="C228" s="449"/>
      <c r="D228" s="437"/>
      <c r="E228" s="817" t="s">
        <v>1542</v>
      </c>
      <c r="F228" s="437"/>
      <c r="G228" s="437" t="s">
        <v>166</v>
      </c>
      <c r="H228" s="437"/>
      <c r="I228" s="437" t="s">
        <v>1541</v>
      </c>
      <c r="J228" s="437" t="s">
        <v>152</v>
      </c>
      <c r="K228" s="824">
        <v>10404</v>
      </c>
      <c r="L228" s="437">
        <v>1</v>
      </c>
      <c r="M228" s="437" t="s">
        <v>702</v>
      </c>
      <c r="N228" s="444" t="s">
        <v>1239</v>
      </c>
      <c r="O228" s="437" t="s">
        <v>117</v>
      </c>
      <c r="P228" s="823">
        <v>43739</v>
      </c>
      <c r="Q228" s="437"/>
      <c r="R228" s="822">
        <v>43739</v>
      </c>
      <c r="S228" s="822"/>
      <c r="T228" s="823">
        <v>43739</v>
      </c>
      <c r="U228" s="437"/>
      <c r="V228" s="818"/>
      <c r="W228" s="822">
        <v>43739</v>
      </c>
      <c r="X228" s="822">
        <v>43800</v>
      </c>
      <c r="Y228" s="437"/>
      <c r="Z228" s="821"/>
      <c r="AA228" s="991"/>
      <c r="AB228" s="992"/>
      <c r="AC228" s="991"/>
      <c r="AD228" s="992"/>
      <c r="AE228" s="991"/>
      <c r="AF228" s="991"/>
      <c r="AG228" s="991"/>
      <c r="AH228" s="991"/>
      <c r="AI228" s="991"/>
      <c r="AJ228" s="991"/>
      <c r="AK228" s="991"/>
      <c r="AL228" s="991"/>
      <c r="AM228" s="991"/>
      <c r="AN228" s="991"/>
      <c r="AO228" s="991"/>
      <c r="AP228" s="67"/>
      <c r="AQ228" s="67"/>
      <c r="AR228" s="67"/>
      <c r="AS228" s="67"/>
      <c r="AT228" s="67"/>
      <c r="AU228" s="67"/>
      <c r="AV228" s="67"/>
      <c r="AW228" s="67"/>
      <c r="AX228" s="67"/>
      <c r="AY228" s="67"/>
      <c r="AZ228" s="67"/>
      <c r="BA228" s="67"/>
      <c r="BB228" s="67"/>
      <c r="BC228" s="67"/>
      <c r="BD228" s="67"/>
      <c r="BE228" s="67"/>
      <c r="BF228" s="67"/>
      <c r="BG228" s="67"/>
      <c r="BH228" s="67"/>
      <c r="BI228" s="67"/>
      <c r="BJ228" s="67"/>
      <c r="BK228" s="67"/>
      <c r="BL228" s="67"/>
      <c r="BM228" s="67"/>
      <c r="BN228" s="67"/>
      <c r="BO228" s="67"/>
      <c r="BP228" s="67"/>
      <c r="BQ228" s="67"/>
      <c r="BR228" s="67"/>
      <c r="BS228" s="67"/>
      <c r="BT228" s="67"/>
      <c r="BU228" s="67"/>
      <c r="BV228" s="67"/>
      <c r="BW228" s="67"/>
      <c r="BX228" s="67"/>
    </row>
    <row r="229" spans="1:76" s="964" customFormat="1" ht="15.75">
      <c r="A229" s="962" t="s">
        <v>709</v>
      </c>
      <c r="B229" s="971"/>
      <c r="C229" s="972"/>
      <c r="D229" s="973"/>
      <c r="E229" s="974" t="s">
        <v>1623</v>
      </c>
      <c r="F229" s="973"/>
      <c r="G229" s="973" t="s">
        <v>166</v>
      </c>
      <c r="H229" s="973"/>
      <c r="I229" s="973" t="s">
        <v>1624</v>
      </c>
      <c r="J229" s="973" t="s">
        <v>152</v>
      </c>
      <c r="K229" s="975">
        <v>75997</v>
      </c>
      <c r="L229" s="973">
        <v>9</v>
      </c>
      <c r="M229" s="973" t="s">
        <v>702</v>
      </c>
      <c r="N229" s="963" t="s">
        <v>1239</v>
      </c>
      <c r="O229" s="973" t="s">
        <v>117</v>
      </c>
      <c r="P229" s="976">
        <v>43739</v>
      </c>
      <c r="Q229" s="973"/>
      <c r="R229" s="977">
        <v>43739</v>
      </c>
      <c r="S229" s="977"/>
      <c r="T229" s="976">
        <v>43739</v>
      </c>
      <c r="U229" s="973"/>
      <c r="V229" s="978"/>
      <c r="W229" s="977">
        <v>43739</v>
      </c>
      <c r="X229" s="977">
        <v>43800</v>
      </c>
      <c r="Y229" s="973"/>
      <c r="Z229" s="979"/>
      <c r="AA229" s="991"/>
      <c r="AB229" s="992"/>
      <c r="AC229" s="991"/>
      <c r="AD229" s="992"/>
      <c r="AE229" s="991"/>
      <c r="AF229" s="991"/>
      <c r="AG229" s="991"/>
      <c r="AH229" s="991"/>
      <c r="AI229" s="991"/>
      <c r="AJ229" s="991"/>
      <c r="AK229" s="991"/>
      <c r="AL229" s="991"/>
      <c r="AM229" s="991"/>
      <c r="AN229" s="991"/>
      <c r="AO229" s="991"/>
      <c r="AP229" s="67"/>
      <c r="AQ229" s="67"/>
      <c r="AR229" s="67"/>
      <c r="AS229" s="67"/>
      <c r="AT229" s="67"/>
      <c r="AU229" s="67"/>
      <c r="AV229" s="67"/>
      <c r="AW229" s="67"/>
      <c r="AX229" s="67"/>
      <c r="AY229" s="67"/>
      <c r="AZ229" s="67"/>
      <c r="BA229" s="67"/>
      <c r="BB229" s="67"/>
      <c r="BC229" s="67"/>
      <c r="BD229" s="67"/>
      <c r="BE229" s="67"/>
      <c r="BF229" s="67"/>
      <c r="BG229" s="67"/>
      <c r="BH229" s="67"/>
      <c r="BI229" s="67"/>
      <c r="BJ229" s="67"/>
      <c r="BK229" s="67"/>
      <c r="BL229" s="67"/>
      <c r="BM229" s="67"/>
      <c r="BN229" s="67"/>
      <c r="BO229" s="67"/>
      <c r="BP229" s="67"/>
      <c r="BQ229" s="67"/>
      <c r="BR229" s="67"/>
      <c r="BS229" s="67"/>
      <c r="BT229" s="67"/>
      <c r="BU229" s="67"/>
      <c r="BV229" s="67"/>
      <c r="BW229" s="67"/>
      <c r="BX229" s="67"/>
    </row>
    <row r="230" spans="1:76" ht="31.5">
      <c r="A230" s="79" t="s">
        <v>692</v>
      </c>
      <c r="B230" s="813"/>
      <c r="C230" s="968"/>
      <c r="D230" s="676"/>
      <c r="E230" s="458" t="s">
        <v>1237</v>
      </c>
      <c r="F230" s="676"/>
      <c r="G230" s="676" t="s">
        <v>127</v>
      </c>
      <c r="H230" s="676"/>
      <c r="I230" s="676" t="s">
        <v>1238</v>
      </c>
      <c r="J230" s="676" t="s">
        <v>152</v>
      </c>
      <c r="K230" s="816">
        <v>60000</v>
      </c>
      <c r="L230" s="676">
        <v>1</v>
      </c>
      <c r="M230" s="676" t="s">
        <v>1238</v>
      </c>
      <c r="N230" s="444" t="s">
        <v>1239</v>
      </c>
      <c r="O230" s="676"/>
      <c r="P230" s="808">
        <v>43466</v>
      </c>
      <c r="Q230" s="676"/>
      <c r="R230" s="807">
        <v>43497</v>
      </c>
      <c r="S230" s="807"/>
      <c r="T230" s="808">
        <v>43617</v>
      </c>
      <c r="U230" s="676"/>
      <c r="V230" s="818"/>
      <c r="W230" s="807">
        <v>43497</v>
      </c>
      <c r="X230" s="807">
        <v>43617</v>
      </c>
      <c r="Y230" s="676"/>
      <c r="Z230" s="323" t="s">
        <v>1614</v>
      </c>
    </row>
    <row r="231" spans="1:76" ht="31.5">
      <c r="A231" s="79" t="s">
        <v>692</v>
      </c>
      <c r="B231" s="813"/>
      <c r="C231" s="968"/>
      <c r="D231" s="676"/>
      <c r="E231" s="458" t="s">
        <v>1240</v>
      </c>
      <c r="F231" s="676"/>
      <c r="G231" s="676" t="s">
        <v>166</v>
      </c>
      <c r="H231" s="676"/>
      <c r="I231" s="676" t="s">
        <v>1241</v>
      </c>
      <c r="J231" s="676" t="s">
        <v>152</v>
      </c>
      <c r="K231" s="816">
        <v>24385</v>
      </c>
      <c r="L231" s="676">
        <v>1</v>
      </c>
      <c r="M231" s="676" t="s">
        <v>771</v>
      </c>
      <c r="N231" s="444" t="s">
        <v>114</v>
      </c>
      <c r="O231" s="676" t="s">
        <v>122</v>
      </c>
      <c r="P231" s="808">
        <v>43556</v>
      </c>
      <c r="Q231" s="676"/>
      <c r="R231" s="807">
        <v>43556</v>
      </c>
      <c r="S231" s="807"/>
      <c r="T231" s="808">
        <v>43647</v>
      </c>
      <c r="U231" s="676"/>
      <c r="V231" s="818"/>
      <c r="W231" s="807">
        <v>43556</v>
      </c>
      <c r="X231" s="807">
        <v>43647</v>
      </c>
      <c r="Y231" s="676"/>
      <c r="Z231" s="323"/>
    </row>
    <row r="232" spans="1:76" ht="31.5">
      <c r="A232" s="79" t="s">
        <v>692</v>
      </c>
      <c r="B232" s="813"/>
      <c r="C232" s="968"/>
      <c r="D232" s="676"/>
      <c r="E232" s="817" t="s">
        <v>1540</v>
      </c>
      <c r="F232" s="676"/>
      <c r="G232" s="676" t="s">
        <v>166</v>
      </c>
      <c r="H232" s="676"/>
      <c r="I232" s="676" t="s">
        <v>1539</v>
      </c>
      <c r="J232" s="676" t="s">
        <v>152</v>
      </c>
      <c r="K232" s="816">
        <v>21230</v>
      </c>
      <c r="L232" s="676">
        <v>1</v>
      </c>
      <c r="M232" s="676" t="s">
        <v>771</v>
      </c>
      <c r="N232" s="444" t="s">
        <v>114</v>
      </c>
      <c r="O232" s="676" t="s">
        <v>122</v>
      </c>
      <c r="P232" s="808">
        <v>43647</v>
      </c>
      <c r="Q232" s="676"/>
      <c r="R232" s="807">
        <v>43647</v>
      </c>
      <c r="S232" s="807"/>
      <c r="T232" s="808">
        <v>43647</v>
      </c>
      <c r="U232" s="676"/>
      <c r="V232" s="818"/>
      <c r="W232" s="807">
        <v>43647</v>
      </c>
      <c r="X232" s="807">
        <v>43800</v>
      </c>
      <c r="Y232" s="676"/>
      <c r="Z232" s="820"/>
      <c r="AA232" s="819"/>
      <c r="AB232" s="819"/>
      <c r="AC232" s="819"/>
      <c r="AD232" s="819"/>
      <c r="AE232" s="819"/>
      <c r="AF232" s="819"/>
      <c r="AG232" s="819"/>
      <c r="AH232" s="819"/>
      <c r="AI232" s="819"/>
      <c r="AJ232" s="819"/>
      <c r="AK232" s="819"/>
      <c r="AL232" s="819"/>
      <c r="AM232" s="819"/>
      <c r="AN232" s="819"/>
      <c r="AO232" s="819"/>
    </row>
    <row r="233" spans="1:76" ht="26.25">
      <c r="A233" s="79" t="s">
        <v>709</v>
      </c>
      <c r="B233" s="813"/>
      <c r="C233" s="968"/>
      <c r="D233" s="676"/>
      <c r="E233" s="458" t="s">
        <v>1242</v>
      </c>
      <c r="F233" s="676"/>
      <c r="G233" s="676" t="s">
        <v>166</v>
      </c>
      <c r="H233" s="676"/>
      <c r="I233" s="676" t="s">
        <v>1243</v>
      </c>
      <c r="J233" s="676" t="s">
        <v>152</v>
      </c>
      <c r="K233" s="816">
        <v>20326</v>
      </c>
      <c r="L233" s="676">
        <v>1</v>
      </c>
      <c r="M233" s="676" t="s">
        <v>372</v>
      </c>
      <c r="N233" s="444" t="s">
        <v>114</v>
      </c>
      <c r="O233" s="676" t="s">
        <v>122</v>
      </c>
      <c r="P233" s="808">
        <v>43497</v>
      </c>
      <c r="Q233" s="676"/>
      <c r="R233" s="807">
        <v>43525</v>
      </c>
      <c r="S233" s="807"/>
      <c r="T233" s="808">
        <v>43497</v>
      </c>
      <c r="U233" s="676"/>
      <c r="V233" s="818"/>
      <c r="W233" s="807">
        <v>43525</v>
      </c>
      <c r="X233" s="807">
        <v>43800</v>
      </c>
      <c r="Y233" s="676"/>
      <c r="Z233" s="323"/>
    </row>
    <row r="234" spans="1:76" ht="26.25">
      <c r="A234" s="79" t="s">
        <v>692</v>
      </c>
      <c r="B234" s="813"/>
      <c r="C234" s="968"/>
      <c r="D234" s="676"/>
      <c r="E234" s="817" t="s">
        <v>1538</v>
      </c>
      <c r="F234" s="676"/>
      <c r="G234" s="676" t="s">
        <v>166</v>
      </c>
      <c r="H234" s="676"/>
      <c r="I234" s="676" t="s">
        <v>777</v>
      </c>
      <c r="J234" s="676" t="s">
        <v>152</v>
      </c>
      <c r="K234" s="816">
        <v>9808</v>
      </c>
      <c r="L234" s="676">
        <v>2</v>
      </c>
      <c r="M234" s="676" t="s">
        <v>372</v>
      </c>
      <c r="N234" s="444" t="s">
        <v>114</v>
      </c>
      <c r="O234" s="676" t="s">
        <v>122</v>
      </c>
      <c r="P234" s="808">
        <v>43617</v>
      </c>
      <c r="Q234" s="676"/>
      <c r="R234" s="807">
        <v>43586</v>
      </c>
      <c r="S234" s="807"/>
      <c r="T234" s="808" t="s">
        <v>699</v>
      </c>
      <c r="U234" s="676"/>
      <c r="V234" s="818"/>
      <c r="W234" s="807">
        <v>43586</v>
      </c>
      <c r="X234" s="807">
        <v>43617</v>
      </c>
      <c r="Y234" s="676"/>
      <c r="Z234" s="815"/>
      <c r="AA234" s="809"/>
      <c r="AB234" s="814"/>
      <c r="AC234" s="809"/>
      <c r="AD234" s="814"/>
      <c r="AE234" s="809"/>
      <c r="AF234" s="809"/>
      <c r="AG234" s="809"/>
      <c r="AH234" s="809"/>
      <c r="AI234" s="809"/>
      <c r="AJ234" s="809"/>
      <c r="AK234" s="809"/>
      <c r="AL234" s="809"/>
      <c r="AM234" s="809"/>
      <c r="AN234" s="809"/>
      <c r="AO234" s="809"/>
    </row>
    <row r="235" spans="1:76" ht="31.5">
      <c r="A235" s="79" t="s">
        <v>692</v>
      </c>
      <c r="B235" s="813"/>
      <c r="C235" s="968"/>
      <c r="D235" s="676"/>
      <c r="E235" s="817" t="s">
        <v>1537</v>
      </c>
      <c r="F235" s="676"/>
      <c r="G235" s="676" t="s">
        <v>166</v>
      </c>
      <c r="H235" s="676"/>
      <c r="I235" s="676" t="s">
        <v>1536</v>
      </c>
      <c r="J235" s="676" t="s">
        <v>152</v>
      </c>
      <c r="K235" s="816">
        <v>962.22</v>
      </c>
      <c r="L235" s="676">
        <v>1</v>
      </c>
      <c r="M235" s="676" t="s">
        <v>372</v>
      </c>
      <c r="N235" s="444" t="s">
        <v>114</v>
      </c>
      <c r="O235" s="676" t="s">
        <v>122</v>
      </c>
      <c r="P235" s="808">
        <v>43617</v>
      </c>
      <c r="Q235" s="676"/>
      <c r="R235" s="807">
        <v>43617</v>
      </c>
      <c r="S235" s="807"/>
      <c r="T235" s="808" t="s">
        <v>699</v>
      </c>
      <c r="U235" s="676"/>
      <c r="V235" s="807"/>
      <c r="W235" s="802">
        <v>43617</v>
      </c>
      <c r="X235" s="807">
        <v>43678</v>
      </c>
      <c r="Y235" s="676"/>
      <c r="Z235" s="815"/>
      <c r="AA235" s="809"/>
      <c r="AB235" s="814"/>
      <c r="AC235" s="809"/>
      <c r="AD235" s="814"/>
      <c r="AE235" s="809"/>
      <c r="AF235" s="809"/>
      <c r="AG235" s="809"/>
      <c r="AH235" s="809"/>
      <c r="AI235" s="809"/>
      <c r="AJ235" s="809"/>
      <c r="AK235" s="809"/>
      <c r="AL235" s="809"/>
      <c r="AM235" s="809"/>
      <c r="AN235" s="809"/>
      <c r="AO235" s="809"/>
    </row>
    <row r="236" spans="1:76" ht="31.5">
      <c r="A236" s="79" t="s">
        <v>692</v>
      </c>
      <c r="B236" s="813"/>
      <c r="C236" s="87"/>
      <c r="D236" s="87"/>
      <c r="E236" s="812" t="s">
        <v>1535</v>
      </c>
      <c r="F236" s="87"/>
      <c r="G236" s="676" t="s">
        <v>127</v>
      </c>
      <c r="H236" s="87"/>
      <c r="I236" s="87" t="s">
        <v>1534</v>
      </c>
      <c r="J236" s="676" t="s">
        <v>152</v>
      </c>
      <c r="K236" s="811">
        <v>42725.06</v>
      </c>
      <c r="L236" s="87">
        <v>1</v>
      </c>
      <c r="M236" s="676" t="s">
        <v>372</v>
      </c>
      <c r="N236" s="444" t="s">
        <v>114</v>
      </c>
      <c r="O236" s="676" t="s">
        <v>122</v>
      </c>
      <c r="P236" s="808">
        <v>43586</v>
      </c>
      <c r="Q236" s="676"/>
      <c r="R236" s="807">
        <v>43617</v>
      </c>
      <c r="S236" s="807"/>
      <c r="T236" s="808" t="s">
        <v>699</v>
      </c>
      <c r="U236" s="676"/>
      <c r="V236" s="807"/>
      <c r="W236" s="802">
        <v>43586</v>
      </c>
      <c r="X236" s="807">
        <v>43800</v>
      </c>
      <c r="Y236" s="87"/>
      <c r="Z236" s="810"/>
      <c r="AA236" s="809"/>
      <c r="AB236" s="809"/>
      <c r="AC236" s="809"/>
      <c r="AD236" s="809"/>
      <c r="AE236" s="809"/>
      <c r="AF236" s="809"/>
      <c r="AG236" s="809"/>
      <c r="AH236" s="809"/>
      <c r="AI236" s="809"/>
      <c r="AJ236" s="809"/>
      <c r="AK236" s="809"/>
      <c r="AL236" s="809"/>
      <c r="AM236" s="809"/>
      <c r="AN236" s="809"/>
      <c r="AO236" s="809"/>
    </row>
    <row r="237" spans="1:76" ht="26.25">
      <c r="A237" s="806" t="s">
        <v>692</v>
      </c>
      <c r="B237" s="803"/>
      <c r="C237" s="803"/>
      <c r="D237" s="803"/>
      <c r="E237" s="805" t="s">
        <v>1533</v>
      </c>
      <c r="F237" s="803"/>
      <c r="G237" s="676" t="s">
        <v>127</v>
      </c>
      <c r="H237" s="803"/>
      <c r="I237" s="803" t="s">
        <v>1532</v>
      </c>
      <c r="J237" s="676" t="s">
        <v>152</v>
      </c>
      <c r="K237" s="804"/>
      <c r="L237" s="803">
        <v>1</v>
      </c>
      <c r="M237" s="676" t="s">
        <v>372</v>
      </c>
      <c r="N237" s="444" t="s">
        <v>114</v>
      </c>
      <c r="O237" s="676" t="s">
        <v>122</v>
      </c>
      <c r="P237" s="808">
        <v>43586</v>
      </c>
      <c r="Q237" s="676"/>
      <c r="R237" s="807">
        <v>43617</v>
      </c>
      <c r="S237" s="807"/>
      <c r="T237" s="808" t="s">
        <v>699</v>
      </c>
      <c r="U237" s="676"/>
      <c r="V237" s="807"/>
      <c r="W237" s="802">
        <v>43586</v>
      </c>
      <c r="X237" s="807">
        <v>43800</v>
      </c>
      <c r="Y237" s="801"/>
      <c r="Z237" s="800"/>
      <c r="AA237" s="799"/>
      <c r="AB237" s="799"/>
      <c r="AC237" s="799"/>
      <c r="AD237" s="799"/>
      <c r="AE237" s="799"/>
      <c r="AF237" s="799"/>
      <c r="AG237" s="799"/>
      <c r="AH237" s="799"/>
      <c r="AI237" s="799"/>
      <c r="AJ237" s="799"/>
      <c r="AK237" s="799"/>
      <c r="AL237" s="799"/>
      <c r="AM237" s="799"/>
      <c r="AN237" s="799"/>
      <c r="AO237" s="799"/>
    </row>
    <row r="238" spans="1:76" ht="26.25">
      <c r="A238" s="806" t="s">
        <v>692</v>
      </c>
      <c r="B238" s="803"/>
      <c r="C238" s="803"/>
      <c r="D238" s="803"/>
      <c r="E238" s="805" t="s">
        <v>1531</v>
      </c>
      <c r="F238" s="803"/>
      <c r="G238" s="676" t="s">
        <v>127</v>
      </c>
      <c r="H238" s="803"/>
      <c r="I238" s="803" t="s">
        <v>1621</v>
      </c>
      <c r="J238" s="676" t="s">
        <v>152</v>
      </c>
      <c r="K238" s="804">
        <v>9672.7199999999993</v>
      </c>
      <c r="L238" s="803">
        <v>1</v>
      </c>
      <c r="M238" s="801" t="s">
        <v>372</v>
      </c>
      <c r="N238" s="444" t="s">
        <v>114</v>
      </c>
      <c r="O238" s="801" t="s">
        <v>122</v>
      </c>
      <c r="P238" s="808">
        <v>43586</v>
      </c>
      <c r="Q238" s="676"/>
      <c r="R238" s="807">
        <v>43617</v>
      </c>
      <c r="S238" s="807"/>
      <c r="T238" s="808" t="s">
        <v>699</v>
      </c>
      <c r="U238" s="676"/>
      <c r="V238" s="807"/>
      <c r="W238" s="802">
        <v>43678</v>
      </c>
      <c r="X238" s="807">
        <v>43800</v>
      </c>
      <c r="Y238" s="801"/>
      <c r="Z238" s="800"/>
      <c r="AA238" s="799"/>
      <c r="AB238" s="799"/>
      <c r="AC238" s="799"/>
      <c r="AD238" s="799"/>
      <c r="AE238" s="799"/>
      <c r="AF238" s="799"/>
      <c r="AG238" s="799"/>
      <c r="AH238" s="799"/>
      <c r="AI238" s="799"/>
      <c r="AJ238" s="799"/>
      <c r="AK238" s="799"/>
      <c r="AL238" s="799"/>
      <c r="AM238" s="799"/>
      <c r="AN238" s="799"/>
      <c r="AO238" s="799"/>
    </row>
    <row r="239" spans="1:76">
      <c r="M239" s="61"/>
    </row>
    <row r="240" spans="1:76">
      <c r="M240" s="61"/>
    </row>
    <row r="241" spans="13:13">
      <c r="M241" s="61"/>
    </row>
    <row r="242" spans="13:13">
      <c r="M242" s="61"/>
    </row>
    <row r="243" spans="13:13">
      <c r="M243" s="61"/>
    </row>
    <row r="244" spans="13:13">
      <c r="M244" s="61"/>
    </row>
    <row r="245" spans="13:13">
      <c r="M245" s="61"/>
    </row>
    <row r="246" spans="13:13">
      <c r="M246" s="61"/>
    </row>
    <row r="247" spans="13:13">
      <c r="M247" s="61"/>
    </row>
    <row r="248" spans="13:13">
      <c r="M248" s="61"/>
    </row>
    <row r="249" spans="13:13">
      <c r="M249" s="61"/>
    </row>
    <row r="250" spans="13:13">
      <c r="M250" s="61"/>
    </row>
    <row r="251" spans="13:13">
      <c r="M251" s="61"/>
    </row>
    <row r="252" spans="13:13">
      <c r="M252" s="61"/>
    </row>
    <row r="253" spans="13:13">
      <c r="M253" s="61"/>
    </row>
    <row r="254" spans="13:13">
      <c r="M254" s="61"/>
    </row>
    <row r="255" spans="13:13">
      <c r="M255" s="61"/>
    </row>
    <row r="256" spans="13:13">
      <c r="M256" s="61"/>
    </row>
    <row r="257" spans="13:13">
      <c r="M257" s="61"/>
    </row>
    <row r="258" spans="13:13">
      <c r="M258" s="61"/>
    </row>
    <row r="259" spans="13:13">
      <c r="M259" s="61"/>
    </row>
    <row r="260" spans="13:13">
      <c r="M260" s="61"/>
    </row>
    <row r="261" spans="13:13">
      <c r="M261" s="61"/>
    </row>
    <row r="262" spans="13:13">
      <c r="M262" s="61"/>
    </row>
    <row r="263" spans="13:13">
      <c r="M263" s="61"/>
    </row>
    <row r="264" spans="13:13">
      <c r="M264" s="61"/>
    </row>
    <row r="265" spans="13:13">
      <c r="M265" s="61"/>
    </row>
    <row r="266" spans="13:13">
      <c r="M266" s="61"/>
    </row>
    <row r="267" spans="13:13">
      <c r="M267" s="61"/>
    </row>
    <row r="268" spans="13:13">
      <c r="M268" s="61"/>
    </row>
    <row r="269" spans="13:13">
      <c r="M269" s="61"/>
    </row>
    <row r="270" spans="13:13">
      <c r="M270" s="61"/>
    </row>
    <row r="271" spans="13:13">
      <c r="M271" s="61"/>
    </row>
    <row r="272" spans="13:13">
      <c r="M272" s="61"/>
    </row>
    <row r="273" spans="13:13">
      <c r="M273" s="61"/>
    </row>
    <row r="274" spans="13:13">
      <c r="M274" s="61"/>
    </row>
    <row r="275" spans="13:13">
      <c r="M275" s="61"/>
    </row>
    <row r="276" spans="13:13">
      <c r="M276" s="61"/>
    </row>
    <row r="277" spans="13:13">
      <c r="M277" s="61"/>
    </row>
    <row r="278" spans="13:13">
      <c r="M278" s="61"/>
    </row>
    <row r="279" spans="13:13">
      <c r="M279" s="61"/>
    </row>
    <row r="280" spans="13:13">
      <c r="M280" s="61"/>
    </row>
    <row r="281" spans="13:13">
      <c r="M281" s="61"/>
    </row>
    <row r="282" spans="13:13">
      <c r="M282" s="61"/>
    </row>
    <row r="283" spans="13:13">
      <c r="M283" s="61"/>
    </row>
    <row r="284" spans="13:13">
      <c r="M284" s="61"/>
    </row>
    <row r="285" spans="13:13">
      <c r="M285" s="61"/>
    </row>
    <row r="286" spans="13:13">
      <c r="M286" s="61"/>
    </row>
    <row r="287" spans="13:13">
      <c r="M287" s="61"/>
    </row>
    <row r="288" spans="13:13">
      <c r="M288" s="61"/>
    </row>
    <row r="289" spans="13:13">
      <c r="M289" s="61"/>
    </row>
    <row r="290" spans="13:13">
      <c r="M290" s="61"/>
    </row>
    <row r="291" spans="13:13">
      <c r="M291" s="61"/>
    </row>
    <row r="292" spans="13:13">
      <c r="M292" s="61"/>
    </row>
    <row r="293" spans="13:13">
      <c r="M293" s="61"/>
    </row>
    <row r="294" spans="13:13">
      <c r="M294" s="61"/>
    </row>
    <row r="295" spans="13:13">
      <c r="M295" s="61"/>
    </row>
    <row r="296" spans="13:13">
      <c r="M296" s="61"/>
    </row>
    <row r="297" spans="13:13">
      <c r="M297" s="61"/>
    </row>
    <row r="298" spans="13:13">
      <c r="M298" s="61"/>
    </row>
    <row r="299" spans="13:13">
      <c r="M299" s="61"/>
    </row>
    <row r="300" spans="13:13">
      <c r="M300" s="61"/>
    </row>
    <row r="301" spans="13:13">
      <c r="M301" s="61"/>
    </row>
    <row r="302" spans="13:13">
      <c r="M302" s="61"/>
    </row>
    <row r="303" spans="13:13">
      <c r="M303" s="61"/>
    </row>
    <row r="304" spans="13:13">
      <c r="M304" s="61"/>
    </row>
    <row r="305" spans="13:13">
      <c r="M305" s="61"/>
    </row>
    <row r="306" spans="13:13">
      <c r="M306" s="61"/>
    </row>
    <row r="307" spans="13:13">
      <c r="M307" s="61"/>
    </row>
    <row r="308" spans="13:13">
      <c r="M308" s="61"/>
    </row>
    <row r="309" spans="13:13">
      <c r="M309" s="61"/>
    </row>
    <row r="310" spans="13:13">
      <c r="M310" s="61"/>
    </row>
    <row r="311" spans="13:13">
      <c r="M311" s="61"/>
    </row>
    <row r="312" spans="13:13">
      <c r="M312" s="61"/>
    </row>
    <row r="313" spans="13:13">
      <c r="M313" s="61"/>
    </row>
    <row r="314" spans="13:13">
      <c r="M314" s="61"/>
    </row>
    <row r="315" spans="13:13">
      <c r="M315" s="61"/>
    </row>
    <row r="316" spans="13:13">
      <c r="M316" s="61"/>
    </row>
    <row r="317" spans="13:13">
      <c r="M317" s="61"/>
    </row>
    <row r="318" spans="13:13">
      <c r="M318" s="61"/>
    </row>
    <row r="319" spans="13:13">
      <c r="M319" s="61"/>
    </row>
    <row r="320" spans="13:13">
      <c r="M320" s="61"/>
    </row>
    <row r="321" spans="13:13">
      <c r="M321" s="61"/>
    </row>
    <row r="322" spans="13:13">
      <c r="M322" s="61"/>
    </row>
    <row r="323" spans="13:13">
      <c r="M323" s="61"/>
    </row>
    <row r="324" spans="13:13">
      <c r="M324" s="61"/>
    </row>
    <row r="325" spans="13:13">
      <c r="M325" s="61"/>
    </row>
    <row r="326" spans="13:13">
      <c r="M326" s="61"/>
    </row>
    <row r="327" spans="13:13">
      <c r="M327" s="61"/>
    </row>
    <row r="328" spans="13:13">
      <c r="M328" s="61"/>
    </row>
    <row r="329" spans="13:13">
      <c r="M329" s="61"/>
    </row>
    <row r="330" spans="13:13">
      <c r="M330" s="61"/>
    </row>
    <row r="331" spans="13:13">
      <c r="M331" s="61"/>
    </row>
    <row r="332" spans="13:13">
      <c r="M332" s="61"/>
    </row>
    <row r="333" spans="13:13">
      <c r="M333" s="61"/>
    </row>
    <row r="334" spans="13:13">
      <c r="M334" s="61"/>
    </row>
    <row r="335" spans="13:13">
      <c r="M335" s="61"/>
    </row>
    <row r="336" spans="13:13">
      <c r="M336" s="61"/>
    </row>
    <row r="337" spans="13:13">
      <c r="M337" s="61"/>
    </row>
    <row r="338" spans="13:13">
      <c r="M338" s="61"/>
    </row>
    <row r="339" spans="13:13">
      <c r="M339" s="61"/>
    </row>
    <row r="340" spans="13:13">
      <c r="M340" s="61"/>
    </row>
    <row r="341" spans="13:13">
      <c r="M341" s="61"/>
    </row>
    <row r="342" spans="13:13">
      <c r="M342" s="61"/>
    </row>
    <row r="343" spans="13:13">
      <c r="M343" s="61"/>
    </row>
    <row r="344" spans="13:13">
      <c r="M344" s="61"/>
    </row>
    <row r="345" spans="13:13">
      <c r="M345" s="61"/>
    </row>
    <row r="346" spans="13:13">
      <c r="M346" s="61"/>
    </row>
    <row r="347" spans="13:13">
      <c r="M347" s="61"/>
    </row>
    <row r="348" spans="13:13">
      <c r="M348" s="61"/>
    </row>
    <row r="349" spans="13:13">
      <c r="M349" s="61"/>
    </row>
    <row r="350" spans="13:13">
      <c r="M350" s="61"/>
    </row>
    <row r="351" spans="13:13">
      <c r="M351" s="61"/>
    </row>
    <row r="352" spans="13:13">
      <c r="M352" s="61"/>
    </row>
    <row r="353" spans="13:13">
      <c r="M353" s="61"/>
    </row>
    <row r="354" spans="13:13">
      <c r="M354" s="61"/>
    </row>
    <row r="355" spans="13:13">
      <c r="M355" s="61"/>
    </row>
    <row r="356" spans="13:13">
      <c r="M356" s="61"/>
    </row>
    <row r="357" spans="13:13">
      <c r="M357" s="61"/>
    </row>
    <row r="358" spans="13:13">
      <c r="M358" s="61"/>
    </row>
    <row r="359" spans="13:13">
      <c r="M359" s="61"/>
    </row>
    <row r="360" spans="13:13">
      <c r="M360" s="61"/>
    </row>
    <row r="361" spans="13:13">
      <c r="M361" s="61"/>
    </row>
    <row r="362" spans="13:13">
      <c r="M362" s="61"/>
    </row>
    <row r="363" spans="13:13">
      <c r="M363" s="61"/>
    </row>
    <row r="364" spans="13:13">
      <c r="M364" s="61"/>
    </row>
    <row r="365" spans="13:13">
      <c r="M365" s="61"/>
    </row>
    <row r="366" spans="13:13">
      <c r="M366" s="61"/>
    </row>
    <row r="367" spans="13:13">
      <c r="M367" s="61"/>
    </row>
    <row r="368" spans="13:13">
      <c r="M368" s="61"/>
    </row>
    <row r="369" spans="13:13">
      <c r="M369" s="61"/>
    </row>
    <row r="370" spans="13:13">
      <c r="M370" s="61"/>
    </row>
    <row r="371" spans="13:13">
      <c r="M371" s="61"/>
    </row>
    <row r="372" spans="13:13">
      <c r="M372" s="61"/>
    </row>
    <row r="373" spans="13:13">
      <c r="M373" s="61"/>
    </row>
    <row r="374" spans="13:13">
      <c r="M374" s="61"/>
    </row>
    <row r="375" spans="13:13">
      <c r="M375" s="61"/>
    </row>
    <row r="376" spans="13:13">
      <c r="M376" s="61"/>
    </row>
    <row r="377" spans="13:13">
      <c r="M377" s="61"/>
    </row>
    <row r="378" spans="13:13">
      <c r="M378" s="61"/>
    </row>
    <row r="379" spans="13:13">
      <c r="M379" s="61"/>
    </row>
    <row r="380" spans="13:13">
      <c r="M380" s="61"/>
    </row>
    <row r="381" spans="13:13">
      <c r="M381" s="61"/>
    </row>
    <row r="382" spans="13:13">
      <c r="M382" s="61"/>
    </row>
    <row r="383" spans="13:13">
      <c r="M383" s="61"/>
    </row>
    <row r="384" spans="13:13">
      <c r="M384" s="61"/>
    </row>
    <row r="385" spans="13:13">
      <c r="M385" s="61"/>
    </row>
    <row r="386" spans="13:13">
      <c r="M386" s="61"/>
    </row>
    <row r="387" spans="13:13">
      <c r="M387" s="61"/>
    </row>
    <row r="388" spans="13:13">
      <c r="M388" s="61"/>
    </row>
    <row r="389" spans="13:13">
      <c r="M389" s="61"/>
    </row>
    <row r="390" spans="13:13">
      <c r="M390" s="61"/>
    </row>
    <row r="391" spans="13:13">
      <c r="M391" s="61"/>
    </row>
    <row r="392" spans="13:13">
      <c r="M392" s="61"/>
    </row>
    <row r="393" spans="13:13">
      <c r="M393" s="61"/>
    </row>
    <row r="394" spans="13:13">
      <c r="M394" s="61"/>
    </row>
  </sheetData>
  <mergeCells count="142">
    <mergeCell ref="AJ179:AK179"/>
    <mergeCell ref="A197:A199"/>
    <mergeCell ref="B197:B199"/>
    <mergeCell ref="C197:C199"/>
    <mergeCell ref="D197:D199"/>
    <mergeCell ref="E197:E199"/>
    <mergeCell ref="F197:F199"/>
    <mergeCell ref="G197:G199"/>
    <mergeCell ref="H197:H199"/>
    <mergeCell ref="I197:I199"/>
    <mergeCell ref="X179:Y179"/>
    <mergeCell ref="Z179:AA179"/>
    <mergeCell ref="AB179:AC179"/>
    <mergeCell ref="AD179:AE179"/>
    <mergeCell ref="AF179:AG179"/>
    <mergeCell ref="AH179:AI179"/>
    <mergeCell ref="O178:O180"/>
    <mergeCell ref="P178:AK178"/>
    <mergeCell ref="J197:J199"/>
    <mergeCell ref="K197:K199"/>
    <mergeCell ref="L197:L199"/>
    <mergeCell ref="M197:M199"/>
    <mergeCell ref="N197:N199"/>
    <mergeCell ref="P197:U197"/>
    <mergeCell ref="V197:V199"/>
    <mergeCell ref="W197:X197"/>
    <mergeCell ref="Y197:Y199"/>
    <mergeCell ref="Z197:Z199"/>
    <mergeCell ref="K178:K180"/>
    <mergeCell ref="L178:L180"/>
    <mergeCell ref="M178:M180"/>
    <mergeCell ref="N178:N180"/>
    <mergeCell ref="P198:Q198"/>
    <mergeCell ref="R198:S198"/>
    <mergeCell ref="T198:U198"/>
    <mergeCell ref="W198:W199"/>
    <mergeCell ref="X198:X199"/>
    <mergeCell ref="O197:O199"/>
    <mergeCell ref="AH80:AH82"/>
    <mergeCell ref="P81:Q81"/>
    <mergeCell ref="AI177:AO177"/>
    <mergeCell ref="A178:A180"/>
    <mergeCell ref="B178:B180"/>
    <mergeCell ref="C178:C180"/>
    <mergeCell ref="D178:D180"/>
    <mergeCell ref="E178:E180"/>
    <mergeCell ref="F178:F180"/>
    <mergeCell ref="G178:G180"/>
    <mergeCell ref="H178:H180"/>
    <mergeCell ref="AL178:AL179"/>
    <mergeCell ref="AM178:AM179"/>
    <mergeCell ref="AN178:AN179"/>
    <mergeCell ref="AO178:AO179"/>
    <mergeCell ref="P179:Q179"/>
    <mergeCell ref="R179:S179"/>
    <mergeCell ref="T179:U179"/>
    <mergeCell ref="V179:W179"/>
    <mergeCell ref="I178:I180"/>
    <mergeCell ref="J178:J180"/>
    <mergeCell ref="AB81:AC81"/>
    <mergeCell ref="AD81:AE81"/>
    <mergeCell ref="A177:AH177"/>
    <mergeCell ref="P80:AE80"/>
    <mergeCell ref="AF80:AF82"/>
    <mergeCell ref="F80:F82"/>
    <mergeCell ref="G80:G82"/>
    <mergeCell ref="H80:H82"/>
    <mergeCell ref="J80:J82"/>
    <mergeCell ref="K80:K82"/>
    <mergeCell ref="AG80:AG82"/>
    <mergeCell ref="I80:I82"/>
    <mergeCell ref="R81:S81"/>
    <mergeCell ref="T81:U81"/>
    <mergeCell ref="V81:W81"/>
    <mergeCell ref="X81:Y81"/>
    <mergeCell ref="Z81:AA81"/>
    <mergeCell ref="A80:A82"/>
    <mergeCell ref="B80:B82"/>
    <mergeCell ref="C80:C82"/>
    <mergeCell ref="D80:D82"/>
    <mergeCell ref="E80:E82"/>
    <mergeCell ref="L80:L82"/>
    <mergeCell ref="M80:M82"/>
    <mergeCell ref="N80:N82"/>
    <mergeCell ref="O80:O82"/>
    <mergeCell ref="L17:L19"/>
    <mergeCell ref="M17:M19"/>
    <mergeCell ref="N17:N19"/>
    <mergeCell ref="O17:O19"/>
    <mergeCell ref="P17:AE17"/>
    <mergeCell ref="AF17:AF19"/>
    <mergeCell ref="AG17:AG19"/>
    <mergeCell ref="AH17:AH19"/>
    <mergeCell ref="A79:AH79"/>
    <mergeCell ref="A4:AH4"/>
    <mergeCell ref="A5:A7"/>
    <mergeCell ref="B5:B7"/>
    <mergeCell ref="C5:C7"/>
    <mergeCell ref="D5:D7"/>
    <mergeCell ref="E5:E7"/>
    <mergeCell ref="F5:F7"/>
    <mergeCell ref="G5:G7"/>
    <mergeCell ref="H5:H7"/>
    <mergeCell ref="Z6:AA6"/>
    <mergeCell ref="AB6:AC6"/>
    <mergeCell ref="AD6:AE6"/>
    <mergeCell ref="I5:I7"/>
    <mergeCell ref="J5:J7"/>
    <mergeCell ref="K5:K7"/>
    <mergeCell ref="L5:L7"/>
    <mergeCell ref="R6:S6"/>
    <mergeCell ref="T6:U6"/>
    <mergeCell ref="V6:W6"/>
    <mergeCell ref="X6:Y6"/>
    <mergeCell ref="M5:M7"/>
    <mergeCell ref="N5:N7"/>
    <mergeCell ref="O5:O7"/>
    <mergeCell ref="P5:AE5"/>
    <mergeCell ref="AH5:AH7"/>
    <mergeCell ref="AF5:AF7"/>
    <mergeCell ref="AG5:AG7"/>
    <mergeCell ref="P6:Q6"/>
    <mergeCell ref="P18:Q18"/>
    <mergeCell ref="R18:S18"/>
    <mergeCell ref="T18:U18"/>
    <mergeCell ref="V18:W18"/>
    <mergeCell ref="X18:Y18"/>
    <mergeCell ref="Z18:AA18"/>
    <mergeCell ref="AB18:AC18"/>
    <mergeCell ref="AD18:AE18"/>
    <mergeCell ref="A16:AH16"/>
    <mergeCell ref="A17:A19"/>
    <mergeCell ref="B17:B19"/>
    <mergeCell ref="C17:C19"/>
    <mergeCell ref="D17:D19"/>
    <mergeCell ref="E17:E19"/>
    <mergeCell ref="F17:F19"/>
    <mergeCell ref="G17:G19"/>
    <mergeCell ref="H17:H19"/>
    <mergeCell ref="I17:I19"/>
    <mergeCell ref="J17:J19"/>
    <mergeCell ref="K17:K19"/>
  </mergeCells>
  <dataValidations count="30">
    <dataValidation type="list" allowBlank="1" showInputMessage="1" showErrorMessage="1" sqref="WVR982969:WVR982972 JF18:JF21 TB18:TB21 ACX18:ACX21 AMT18:AMT21 AWP18:AWP21 BGL18:BGL21 BQH18:BQH21 CAD18:CAD21 CJZ18:CJZ21 CTV18:CTV21 DDR18:DDR21 DNN18:DNN21 DXJ18:DXJ21 EHF18:EHF21 ERB18:ERB21 FAX18:FAX21 FKT18:FKT21 FUP18:FUP21 GEL18:GEL21 GOH18:GOH21 GYD18:GYD21 HHZ18:HHZ21 HRV18:HRV21 IBR18:IBR21 ILN18:ILN21 IVJ18:IVJ21 JFF18:JFF21 JPB18:JPB21 JYX18:JYX21 KIT18:KIT21 KSP18:KSP21 LCL18:LCL21 LMH18:LMH21 LWD18:LWD21 MFZ18:MFZ21 MPV18:MPV21 MZR18:MZR21 NJN18:NJN21 NTJ18:NTJ21 ODF18:ODF21 ONB18:ONB21 OWX18:OWX21 PGT18:PGT21 PQP18:PQP21 QAL18:QAL21 QKH18:QKH21 QUD18:QUD21 RDZ18:RDZ21 RNV18:RNV21 RXR18:RXR21 SHN18:SHN21 SRJ18:SRJ21 TBF18:TBF21 TLB18:TLB21 TUX18:TUX21 UET18:UET21 UOP18:UOP21 UYL18:UYL21 VIH18:VIH21 VSD18:VSD21 WBZ18:WBZ21 WLV18:WLV21 WVR18:WVR21 J65465:J65468 JF65465:JF65468 TB65465:TB65468 ACX65465:ACX65468 AMT65465:AMT65468 AWP65465:AWP65468 BGL65465:BGL65468 BQH65465:BQH65468 CAD65465:CAD65468 CJZ65465:CJZ65468 CTV65465:CTV65468 DDR65465:DDR65468 DNN65465:DNN65468 DXJ65465:DXJ65468 EHF65465:EHF65468 ERB65465:ERB65468 FAX65465:FAX65468 FKT65465:FKT65468 FUP65465:FUP65468 GEL65465:GEL65468 GOH65465:GOH65468 GYD65465:GYD65468 HHZ65465:HHZ65468 HRV65465:HRV65468 IBR65465:IBR65468 ILN65465:ILN65468 IVJ65465:IVJ65468 JFF65465:JFF65468 JPB65465:JPB65468 JYX65465:JYX65468 KIT65465:KIT65468 KSP65465:KSP65468 LCL65465:LCL65468 LMH65465:LMH65468 LWD65465:LWD65468 MFZ65465:MFZ65468 MPV65465:MPV65468 MZR65465:MZR65468 NJN65465:NJN65468 NTJ65465:NTJ65468 ODF65465:ODF65468 ONB65465:ONB65468 OWX65465:OWX65468 PGT65465:PGT65468 PQP65465:PQP65468 QAL65465:QAL65468 QKH65465:QKH65468 QUD65465:QUD65468 RDZ65465:RDZ65468 RNV65465:RNV65468 RXR65465:RXR65468 SHN65465:SHN65468 SRJ65465:SRJ65468 TBF65465:TBF65468 TLB65465:TLB65468 TUX65465:TUX65468 UET65465:UET65468 UOP65465:UOP65468 UYL65465:UYL65468 VIH65465:VIH65468 VSD65465:VSD65468 WBZ65465:WBZ65468 WLV65465:WLV65468 WVR65465:WVR65468 J131001:J131004 JF131001:JF131004 TB131001:TB131004 ACX131001:ACX131004 AMT131001:AMT131004 AWP131001:AWP131004 BGL131001:BGL131004 BQH131001:BQH131004 CAD131001:CAD131004 CJZ131001:CJZ131004 CTV131001:CTV131004 DDR131001:DDR131004 DNN131001:DNN131004 DXJ131001:DXJ131004 EHF131001:EHF131004 ERB131001:ERB131004 FAX131001:FAX131004 FKT131001:FKT131004 FUP131001:FUP131004 GEL131001:GEL131004 GOH131001:GOH131004 GYD131001:GYD131004 HHZ131001:HHZ131004 HRV131001:HRV131004 IBR131001:IBR131004 ILN131001:ILN131004 IVJ131001:IVJ131004 JFF131001:JFF131004 JPB131001:JPB131004 JYX131001:JYX131004 KIT131001:KIT131004 KSP131001:KSP131004 LCL131001:LCL131004 LMH131001:LMH131004 LWD131001:LWD131004 MFZ131001:MFZ131004 MPV131001:MPV131004 MZR131001:MZR131004 NJN131001:NJN131004 NTJ131001:NTJ131004 ODF131001:ODF131004 ONB131001:ONB131004 OWX131001:OWX131004 PGT131001:PGT131004 PQP131001:PQP131004 QAL131001:QAL131004 QKH131001:QKH131004 QUD131001:QUD131004 RDZ131001:RDZ131004 RNV131001:RNV131004 RXR131001:RXR131004 SHN131001:SHN131004 SRJ131001:SRJ131004 TBF131001:TBF131004 TLB131001:TLB131004 TUX131001:TUX131004 UET131001:UET131004 UOP131001:UOP131004 UYL131001:UYL131004 VIH131001:VIH131004 VSD131001:VSD131004 WBZ131001:WBZ131004 WLV131001:WLV131004 WVR131001:WVR131004 J196537:J196540 JF196537:JF196540 TB196537:TB196540 ACX196537:ACX196540 AMT196537:AMT196540 AWP196537:AWP196540 BGL196537:BGL196540 BQH196537:BQH196540 CAD196537:CAD196540 CJZ196537:CJZ196540 CTV196537:CTV196540 DDR196537:DDR196540 DNN196537:DNN196540 DXJ196537:DXJ196540 EHF196537:EHF196540 ERB196537:ERB196540 FAX196537:FAX196540 FKT196537:FKT196540 FUP196537:FUP196540 GEL196537:GEL196540 GOH196537:GOH196540 GYD196537:GYD196540 HHZ196537:HHZ196540 HRV196537:HRV196540 IBR196537:IBR196540 ILN196537:ILN196540 IVJ196537:IVJ196540 JFF196537:JFF196540 JPB196537:JPB196540 JYX196537:JYX196540 KIT196537:KIT196540 KSP196537:KSP196540 LCL196537:LCL196540 LMH196537:LMH196540 LWD196537:LWD196540 MFZ196537:MFZ196540 MPV196537:MPV196540 MZR196537:MZR196540 NJN196537:NJN196540 NTJ196537:NTJ196540 ODF196537:ODF196540 ONB196537:ONB196540 OWX196537:OWX196540 PGT196537:PGT196540 PQP196537:PQP196540 QAL196537:QAL196540 QKH196537:QKH196540 QUD196537:QUD196540 RDZ196537:RDZ196540 RNV196537:RNV196540 RXR196537:RXR196540 SHN196537:SHN196540 SRJ196537:SRJ196540 TBF196537:TBF196540 TLB196537:TLB196540 TUX196537:TUX196540 UET196537:UET196540 UOP196537:UOP196540 UYL196537:UYL196540 VIH196537:VIH196540 VSD196537:VSD196540 WBZ196537:WBZ196540 WLV196537:WLV196540 WVR196537:WVR196540 J262073:J262076 JF262073:JF262076 TB262073:TB262076 ACX262073:ACX262076 AMT262073:AMT262076 AWP262073:AWP262076 BGL262073:BGL262076 BQH262073:BQH262076 CAD262073:CAD262076 CJZ262073:CJZ262076 CTV262073:CTV262076 DDR262073:DDR262076 DNN262073:DNN262076 DXJ262073:DXJ262076 EHF262073:EHF262076 ERB262073:ERB262076 FAX262073:FAX262076 FKT262073:FKT262076 FUP262073:FUP262076 GEL262073:GEL262076 GOH262073:GOH262076 GYD262073:GYD262076 HHZ262073:HHZ262076 HRV262073:HRV262076 IBR262073:IBR262076 ILN262073:ILN262076 IVJ262073:IVJ262076 JFF262073:JFF262076 JPB262073:JPB262076 JYX262073:JYX262076 KIT262073:KIT262076 KSP262073:KSP262076 LCL262073:LCL262076 LMH262073:LMH262076 LWD262073:LWD262076 MFZ262073:MFZ262076 MPV262073:MPV262076 MZR262073:MZR262076 NJN262073:NJN262076 NTJ262073:NTJ262076 ODF262073:ODF262076 ONB262073:ONB262076 OWX262073:OWX262076 PGT262073:PGT262076 PQP262073:PQP262076 QAL262073:QAL262076 QKH262073:QKH262076 QUD262073:QUD262076 RDZ262073:RDZ262076 RNV262073:RNV262076 RXR262073:RXR262076 SHN262073:SHN262076 SRJ262073:SRJ262076 TBF262073:TBF262076 TLB262073:TLB262076 TUX262073:TUX262076 UET262073:UET262076 UOP262073:UOP262076 UYL262073:UYL262076 VIH262073:VIH262076 VSD262073:VSD262076 WBZ262073:WBZ262076 WLV262073:WLV262076 WVR262073:WVR262076 J327609:J327612 JF327609:JF327612 TB327609:TB327612 ACX327609:ACX327612 AMT327609:AMT327612 AWP327609:AWP327612 BGL327609:BGL327612 BQH327609:BQH327612 CAD327609:CAD327612 CJZ327609:CJZ327612 CTV327609:CTV327612 DDR327609:DDR327612 DNN327609:DNN327612 DXJ327609:DXJ327612 EHF327609:EHF327612 ERB327609:ERB327612 FAX327609:FAX327612 FKT327609:FKT327612 FUP327609:FUP327612 GEL327609:GEL327612 GOH327609:GOH327612 GYD327609:GYD327612 HHZ327609:HHZ327612 HRV327609:HRV327612 IBR327609:IBR327612 ILN327609:ILN327612 IVJ327609:IVJ327612 JFF327609:JFF327612 JPB327609:JPB327612 JYX327609:JYX327612 KIT327609:KIT327612 KSP327609:KSP327612 LCL327609:LCL327612 LMH327609:LMH327612 LWD327609:LWD327612 MFZ327609:MFZ327612 MPV327609:MPV327612 MZR327609:MZR327612 NJN327609:NJN327612 NTJ327609:NTJ327612 ODF327609:ODF327612 ONB327609:ONB327612 OWX327609:OWX327612 PGT327609:PGT327612 PQP327609:PQP327612 QAL327609:QAL327612 QKH327609:QKH327612 QUD327609:QUD327612 RDZ327609:RDZ327612 RNV327609:RNV327612 RXR327609:RXR327612 SHN327609:SHN327612 SRJ327609:SRJ327612 TBF327609:TBF327612 TLB327609:TLB327612 TUX327609:TUX327612 UET327609:UET327612 UOP327609:UOP327612 UYL327609:UYL327612 VIH327609:VIH327612 VSD327609:VSD327612 WBZ327609:WBZ327612 WLV327609:WLV327612 WVR327609:WVR327612 J393145:J393148 JF393145:JF393148 TB393145:TB393148 ACX393145:ACX393148 AMT393145:AMT393148 AWP393145:AWP393148 BGL393145:BGL393148 BQH393145:BQH393148 CAD393145:CAD393148 CJZ393145:CJZ393148 CTV393145:CTV393148 DDR393145:DDR393148 DNN393145:DNN393148 DXJ393145:DXJ393148 EHF393145:EHF393148 ERB393145:ERB393148 FAX393145:FAX393148 FKT393145:FKT393148 FUP393145:FUP393148 GEL393145:GEL393148 GOH393145:GOH393148 GYD393145:GYD393148 HHZ393145:HHZ393148 HRV393145:HRV393148 IBR393145:IBR393148 ILN393145:ILN393148 IVJ393145:IVJ393148 JFF393145:JFF393148 JPB393145:JPB393148 JYX393145:JYX393148 KIT393145:KIT393148 KSP393145:KSP393148 LCL393145:LCL393148 LMH393145:LMH393148 LWD393145:LWD393148 MFZ393145:MFZ393148 MPV393145:MPV393148 MZR393145:MZR393148 NJN393145:NJN393148 NTJ393145:NTJ393148 ODF393145:ODF393148 ONB393145:ONB393148 OWX393145:OWX393148 PGT393145:PGT393148 PQP393145:PQP393148 QAL393145:QAL393148 QKH393145:QKH393148 QUD393145:QUD393148 RDZ393145:RDZ393148 RNV393145:RNV393148 RXR393145:RXR393148 SHN393145:SHN393148 SRJ393145:SRJ393148 TBF393145:TBF393148 TLB393145:TLB393148 TUX393145:TUX393148 UET393145:UET393148 UOP393145:UOP393148 UYL393145:UYL393148 VIH393145:VIH393148 VSD393145:VSD393148 WBZ393145:WBZ393148 WLV393145:WLV393148 WVR393145:WVR393148 J458681:J458684 JF458681:JF458684 TB458681:TB458684 ACX458681:ACX458684 AMT458681:AMT458684 AWP458681:AWP458684 BGL458681:BGL458684 BQH458681:BQH458684 CAD458681:CAD458684 CJZ458681:CJZ458684 CTV458681:CTV458684 DDR458681:DDR458684 DNN458681:DNN458684 DXJ458681:DXJ458684 EHF458681:EHF458684 ERB458681:ERB458684 FAX458681:FAX458684 FKT458681:FKT458684 FUP458681:FUP458684 GEL458681:GEL458684 GOH458681:GOH458684 GYD458681:GYD458684 HHZ458681:HHZ458684 HRV458681:HRV458684 IBR458681:IBR458684 ILN458681:ILN458684 IVJ458681:IVJ458684 JFF458681:JFF458684 JPB458681:JPB458684 JYX458681:JYX458684 KIT458681:KIT458684 KSP458681:KSP458684 LCL458681:LCL458684 LMH458681:LMH458684 LWD458681:LWD458684 MFZ458681:MFZ458684 MPV458681:MPV458684 MZR458681:MZR458684 NJN458681:NJN458684 NTJ458681:NTJ458684 ODF458681:ODF458684 ONB458681:ONB458684 OWX458681:OWX458684 PGT458681:PGT458684 PQP458681:PQP458684 QAL458681:QAL458684 QKH458681:QKH458684 QUD458681:QUD458684 RDZ458681:RDZ458684 RNV458681:RNV458684 RXR458681:RXR458684 SHN458681:SHN458684 SRJ458681:SRJ458684 TBF458681:TBF458684 TLB458681:TLB458684 TUX458681:TUX458684 UET458681:UET458684 UOP458681:UOP458684 UYL458681:UYL458684 VIH458681:VIH458684 VSD458681:VSD458684 WBZ458681:WBZ458684 WLV458681:WLV458684 WVR458681:WVR458684 J524217:J524220 JF524217:JF524220 TB524217:TB524220 ACX524217:ACX524220 AMT524217:AMT524220 AWP524217:AWP524220 BGL524217:BGL524220 BQH524217:BQH524220 CAD524217:CAD524220 CJZ524217:CJZ524220 CTV524217:CTV524220 DDR524217:DDR524220 DNN524217:DNN524220 DXJ524217:DXJ524220 EHF524217:EHF524220 ERB524217:ERB524220 FAX524217:FAX524220 FKT524217:FKT524220 FUP524217:FUP524220 GEL524217:GEL524220 GOH524217:GOH524220 GYD524217:GYD524220 HHZ524217:HHZ524220 HRV524217:HRV524220 IBR524217:IBR524220 ILN524217:ILN524220 IVJ524217:IVJ524220 JFF524217:JFF524220 JPB524217:JPB524220 JYX524217:JYX524220 KIT524217:KIT524220 KSP524217:KSP524220 LCL524217:LCL524220 LMH524217:LMH524220 LWD524217:LWD524220 MFZ524217:MFZ524220 MPV524217:MPV524220 MZR524217:MZR524220 NJN524217:NJN524220 NTJ524217:NTJ524220 ODF524217:ODF524220 ONB524217:ONB524220 OWX524217:OWX524220 PGT524217:PGT524220 PQP524217:PQP524220 QAL524217:QAL524220 QKH524217:QKH524220 QUD524217:QUD524220 RDZ524217:RDZ524220 RNV524217:RNV524220 RXR524217:RXR524220 SHN524217:SHN524220 SRJ524217:SRJ524220 TBF524217:TBF524220 TLB524217:TLB524220 TUX524217:TUX524220 UET524217:UET524220 UOP524217:UOP524220 UYL524217:UYL524220 VIH524217:VIH524220 VSD524217:VSD524220 WBZ524217:WBZ524220 WLV524217:WLV524220 WVR524217:WVR524220 J589753:J589756 JF589753:JF589756 TB589753:TB589756 ACX589753:ACX589756 AMT589753:AMT589756 AWP589753:AWP589756 BGL589753:BGL589756 BQH589753:BQH589756 CAD589753:CAD589756 CJZ589753:CJZ589756 CTV589753:CTV589756 DDR589753:DDR589756 DNN589753:DNN589756 DXJ589753:DXJ589756 EHF589753:EHF589756 ERB589753:ERB589756 FAX589753:FAX589756 FKT589753:FKT589756 FUP589753:FUP589756 GEL589753:GEL589756 GOH589753:GOH589756 GYD589753:GYD589756 HHZ589753:HHZ589756 HRV589753:HRV589756 IBR589753:IBR589756 ILN589753:ILN589756 IVJ589753:IVJ589756 JFF589753:JFF589756 JPB589753:JPB589756 JYX589753:JYX589756 KIT589753:KIT589756 KSP589753:KSP589756 LCL589753:LCL589756 LMH589753:LMH589756 LWD589753:LWD589756 MFZ589753:MFZ589756 MPV589753:MPV589756 MZR589753:MZR589756 NJN589753:NJN589756 NTJ589753:NTJ589756 ODF589753:ODF589756 ONB589753:ONB589756 OWX589753:OWX589756 PGT589753:PGT589756 PQP589753:PQP589756 QAL589753:QAL589756 QKH589753:QKH589756 QUD589753:QUD589756 RDZ589753:RDZ589756 RNV589753:RNV589756 RXR589753:RXR589756 SHN589753:SHN589756 SRJ589753:SRJ589756 TBF589753:TBF589756 TLB589753:TLB589756 TUX589753:TUX589756 UET589753:UET589756 UOP589753:UOP589756 UYL589753:UYL589756 VIH589753:VIH589756 VSD589753:VSD589756 WBZ589753:WBZ589756 WLV589753:WLV589756 WVR589753:WVR589756 J655289:J655292 JF655289:JF655292 TB655289:TB655292 ACX655289:ACX655292 AMT655289:AMT655292 AWP655289:AWP655292 BGL655289:BGL655292 BQH655289:BQH655292 CAD655289:CAD655292 CJZ655289:CJZ655292 CTV655289:CTV655292 DDR655289:DDR655292 DNN655289:DNN655292 DXJ655289:DXJ655292 EHF655289:EHF655292 ERB655289:ERB655292 FAX655289:FAX655292 FKT655289:FKT655292 FUP655289:FUP655292 GEL655289:GEL655292 GOH655289:GOH655292 GYD655289:GYD655292 HHZ655289:HHZ655292 HRV655289:HRV655292 IBR655289:IBR655292 ILN655289:ILN655292 IVJ655289:IVJ655292 JFF655289:JFF655292 JPB655289:JPB655292 JYX655289:JYX655292 KIT655289:KIT655292 KSP655289:KSP655292 LCL655289:LCL655292 LMH655289:LMH655292 LWD655289:LWD655292 MFZ655289:MFZ655292 MPV655289:MPV655292 MZR655289:MZR655292 NJN655289:NJN655292 NTJ655289:NTJ655292 ODF655289:ODF655292 ONB655289:ONB655292 OWX655289:OWX655292 PGT655289:PGT655292 PQP655289:PQP655292 QAL655289:QAL655292 QKH655289:QKH655292 QUD655289:QUD655292 RDZ655289:RDZ655292 RNV655289:RNV655292 RXR655289:RXR655292 SHN655289:SHN655292 SRJ655289:SRJ655292 TBF655289:TBF655292 TLB655289:TLB655292 TUX655289:TUX655292 UET655289:UET655292 UOP655289:UOP655292 UYL655289:UYL655292 VIH655289:VIH655292 VSD655289:VSD655292 WBZ655289:WBZ655292 WLV655289:WLV655292 WVR655289:WVR655292 J720825:J720828 JF720825:JF720828 TB720825:TB720828 ACX720825:ACX720828 AMT720825:AMT720828 AWP720825:AWP720828 BGL720825:BGL720828 BQH720825:BQH720828 CAD720825:CAD720828 CJZ720825:CJZ720828 CTV720825:CTV720828 DDR720825:DDR720828 DNN720825:DNN720828 DXJ720825:DXJ720828 EHF720825:EHF720828 ERB720825:ERB720828 FAX720825:FAX720828 FKT720825:FKT720828 FUP720825:FUP720828 GEL720825:GEL720828 GOH720825:GOH720828 GYD720825:GYD720828 HHZ720825:HHZ720828 HRV720825:HRV720828 IBR720825:IBR720828 ILN720825:ILN720828 IVJ720825:IVJ720828 JFF720825:JFF720828 JPB720825:JPB720828 JYX720825:JYX720828 KIT720825:KIT720828 KSP720825:KSP720828 LCL720825:LCL720828 LMH720825:LMH720828 LWD720825:LWD720828 MFZ720825:MFZ720828 MPV720825:MPV720828 MZR720825:MZR720828 NJN720825:NJN720828 NTJ720825:NTJ720828 ODF720825:ODF720828 ONB720825:ONB720828 OWX720825:OWX720828 PGT720825:PGT720828 PQP720825:PQP720828 QAL720825:QAL720828 QKH720825:QKH720828 QUD720825:QUD720828 RDZ720825:RDZ720828 RNV720825:RNV720828 RXR720825:RXR720828 SHN720825:SHN720828 SRJ720825:SRJ720828 TBF720825:TBF720828 TLB720825:TLB720828 TUX720825:TUX720828 UET720825:UET720828 UOP720825:UOP720828 UYL720825:UYL720828 VIH720825:VIH720828 VSD720825:VSD720828 WBZ720825:WBZ720828 WLV720825:WLV720828 WVR720825:WVR720828 J786361:J786364 JF786361:JF786364 TB786361:TB786364 ACX786361:ACX786364 AMT786361:AMT786364 AWP786361:AWP786364 BGL786361:BGL786364 BQH786361:BQH786364 CAD786361:CAD786364 CJZ786361:CJZ786364 CTV786361:CTV786364 DDR786361:DDR786364 DNN786361:DNN786364 DXJ786361:DXJ786364 EHF786361:EHF786364 ERB786361:ERB786364 FAX786361:FAX786364 FKT786361:FKT786364 FUP786361:FUP786364 GEL786361:GEL786364 GOH786361:GOH786364 GYD786361:GYD786364 HHZ786361:HHZ786364 HRV786361:HRV786364 IBR786361:IBR786364 ILN786361:ILN786364 IVJ786361:IVJ786364 JFF786361:JFF786364 JPB786361:JPB786364 JYX786361:JYX786364 KIT786361:KIT786364 KSP786361:KSP786364 LCL786361:LCL786364 LMH786361:LMH786364 LWD786361:LWD786364 MFZ786361:MFZ786364 MPV786361:MPV786364 MZR786361:MZR786364 NJN786361:NJN786364 NTJ786361:NTJ786364 ODF786361:ODF786364 ONB786361:ONB786364 OWX786361:OWX786364 PGT786361:PGT786364 PQP786361:PQP786364 QAL786361:QAL786364 QKH786361:QKH786364 QUD786361:QUD786364 RDZ786361:RDZ786364 RNV786361:RNV786364 RXR786361:RXR786364 SHN786361:SHN786364 SRJ786361:SRJ786364 TBF786361:TBF786364 TLB786361:TLB786364 TUX786361:TUX786364 UET786361:UET786364 UOP786361:UOP786364 UYL786361:UYL786364 VIH786361:VIH786364 VSD786361:VSD786364 WBZ786361:WBZ786364 WLV786361:WLV786364 WVR786361:WVR786364 J851897:J851900 JF851897:JF851900 TB851897:TB851900 ACX851897:ACX851900 AMT851897:AMT851900 AWP851897:AWP851900 BGL851897:BGL851900 BQH851897:BQH851900 CAD851897:CAD851900 CJZ851897:CJZ851900 CTV851897:CTV851900 DDR851897:DDR851900 DNN851897:DNN851900 DXJ851897:DXJ851900 EHF851897:EHF851900 ERB851897:ERB851900 FAX851897:FAX851900 FKT851897:FKT851900 FUP851897:FUP851900 GEL851897:GEL851900 GOH851897:GOH851900 GYD851897:GYD851900 HHZ851897:HHZ851900 HRV851897:HRV851900 IBR851897:IBR851900 ILN851897:ILN851900 IVJ851897:IVJ851900 JFF851897:JFF851900 JPB851897:JPB851900 JYX851897:JYX851900 KIT851897:KIT851900 KSP851897:KSP851900 LCL851897:LCL851900 LMH851897:LMH851900 LWD851897:LWD851900 MFZ851897:MFZ851900 MPV851897:MPV851900 MZR851897:MZR851900 NJN851897:NJN851900 NTJ851897:NTJ851900 ODF851897:ODF851900 ONB851897:ONB851900 OWX851897:OWX851900 PGT851897:PGT851900 PQP851897:PQP851900 QAL851897:QAL851900 QKH851897:QKH851900 QUD851897:QUD851900 RDZ851897:RDZ851900 RNV851897:RNV851900 RXR851897:RXR851900 SHN851897:SHN851900 SRJ851897:SRJ851900 TBF851897:TBF851900 TLB851897:TLB851900 TUX851897:TUX851900 UET851897:UET851900 UOP851897:UOP851900 UYL851897:UYL851900 VIH851897:VIH851900 VSD851897:VSD851900 WBZ851897:WBZ851900 WLV851897:WLV851900 WVR851897:WVR851900 J917433:J917436 JF917433:JF917436 TB917433:TB917436 ACX917433:ACX917436 AMT917433:AMT917436 AWP917433:AWP917436 BGL917433:BGL917436 BQH917433:BQH917436 CAD917433:CAD917436 CJZ917433:CJZ917436 CTV917433:CTV917436 DDR917433:DDR917436 DNN917433:DNN917436 DXJ917433:DXJ917436 EHF917433:EHF917436 ERB917433:ERB917436 FAX917433:FAX917436 FKT917433:FKT917436 FUP917433:FUP917436 GEL917433:GEL917436 GOH917433:GOH917436 GYD917433:GYD917436 HHZ917433:HHZ917436 HRV917433:HRV917436 IBR917433:IBR917436 ILN917433:ILN917436 IVJ917433:IVJ917436 JFF917433:JFF917436 JPB917433:JPB917436 JYX917433:JYX917436 KIT917433:KIT917436 KSP917433:KSP917436 LCL917433:LCL917436 LMH917433:LMH917436 LWD917433:LWD917436 MFZ917433:MFZ917436 MPV917433:MPV917436 MZR917433:MZR917436 NJN917433:NJN917436 NTJ917433:NTJ917436 ODF917433:ODF917436 ONB917433:ONB917436 OWX917433:OWX917436 PGT917433:PGT917436 PQP917433:PQP917436 QAL917433:QAL917436 QKH917433:QKH917436 QUD917433:QUD917436 RDZ917433:RDZ917436 RNV917433:RNV917436 RXR917433:RXR917436 SHN917433:SHN917436 SRJ917433:SRJ917436 TBF917433:TBF917436 TLB917433:TLB917436 TUX917433:TUX917436 UET917433:UET917436 UOP917433:UOP917436 UYL917433:UYL917436 VIH917433:VIH917436 VSD917433:VSD917436 WBZ917433:WBZ917436 WLV917433:WLV917436 WVR917433:WVR917436 J982969:J982972 JF982969:JF982972 TB982969:TB982972 ACX982969:ACX982972 AMT982969:AMT982972 AWP982969:AWP982972 BGL982969:BGL982972 BQH982969:BQH982972 CAD982969:CAD982972 CJZ982969:CJZ982972 CTV982969:CTV982972 DDR982969:DDR982972 DNN982969:DNN982972 DXJ982969:DXJ982972 EHF982969:EHF982972 ERB982969:ERB982972 FAX982969:FAX982972 FKT982969:FKT982972 FUP982969:FUP982972 GEL982969:GEL982972 GOH982969:GOH982972 GYD982969:GYD982972 HHZ982969:HHZ982972 HRV982969:HRV982972 IBR982969:IBR982972 ILN982969:ILN982972 IVJ982969:IVJ982972 JFF982969:JFF982972 JPB982969:JPB982972 JYX982969:JYX982972 KIT982969:KIT982972 KSP982969:KSP982972 LCL982969:LCL982972 LMH982969:LMH982972 LWD982969:LWD982972 MFZ982969:MFZ982972 MPV982969:MPV982972 MZR982969:MZR982972 NJN982969:NJN982972 NTJ982969:NTJ982972 ODF982969:ODF982972 ONB982969:ONB982972 OWX982969:OWX982972 PGT982969:PGT982972 PQP982969:PQP982972 QAL982969:QAL982972 QKH982969:QKH982972 QUD982969:QUD982972 RDZ982969:RDZ982972 RNV982969:RNV982972 RXR982969:RXR982972 SHN982969:SHN982972 SRJ982969:SRJ982972 TBF982969:TBF982972 TLB982969:TLB982972 TUX982969:TUX982972 UET982969:UET982972 UOP982969:UOP982972 UYL982969:UYL982972 VIH982969:VIH982972 VSD982969:VSD982972 WBZ982969:WBZ982972 WLV982969:WLV982972" xr:uid="{00000000-0002-0000-0400-000000000000}">
      <formula1>$AP$56:$AP$62</formula1>
    </dataValidation>
    <dataValidation type="list" allowBlank="1" showInputMessage="1" showErrorMessage="1" sqref="WVO983007:WVO983015 WLS983007:WLS983015 WBW983007:WBW983015 VSA983007:VSA983015 VIE983007:VIE983015 UYI983007:UYI983015 UOM983007:UOM983015 UEQ983007:UEQ983015 TUU983007:TUU983015 TKY983007:TKY983015 TBC983007:TBC983015 SRG983007:SRG983015 SHK983007:SHK983015 RXO983007:RXO983015 RNS983007:RNS983015 RDW983007:RDW983015 QUA983007:QUA983015 QKE983007:QKE983015 QAI983007:QAI983015 PQM983007:PQM983015 PGQ983007:PGQ983015 OWU983007:OWU983015 OMY983007:OMY983015 ODC983007:ODC983015 NTG983007:NTG983015 NJK983007:NJK983015 MZO983007:MZO983015 MPS983007:MPS983015 MFW983007:MFW983015 LWA983007:LWA983015 LME983007:LME983015 LCI983007:LCI983015 KSM983007:KSM983015 KIQ983007:KIQ983015 JYU983007:JYU983015 JOY983007:JOY983015 JFC983007:JFC983015 IVG983007:IVG983015 ILK983007:ILK983015 IBO983007:IBO983015 HRS983007:HRS983015 HHW983007:HHW983015 GYA983007:GYA983015 GOE983007:GOE983015 GEI983007:GEI983015 FUM983007:FUM983015 FKQ983007:FKQ983015 FAU983007:FAU983015 EQY983007:EQY983015 EHC983007:EHC983015 DXG983007:DXG983015 DNK983007:DNK983015 DDO983007:DDO983015 CTS983007:CTS983015 CJW983007:CJW983015 CAA983007:CAA983015 BQE983007:BQE983015 BGI983007:BGI983015 AWM983007:AWM983015 AMQ983007:AMQ983015 ACU983007:ACU983015 SY983007:SY983015 JC983007:JC983015 G983007:G983015 WVO917471:WVO917479 WLS917471:WLS917479 WBW917471:WBW917479 VSA917471:VSA917479 VIE917471:VIE917479 UYI917471:UYI917479 UOM917471:UOM917479 UEQ917471:UEQ917479 TUU917471:TUU917479 TKY917471:TKY917479 TBC917471:TBC917479 SRG917471:SRG917479 SHK917471:SHK917479 RXO917471:RXO917479 RNS917471:RNS917479 RDW917471:RDW917479 QUA917471:QUA917479 QKE917471:QKE917479 QAI917471:QAI917479 PQM917471:PQM917479 PGQ917471:PGQ917479 OWU917471:OWU917479 OMY917471:OMY917479 ODC917471:ODC917479 NTG917471:NTG917479 NJK917471:NJK917479 MZO917471:MZO917479 MPS917471:MPS917479 MFW917471:MFW917479 LWA917471:LWA917479 LME917471:LME917479 LCI917471:LCI917479 KSM917471:KSM917479 KIQ917471:KIQ917479 JYU917471:JYU917479 JOY917471:JOY917479 JFC917471:JFC917479 IVG917471:IVG917479 ILK917471:ILK917479 IBO917471:IBO917479 HRS917471:HRS917479 HHW917471:HHW917479 GYA917471:GYA917479 GOE917471:GOE917479 GEI917471:GEI917479 FUM917471:FUM917479 FKQ917471:FKQ917479 FAU917471:FAU917479 EQY917471:EQY917479 EHC917471:EHC917479 DXG917471:DXG917479 DNK917471:DNK917479 DDO917471:DDO917479 CTS917471:CTS917479 CJW917471:CJW917479 CAA917471:CAA917479 BQE917471:BQE917479 BGI917471:BGI917479 AWM917471:AWM917479 AMQ917471:AMQ917479 ACU917471:ACU917479 SY917471:SY917479 JC917471:JC917479 G917471:G917479 WVO851935:WVO851943 WLS851935:WLS851943 WBW851935:WBW851943 VSA851935:VSA851943 VIE851935:VIE851943 UYI851935:UYI851943 UOM851935:UOM851943 UEQ851935:UEQ851943 TUU851935:TUU851943 TKY851935:TKY851943 TBC851935:TBC851943 SRG851935:SRG851943 SHK851935:SHK851943 RXO851935:RXO851943 RNS851935:RNS851943 RDW851935:RDW851943 QUA851935:QUA851943 QKE851935:QKE851943 QAI851935:QAI851943 PQM851935:PQM851943 PGQ851935:PGQ851943 OWU851935:OWU851943 OMY851935:OMY851943 ODC851935:ODC851943 NTG851935:NTG851943 NJK851935:NJK851943 MZO851935:MZO851943 MPS851935:MPS851943 MFW851935:MFW851943 LWA851935:LWA851943 LME851935:LME851943 LCI851935:LCI851943 KSM851935:KSM851943 KIQ851935:KIQ851943 JYU851935:JYU851943 JOY851935:JOY851943 JFC851935:JFC851943 IVG851935:IVG851943 ILK851935:ILK851943 IBO851935:IBO851943 HRS851935:HRS851943 HHW851935:HHW851943 GYA851935:GYA851943 GOE851935:GOE851943 GEI851935:GEI851943 FUM851935:FUM851943 FKQ851935:FKQ851943 FAU851935:FAU851943 EQY851935:EQY851943 EHC851935:EHC851943 DXG851935:DXG851943 DNK851935:DNK851943 DDO851935:DDO851943 CTS851935:CTS851943 CJW851935:CJW851943 CAA851935:CAA851943 BQE851935:BQE851943 BGI851935:BGI851943 AWM851935:AWM851943 AMQ851935:AMQ851943 ACU851935:ACU851943 SY851935:SY851943 JC851935:JC851943 G851935:G851943 WVO786399:WVO786407 WLS786399:WLS786407 WBW786399:WBW786407 VSA786399:VSA786407 VIE786399:VIE786407 UYI786399:UYI786407 UOM786399:UOM786407 UEQ786399:UEQ786407 TUU786399:TUU786407 TKY786399:TKY786407 TBC786399:TBC786407 SRG786399:SRG786407 SHK786399:SHK786407 RXO786399:RXO786407 RNS786399:RNS786407 RDW786399:RDW786407 QUA786399:QUA786407 QKE786399:QKE786407 QAI786399:QAI786407 PQM786399:PQM786407 PGQ786399:PGQ786407 OWU786399:OWU786407 OMY786399:OMY786407 ODC786399:ODC786407 NTG786399:NTG786407 NJK786399:NJK786407 MZO786399:MZO786407 MPS786399:MPS786407 MFW786399:MFW786407 LWA786399:LWA786407 LME786399:LME786407 LCI786399:LCI786407 KSM786399:KSM786407 KIQ786399:KIQ786407 JYU786399:JYU786407 JOY786399:JOY786407 JFC786399:JFC786407 IVG786399:IVG786407 ILK786399:ILK786407 IBO786399:IBO786407 HRS786399:HRS786407 HHW786399:HHW786407 GYA786399:GYA786407 GOE786399:GOE786407 GEI786399:GEI786407 FUM786399:FUM786407 FKQ786399:FKQ786407 FAU786399:FAU786407 EQY786399:EQY786407 EHC786399:EHC786407 DXG786399:DXG786407 DNK786399:DNK786407 DDO786399:DDO786407 CTS786399:CTS786407 CJW786399:CJW786407 CAA786399:CAA786407 BQE786399:BQE786407 BGI786399:BGI786407 AWM786399:AWM786407 AMQ786399:AMQ786407 ACU786399:ACU786407 SY786399:SY786407 JC786399:JC786407 G786399:G786407 WVO720863:WVO720871 WLS720863:WLS720871 WBW720863:WBW720871 VSA720863:VSA720871 VIE720863:VIE720871 UYI720863:UYI720871 UOM720863:UOM720871 UEQ720863:UEQ720871 TUU720863:TUU720871 TKY720863:TKY720871 TBC720863:TBC720871 SRG720863:SRG720871 SHK720863:SHK720871 RXO720863:RXO720871 RNS720863:RNS720871 RDW720863:RDW720871 QUA720863:QUA720871 QKE720863:QKE720871 QAI720863:QAI720871 PQM720863:PQM720871 PGQ720863:PGQ720871 OWU720863:OWU720871 OMY720863:OMY720871 ODC720863:ODC720871 NTG720863:NTG720871 NJK720863:NJK720871 MZO720863:MZO720871 MPS720863:MPS720871 MFW720863:MFW720871 LWA720863:LWA720871 LME720863:LME720871 LCI720863:LCI720871 KSM720863:KSM720871 KIQ720863:KIQ720871 JYU720863:JYU720871 JOY720863:JOY720871 JFC720863:JFC720871 IVG720863:IVG720871 ILK720863:ILK720871 IBO720863:IBO720871 HRS720863:HRS720871 HHW720863:HHW720871 GYA720863:GYA720871 GOE720863:GOE720871 GEI720863:GEI720871 FUM720863:FUM720871 FKQ720863:FKQ720871 FAU720863:FAU720871 EQY720863:EQY720871 EHC720863:EHC720871 DXG720863:DXG720871 DNK720863:DNK720871 DDO720863:DDO720871 CTS720863:CTS720871 CJW720863:CJW720871 CAA720863:CAA720871 BQE720863:BQE720871 BGI720863:BGI720871 AWM720863:AWM720871 AMQ720863:AMQ720871 ACU720863:ACU720871 SY720863:SY720871 JC720863:JC720871 G720863:G720871 WVO655327:WVO655335 WLS655327:WLS655335 WBW655327:WBW655335 VSA655327:VSA655335 VIE655327:VIE655335 UYI655327:UYI655335 UOM655327:UOM655335 UEQ655327:UEQ655335 TUU655327:TUU655335 TKY655327:TKY655335 TBC655327:TBC655335 SRG655327:SRG655335 SHK655327:SHK655335 RXO655327:RXO655335 RNS655327:RNS655335 RDW655327:RDW655335 QUA655327:QUA655335 QKE655327:QKE655335 QAI655327:QAI655335 PQM655327:PQM655335 PGQ655327:PGQ655335 OWU655327:OWU655335 OMY655327:OMY655335 ODC655327:ODC655335 NTG655327:NTG655335 NJK655327:NJK655335 MZO655327:MZO655335 MPS655327:MPS655335 MFW655327:MFW655335 LWA655327:LWA655335 LME655327:LME655335 LCI655327:LCI655335 KSM655327:KSM655335 KIQ655327:KIQ655335 JYU655327:JYU655335 JOY655327:JOY655335 JFC655327:JFC655335 IVG655327:IVG655335 ILK655327:ILK655335 IBO655327:IBO655335 HRS655327:HRS655335 HHW655327:HHW655335 GYA655327:GYA655335 GOE655327:GOE655335 GEI655327:GEI655335 FUM655327:FUM655335 FKQ655327:FKQ655335 FAU655327:FAU655335 EQY655327:EQY655335 EHC655327:EHC655335 DXG655327:DXG655335 DNK655327:DNK655335 DDO655327:DDO655335 CTS655327:CTS655335 CJW655327:CJW655335 CAA655327:CAA655335 BQE655327:BQE655335 BGI655327:BGI655335 AWM655327:AWM655335 AMQ655327:AMQ655335 ACU655327:ACU655335 SY655327:SY655335 JC655327:JC655335 G655327:G655335 WVO589791:WVO589799 WLS589791:WLS589799 WBW589791:WBW589799 VSA589791:VSA589799 VIE589791:VIE589799 UYI589791:UYI589799 UOM589791:UOM589799 UEQ589791:UEQ589799 TUU589791:TUU589799 TKY589791:TKY589799 TBC589791:TBC589799 SRG589791:SRG589799 SHK589791:SHK589799 RXO589791:RXO589799 RNS589791:RNS589799 RDW589791:RDW589799 QUA589791:QUA589799 QKE589791:QKE589799 QAI589791:QAI589799 PQM589791:PQM589799 PGQ589791:PGQ589799 OWU589791:OWU589799 OMY589791:OMY589799 ODC589791:ODC589799 NTG589791:NTG589799 NJK589791:NJK589799 MZO589791:MZO589799 MPS589791:MPS589799 MFW589791:MFW589799 LWA589791:LWA589799 LME589791:LME589799 LCI589791:LCI589799 KSM589791:KSM589799 KIQ589791:KIQ589799 JYU589791:JYU589799 JOY589791:JOY589799 JFC589791:JFC589799 IVG589791:IVG589799 ILK589791:ILK589799 IBO589791:IBO589799 HRS589791:HRS589799 HHW589791:HHW589799 GYA589791:GYA589799 GOE589791:GOE589799 GEI589791:GEI589799 FUM589791:FUM589799 FKQ589791:FKQ589799 FAU589791:FAU589799 EQY589791:EQY589799 EHC589791:EHC589799 DXG589791:DXG589799 DNK589791:DNK589799 DDO589791:DDO589799 CTS589791:CTS589799 CJW589791:CJW589799 CAA589791:CAA589799 BQE589791:BQE589799 BGI589791:BGI589799 AWM589791:AWM589799 AMQ589791:AMQ589799 ACU589791:ACU589799 SY589791:SY589799 JC589791:JC589799 G589791:G589799 WVO524255:WVO524263 WLS524255:WLS524263 WBW524255:WBW524263 VSA524255:VSA524263 VIE524255:VIE524263 UYI524255:UYI524263 UOM524255:UOM524263 UEQ524255:UEQ524263 TUU524255:TUU524263 TKY524255:TKY524263 TBC524255:TBC524263 SRG524255:SRG524263 SHK524255:SHK524263 RXO524255:RXO524263 RNS524255:RNS524263 RDW524255:RDW524263 QUA524255:QUA524263 QKE524255:QKE524263 QAI524255:QAI524263 PQM524255:PQM524263 PGQ524255:PGQ524263 OWU524255:OWU524263 OMY524255:OMY524263 ODC524255:ODC524263 NTG524255:NTG524263 NJK524255:NJK524263 MZO524255:MZO524263 MPS524255:MPS524263 MFW524255:MFW524263 LWA524255:LWA524263 LME524255:LME524263 LCI524255:LCI524263 KSM524255:KSM524263 KIQ524255:KIQ524263 JYU524255:JYU524263 JOY524255:JOY524263 JFC524255:JFC524263 IVG524255:IVG524263 ILK524255:ILK524263 IBO524255:IBO524263 HRS524255:HRS524263 HHW524255:HHW524263 GYA524255:GYA524263 GOE524255:GOE524263 GEI524255:GEI524263 FUM524255:FUM524263 FKQ524255:FKQ524263 FAU524255:FAU524263 EQY524255:EQY524263 EHC524255:EHC524263 DXG524255:DXG524263 DNK524255:DNK524263 DDO524255:DDO524263 CTS524255:CTS524263 CJW524255:CJW524263 CAA524255:CAA524263 BQE524255:BQE524263 BGI524255:BGI524263 AWM524255:AWM524263 AMQ524255:AMQ524263 ACU524255:ACU524263 SY524255:SY524263 JC524255:JC524263 G524255:G524263 WVO458719:WVO458727 WLS458719:WLS458727 WBW458719:WBW458727 VSA458719:VSA458727 VIE458719:VIE458727 UYI458719:UYI458727 UOM458719:UOM458727 UEQ458719:UEQ458727 TUU458719:TUU458727 TKY458719:TKY458727 TBC458719:TBC458727 SRG458719:SRG458727 SHK458719:SHK458727 RXO458719:RXO458727 RNS458719:RNS458727 RDW458719:RDW458727 QUA458719:QUA458727 QKE458719:QKE458727 QAI458719:QAI458727 PQM458719:PQM458727 PGQ458719:PGQ458727 OWU458719:OWU458727 OMY458719:OMY458727 ODC458719:ODC458727 NTG458719:NTG458727 NJK458719:NJK458727 MZO458719:MZO458727 MPS458719:MPS458727 MFW458719:MFW458727 LWA458719:LWA458727 LME458719:LME458727 LCI458719:LCI458727 KSM458719:KSM458727 KIQ458719:KIQ458727 JYU458719:JYU458727 JOY458719:JOY458727 JFC458719:JFC458727 IVG458719:IVG458727 ILK458719:ILK458727 IBO458719:IBO458727 HRS458719:HRS458727 HHW458719:HHW458727 GYA458719:GYA458727 GOE458719:GOE458727 GEI458719:GEI458727 FUM458719:FUM458727 FKQ458719:FKQ458727 FAU458719:FAU458727 EQY458719:EQY458727 EHC458719:EHC458727 DXG458719:DXG458727 DNK458719:DNK458727 DDO458719:DDO458727 CTS458719:CTS458727 CJW458719:CJW458727 CAA458719:CAA458727 BQE458719:BQE458727 BGI458719:BGI458727 AWM458719:AWM458727 AMQ458719:AMQ458727 ACU458719:ACU458727 SY458719:SY458727 JC458719:JC458727 G458719:G458727 WVO393183:WVO393191 WLS393183:WLS393191 WBW393183:WBW393191 VSA393183:VSA393191 VIE393183:VIE393191 UYI393183:UYI393191 UOM393183:UOM393191 UEQ393183:UEQ393191 TUU393183:TUU393191 TKY393183:TKY393191 TBC393183:TBC393191 SRG393183:SRG393191 SHK393183:SHK393191 RXO393183:RXO393191 RNS393183:RNS393191 RDW393183:RDW393191 QUA393183:QUA393191 QKE393183:QKE393191 QAI393183:QAI393191 PQM393183:PQM393191 PGQ393183:PGQ393191 OWU393183:OWU393191 OMY393183:OMY393191 ODC393183:ODC393191 NTG393183:NTG393191 NJK393183:NJK393191 MZO393183:MZO393191 MPS393183:MPS393191 MFW393183:MFW393191 LWA393183:LWA393191 LME393183:LME393191 LCI393183:LCI393191 KSM393183:KSM393191 KIQ393183:KIQ393191 JYU393183:JYU393191 JOY393183:JOY393191 JFC393183:JFC393191 IVG393183:IVG393191 ILK393183:ILK393191 IBO393183:IBO393191 HRS393183:HRS393191 HHW393183:HHW393191 GYA393183:GYA393191 GOE393183:GOE393191 GEI393183:GEI393191 FUM393183:FUM393191 FKQ393183:FKQ393191 FAU393183:FAU393191 EQY393183:EQY393191 EHC393183:EHC393191 DXG393183:DXG393191 DNK393183:DNK393191 DDO393183:DDO393191 CTS393183:CTS393191 CJW393183:CJW393191 CAA393183:CAA393191 BQE393183:BQE393191 BGI393183:BGI393191 AWM393183:AWM393191 AMQ393183:AMQ393191 ACU393183:ACU393191 SY393183:SY393191 JC393183:JC393191 G393183:G393191 WVO327647:WVO327655 WLS327647:WLS327655 WBW327647:WBW327655 VSA327647:VSA327655 VIE327647:VIE327655 UYI327647:UYI327655 UOM327647:UOM327655 UEQ327647:UEQ327655 TUU327647:TUU327655 TKY327647:TKY327655 TBC327647:TBC327655 SRG327647:SRG327655 SHK327647:SHK327655 RXO327647:RXO327655 RNS327647:RNS327655 RDW327647:RDW327655 QUA327647:QUA327655 QKE327647:QKE327655 QAI327647:QAI327655 PQM327647:PQM327655 PGQ327647:PGQ327655 OWU327647:OWU327655 OMY327647:OMY327655 ODC327647:ODC327655 NTG327647:NTG327655 NJK327647:NJK327655 MZO327647:MZO327655 MPS327647:MPS327655 MFW327647:MFW327655 LWA327647:LWA327655 LME327647:LME327655 LCI327647:LCI327655 KSM327647:KSM327655 KIQ327647:KIQ327655 JYU327647:JYU327655 JOY327647:JOY327655 JFC327647:JFC327655 IVG327647:IVG327655 ILK327647:ILK327655 IBO327647:IBO327655 HRS327647:HRS327655 HHW327647:HHW327655 GYA327647:GYA327655 GOE327647:GOE327655 GEI327647:GEI327655 FUM327647:FUM327655 FKQ327647:FKQ327655 FAU327647:FAU327655 EQY327647:EQY327655 EHC327647:EHC327655 DXG327647:DXG327655 DNK327647:DNK327655 DDO327647:DDO327655 CTS327647:CTS327655 CJW327647:CJW327655 CAA327647:CAA327655 BQE327647:BQE327655 BGI327647:BGI327655 AWM327647:AWM327655 AMQ327647:AMQ327655 ACU327647:ACU327655 SY327647:SY327655 JC327647:JC327655 G327647:G327655 WVO262111:WVO262119 WLS262111:WLS262119 WBW262111:WBW262119 VSA262111:VSA262119 VIE262111:VIE262119 UYI262111:UYI262119 UOM262111:UOM262119 UEQ262111:UEQ262119 TUU262111:TUU262119 TKY262111:TKY262119 TBC262111:TBC262119 SRG262111:SRG262119 SHK262111:SHK262119 RXO262111:RXO262119 RNS262111:RNS262119 RDW262111:RDW262119 QUA262111:QUA262119 QKE262111:QKE262119 QAI262111:QAI262119 PQM262111:PQM262119 PGQ262111:PGQ262119 OWU262111:OWU262119 OMY262111:OMY262119 ODC262111:ODC262119 NTG262111:NTG262119 NJK262111:NJK262119 MZO262111:MZO262119 MPS262111:MPS262119 MFW262111:MFW262119 LWA262111:LWA262119 LME262111:LME262119 LCI262111:LCI262119 KSM262111:KSM262119 KIQ262111:KIQ262119 JYU262111:JYU262119 JOY262111:JOY262119 JFC262111:JFC262119 IVG262111:IVG262119 ILK262111:ILK262119 IBO262111:IBO262119 HRS262111:HRS262119 HHW262111:HHW262119 GYA262111:GYA262119 GOE262111:GOE262119 GEI262111:GEI262119 FUM262111:FUM262119 FKQ262111:FKQ262119 FAU262111:FAU262119 EQY262111:EQY262119 EHC262111:EHC262119 DXG262111:DXG262119 DNK262111:DNK262119 DDO262111:DDO262119 CTS262111:CTS262119 CJW262111:CJW262119 CAA262111:CAA262119 BQE262111:BQE262119 BGI262111:BGI262119 AWM262111:AWM262119 AMQ262111:AMQ262119 ACU262111:ACU262119 SY262111:SY262119 JC262111:JC262119 G262111:G262119 WVO196575:WVO196583 WLS196575:WLS196583 WBW196575:WBW196583 VSA196575:VSA196583 VIE196575:VIE196583 UYI196575:UYI196583 UOM196575:UOM196583 UEQ196575:UEQ196583 TUU196575:TUU196583 TKY196575:TKY196583 TBC196575:TBC196583 SRG196575:SRG196583 SHK196575:SHK196583 RXO196575:RXO196583 RNS196575:RNS196583 RDW196575:RDW196583 QUA196575:QUA196583 QKE196575:QKE196583 QAI196575:QAI196583 PQM196575:PQM196583 PGQ196575:PGQ196583 OWU196575:OWU196583 OMY196575:OMY196583 ODC196575:ODC196583 NTG196575:NTG196583 NJK196575:NJK196583 MZO196575:MZO196583 MPS196575:MPS196583 MFW196575:MFW196583 LWA196575:LWA196583 LME196575:LME196583 LCI196575:LCI196583 KSM196575:KSM196583 KIQ196575:KIQ196583 JYU196575:JYU196583 JOY196575:JOY196583 JFC196575:JFC196583 IVG196575:IVG196583 ILK196575:ILK196583 IBO196575:IBO196583 HRS196575:HRS196583 HHW196575:HHW196583 GYA196575:GYA196583 GOE196575:GOE196583 GEI196575:GEI196583 FUM196575:FUM196583 FKQ196575:FKQ196583 FAU196575:FAU196583 EQY196575:EQY196583 EHC196575:EHC196583 DXG196575:DXG196583 DNK196575:DNK196583 DDO196575:DDO196583 CTS196575:CTS196583 CJW196575:CJW196583 CAA196575:CAA196583 BQE196575:BQE196583 BGI196575:BGI196583 AWM196575:AWM196583 AMQ196575:AMQ196583 ACU196575:ACU196583 SY196575:SY196583 JC196575:JC196583 G196575:G196583 WVO131039:WVO131047 WLS131039:WLS131047 WBW131039:WBW131047 VSA131039:VSA131047 VIE131039:VIE131047 UYI131039:UYI131047 UOM131039:UOM131047 UEQ131039:UEQ131047 TUU131039:TUU131047 TKY131039:TKY131047 TBC131039:TBC131047 SRG131039:SRG131047 SHK131039:SHK131047 RXO131039:RXO131047 RNS131039:RNS131047 RDW131039:RDW131047 QUA131039:QUA131047 QKE131039:QKE131047 QAI131039:QAI131047 PQM131039:PQM131047 PGQ131039:PGQ131047 OWU131039:OWU131047 OMY131039:OMY131047 ODC131039:ODC131047 NTG131039:NTG131047 NJK131039:NJK131047 MZO131039:MZO131047 MPS131039:MPS131047 MFW131039:MFW131047 LWA131039:LWA131047 LME131039:LME131047 LCI131039:LCI131047 KSM131039:KSM131047 KIQ131039:KIQ131047 JYU131039:JYU131047 JOY131039:JOY131047 JFC131039:JFC131047 IVG131039:IVG131047 ILK131039:ILK131047 IBO131039:IBO131047 HRS131039:HRS131047 HHW131039:HHW131047 GYA131039:GYA131047 GOE131039:GOE131047 GEI131039:GEI131047 FUM131039:FUM131047 FKQ131039:FKQ131047 FAU131039:FAU131047 EQY131039:EQY131047 EHC131039:EHC131047 DXG131039:DXG131047 DNK131039:DNK131047 DDO131039:DDO131047 CTS131039:CTS131047 CJW131039:CJW131047 CAA131039:CAA131047 BQE131039:BQE131047 BGI131039:BGI131047 AWM131039:AWM131047 AMQ131039:AMQ131047 ACU131039:ACU131047 SY131039:SY131047 JC131039:JC131047 G131039:G131047 WVO65503:WVO65511 WLS65503:WLS65511 WBW65503:WBW65511 VSA65503:VSA65511 VIE65503:VIE65511 UYI65503:UYI65511 UOM65503:UOM65511 UEQ65503:UEQ65511 TUU65503:TUU65511 TKY65503:TKY65511 TBC65503:TBC65511 SRG65503:SRG65511 SHK65503:SHK65511 RXO65503:RXO65511 RNS65503:RNS65511 RDW65503:RDW65511 QUA65503:QUA65511 QKE65503:QKE65511 QAI65503:QAI65511 PQM65503:PQM65511 PGQ65503:PGQ65511 OWU65503:OWU65511 OMY65503:OMY65511 ODC65503:ODC65511 NTG65503:NTG65511 NJK65503:NJK65511 MZO65503:MZO65511 MPS65503:MPS65511 MFW65503:MFW65511 LWA65503:LWA65511 LME65503:LME65511 LCI65503:LCI65511 KSM65503:KSM65511 KIQ65503:KIQ65511 JYU65503:JYU65511 JOY65503:JOY65511 JFC65503:JFC65511 IVG65503:IVG65511 ILK65503:ILK65511 IBO65503:IBO65511 HRS65503:HRS65511 HHW65503:HHW65511 GYA65503:GYA65511 GOE65503:GOE65511 GEI65503:GEI65511 FUM65503:FUM65511 FKQ65503:FKQ65511 FAU65503:FAU65511 EQY65503:EQY65511 EHC65503:EHC65511 DXG65503:DXG65511 DNK65503:DNK65511 DDO65503:DDO65511 CTS65503:CTS65511 CJW65503:CJW65511 CAA65503:CAA65511 BQE65503:BQE65511 BGI65503:BGI65511 AWM65503:AWM65511 AMQ65503:AMQ65511 ACU65503:ACU65511 SY65503:SY65511 JC65503:JC65511 G65503:G65511 WVO47:WVO55 WLS47:WLS55 WBW47:WBW55 VSA47:VSA55 VIE47:VIE55 UYI47:UYI55 UOM47:UOM55 UEQ47:UEQ55 TUU47:TUU55 TKY47:TKY55 TBC47:TBC55 SRG47:SRG55 SHK47:SHK55 RXO47:RXO55 RNS47:RNS55 RDW47:RDW55 QUA47:QUA55 QKE47:QKE55 QAI47:QAI55 PQM47:PQM55 PGQ47:PGQ55 OWU47:OWU55 OMY47:OMY55 ODC47:ODC55 NTG47:NTG55 NJK47:NJK55 MZO47:MZO55 MPS47:MPS55 MFW47:MFW55 LWA47:LWA55 LME47:LME55 LCI47:LCI55 KSM47:KSM55 KIQ47:KIQ55 JYU47:JYU55 JOY47:JOY55 JFC47:JFC55 IVG47:IVG55 ILK47:ILK55 IBO47:IBO55 HRS47:HRS55 HHW47:HHW55 GYA47:GYA55 GOE47:GOE55 GEI47:GEI55 FUM47:FUM55 FKQ47:FKQ55 FAU47:FAU55 EQY47:EQY55 EHC47:EHC55 DXG47:DXG55 DNK47:DNK55 DDO47:DDO55 CTS47:CTS55 CJW47:CJW55 CAA47:CAA55 BQE47:BQE55 BGI47:BGI55 AWM47:AWM55 AMQ47:AMQ55 ACU47:ACU55 SY47:SY55 JC47:JC55" xr:uid="{00000000-0002-0000-0400-000001000000}">
      <formula1>$AP$72:$AP$74</formula1>
    </dataValidation>
    <dataValidation type="list" allowBlank="1" showInputMessage="1" showErrorMessage="1" sqref="WVQ983007:WVQ983015 WLU983007:WLU983015 WBY983007:WBY983015 VSC983007:VSC983015 VIG983007:VIG983015 UYK983007:UYK983015 UOO983007:UOO983015 UES983007:UES983015 TUW983007:TUW983015 TLA983007:TLA983015 TBE983007:TBE983015 SRI983007:SRI983015 SHM983007:SHM983015 RXQ983007:RXQ983015 RNU983007:RNU983015 RDY983007:RDY983015 QUC983007:QUC983015 QKG983007:QKG983015 QAK983007:QAK983015 PQO983007:PQO983015 PGS983007:PGS983015 OWW983007:OWW983015 ONA983007:ONA983015 ODE983007:ODE983015 NTI983007:NTI983015 NJM983007:NJM983015 MZQ983007:MZQ983015 MPU983007:MPU983015 MFY983007:MFY983015 LWC983007:LWC983015 LMG983007:LMG983015 LCK983007:LCK983015 KSO983007:KSO983015 KIS983007:KIS983015 JYW983007:JYW983015 JPA983007:JPA983015 JFE983007:JFE983015 IVI983007:IVI983015 ILM983007:ILM983015 IBQ983007:IBQ983015 HRU983007:HRU983015 HHY983007:HHY983015 GYC983007:GYC983015 GOG983007:GOG983015 GEK983007:GEK983015 FUO983007:FUO983015 FKS983007:FKS983015 FAW983007:FAW983015 ERA983007:ERA983015 EHE983007:EHE983015 DXI983007:DXI983015 DNM983007:DNM983015 DDQ983007:DDQ983015 CTU983007:CTU983015 CJY983007:CJY983015 CAC983007:CAC983015 BQG983007:BQG983015 BGK983007:BGK983015 AWO983007:AWO983015 AMS983007:AMS983015 ACW983007:ACW983015 TA983007:TA983015 JE983007:JE983015 I983007:I983015 WVQ917471:WVQ917479 WLU917471:WLU917479 WBY917471:WBY917479 VSC917471:VSC917479 VIG917471:VIG917479 UYK917471:UYK917479 UOO917471:UOO917479 UES917471:UES917479 TUW917471:TUW917479 TLA917471:TLA917479 TBE917471:TBE917479 SRI917471:SRI917479 SHM917471:SHM917479 RXQ917471:RXQ917479 RNU917471:RNU917479 RDY917471:RDY917479 QUC917471:QUC917479 QKG917471:QKG917479 QAK917471:QAK917479 PQO917471:PQO917479 PGS917471:PGS917479 OWW917471:OWW917479 ONA917471:ONA917479 ODE917471:ODE917479 NTI917471:NTI917479 NJM917471:NJM917479 MZQ917471:MZQ917479 MPU917471:MPU917479 MFY917471:MFY917479 LWC917471:LWC917479 LMG917471:LMG917479 LCK917471:LCK917479 KSO917471:KSO917479 KIS917471:KIS917479 JYW917471:JYW917479 JPA917471:JPA917479 JFE917471:JFE917479 IVI917471:IVI917479 ILM917471:ILM917479 IBQ917471:IBQ917479 HRU917471:HRU917479 HHY917471:HHY917479 GYC917471:GYC917479 GOG917471:GOG917479 GEK917471:GEK917479 FUO917471:FUO917479 FKS917471:FKS917479 FAW917471:FAW917479 ERA917471:ERA917479 EHE917471:EHE917479 DXI917471:DXI917479 DNM917471:DNM917479 DDQ917471:DDQ917479 CTU917471:CTU917479 CJY917471:CJY917479 CAC917471:CAC917479 BQG917471:BQG917479 BGK917471:BGK917479 AWO917471:AWO917479 AMS917471:AMS917479 ACW917471:ACW917479 TA917471:TA917479 JE917471:JE917479 I917471:I917479 WVQ851935:WVQ851943 WLU851935:WLU851943 WBY851935:WBY851943 VSC851935:VSC851943 VIG851935:VIG851943 UYK851935:UYK851943 UOO851935:UOO851943 UES851935:UES851943 TUW851935:TUW851943 TLA851935:TLA851943 TBE851935:TBE851943 SRI851935:SRI851943 SHM851935:SHM851943 RXQ851935:RXQ851943 RNU851935:RNU851943 RDY851935:RDY851943 QUC851935:QUC851943 QKG851935:QKG851943 QAK851935:QAK851943 PQO851935:PQO851943 PGS851935:PGS851943 OWW851935:OWW851943 ONA851935:ONA851943 ODE851935:ODE851943 NTI851935:NTI851943 NJM851935:NJM851943 MZQ851935:MZQ851943 MPU851935:MPU851943 MFY851935:MFY851943 LWC851935:LWC851943 LMG851935:LMG851943 LCK851935:LCK851943 KSO851935:KSO851943 KIS851935:KIS851943 JYW851935:JYW851943 JPA851935:JPA851943 JFE851935:JFE851943 IVI851935:IVI851943 ILM851935:ILM851943 IBQ851935:IBQ851943 HRU851935:HRU851943 HHY851935:HHY851943 GYC851935:GYC851943 GOG851935:GOG851943 GEK851935:GEK851943 FUO851935:FUO851943 FKS851935:FKS851943 FAW851935:FAW851943 ERA851935:ERA851943 EHE851935:EHE851943 DXI851935:DXI851943 DNM851935:DNM851943 DDQ851935:DDQ851943 CTU851935:CTU851943 CJY851935:CJY851943 CAC851935:CAC851943 BQG851935:BQG851943 BGK851935:BGK851943 AWO851935:AWO851943 AMS851935:AMS851943 ACW851935:ACW851943 TA851935:TA851943 JE851935:JE851943 I851935:I851943 WVQ786399:WVQ786407 WLU786399:WLU786407 WBY786399:WBY786407 VSC786399:VSC786407 VIG786399:VIG786407 UYK786399:UYK786407 UOO786399:UOO786407 UES786399:UES786407 TUW786399:TUW786407 TLA786399:TLA786407 TBE786399:TBE786407 SRI786399:SRI786407 SHM786399:SHM786407 RXQ786399:RXQ786407 RNU786399:RNU786407 RDY786399:RDY786407 QUC786399:QUC786407 QKG786399:QKG786407 QAK786399:QAK786407 PQO786399:PQO786407 PGS786399:PGS786407 OWW786399:OWW786407 ONA786399:ONA786407 ODE786399:ODE786407 NTI786399:NTI786407 NJM786399:NJM786407 MZQ786399:MZQ786407 MPU786399:MPU786407 MFY786399:MFY786407 LWC786399:LWC786407 LMG786399:LMG786407 LCK786399:LCK786407 KSO786399:KSO786407 KIS786399:KIS786407 JYW786399:JYW786407 JPA786399:JPA786407 JFE786399:JFE786407 IVI786399:IVI786407 ILM786399:ILM786407 IBQ786399:IBQ786407 HRU786399:HRU786407 HHY786399:HHY786407 GYC786399:GYC786407 GOG786399:GOG786407 GEK786399:GEK786407 FUO786399:FUO786407 FKS786399:FKS786407 FAW786399:FAW786407 ERA786399:ERA786407 EHE786399:EHE786407 DXI786399:DXI786407 DNM786399:DNM786407 DDQ786399:DDQ786407 CTU786399:CTU786407 CJY786399:CJY786407 CAC786399:CAC786407 BQG786399:BQG786407 BGK786399:BGK786407 AWO786399:AWO786407 AMS786399:AMS786407 ACW786399:ACW786407 TA786399:TA786407 JE786399:JE786407 I786399:I786407 WVQ720863:WVQ720871 WLU720863:WLU720871 WBY720863:WBY720871 VSC720863:VSC720871 VIG720863:VIG720871 UYK720863:UYK720871 UOO720863:UOO720871 UES720863:UES720871 TUW720863:TUW720871 TLA720863:TLA720871 TBE720863:TBE720871 SRI720863:SRI720871 SHM720863:SHM720871 RXQ720863:RXQ720871 RNU720863:RNU720871 RDY720863:RDY720871 QUC720863:QUC720871 QKG720863:QKG720871 QAK720863:QAK720871 PQO720863:PQO720871 PGS720863:PGS720871 OWW720863:OWW720871 ONA720863:ONA720871 ODE720863:ODE720871 NTI720863:NTI720871 NJM720863:NJM720871 MZQ720863:MZQ720871 MPU720863:MPU720871 MFY720863:MFY720871 LWC720863:LWC720871 LMG720863:LMG720871 LCK720863:LCK720871 KSO720863:KSO720871 KIS720863:KIS720871 JYW720863:JYW720871 JPA720863:JPA720871 JFE720863:JFE720871 IVI720863:IVI720871 ILM720863:ILM720871 IBQ720863:IBQ720871 HRU720863:HRU720871 HHY720863:HHY720871 GYC720863:GYC720871 GOG720863:GOG720871 GEK720863:GEK720871 FUO720863:FUO720871 FKS720863:FKS720871 FAW720863:FAW720871 ERA720863:ERA720871 EHE720863:EHE720871 DXI720863:DXI720871 DNM720863:DNM720871 DDQ720863:DDQ720871 CTU720863:CTU720871 CJY720863:CJY720871 CAC720863:CAC720871 BQG720863:BQG720871 BGK720863:BGK720871 AWO720863:AWO720871 AMS720863:AMS720871 ACW720863:ACW720871 TA720863:TA720871 JE720863:JE720871 I720863:I720871 WVQ655327:WVQ655335 WLU655327:WLU655335 WBY655327:WBY655335 VSC655327:VSC655335 VIG655327:VIG655335 UYK655327:UYK655335 UOO655327:UOO655335 UES655327:UES655335 TUW655327:TUW655335 TLA655327:TLA655335 TBE655327:TBE655335 SRI655327:SRI655335 SHM655327:SHM655335 RXQ655327:RXQ655335 RNU655327:RNU655335 RDY655327:RDY655335 QUC655327:QUC655335 QKG655327:QKG655335 QAK655327:QAK655335 PQO655327:PQO655335 PGS655327:PGS655335 OWW655327:OWW655335 ONA655327:ONA655335 ODE655327:ODE655335 NTI655327:NTI655335 NJM655327:NJM655335 MZQ655327:MZQ655335 MPU655327:MPU655335 MFY655327:MFY655335 LWC655327:LWC655335 LMG655327:LMG655335 LCK655327:LCK655335 KSO655327:KSO655335 KIS655327:KIS655335 JYW655327:JYW655335 JPA655327:JPA655335 JFE655327:JFE655335 IVI655327:IVI655335 ILM655327:ILM655335 IBQ655327:IBQ655335 HRU655327:HRU655335 HHY655327:HHY655335 GYC655327:GYC655335 GOG655327:GOG655335 GEK655327:GEK655335 FUO655327:FUO655335 FKS655327:FKS655335 FAW655327:FAW655335 ERA655327:ERA655335 EHE655327:EHE655335 DXI655327:DXI655335 DNM655327:DNM655335 DDQ655327:DDQ655335 CTU655327:CTU655335 CJY655327:CJY655335 CAC655327:CAC655335 BQG655327:BQG655335 BGK655327:BGK655335 AWO655327:AWO655335 AMS655327:AMS655335 ACW655327:ACW655335 TA655327:TA655335 JE655327:JE655335 I655327:I655335 WVQ589791:WVQ589799 WLU589791:WLU589799 WBY589791:WBY589799 VSC589791:VSC589799 VIG589791:VIG589799 UYK589791:UYK589799 UOO589791:UOO589799 UES589791:UES589799 TUW589791:TUW589799 TLA589791:TLA589799 TBE589791:TBE589799 SRI589791:SRI589799 SHM589791:SHM589799 RXQ589791:RXQ589799 RNU589791:RNU589799 RDY589791:RDY589799 QUC589791:QUC589799 QKG589791:QKG589799 QAK589791:QAK589799 PQO589791:PQO589799 PGS589791:PGS589799 OWW589791:OWW589799 ONA589791:ONA589799 ODE589791:ODE589799 NTI589791:NTI589799 NJM589791:NJM589799 MZQ589791:MZQ589799 MPU589791:MPU589799 MFY589791:MFY589799 LWC589791:LWC589799 LMG589791:LMG589799 LCK589791:LCK589799 KSO589791:KSO589799 KIS589791:KIS589799 JYW589791:JYW589799 JPA589791:JPA589799 JFE589791:JFE589799 IVI589791:IVI589799 ILM589791:ILM589799 IBQ589791:IBQ589799 HRU589791:HRU589799 HHY589791:HHY589799 GYC589791:GYC589799 GOG589791:GOG589799 GEK589791:GEK589799 FUO589791:FUO589799 FKS589791:FKS589799 FAW589791:FAW589799 ERA589791:ERA589799 EHE589791:EHE589799 DXI589791:DXI589799 DNM589791:DNM589799 DDQ589791:DDQ589799 CTU589791:CTU589799 CJY589791:CJY589799 CAC589791:CAC589799 BQG589791:BQG589799 BGK589791:BGK589799 AWO589791:AWO589799 AMS589791:AMS589799 ACW589791:ACW589799 TA589791:TA589799 JE589791:JE589799 I589791:I589799 WVQ524255:WVQ524263 WLU524255:WLU524263 WBY524255:WBY524263 VSC524255:VSC524263 VIG524255:VIG524263 UYK524255:UYK524263 UOO524255:UOO524263 UES524255:UES524263 TUW524255:TUW524263 TLA524255:TLA524263 TBE524255:TBE524263 SRI524255:SRI524263 SHM524255:SHM524263 RXQ524255:RXQ524263 RNU524255:RNU524263 RDY524255:RDY524263 QUC524255:QUC524263 QKG524255:QKG524263 QAK524255:QAK524263 PQO524255:PQO524263 PGS524255:PGS524263 OWW524255:OWW524263 ONA524255:ONA524263 ODE524255:ODE524263 NTI524255:NTI524263 NJM524255:NJM524263 MZQ524255:MZQ524263 MPU524255:MPU524263 MFY524255:MFY524263 LWC524255:LWC524263 LMG524255:LMG524263 LCK524255:LCK524263 KSO524255:KSO524263 KIS524255:KIS524263 JYW524255:JYW524263 JPA524255:JPA524263 JFE524255:JFE524263 IVI524255:IVI524263 ILM524255:ILM524263 IBQ524255:IBQ524263 HRU524255:HRU524263 HHY524255:HHY524263 GYC524255:GYC524263 GOG524255:GOG524263 GEK524255:GEK524263 FUO524255:FUO524263 FKS524255:FKS524263 FAW524255:FAW524263 ERA524255:ERA524263 EHE524255:EHE524263 DXI524255:DXI524263 DNM524255:DNM524263 DDQ524255:DDQ524263 CTU524255:CTU524263 CJY524255:CJY524263 CAC524255:CAC524263 BQG524255:BQG524263 BGK524255:BGK524263 AWO524255:AWO524263 AMS524255:AMS524263 ACW524255:ACW524263 TA524255:TA524263 JE524255:JE524263 I524255:I524263 WVQ458719:WVQ458727 WLU458719:WLU458727 WBY458719:WBY458727 VSC458719:VSC458727 VIG458719:VIG458727 UYK458719:UYK458727 UOO458719:UOO458727 UES458719:UES458727 TUW458719:TUW458727 TLA458719:TLA458727 TBE458719:TBE458727 SRI458719:SRI458727 SHM458719:SHM458727 RXQ458719:RXQ458727 RNU458719:RNU458727 RDY458719:RDY458727 QUC458719:QUC458727 QKG458719:QKG458727 QAK458719:QAK458727 PQO458719:PQO458727 PGS458719:PGS458727 OWW458719:OWW458727 ONA458719:ONA458727 ODE458719:ODE458727 NTI458719:NTI458727 NJM458719:NJM458727 MZQ458719:MZQ458727 MPU458719:MPU458727 MFY458719:MFY458727 LWC458719:LWC458727 LMG458719:LMG458727 LCK458719:LCK458727 KSO458719:KSO458727 KIS458719:KIS458727 JYW458719:JYW458727 JPA458719:JPA458727 JFE458719:JFE458727 IVI458719:IVI458727 ILM458719:ILM458727 IBQ458719:IBQ458727 HRU458719:HRU458727 HHY458719:HHY458727 GYC458719:GYC458727 GOG458719:GOG458727 GEK458719:GEK458727 FUO458719:FUO458727 FKS458719:FKS458727 FAW458719:FAW458727 ERA458719:ERA458727 EHE458719:EHE458727 DXI458719:DXI458727 DNM458719:DNM458727 DDQ458719:DDQ458727 CTU458719:CTU458727 CJY458719:CJY458727 CAC458719:CAC458727 BQG458719:BQG458727 BGK458719:BGK458727 AWO458719:AWO458727 AMS458719:AMS458727 ACW458719:ACW458727 TA458719:TA458727 JE458719:JE458727 I458719:I458727 WVQ393183:WVQ393191 WLU393183:WLU393191 WBY393183:WBY393191 VSC393183:VSC393191 VIG393183:VIG393191 UYK393183:UYK393191 UOO393183:UOO393191 UES393183:UES393191 TUW393183:TUW393191 TLA393183:TLA393191 TBE393183:TBE393191 SRI393183:SRI393191 SHM393183:SHM393191 RXQ393183:RXQ393191 RNU393183:RNU393191 RDY393183:RDY393191 QUC393183:QUC393191 QKG393183:QKG393191 QAK393183:QAK393191 PQO393183:PQO393191 PGS393183:PGS393191 OWW393183:OWW393191 ONA393183:ONA393191 ODE393183:ODE393191 NTI393183:NTI393191 NJM393183:NJM393191 MZQ393183:MZQ393191 MPU393183:MPU393191 MFY393183:MFY393191 LWC393183:LWC393191 LMG393183:LMG393191 LCK393183:LCK393191 KSO393183:KSO393191 KIS393183:KIS393191 JYW393183:JYW393191 JPA393183:JPA393191 JFE393183:JFE393191 IVI393183:IVI393191 ILM393183:ILM393191 IBQ393183:IBQ393191 HRU393183:HRU393191 HHY393183:HHY393191 GYC393183:GYC393191 GOG393183:GOG393191 GEK393183:GEK393191 FUO393183:FUO393191 FKS393183:FKS393191 FAW393183:FAW393191 ERA393183:ERA393191 EHE393183:EHE393191 DXI393183:DXI393191 DNM393183:DNM393191 DDQ393183:DDQ393191 CTU393183:CTU393191 CJY393183:CJY393191 CAC393183:CAC393191 BQG393183:BQG393191 BGK393183:BGK393191 AWO393183:AWO393191 AMS393183:AMS393191 ACW393183:ACW393191 TA393183:TA393191 JE393183:JE393191 I393183:I393191 WVQ327647:WVQ327655 WLU327647:WLU327655 WBY327647:WBY327655 VSC327647:VSC327655 VIG327647:VIG327655 UYK327647:UYK327655 UOO327647:UOO327655 UES327647:UES327655 TUW327647:TUW327655 TLA327647:TLA327655 TBE327647:TBE327655 SRI327647:SRI327655 SHM327647:SHM327655 RXQ327647:RXQ327655 RNU327647:RNU327655 RDY327647:RDY327655 QUC327647:QUC327655 QKG327647:QKG327655 QAK327647:QAK327655 PQO327647:PQO327655 PGS327647:PGS327655 OWW327647:OWW327655 ONA327647:ONA327655 ODE327647:ODE327655 NTI327647:NTI327655 NJM327647:NJM327655 MZQ327647:MZQ327655 MPU327647:MPU327655 MFY327647:MFY327655 LWC327647:LWC327655 LMG327647:LMG327655 LCK327647:LCK327655 KSO327647:KSO327655 KIS327647:KIS327655 JYW327647:JYW327655 JPA327647:JPA327655 JFE327647:JFE327655 IVI327647:IVI327655 ILM327647:ILM327655 IBQ327647:IBQ327655 HRU327647:HRU327655 HHY327647:HHY327655 GYC327647:GYC327655 GOG327647:GOG327655 GEK327647:GEK327655 FUO327647:FUO327655 FKS327647:FKS327655 FAW327647:FAW327655 ERA327647:ERA327655 EHE327647:EHE327655 DXI327647:DXI327655 DNM327647:DNM327655 DDQ327647:DDQ327655 CTU327647:CTU327655 CJY327647:CJY327655 CAC327647:CAC327655 BQG327647:BQG327655 BGK327647:BGK327655 AWO327647:AWO327655 AMS327647:AMS327655 ACW327647:ACW327655 TA327647:TA327655 JE327647:JE327655 I327647:I327655 WVQ262111:WVQ262119 WLU262111:WLU262119 WBY262111:WBY262119 VSC262111:VSC262119 VIG262111:VIG262119 UYK262111:UYK262119 UOO262111:UOO262119 UES262111:UES262119 TUW262111:TUW262119 TLA262111:TLA262119 TBE262111:TBE262119 SRI262111:SRI262119 SHM262111:SHM262119 RXQ262111:RXQ262119 RNU262111:RNU262119 RDY262111:RDY262119 QUC262111:QUC262119 QKG262111:QKG262119 QAK262111:QAK262119 PQO262111:PQO262119 PGS262111:PGS262119 OWW262111:OWW262119 ONA262111:ONA262119 ODE262111:ODE262119 NTI262111:NTI262119 NJM262111:NJM262119 MZQ262111:MZQ262119 MPU262111:MPU262119 MFY262111:MFY262119 LWC262111:LWC262119 LMG262111:LMG262119 LCK262111:LCK262119 KSO262111:KSO262119 KIS262111:KIS262119 JYW262111:JYW262119 JPA262111:JPA262119 JFE262111:JFE262119 IVI262111:IVI262119 ILM262111:ILM262119 IBQ262111:IBQ262119 HRU262111:HRU262119 HHY262111:HHY262119 GYC262111:GYC262119 GOG262111:GOG262119 GEK262111:GEK262119 FUO262111:FUO262119 FKS262111:FKS262119 FAW262111:FAW262119 ERA262111:ERA262119 EHE262111:EHE262119 DXI262111:DXI262119 DNM262111:DNM262119 DDQ262111:DDQ262119 CTU262111:CTU262119 CJY262111:CJY262119 CAC262111:CAC262119 BQG262111:BQG262119 BGK262111:BGK262119 AWO262111:AWO262119 AMS262111:AMS262119 ACW262111:ACW262119 TA262111:TA262119 JE262111:JE262119 I262111:I262119 WVQ196575:WVQ196583 WLU196575:WLU196583 WBY196575:WBY196583 VSC196575:VSC196583 VIG196575:VIG196583 UYK196575:UYK196583 UOO196575:UOO196583 UES196575:UES196583 TUW196575:TUW196583 TLA196575:TLA196583 TBE196575:TBE196583 SRI196575:SRI196583 SHM196575:SHM196583 RXQ196575:RXQ196583 RNU196575:RNU196583 RDY196575:RDY196583 QUC196575:QUC196583 QKG196575:QKG196583 QAK196575:QAK196583 PQO196575:PQO196583 PGS196575:PGS196583 OWW196575:OWW196583 ONA196575:ONA196583 ODE196575:ODE196583 NTI196575:NTI196583 NJM196575:NJM196583 MZQ196575:MZQ196583 MPU196575:MPU196583 MFY196575:MFY196583 LWC196575:LWC196583 LMG196575:LMG196583 LCK196575:LCK196583 KSO196575:KSO196583 KIS196575:KIS196583 JYW196575:JYW196583 JPA196575:JPA196583 JFE196575:JFE196583 IVI196575:IVI196583 ILM196575:ILM196583 IBQ196575:IBQ196583 HRU196575:HRU196583 HHY196575:HHY196583 GYC196575:GYC196583 GOG196575:GOG196583 GEK196575:GEK196583 FUO196575:FUO196583 FKS196575:FKS196583 FAW196575:FAW196583 ERA196575:ERA196583 EHE196575:EHE196583 DXI196575:DXI196583 DNM196575:DNM196583 DDQ196575:DDQ196583 CTU196575:CTU196583 CJY196575:CJY196583 CAC196575:CAC196583 BQG196575:BQG196583 BGK196575:BGK196583 AWO196575:AWO196583 AMS196575:AMS196583 ACW196575:ACW196583 TA196575:TA196583 JE196575:JE196583 I196575:I196583 WVQ131039:WVQ131047 WLU131039:WLU131047 WBY131039:WBY131047 VSC131039:VSC131047 VIG131039:VIG131047 UYK131039:UYK131047 UOO131039:UOO131047 UES131039:UES131047 TUW131039:TUW131047 TLA131039:TLA131047 TBE131039:TBE131047 SRI131039:SRI131047 SHM131039:SHM131047 RXQ131039:RXQ131047 RNU131039:RNU131047 RDY131039:RDY131047 QUC131039:QUC131047 QKG131039:QKG131047 QAK131039:QAK131047 PQO131039:PQO131047 PGS131039:PGS131047 OWW131039:OWW131047 ONA131039:ONA131047 ODE131039:ODE131047 NTI131039:NTI131047 NJM131039:NJM131047 MZQ131039:MZQ131047 MPU131039:MPU131047 MFY131039:MFY131047 LWC131039:LWC131047 LMG131039:LMG131047 LCK131039:LCK131047 KSO131039:KSO131047 KIS131039:KIS131047 JYW131039:JYW131047 JPA131039:JPA131047 JFE131039:JFE131047 IVI131039:IVI131047 ILM131039:ILM131047 IBQ131039:IBQ131047 HRU131039:HRU131047 HHY131039:HHY131047 GYC131039:GYC131047 GOG131039:GOG131047 GEK131039:GEK131047 FUO131039:FUO131047 FKS131039:FKS131047 FAW131039:FAW131047 ERA131039:ERA131047 EHE131039:EHE131047 DXI131039:DXI131047 DNM131039:DNM131047 DDQ131039:DDQ131047 CTU131039:CTU131047 CJY131039:CJY131047 CAC131039:CAC131047 BQG131039:BQG131047 BGK131039:BGK131047 AWO131039:AWO131047 AMS131039:AMS131047 ACW131039:ACW131047 TA131039:TA131047 JE131039:JE131047 I131039:I131047 WVQ65503:WVQ65511 WLU65503:WLU65511 WBY65503:WBY65511 VSC65503:VSC65511 VIG65503:VIG65511 UYK65503:UYK65511 UOO65503:UOO65511 UES65503:UES65511 TUW65503:TUW65511 TLA65503:TLA65511 TBE65503:TBE65511 SRI65503:SRI65511 SHM65503:SHM65511 RXQ65503:RXQ65511 RNU65503:RNU65511 RDY65503:RDY65511 QUC65503:QUC65511 QKG65503:QKG65511 QAK65503:QAK65511 PQO65503:PQO65511 PGS65503:PGS65511 OWW65503:OWW65511 ONA65503:ONA65511 ODE65503:ODE65511 NTI65503:NTI65511 NJM65503:NJM65511 MZQ65503:MZQ65511 MPU65503:MPU65511 MFY65503:MFY65511 LWC65503:LWC65511 LMG65503:LMG65511 LCK65503:LCK65511 KSO65503:KSO65511 KIS65503:KIS65511 JYW65503:JYW65511 JPA65503:JPA65511 JFE65503:JFE65511 IVI65503:IVI65511 ILM65503:ILM65511 IBQ65503:IBQ65511 HRU65503:HRU65511 HHY65503:HHY65511 GYC65503:GYC65511 GOG65503:GOG65511 GEK65503:GEK65511 FUO65503:FUO65511 FKS65503:FKS65511 FAW65503:FAW65511 ERA65503:ERA65511 EHE65503:EHE65511 DXI65503:DXI65511 DNM65503:DNM65511 DDQ65503:DDQ65511 CTU65503:CTU65511 CJY65503:CJY65511 CAC65503:CAC65511 BQG65503:BQG65511 BGK65503:BGK65511 AWO65503:AWO65511 AMS65503:AMS65511 ACW65503:ACW65511 TA65503:TA65511 JE65503:JE65511 I65503:I65511 WVQ47:WVQ55 WLU47:WLU55 WBY47:WBY55 VSC47:VSC55 VIG47:VIG55 UYK47:UYK55 UOO47:UOO55 UES47:UES55 TUW47:TUW55 TLA47:TLA55 TBE47:TBE55 SRI47:SRI55 SHM47:SHM55 RXQ47:RXQ55 RNU47:RNU55 RDY47:RDY55 QUC47:QUC55 QKG47:QKG55 QAK47:QAK55 PQO47:PQO55 PGS47:PGS55 OWW47:OWW55 ONA47:ONA55 ODE47:ODE55 NTI47:NTI55 NJM47:NJM55 MZQ47:MZQ55 MPU47:MPU55 MFY47:MFY55 LWC47:LWC55 LMG47:LMG55 LCK47:LCK55 KSO47:KSO55 KIS47:KIS55 JYW47:JYW55 JPA47:JPA55 JFE47:JFE55 IVI47:IVI55 ILM47:ILM55 IBQ47:IBQ55 HRU47:HRU55 HHY47:HHY55 GYC47:GYC55 GOG47:GOG55 GEK47:GEK55 FUO47:FUO55 FKS47:FKS55 FAW47:FAW55 ERA47:ERA55 EHE47:EHE55 DXI47:DXI55 DNM47:DNM55 DDQ47:DDQ55 CTU47:CTU55 CJY47:CJY55 CAC47:CAC55 BQG47:BQG55 BGK47:BGK55 AWO47:AWO55 AMS47:AMS55 ACW47:ACW55 TA47:TA55 JE47:JE55" xr:uid="{00000000-0002-0000-0400-000002000000}">
      <formula1>$AP$69:$AP$70</formula1>
    </dataValidation>
    <dataValidation type="list" allowBlank="1" showInputMessage="1" showErrorMessage="1" sqref="WVR982968 WLV982968 WBZ982968 VSD982968 VIH982968 UYL982968 UOP982968 UET982968 TUX982968 TLB982968 TBF982968 SRJ982968 SHN982968 RXR982968 RNV982968 RDZ982968 QUD982968 QKH982968 QAL982968 PQP982968 PGT982968 OWX982968 ONB982968 ODF982968 NTJ982968 NJN982968 MZR982968 MPV982968 MFZ982968 LWD982968 LMH982968 LCL982968 KSP982968 KIT982968 JYX982968 JPB982968 JFF982968 IVJ982968 ILN982968 IBR982968 HRV982968 HHZ982968 GYD982968 GOH982968 GEL982968 FUP982968 FKT982968 FAX982968 ERB982968 EHF982968 DXJ982968 DNN982968 DDR982968 CTV982968 CJZ982968 CAD982968 BQH982968 BGL982968 AWP982968 AMT982968 ACX982968 TB982968 JF982968 J982968 WVR917432 WLV917432 WBZ917432 VSD917432 VIH917432 UYL917432 UOP917432 UET917432 TUX917432 TLB917432 TBF917432 SRJ917432 SHN917432 RXR917432 RNV917432 RDZ917432 QUD917432 QKH917432 QAL917432 PQP917432 PGT917432 OWX917432 ONB917432 ODF917432 NTJ917432 NJN917432 MZR917432 MPV917432 MFZ917432 LWD917432 LMH917432 LCL917432 KSP917432 KIT917432 JYX917432 JPB917432 JFF917432 IVJ917432 ILN917432 IBR917432 HRV917432 HHZ917432 GYD917432 GOH917432 GEL917432 FUP917432 FKT917432 FAX917432 ERB917432 EHF917432 DXJ917432 DNN917432 DDR917432 CTV917432 CJZ917432 CAD917432 BQH917432 BGL917432 AWP917432 AMT917432 ACX917432 TB917432 JF917432 J917432 WVR851896 WLV851896 WBZ851896 VSD851896 VIH851896 UYL851896 UOP851896 UET851896 TUX851896 TLB851896 TBF851896 SRJ851896 SHN851896 RXR851896 RNV851896 RDZ851896 QUD851896 QKH851896 QAL851896 PQP851896 PGT851896 OWX851896 ONB851896 ODF851896 NTJ851896 NJN851896 MZR851896 MPV851896 MFZ851896 LWD851896 LMH851896 LCL851896 KSP851896 KIT851896 JYX851896 JPB851896 JFF851896 IVJ851896 ILN851896 IBR851896 HRV851896 HHZ851896 GYD851896 GOH851896 GEL851896 FUP851896 FKT851896 FAX851896 ERB851896 EHF851896 DXJ851896 DNN851896 DDR851896 CTV851896 CJZ851896 CAD851896 BQH851896 BGL851896 AWP851896 AMT851896 ACX851896 TB851896 JF851896 J851896 WVR786360 WLV786360 WBZ786360 VSD786360 VIH786360 UYL786360 UOP786360 UET786360 TUX786360 TLB786360 TBF786360 SRJ786360 SHN786360 RXR786360 RNV786360 RDZ786360 QUD786360 QKH786360 QAL786360 PQP786360 PGT786360 OWX786360 ONB786360 ODF786360 NTJ786360 NJN786360 MZR786360 MPV786360 MFZ786360 LWD786360 LMH786360 LCL786360 KSP786360 KIT786360 JYX786360 JPB786360 JFF786360 IVJ786360 ILN786360 IBR786360 HRV786360 HHZ786360 GYD786360 GOH786360 GEL786360 FUP786360 FKT786360 FAX786360 ERB786360 EHF786360 DXJ786360 DNN786360 DDR786360 CTV786360 CJZ786360 CAD786360 BQH786360 BGL786360 AWP786360 AMT786360 ACX786360 TB786360 JF786360 J786360 WVR720824 WLV720824 WBZ720824 VSD720824 VIH720824 UYL720824 UOP720824 UET720824 TUX720824 TLB720824 TBF720824 SRJ720824 SHN720824 RXR720824 RNV720824 RDZ720824 QUD720824 QKH720824 QAL720824 PQP720824 PGT720824 OWX720824 ONB720824 ODF720824 NTJ720824 NJN720824 MZR720824 MPV720824 MFZ720824 LWD720824 LMH720824 LCL720824 KSP720824 KIT720824 JYX720824 JPB720824 JFF720824 IVJ720824 ILN720824 IBR720824 HRV720824 HHZ720824 GYD720824 GOH720824 GEL720824 FUP720824 FKT720824 FAX720824 ERB720824 EHF720824 DXJ720824 DNN720824 DDR720824 CTV720824 CJZ720824 CAD720824 BQH720824 BGL720824 AWP720824 AMT720824 ACX720824 TB720824 JF720824 J720824 WVR655288 WLV655288 WBZ655288 VSD655288 VIH655288 UYL655288 UOP655288 UET655288 TUX655288 TLB655288 TBF655288 SRJ655288 SHN655288 RXR655288 RNV655288 RDZ655288 QUD655288 QKH655288 QAL655288 PQP655288 PGT655288 OWX655288 ONB655288 ODF655288 NTJ655288 NJN655288 MZR655288 MPV655288 MFZ655288 LWD655288 LMH655288 LCL655288 KSP655288 KIT655288 JYX655288 JPB655288 JFF655288 IVJ655288 ILN655288 IBR655288 HRV655288 HHZ655288 GYD655288 GOH655288 GEL655288 FUP655288 FKT655288 FAX655288 ERB655288 EHF655288 DXJ655288 DNN655288 DDR655288 CTV655288 CJZ655288 CAD655288 BQH655288 BGL655288 AWP655288 AMT655288 ACX655288 TB655288 JF655288 J655288 WVR589752 WLV589752 WBZ589752 VSD589752 VIH589752 UYL589752 UOP589752 UET589752 TUX589752 TLB589752 TBF589752 SRJ589752 SHN589752 RXR589752 RNV589752 RDZ589752 QUD589752 QKH589752 QAL589752 PQP589752 PGT589752 OWX589752 ONB589752 ODF589752 NTJ589752 NJN589752 MZR589752 MPV589752 MFZ589752 LWD589752 LMH589752 LCL589752 KSP589752 KIT589752 JYX589752 JPB589752 JFF589752 IVJ589752 ILN589752 IBR589752 HRV589752 HHZ589752 GYD589752 GOH589752 GEL589752 FUP589752 FKT589752 FAX589752 ERB589752 EHF589752 DXJ589752 DNN589752 DDR589752 CTV589752 CJZ589752 CAD589752 BQH589752 BGL589752 AWP589752 AMT589752 ACX589752 TB589752 JF589752 J589752 WVR524216 WLV524216 WBZ524216 VSD524216 VIH524216 UYL524216 UOP524216 UET524216 TUX524216 TLB524216 TBF524216 SRJ524216 SHN524216 RXR524216 RNV524216 RDZ524216 QUD524216 QKH524216 QAL524216 PQP524216 PGT524216 OWX524216 ONB524216 ODF524216 NTJ524216 NJN524216 MZR524216 MPV524216 MFZ524216 LWD524216 LMH524216 LCL524216 KSP524216 KIT524216 JYX524216 JPB524216 JFF524216 IVJ524216 ILN524216 IBR524216 HRV524216 HHZ524216 GYD524216 GOH524216 GEL524216 FUP524216 FKT524216 FAX524216 ERB524216 EHF524216 DXJ524216 DNN524216 DDR524216 CTV524216 CJZ524216 CAD524216 BQH524216 BGL524216 AWP524216 AMT524216 ACX524216 TB524216 JF524216 J524216 WVR458680 WLV458680 WBZ458680 VSD458680 VIH458680 UYL458680 UOP458680 UET458680 TUX458680 TLB458680 TBF458680 SRJ458680 SHN458680 RXR458680 RNV458680 RDZ458680 QUD458680 QKH458680 QAL458680 PQP458680 PGT458680 OWX458680 ONB458680 ODF458680 NTJ458680 NJN458680 MZR458680 MPV458680 MFZ458680 LWD458680 LMH458680 LCL458680 KSP458680 KIT458680 JYX458680 JPB458680 JFF458680 IVJ458680 ILN458680 IBR458680 HRV458680 HHZ458680 GYD458680 GOH458680 GEL458680 FUP458680 FKT458680 FAX458680 ERB458680 EHF458680 DXJ458680 DNN458680 DDR458680 CTV458680 CJZ458680 CAD458680 BQH458680 BGL458680 AWP458680 AMT458680 ACX458680 TB458680 JF458680 J458680 WVR393144 WLV393144 WBZ393144 VSD393144 VIH393144 UYL393144 UOP393144 UET393144 TUX393144 TLB393144 TBF393144 SRJ393144 SHN393144 RXR393144 RNV393144 RDZ393144 QUD393144 QKH393144 QAL393144 PQP393144 PGT393144 OWX393144 ONB393144 ODF393144 NTJ393144 NJN393144 MZR393144 MPV393144 MFZ393144 LWD393144 LMH393144 LCL393144 KSP393144 KIT393144 JYX393144 JPB393144 JFF393144 IVJ393144 ILN393144 IBR393144 HRV393144 HHZ393144 GYD393144 GOH393144 GEL393144 FUP393144 FKT393144 FAX393144 ERB393144 EHF393144 DXJ393144 DNN393144 DDR393144 CTV393144 CJZ393144 CAD393144 BQH393144 BGL393144 AWP393144 AMT393144 ACX393144 TB393144 JF393144 J393144 WVR327608 WLV327608 WBZ327608 VSD327608 VIH327608 UYL327608 UOP327608 UET327608 TUX327608 TLB327608 TBF327608 SRJ327608 SHN327608 RXR327608 RNV327608 RDZ327608 QUD327608 QKH327608 QAL327608 PQP327608 PGT327608 OWX327608 ONB327608 ODF327608 NTJ327608 NJN327608 MZR327608 MPV327608 MFZ327608 LWD327608 LMH327608 LCL327608 KSP327608 KIT327608 JYX327608 JPB327608 JFF327608 IVJ327608 ILN327608 IBR327608 HRV327608 HHZ327608 GYD327608 GOH327608 GEL327608 FUP327608 FKT327608 FAX327608 ERB327608 EHF327608 DXJ327608 DNN327608 DDR327608 CTV327608 CJZ327608 CAD327608 BQH327608 BGL327608 AWP327608 AMT327608 ACX327608 TB327608 JF327608 J327608 WVR262072 WLV262072 WBZ262072 VSD262072 VIH262072 UYL262072 UOP262072 UET262072 TUX262072 TLB262072 TBF262072 SRJ262072 SHN262072 RXR262072 RNV262072 RDZ262072 QUD262072 QKH262072 QAL262072 PQP262072 PGT262072 OWX262072 ONB262072 ODF262072 NTJ262072 NJN262072 MZR262072 MPV262072 MFZ262072 LWD262072 LMH262072 LCL262072 KSP262072 KIT262072 JYX262072 JPB262072 JFF262072 IVJ262072 ILN262072 IBR262072 HRV262072 HHZ262072 GYD262072 GOH262072 GEL262072 FUP262072 FKT262072 FAX262072 ERB262072 EHF262072 DXJ262072 DNN262072 DDR262072 CTV262072 CJZ262072 CAD262072 BQH262072 BGL262072 AWP262072 AMT262072 ACX262072 TB262072 JF262072 J262072 WVR196536 WLV196536 WBZ196536 VSD196536 VIH196536 UYL196536 UOP196536 UET196536 TUX196536 TLB196536 TBF196536 SRJ196536 SHN196536 RXR196536 RNV196536 RDZ196536 QUD196536 QKH196536 QAL196536 PQP196536 PGT196536 OWX196536 ONB196536 ODF196536 NTJ196536 NJN196536 MZR196536 MPV196536 MFZ196536 LWD196536 LMH196536 LCL196536 KSP196536 KIT196536 JYX196536 JPB196536 JFF196536 IVJ196536 ILN196536 IBR196536 HRV196536 HHZ196536 GYD196536 GOH196536 GEL196536 FUP196536 FKT196536 FAX196536 ERB196536 EHF196536 DXJ196536 DNN196536 DDR196536 CTV196536 CJZ196536 CAD196536 BQH196536 BGL196536 AWP196536 AMT196536 ACX196536 TB196536 JF196536 J196536 WVR131000 WLV131000 WBZ131000 VSD131000 VIH131000 UYL131000 UOP131000 UET131000 TUX131000 TLB131000 TBF131000 SRJ131000 SHN131000 RXR131000 RNV131000 RDZ131000 QUD131000 QKH131000 QAL131000 PQP131000 PGT131000 OWX131000 ONB131000 ODF131000 NTJ131000 NJN131000 MZR131000 MPV131000 MFZ131000 LWD131000 LMH131000 LCL131000 KSP131000 KIT131000 JYX131000 JPB131000 JFF131000 IVJ131000 ILN131000 IBR131000 HRV131000 HHZ131000 GYD131000 GOH131000 GEL131000 FUP131000 FKT131000 FAX131000 ERB131000 EHF131000 DXJ131000 DNN131000 DDR131000 CTV131000 CJZ131000 CAD131000 BQH131000 BGL131000 AWP131000 AMT131000 ACX131000 TB131000 JF131000 J131000 WVR65464 WLV65464 WBZ65464 VSD65464 VIH65464 UYL65464 UOP65464 UET65464 TUX65464 TLB65464 TBF65464 SRJ65464 SHN65464 RXR65464 RNV65464 RDZ65464 QUD65464 QKH65464 QAL65464 PQP65464 PGT65464 OWX65464 ONB65464 ODF65464 NTJ65464 NJN65464 MZR65464 MPV65464 MFZ65464 LWD65464 LMH65464 LCL65464 KSP65464 KIT65464 JYX65464 JPB65464 JFF65464 IVJ65464 ILN65464 IBR65464 HRV65464 HHZ65464 GYD65464 GOH65464 GEL65464 FUP65464 FKT65464 FAX65464 ERB65464 EHF65464 DXJ65464 DNN65464 DDR65464 CTV65464 CJZ65464 CAD65464 BQH65464 BGL65464 AWP65464 AMT65464 ACX65464 TB65464 JF65464 J65464 WVR17 WLV17 WBZ17 VSD17 VIH17 UYL17 UOP17 UET17 TUX17 TLB17 TBF17 SRJ17 SHN17 RXR17 RNV17 RDZ17 QUD17 QKH17 QAL17 PQP17 PGT17 OWX17 ONB17 ODF17 NTJ17 NJN17 MZR17 MPV17 MFZ17 LWD17 LMH17 LCL17 KSP17 KIT17 JYX17 JPB17 JFF17 IVJ17 ILN17 IBR17 HRV17 HHZ17 GYD17 GOH17 GEL17 FUP17 FKT17 FAX17 ERB17 EHF17 DXJ17 DNN17 DDR17 CTV17 CJZ17 CAD17 BQH17 BGL17 AWP17 AMT17 ACX17 TB17 JF17" xr:uid="{00000000-0002-0000-0400-000003000000}">
      <formula1>$AP$50:$AP$55</formula1>
    </dataValidation>
    <dataValidation type="list" allowBlank="1" showInputMessage="1" showErrorMessage="1" sqref="WVR982978 JF27:JF28 TB27:TB28 ACX27:ACX28 AMT27:AMT28 AWP27:AWP28 BGL27:BGL28 BQH27:BQH28 CAD27:CAD28 CJZ27:CJZ28 CTV27:CTV28 DDR27:DDR28 DNN27:DNN28 DXJ27:DXJ28 EHF27:EHF28 ERB27:ERB28 FAX27:FAX28 FKT27:FKT28 FUP27:FUP28 GEL27:GEL28 GOH27:GOH28 GYD27:GYD28 HHZ27:HHZ28 HRV27:HRV28 IBR27:IBR28 ILN27:ILN28 IVJ27:IVJ28 JFF27:JFF28 JPB27:JPB28 JYX27:JYX28 KIT27:KIT28 KSP27:KSP28 LCL27:LCL28 LMH27:LMH28 LWD27:LWD28 MFZ27:MFZ28 MPV27:MPV28 MZR27:MZR28 NJN27:NJN28 NTJ27:NTJ28 ODF27:ODF28 ONB27:ONB28 OWX27:OWX28 PGT27:PGT28 PQP27:PQP28 QAL27:QAL28 QKH27:QKH28 QUD27:QUD28 RDZ27:RDZ28 RNV27:RNV28 RXR27:RXR28 SHN27:SHN28 SRJ27:SRJ28 TBF27:TBF28 TLB27:TLB28 TUX27:TUX28 UET27:UET28 UOP27:UOP28 UYL27:UYL28 VIH27:VIH28 VSD27:VSD28 WBZ27:WBZ28 WLV27:WLV28 WVR27:WVR28 J65474 JF65474 TB65474 ACX65474 AMT65474 AWP65474 BGL65474 BQH65474 CAD65474 CJZ65474 CTV65474 DDR65474 DNN65474 DXJ65474 EHF65474 ERB65474 FAX65474 FKT65474 FUP65474 GEL65474 GOH65474 GYD65474 HHZ65474 HRV65474 IBR65474 ILN65474 IVJ65474 JFF65474 JPB65474 JYX65474 KIT65474 KSP65474 LCL65474 LMH65474 LWD65474 MFZ65474 MPV65474 MZR65474 NJN65474 NTJ65474 ODF65474 ONB65474 OWX65474 PGT65474 PQP65474 QAL65474 QKH65474 QUD65474 RDZ65474 RNV65474 RXR65474 SHN65474 SRJ65474 TBF65474 TLB65474 TUX65474 UET65474 UOP65474 UYL65474 VIH65474 VSD65474 WBZ65474 WLV65474 WVR65474 J131010 JF131010 TB131010 ACX131010 AMT131010 AWP131010 BGL131010 BQH131010 CAD131010 CJZ131010 CTV131010 DDR131010 DNN131010 DXJ131010 EHF131010 ERB131010 FAX131010 FKT131010 FUP131010 GEL131010 GOH131010 GYD131010 HHZ131010 HRV131010 IBR131010 ILN131010 IVJ131010 JFF131010 JPB131010 JYX131010 KIT131010 KSP131010 LCL131010 LMH131010 LWD131010 MFZ131010 MPV131010 MZR131010 NJN131010 NTJ131010 ODF131010 ONB131010 OWX131010 PGT131010 PQP131010 QAL131010 QKH131010 QUD131010 RDZ131010 RNV131010 RXR131010 SHN131010 SRJ131010 TBF131010 TLB131010 TUX131010 UET131010 UOP131010 UYL131010 VIH131010 VSD131010 WBZ131010 WLV131010 WVR131010 J196546 JF196546 TB196546 ACX196546 AMT196546 AWP196546 BGL196546 BQH196546 CAD196546 CJZ196546 CTV196546 DDR196546 DNN196546 DXJ196546 EHF196546 ERB196546 FAX196546 FKT196546 FUP196546 GEL196546 GOH196546 GYD196546 HHZ196546 HRV196546 IBR196546 ILN196546 IVJ196546 JFF196546 JPB196546 JYX196546 KIT196546 KSP196546 LCL196546 LMH196546 LWD196546 MFZ196546 MPV196546 MZR196546 NJN196546 NTJ196546 ODF196546 ONB196546 OWX196546 PGT196546 PQP196546 QAL196546 QKH196546 QUD196546 RDZ196546 RNV196546 RXR196546 SHN196546 SRJ196546 TBF196546 TLB196546 TUX196546 UET196546 UOP196546 UYL196546 VIH196546 VSD196546 WBZ196546 WLV196546 WVR196546 J262082 JF262082 TB262082 ACX262082 AMT262082 AWP262082 BGL262082 BQH262082 CAD262082 CJZ262082 CTV262082 DDR262082 DNN262082 DXJ262082 EHF262082 ERB262082 FAX262082 FKT262082 FUP262082 GEL262082 GOH262082 GYD262082 HHZ262082 HRV262082 IBR262082 ILN262082 IVJ262082 JFF262082 JPB262082 JYX262082 KIT262082 KSP262082 LCL262082 LMH262082 LWD262082 MFZ262082 MPV262082 MZR262082 NJN262082 NTJ262082 ODF262082 ONB262082 OWX262082 PGT262082 PQP262082 QAL262082 QKH262082 QUD262082 RDZ262082 RNV262082 RXR262082 SHN262082 SRJ262082 TBF262082 TLB262082 TUX262082 UET262082 UOP262082 UYL262082 VIH262082 VSD262082 WBZ262082 WLV262082 WVR262082 J327618 JF327618 TB327618 ACX327618 AMT327618 AWP327618 BGL327618 BQH327618 CAD327618 CJZ327618 CTV327618 DDR327618 DNN327618 DXJ327618 EHF327618 ERB327618 FAX327618 FKT327618 FUP327618 GEL327618 GOH327618 GYD327618 HHZ327618 HRV327618 IBR327618 ILN327618 IVJ327618 JFF327618 JPB327618 JYX327618 KIT327618 KSP327618 LCL327618 LMH327618 LWD327618 MFZ327618 MPV327618 MZR327618 NJN327618 NTJ327618 ODF327618 ONB327618 OWX327618 PGT327618 PQP327618 QAL327618 QKH327618 QUD327618 RDZ327618 RNV327618 RXR327618 SHN327618 SRJ327618 TBF327618 TLB327618 TUX327618 UET327618 UOP327618 UYL327618 VIH327618 VSD327618 WBZ327618 WLV327618 WVR327618 J393154 JF393154 TB393154 ACX393154 AMT393154 AWP393154 BGL393154 BQH393154 CAD393154 CJZ393154 CTV393154 DDR393154 DNN393154 DXJ393154 EHF393154 ERB393154 FAX393154 FKT393154 FUP393154 GEL393154 GOH393154 GYD393154 HHZ393154 HRV393154 IBR393154 ILN393154 IVJ393154 JFF393154 JPB393154 JYX393154 KIT393154 KSP393154 LCL393154 LMH393154 LWD393154 MFZ393154 MPV393154 MZR393154 NJN393154 NTJ393154 ODF393154 ONB393154 OWX393154 PGT393154 PQP393154 QAL393154 QKH393154 QUD393154 RDZ393154 RNV393154 RXR393154 SHN393154 SRJ393154 TBF393154 TLB393154 TUX393154 UET393154 UOP393154 UYL393154 VIH393154 VSD393154 WBZ393154 WLV393154 WVR393154 J458690 JF458690 TB458690 ACX458690 AMT458690 AWP458690 BGL458690 BQH458690 CAD458690 CJZ458690 CTV458690 DDR458690 DNN458690 DXJ458690 EHF458690 ERB458690 FAX458690 FKT458690 FUP458690 GEL458690 GOH458690 GYD458690 HHZ458690 HRV458690 IBR458690 ILN458690 IVJ458690 JFF458690 JPB458690 JYX458690 KIT458690 KSP458690 LCL458690 LMH458690 LWD458690 MFZ458690 MPV458690 MZR458690 NJN458690 NTJ458690 ODF458690 ONB458690 OWX458690 PGT458690 PQP458690 QAL458690 QKH458690 QUD458690 RDZ458690 RNV458690 RXR458690 SHN458690 SRJ458690 TBF458690 TLB458690 TUX458690 UET458690 UOP458690 UYL458690 VIH458690 VSD458690 WBZ458690 WLV458690 WVR458690 J524226 JF524226 TB524226 ACX524226 AMT524226 AWP524226 BGL524226 BQH524226 CAD524226 CJZ524226 CTV524226 DDR524226 DNN524226 DXJ524226 EHF524226 ERB524226 FAX524226 FKT524226 FUP524226 GEL524226 GOH524226 GYD524226 HHZ524226 HRV524226 IBR524226 ILN524226 IVJ524226 JFF524226 JPB524226 JYX524226 KIT524226 KSP524226 LCL524226 LMH524226 LWD524226 MFZ524226 MPV524226 MZR524226 NJN524226 NTJ524226 ODF524226 ONB524226 OWX524226 PGT524226 PQP524226 QAL524226 QKH524226 QUD524226 RDZ524226 RNV524226 RXR524226 SHN524226 SRJ524226 TBF524226 TLB524226 TUX524226 UET524226 UOP524226 UYL524226 VIH524226 VSD524226 WBZ524226 WLV524226 WVR524226 J589762 JF589762 TB589762 ACX589762 AMT589762 AWP589762 BGL589762 BQH589762 CAD589762 CJZ589762 CTV589762 DDR589762 DNN589762 DXJ589762 EHF589762 ERB589762 FAX589762 FKT589762 FUP589762 GEL589762 GOH589762 GYD589762 HHZ589762 HRV589762 IBR589762 ILN589762 IVJ589762 JFF589762 JPB589762 JYX589762 KIT589762 KSP589762 LCL589762 LMH589762 LWD589762 MFZ589762 MPV589762 MZR589762 NJN589762 NTJ589762 ODF589762 ONB589762 OWX589762 PGT589762 PQP589762 QAL589762 QKH589762 QUD589762 RDZ589762 RNV589762 RXR589762 SHN589762 SRJ589762 TBF589762 TLB589762 TUX589762 UET589762 UOP589762 UYL589762 VIH589762 VSD589762 WBZ589762 WLV589762 WVR589762 J655298 JF655298 TB655298 ACX655298 AMT655298 AWP655298 BGL655298 BQH655298 CAD655298 CJZ655298 CTV655298 DDR655298 DNN655298 DXJ655298 EHF655298 ERB655298 FAX655298 FKT655298 FUP655298 GEL655298 GOH655298 GYD655298 HHZ655298 HRV655298 IBR655298 ILN655298 IVJ655298 JFF655298 JPB655298 JYX655298 KIT655298 KSP655298 LCL655298 LMH655298 LWD655298 MFZ655298 MPV655298 MZR655298 NJN655298 NTJ655298 ODF655298 ONB655298 OWX655298 PGT655298 PQP655298 QAL655298 QKH655298 QUD655298 RDZ655298 RNV655298 RXR655298 SHN655298 SRJ655298 TBF655298 TLB655298 TUX655298 UET655298 UOP655298 UYL655298 VIH655298 VSD655298 WBZ655298 WLV655298 WVR655298 J720834 JF720834 TB720834 ACX720834 AMT720834 AWP720834 BGL720834 BQH720834 CAD720834 CJZ720834 CTV720834 DDR720834 DNN720834 DXJ720834 EHF720834 ERB720834 FAX720834 FKT720834 FUP720834 GEL720834 GOH720834 GYD720834 HHZ720834 HRV720834 IBR720834 ILN720834 IVJ720834 JFF720834 JPB720834 JYX720834 KIT720834 KSP720834 LCL720834 LMH720834 LWD720834 MFZ720834 MPV720834 MZR720834 NJN720834 NTJ720834 ODF720834 ONB720834 OWX720834 PGT720834 PQP720834 QAL720834 QKH720834 QUD720834 RDZ720834 RNV720834 RXR720834 SHN720834 SRJ720834 TBF720834 TLB720834 TUX720834 UET720834 UOP720834 UYL720834 VIH720834 VSD720834 WBZ720834 WLV720834 WVR720834 J786370 JF786370 TB786370 ACX786370 AMT786370 AWP786370 BGL786370 BQH786370 CAD786370 CJZ786370 CTV786370 DDR786370 DNN786370 DXJ786370 EHF786370 ERB786370 FAX786370 FKT786370 FUP786370 GEL786370 GOH786370 GYD786370 HHZ786370 HRV786370 IBR786370 ILN786370 IVJ786370 JFF786370 JPB786370 JYX786370 KIT786370 KSP786370 LCL786370 LMH786370 LWD786370 MFZ786370 MPV786370 MZR786370 NJN786370 NTJ786370 ODF786370 ONB786370 OWX786370 PGT786370 PQP786370 QAL786370 QKH786370 QUD786370 RDZ786370 RNV786370 RXR786370 SHN786370 SRJ786370 TBF786370 TLB786370 TUX786370 UET786370 UOP786370 UYL786370 VIH786370 VSD786370 WBZ786370 WLV786370 WVR786370 J851906 JF851906 TB851906 ACX851906 AMT851906 AWP851906 BGL851906 BQH851906 CAD851906 CJZ851906 CTV851906 DDR851906 DNN851906 DXJ851906 EHF851906 ERB851906 FAX851906 FKT851906 FUP851906 GEL851906 GOH851906 GYD851906 HHZ851906 HRV851906 IBR851906 ILN851906 IVJ851906 JFF851906 JPB851906 JYX851906 KIT851906 KSP851906 LCL851906 LMH851906 LWD851906 MFZ851906 MPV851906 MZR851906 NJN851906 NTJ851906 ODF851906 ONB851906 OWX851906 PGT851906 PQP851906 QAL851906 QKH851906 QUD851906 RDZ851906 RNV851906 RXR851906 SHN851906 SRJ851906 TBF851906 TLB851906 TUX851906 UET851906 UOP851906 UYL851906 VIH851906 VSD851906 WBZ851906 WLV851906 WVR851906 J917442 JF917442 TB917442 ACX917442 AMT917442 AWP917442 BGL917442 BQH917442 CAD917442 CJZ917442 CTV917442 DDR917442 DNN917442 DXJ917442 EHF917442 ERB917442 FAX917442 FKT917442 FUP917442 GEL917442 GOH917442 GYD917442 HHZ917442 HRV917442 IBR917442 ILN917442 IVJ917442 JFF917442 JPB917442 JYX917442 KIT917442 KSP917442 LCL917442 LMH917442 LWD917442 MFZ917442 MPV917442 MZR917442 NJN917442 NTJ917442 ODF917442 ONB917442 OWX917442 PGT917442 PQP917442 QAL917442 QKH917442 QUD917442 RDZ917442 RNV917442 RXR917442 SHN917442 SRJ917442 TBF917442 TLB917442 TUX917442 UET917442 UOP917442 UYL917442 VIH917442 VSD917442 WBZ917442 WLV917442 WVR917442 J982978 JF982978 TB982978 ACX982978 AMT982978 AWP982978 BGL982978 BQH982978 CAD982978 CJZ982978 CTV982978 DDR982978 DNN982978 DXJ982978 EHF982978 ERB982978 FAX982978 FKT982978 FUP982978 GEL982978 GOH982978 GYD982978 HHZ982978 HRV982978 IBR982978 ILN982978 IVJ982978 JFF982978 JPB982978 JYX982978 KIT982978 KSP982978 LCL982978 LMH982978 LWD982978 MFZ982978 MPV982978 MZR982978 NJN982978 NTJ982978 ODF982978 ONB982978 OWX982978 PGT982978 PQP982978 QAL982978 QKH982978 QUD982978 RDZ982978 RNV982978 RXR982978 SHN982978 SRJ982978 TBF982978 TLB982978 TUX982978 UET982978 UOP982978 UYL982978 VIH982978 VSD982978 WBZ982978 WLV982978" xr:uid="{00000000-0002-0000-0400-000004000000}">
      <formula1>$AP$60</formula1>
    </dataValidation>
    <dataValidation type="list" allowBlank="1" showInputMessage="1" showErrorMessage="1" sqref="WVS982978 WLW982978 WCA982978 VSE982978 VII982978 UYM982978 UOQ982978 UEU982978 TUY982978 TLC982978 TBG982978 SRK982978 SHO982978 RXS982978 RNW982978 REA982978 QUE982978 QKI982978 QAM982978 PQQ982978 PGU982978 OWY982978 ONC982978 ODG982978 NTK982978 NJO982978 MZS982978 MPW982978 MGA982978 LWE982978 LMI982978 LCM982978 KSQ982978 KIU982978 JYY982978 JPC982978 JFG982978 IVK982978 ILO982978 IBS982978 HRW982978 HIA982978 GYE982978 GOI982978 GEM982978 FUQ982978 FKU982978 FAY982978 ERC982978 EHG982978 DXK982978 DNO982978 DDS982978 CTW982978 CKA982978 CAE982978 BQI982978 BGM982978 AWQ982978 AMU982978 ACY982978 TC982978 JG982978 K982978 WVS917442 WLW917442 WCA917442 VSE917442 VII917442 UYM917442 UOQ917442 UEU917442 TUY917442 TLC917442 TBG917442 SRK917442 SHO917442 RXS917442 RNW917442 REA917442 QUE917442 QKI917442 QAM917442 PQQ917442 PGU917442 OWY917442 ONC917442 ODG917442 NTK917442 NJO917442 MZS917442 MPW917442 MGA917442 LWE917442 LMI917442 LCM917442 KSQ917442 KIU917442 JYY917442 JPC917442 JFG917442 IVK917442 ILO917442 IBS917442 HRW917442 HIA917442 GYE917442 GOI917442 GEM917442 FUQ917442 FKU917442 FAY917442 ERC917442 EHG917442 DXK917442 DNO917442 DDS917442 CTW917442 CKA917442 CAE917442 BQI917442 BGM917442 AWQ917442 AMU917442 ACY917442 TC917442 JG917442 K917442 WVS851906 WLW851906 WCA851906 VSE851906 VII851906 UYM851906 UOQ851906 UEU851906 TUY851906 TLC851906 TBG851906 SRK851906 SHO851906 RXS851906 RNW851906 REA851906 QUE851906 QKI851906 QAM851906 PQQ851906 PGU851906 OWY851906 ONC851906 ODG851906 NTK851906 NJO851906 MZS851906 MPW851906 MGA851906 LWE851906 LMI851906 LCM851906 KSQ851906 KIU851906 JYY851906 JPC851906 JFG851906 IVK851906 ILO851906 IBS851906 HRW851906 HIA851906 GYE851906 GOI851906 GEM851906 FUQ851906 FKU851906 FAY851906 ERC851906 EHG851906 DXK851906 DNO851906 DDS851906 CTW851906 CKA851906 CAE851906 BQI851906 BGM851906 AWQ851906 AMU851906 ACY851906 TC851906 JG851906 K851906 WVS786370 WLW786370 WCA786370 VSE786370 VII786370 UYM786370 UOQ786370 UEU786370 TUY786370 TLC786370 TBG786370 SRK786370 SHO786370 RXS786370 RNW786370 REA786370 QUE786370 QKI786370 QAM786370 PQQ786370 PGU786370 OWY786370 ONC786370 ODG786370 NTK786370 NJO786370 MZS786370 MPW786370 MGA786370 LWE786370 LMI786370 LCM786370 KSQ786370 KIU786370 JYY786370 JPC786370 JFG786370 IVK786370 ILO786370 IBS786370 HRW786370 HIA786370 GYE786370 GOI786370 GEM786370 FUQ786370 FKU786370 FAY786370 ERC786370 EHG786370 DXK786370 DNO786370 DDS786370 CTW786370 CKA786370 CAE786370 BQI786370 BGM786370 AWQ786370 AMU786370 ACY786370 TC786370 JG786370 K786370 WVS720834 WLW720834 WCA720834 VSE720834 VII720834 UYM720834 UOQ720834 UEU720834 TUY720834 TLC720834 TBG720834 SRK720834 SHO720834 RXS720834 RNW720834 REA720834 QUE720834 QKI720834 QAM720834 PQQ720834 PGU720834 OWY720834 ONC720834 ODG720834 NTK720834 NJO720834 MZS720834 MPW720834 MGA720834 LWE720834 LMI720834 LCM720834 KSQ720834 KIU720834 JYY720834 JPC720834 JFG720834 IVK720834 ILO720834 IBS720834 HRW720834 HIA720834 GYE720834 GOI720834 GEM720834 FUQ720834 FKU720834 FAY720834 ERC720834 EHG720834 DXK720834 DNO720834 DDS720834 CTW720834 CKA720834 CAE720834 BQI720834 BGM720834 AWQ720834 AMU720834 ACY720834 TC720834 JG720834 K720834 WVS655298 WLW655298 WCA655298 VSE655298 VII655298 UYM655298 UOQ655298 UEU655298 TUY655298 TLC655298 TBG655298 SRK655298 SHO655298 RXS655298 RNW655298 REA655298 QUE655298 QKI655298 QAM655298 PQQ655298 PGU655298 OWY655298 ONC655298 ODG655298 NTK655298 NJO655298 MZS655298 MPW655298 MGA655298 LWE655298 LMI655298 LCM655298 KSQ655298 KIU655298 JYY655298 JPC655298 JFG655298 IVK655298 ILO655298 IBS655298 HRW655298 HIA655298 GYE655298 GOI655298 GEM655298 FUQ655298 FKU655298 FAY655298 ERC655298 EHG655298 DXK655298 DNO655298 DDS655298 CTW655298 CKA655298 CAE655298 BQI655298 BGM655298 AWQ655298 AMU655298 ACY655298 TC655298 JG655298 K655298 WVS589762 WLW589762 WCA589762 VSE589762 VII589762 UYM589762 UOQ589762 UEU589762 TUY589762 TLC589762 TBG589762 SRK589762 SHO589762 RXS589762 RNW589762 REA589762 QUE589762 QKI589762 QAM589762 PQQ589762 PGU589762 OWY589762 ONC589762 ODG589762 NTK589762 NJO589762 MZS589762 MPW589762 MGA589762 LWE589762 LMI589762 LCM589762 KSQ589762 KIU589762 JYY589762 JPC589762 JFG589762 IVK589762 ILO589762 IBS589762 HRW589762 HIA589762 GYE589762 GOI589762 GEM589762 FUQ589762 FKU589762 FAY589762 ERC589762 EHG589762 DXK589762 DNO589762 DDS589762 CTW589762 CKA589762 CAE589762 BQI589762 BGM589762 AWQ589762 AMU589762 ACY589762 TC589762 JG589762 K589762 WVS524226 WLW524226 WCA524226 VSE524226 VII524226 UYM524226 UOQ524226 UEU524226 TUY524226 TLC524226 TBG524226 SRK524226 SHO524226 RXS524226 RNW524226 REA524226 QUE524226 QKI524226 QAM524226 PQQ524226 PGU524226 OWY524226 ONC524226 ODG524226 NTK524226 NJO524226 MZS524226 MPW524226 MGA524226 LWE524226 LMI524226 LCM524226 KSQ524226 KIU524226 JYY524226 JPC524226 JFG524226 IVK524226 ILO524226 IBS524226 HRW524226 HIA524226 GYE524226 GOI524226 GEM524226 FUQ524226 FKU524226 FAY524226 ERC524226 EHG524226 DXK524226 DNO524226 DDS524226 CTW524226 CKA524226 CAE524226 BQI524226 BGM524226 AWQ524226 AMU524226 ACY524226 TC524226 JG524226 K524226 WVS458690 WLW458690 WCA458690 VSE458690 VII458690 UYM458690 UOQ458690 UEU458690 TUY458690 TLC458690 TBG458690 SRK458690 SHO458690 RXS458690 RNW458690 REA458690 QUE458690 QKI458690 QAM458690 PQQ458690 PGU458690 OWY458690 ONC458690 ODG458690 NTK458690 NJO458690 MZS458690 MPW458690 MGA458690 LWE458690 LMI458690 LCM458690 KSQ458690 KIU458690 JYY458690 JPC458690 JFG458690 IVK458690 ILO458690 IBS458690 HRW458690 HIA458690 GYE458690 GOI458690 GEM458690 FUQ458690 FKU458690 FAY458690 ERC458690 EHG458690 DXK458690 DNO458690 DDS458690 CTW458690 CKA458690 CAE458690 BQI458690 BGM458690 AWQ458690 AMU458690 ACY458690 TC458690 JG458690 K458690 WVS393154 WLW393154 WCA393154 VSE393154 VII393154 UYM393154 UOQ393154 UEU393154 TUY393154 TLC393154 TBG393154 SRK393154 SHO393154 RXS393154 RNW393154 REA393154 QUE393154 QKI393154 QAM393154 PQQ393154 PGU393154 OWY393154 ONC393154 ODG393154 NTK393154 NJO393154 MZS393154 MPW393154 MGA393154 LWE393154 LMI393154 LCM393154 KSQ393154 KIU393154 JYY393154 JPC393154 JFG393154 IVK393154 ILO393154 IBS393154 HRW393154 HIA393154 GYE393154 GOI393154 GEM393154 FUQ393154 FKU393154 FAY393154 ERC393154 EHG393154 DXK393154 DNO393154 DDS393154 CTW393154 CKA393154 CAE393154 BQI393154 BGM393154 AWQ393154 AMU393154 ACY393154 TC393154 JG393154 K393154 WVS327618 WLW327618 WCA327618 VSE327618 VII327618 UYM327618 UOQ327618 UEU327618 TUY327618 TLC327618 TBG327618 SRK327618 SHO327618 RXS327618 RNW327618 REA327618 QUE327618 QKI327618 QAM327618 PQQ327618 PGU327618 OWY327618 ONC327618 ODG327618 NTK327618 NJO327618 MZS327618 MPW327618 MGA327618 LWE327618 LMI327618 LCM327618 KSQ327618 KIU327618 JYY327618 JPC327618 JFG327618 IVK327618 ILO327618 IBS327618 HRW327618 HIA327618 GYE327618 GOI327618 GEM327618 FUQ327618 FKU327618 FAY327618 ERC327618 EHG327618 DXK327618 DNO327618 DDS327618 CTW327618 CKA327618 CAE327618 BQI327618 BGM327618 AWQ327618 AMU327618 ACY327618 TC327618 JG327618 K327618 WVS262082 WLW262082 WCA262082 VSE262082 VII262082 UYM262082 UOQ262082 UEU262082 TUY262082 TLC262082 TBG262082 SRK262082 SHO262082 RXS262082 RNW262082 REA262082 QUE262082 QKI262082 QAM262082 PQQ262082 PGU262082 OWY262082 ONC262082 ODG262082 NTK262082 NJO262082 MZS262082 MPW262082 MGA262082 LWE262082 LMI262082 LCM262082 KSQ262082 KIU262082 JYY262082 JPC262082 JFG262082 IVK262082 ILO262082 IBS262082 HRW262082 HIA262082 GYE262082 GOI262082 GEM262082 FUQ262082 FKU262082 FAY262082 ERC262082 EHG262082 DXK262082 DNO262082 DDS262082 CTW262082 CKA262082 CAE262082 BQI262082 BGM262082 AWQ262082 AMU262082 ACY262082 TC262082 JG262082 K262082 WVS196546 WLW196546 WCA196546 VSE196546 VII196546 UYM196546 UOQ196546 UEU196546 TUY196546 TLC196546 TBG196546 SRK196546 SHO196546 RXS196546 RNW196546 REA196546 QUE196546 QKI196546 QAM196546 PQQ196546 PGU196546 OWY196546 ONC196546 ODG196546 NTK196546 NJO196546 MZS196546 MPW196546 MGA196546 LWE196546 LMI196546 LCM196546 KSQ196546 KIU196546 JYY196546 JPC196546 JFG196546 IVK196546 ILO196546 IBS196546 HRW196546 HIA196546 GYE196546 GOI196546 GEM196546 FUQ196546 FKU196546 FAY196546 ERC196546 EHG196546 DXK196546 DNO196546 DDS196546 CTW196546 CKA196546 CAE196546 BQI196546 BGM196546 AWQ196546 AMU196546 ACY196546 TC196546 JG196546 K196546 WVS131010 WLW131010 WCA131010 VSE131010 VII131010 UYM131010 UOQ131010 UEU131010 TUY131010 TLC131010 TBG131010 SRK131010 SHO131010 RXS131010 RNW131010 REA131010 QUE131010 QKI131010 QAM131010 PQQ131010 PGU131010 OWY131010 ONC131010 ODG131010 NTK131010 NJO131010 MZS131010 MPW131010 MGA131010 LWE131010 LMI131010 LCM131010 KSQ131010 KIU131010 JYY131010 JPC131010 JFG131010 IVK131010 ILO131010 IBS131010 HRW131010 HIA131010 GYE131010 GOI131010 GEM131010 FUQ131010 FKU131010 FAY131010 ERC131010 EHG131010 DXK131010 DNO131010 DDS131010 CTW131010 CKA131010 CAE131010 BQI131010 BGM131010 AWQ131010 AMU131010 ACY131010 TC131010 JG131010 K131010 WVS65474 WLW65474 WCA65474 VSE65474 VII65474 UYM65474 UOQ65474 UEU65474 TUY65474 TLC65474 TBG65474 SRK65474 SHO65474 RXS65474 RNW65474 REA65474 QUE65474 QKI65474 QAM65474 PQQ65474 PGU65474 OWY65474 ONC65474 ODG65474 NTK65474 NJO65474 MZS65474 MPW65474 MGA65474 LWE65474 LMI65474 LCM65474 KSQ65474 KIU65474 JYY65474 JPC65474 JFG65474 IVK65474 ILO65474 IBS65474 HRW65474 HIA65474 GYE65474 GOI65474 GEM65474 FUQ65474 FKU65474 FAY65474 ERC65474 EHG65474 DXK65474 DNO65474 DDS65474 CTW65474 CKA65474 CAE65474 BQI65474 BGM65474 AWQ65474 AMU65474 ACY65474 TC65474 JG65474 K65474 WVS27:WVS28 WLW27:WLW28 WCA27:WCA28 VSE27:VSE28 VII27:VII28 UYM27:UYM28 UOQ27:UOQ28 UEU27:UEU28 TUY27:TUY28 TLC27:TLC28 TBG27:TBG28 SRK27:SRK28 SHO27:SHO28 RXS27:RXS28 RNW27:RNW28 REA27:REA28 QUE27:QUE28 QKI27:QKI28 QAM27:QAM28 PQQ27:PQQ28 PGU27:PGU28 OWY27:OWY28 ONC27:ONC28 ODG27:ODG28 NTK27:NTK28 NJO27:NJO28 MZS27:MZS28 MPW27:MPW28 MGA27:MGA28 LWE27:LWE28 LMI27:LMI28 LCM27:LCM28 KSQ27:KSQ28 KIU27:KIU28 JYY27:JYY28 JPC27:JPC28 JFG27:JFG28 IVK27:IVK28 ILO27:ILO28 IBS27:IBS28 HRW27:HRW28 HIA27:HIA28 GYE27:GYE28 GOI27:GOI28 GEM27:GEM28 FUQ27:FUQ28 FKU27:FKU28 FAY27:FAY28 ERC27:ERC28 EHG27:EHG28 DXK27:DXK28 DNO27:DNO28 DDS27:DDS28 CTW27:CTW28 CKA27:CKA28 CAE27:CAE28 BQI27:BQI28 BGM27:BGM28 AWQ27:AWQ28 AMU27:AMU28 ACY27:ACY28 TC27:TC28 JG27:JG28" xr:uid="{00000000-0002-0000-0400-000005000000}">
      <formula1>$AP$44</formula1>
    </dataValidation>
    <dataValidation type="list" allowBlank="1" showInputMessage="1" showErrorMessage="1" sqref="JG17 TC17 ACY17 AMU17 AWQ17 BGM17 BQI17 CAE17 CKA17 CTW17 DDS17 DNO17 DXK17 EHG17 ERC17 FAY17 FKU17 FUQ17 GEM17 GOI17 GYE17 HIA17 HRW17 IBS17 ILO17 IVK17 JFG17 JPC17 JYY17 KIU17 KSQ17 LCM17 LMI17 LWE17 MGA17 MPW17 MZS17 NJO17 NTK17 ODG17 ONC17 OWY17 PGU17 PQQ17 QAM17 QKI17 QUE17 REA17 RNW17 RXS17 SHO17 SRK17 TBG17 TLC17 TUY17 UEU17 UOQ17 UYM17 VII17 VSE17 WCA17 WLW17 WVS17 K65464 JG65464 TC65464 ACY65464 AMU65464 AWQ65464 BGM65464 BQI65464 CAE65464 CKA65464 CTW65464 DDS65464 DNO65464 DXK65464 EHG65464 ERC65464 FAY65464 FKU65464 FUQ65464 GEM65464 GOI65464 GYE65464 HIA65464 HRW65464 IBS65464 ILO65464 IVK65464 JFG65464 JPC65464 JYY65464 KIU65464 KSQ65464 LCM65464 LMI65464 LWE65464 MGA65464 MPW65464 MZS65464 NJO65464 NTK65464 ODG65464 ONC65464 OWY65464 PGU65464 PQQ65464 QAM65464 QKI65464 QUE65464 REA65464 RNW65464 RXS65464 SHO65464 SRK65464 TBG65464 TLC65464 TUY65464 UEU65464 UOQ65464 UYM65464 VII65464 VSE65464 WCA65464 WLW65464 WVS65464 K131000 JG131000 TC131000 ACY131000 AMU131000 AWQ131000 BGM131000 BQI131000 CAE131000 CKA131000 CTW131000 DDS131000 DNO131000 DXK131000 EHG131000 ERC131000 FAY131000 FKU131000 FUQ131000 GEM131000 GOI131000 GYE131000 HIA131000 HRW131000 IBS131000 ILO131000 IVK131000 JFG131000 JPC131000 JYY131000 KIU131000 KSQ131000 LCM131000 LMI131000 LWE131000 MGA131000 MPW131000 MZS131000 NJO131000 NTK131000 ODG131000 ONC131000 OWY131000 PGU131000 PQQ131000 QAM131000 QKI131000 QUE131000 REA131000 RNW131000 RXS131000 SHO131000 SRK131000 TBG131000 TLC131000 TUY131000 UEU131000 UOQ131000 UYM131000 VII131000 VSE131000 WCA131000 WLW131000 WVS131000 K196536 JG196536 TC196536 ACY196536 AMU196536 AWQ196536 BGM196536 BQI196536 CAE196536 CKA196536 CTW196536 DDS196536 DNO196536 DXK196536 EHG196536 ERC196536 FAY196536 FKU196536 FUQ196536 GEM196536 GOI196536 GYE196536 HIA196536 HRW196536 IBS196536 ILO196536 IVK196536 JFG196536 JPC196536 JYY196536 KIU196536 KSQ196536 LCM196536 LMI196536 LWE196536 MGA196536 MPW196536 MZS196536 NJO196536 NTK196536 ODG196536 ONC196536 OWY196536 PGU196536 PQQ196536 QAM196536 QKI196536 QUE196536 REA196536 RNW196536 RXS196536 SHO196536 SRK196536 TBG196536 TLC196536 TUY196536 UEU196536 UOQ196536 UYM196536 VII196536 VSE196536 WCA196536 WLW196536 WVS196536 K262072 JG262072 TC262072 ACY262072 AMU262072 AWQ262072 BGM262072 BQI262072 CAE262072 CKA262072 CTW262072 DDS262072 DNO262072 DXK262072 EHG262072 ERC262072 FAY262072 FKU262072 FUQ262072 GEM262072 GOI262072 GYE262072 HIA262072 HRW262072 IBS262072 ILO262072 IVK262072 JFG262072 JPC262072 JYY262072 KIU262072 KSQ262072 LCM262072 LMI262072 LWE262072 MGA262072 MPW262072 MZS262072 NJO262072 NTK262072 ODG262072 ONC262072 OWY262072 PGU262072 PQQ262072 QAM262072 QKI262072 QUE262072 REA262072 RNW262072 RXS262072 SHO262072 SRK262072 TBG262072 TLC262072 TUY262072 UEU262072 UOQ262072 UYM262072 VII262072 VSE262072 WCA262072 WLW262072 WVS262072 K327608 JG327608 TC327608 ACY327608 AMU327608 AWQ327608 BGM327608 BQI327608 CAE327608 CKA327608 CTW327608 DDS327608 DNO327608 DXK327608 EHG327608 ERC327608 FAY327608 FKU327608 FUQ327608 GEM327608 GOI327608 GYE327608 HIA327608 HRW327608 IBS327608 ILO327608 IVK327608 JFG327608 JPC327608 JYY327608 KIU327608 KSQ327608 LCM327608 LMI327608 LWE327608 MGA327608 MPW327608 MZS327608 NJO327608 NTK327608 ODG327608 ONC327608 OWY327608 PGU327608 PQQ327608 QAM327608 QKI327608 QUE327608 REA327608 RNW327608 RXS327608 SHO327608 SRK327608 TBG327608 TLC327608 TUY327608 UEU327608 UOQ327608 UYM327608 VII327608 VSE327608 WCA327608 WLW327608 WVS327608 K393144 JG393144 TC393144 ACY393144 AMU393144 AWQ393144 BGM393144 BQI393144 CAE393144 CKA393144 CTW393144 DDS393144 DNO393144 DXK393144 EHG393144 ERC393144 FAY393144 FKU393144 FUQ393144 GEM393144 GOI393144 GYE393144 HIA393144 HRW393144 IBS393144 ILO393144 IVK393144 JFG393144 JPC393144 JYY393144 KIU393144 KSQ393144 LCM393144 LMI393144 LWE393144 MGA393144 MPW393144 MZS393144 NJO393144 NTK393144 ODG393144 ONC393144 OWY393144 PGU393144 PQQ393144 QAM393144 QKI393144 QUE393144 REA393144 RNW393144 RXS393144 SHO393144 SRK393144 TBG393144 TLC393144 TUY393144 UEU393144 UOQ393144 UYM393144 VII393144 VSE393144 WCA393144 WLW393144 WVS393144 K458680 JG458680 TC458680 ACY458680 AMU458680 AWQ458680 BGM458680 BQI458680 CAE458680 CKA458680 CTW458680 DDS458680 DNO458680 DXK458680 EHG458680 ERC458680 FAY458680 FKU458680 FUQ458680 GEM458680 GOI458680 GYE458680 HIA458680 HRW458680 IBS458680 ILO458680 IVK458680 JFG458680 JPC458680 JYY458680 KIU458680 KSQ458680 LCM458680 LMI458680 LWE458680 MGA458680 MPW458680 MZS458680 NJO458680 NTK458680 ODG458680 ONC458680 OWY458680 PGU458680 PQQ458680 QAM458680 QKI458680 QUE458680 REA458680 RNW458680 RXS458680 SHO458680 SRK458680 TBG458680 TLC458680 TUY458680 UEU458680 UOQ458680 UYM458680 VII458680 VSE458680 WCA458680 WLW458680 WVS458680 K524216 JG524216 TC524216 ACY524216 AMU524216 AWQ524216 BGM524216 BQI524216 CAE524216 CKA524216 CTW524216 DDS524216 DNO524216 DXK524216 EHG524216 ERC524216 FAY524216 FKU524216 FUQ524216 GEM524216 GOI524216 GYE524216 HIA524216 HRW524216 IBS524216 ILO524216 IVK524216 JFG524216 JPC524216 JYY524216 KIU524216 KSQ524216 LCM524216 LMI524216 LWE524216 MGA524216 MPW524216 MZS524216 NJO524216 NTK524216 ODG524216 ONC524216 OWY524216 PGU524216 PQQ524216 QAM524216 QKI524216 QUE524216 REA524216 RNW524216 RXS524216 SHO524216 SRK524216 TBG524216 TLC524216 TUY524216 UEU524216 UOQ524216 UYM524216 VII524216 VSE524216 WCA524216 WLW524216 WVS524216 K589752 JG589752 TC589752 ACY589752 AMU589752 AWQ589752 BGM589752 BQI589752 CAE589752 CKA589752 CTW589752 DDS589752 DNO589752 DXK589752 EHG589752 ERC589752 FAY589752 FKU589752 FUQ589752 GEM589752 GOI589752 GYE589752 HIA589752 HRW589752 IBS589752 ILO589752 IVK589752 JFG589752 JPC589752 JYY589752 KIU589752 KSQ589752 LCM589752 LMI589752 LWE589752 MGA589752 MPW589752 MZS589752 NJO589752 NTK589752 ODG589752 ONC589752 OWY589752 PGU589752 PQQ589752 QAM589752 QKI589752 QUE589752 REA589752 RNW589752 RXS589752 SHO589752 SRK589752 TBG589752 TLC589752 TUY589752 UEU589752 UOQ589752 UYM589752 VII589752 VSE589752 WCA589752 WLW589752 WVS589752 K655288 JG655288 TC655288 ACY655288 AMU655288 AWQ655288 BGM655288 BQI655288 CAE655288 CKA655288 CTW655288 DDS655288 DNO655288 DXK655288 EHG655288 ERC655288 FAY655288 FKU655288 FUQ655288 GEM655288 GOI655288 GYE655288 HIA655288 HRW655288 IBS655288 ILO655288 IVK655288 JFG655288 JPC655288 JYY655288 KIU655288 KSQ655288 LCM655288 LMI655288 LWE655288 MGA655288 MPW655288 MZS655288 NJO655288 NTK655288 ODG655288 ONC655288 OWY655288 PGU655288 PQQ655288 QAM655288 QKI655288 QUE655288 REA655288 RNW655288 RXS655288 SHO655288 SRK655288 TBG655288 TLC655288 TUY655288 UEU655288 UOQ655288 UYM655288 VII655288 VSE655288 WCA655288 WLW655288 WVS655288 K720824 JG720824 TC720824 ACY720824 AMU720824 AWQ720824 BGM720824 BQI720824 CAE720824 CKA720824 CTW720824 DDS720824 DNO720824 DXK720824 EHG720824 ERC720824 FAY720824 FKU720824 FUQ720824 GEM720824 GOI720824 GYE720824 HIA720824 HRW720824 IBS720824 ILO720824 IVK720824 JFG720824 JPC720824 JYY720824 KIU720824 KSQ720824 LCM720824 LMI720824 LWE720824 MGA720824 MPW720824 MZS720824 NJO720824 NTK720824 ODG720824 ONC720824 OWY720824 PGU720824 PQQ720824 QAM720824 QKI720824 QUE720824 REA720824 RNW720824 RXS720824 SHO720824 SRK720824 TBG720824 TLC720824 TUY720824 UEU720824 UOQ720824 UYM720824 VII720824 VSE720824 WCA720824 WLW720824 WVS720824 K786360 JG786360 TC786360 ACY786360 AMU786360 AWQ786360 BGM786360 BQI786360 CAE786360 CKA786360 CTW786360 DDS786360 DNO786360 DXK786360 EHG786360 ERC786360 FAY786360 FKU786360 FUQ786360 GEM786360 GOI786360 GYE786360 HIA786360 HRW786360 IBS786360 ILO786360 IVK786360 JFG786360 JPC786360 JYY786360 KIU786360 KSQ786360 LCM786360 LMI786360 LWE786360 MGA786360 MPW786360 MZS786360 NJO786360 NTK786360 ODG786360 ONC786360 OWY786360 PGU786360 PQQ786360 QAM786360 QKI786360 QUE786360 REA786360 RNW786360 RXS786360 SHO786360 SRK786360 TBG786360 TLC786360 TUY786360 UEU786360 UOQ786360 UYM786360 VII786360 VSE786360 WCA786360 WLW786360 WVS786360 K851896 JG851896 TC851896 ACY851896 AMU851896 AWQ851896 BGM851896 BQI851896 CAE851896 CKA851896 CTW851896 DDS851896 DNO851896 DXK851896 EHG851896 ERC851896 FAY851896 FKU851896 FUQ851896 GEM851896 GOI851896 GYE851896 HIA851896 HRW851896 IBS851896 ILO851896 IVK851896 JFG851896 JPC851896 JYY851896 KIU851896 KSQ851896 LCM851896 LMI851896 LWE851896 MGA851896 MPW851896 MZS851896 NJO851896 NTK851896 ODG851896 ONC851896 OWY851896 PGU851896 PQQ851896 QAM851896 QKI851896 QUE851896 REA851896 RNW851896 RXS851896 SHO851896 SRK851896 TBG851896 TLC851896 TUY851896 UEU851896 UOQ851896 UYM851896 VII851896 VSE851896 WCA851896 WLW851896 WVS851896 K917432 JG917432 TC917432 ACY917432 AMU917432 AWQ917432 BGM917432 BQI917432 CAE917432 CKA917432 CTW917432 DDS917432 DNO917432 DXK917432 EHG917432 ERC917432 FAY917432 FKU917432 FUQ917432 GEM917432 GOI917432 GYE917432 HIA917432 HRW917432 IBS917432 ILO917432 IVK917432 JFG917432 JPC917432 JYY917432 KIU917432 KSQ917432 LCM917432 LMI917432 LWE917432 MGA917432 MPW917432 MZS917432 NJO917432 NTK917432 ODG917432 ONC917432 OWY917432 PGU917432 PQQ917432 QAM917432 QKI917432 QUE917432 REA917432 RNW917432 RXS917432 SHO917432 SRK917432 TBG917432 TLC917432 TUY917432 UEU917432 UOQ917432 UYM917432 VII917432 VSE917432 WCA917432 WLW917432 WVS917432 K982968 JG982968 TC982968 ACY982968 AMU982968 AWQ982968 BGM982968 BQI982968 CAE982968 CKA982968 CTW982968 DDS982968 DNO982968 DXK982968 EHG982968 ERC982968 FAY982968 FKU982968 FUQ982968 GEM982968 GOI982968 GYE982968 HIA982968 HRW982968 IBS982968 ILO982968 IVK982968 JFG982968 JPC982968 JYY982968 KIU982968 KSQ982968 LCM982968 LMI982968 LWE982968 MGA982968 MPW982968 MZS982968 NJO982968 NTK982968 ODG982968 ONC982968 OWY982968 PGU982968 PQQ982968 QAM982968 QKI982968 QUE982968 REA982968 RNW982968 RXS982968 SHO982968 SRK982968 TBG982968 TLC982968 TUY982968 UEU982968 UOQ982968 UYM982968 VII982968 VSE982968 WCA982968 WLW982968 WVS982968 JD63:JD67 SZ63:SZ67 ACV63:ACV67 AMR63:AMR67 AWN63:AWN67 BGJ63:BGJ67 BQF63:BQF67 CAB63:CAB67 CJX63:CJX67 CTT63:CTT67 DDP63:DDP67 DNL63:DNL67 DXH63:DXH67 EHD63:EHD67 EQZ63:EQZ67 FAV63:FAV67 FKR63:FKR67 FUN63:FUN67 GEJ63:GEJ67 GOF63:GOF67 GYB63:GYB67 HHX63:HHX67 HRT63:HRT67 IBP63:IBP67 ILL63:ILL67 IVH63:IVH67 JFD63:JFD67 JOZ63:JOZ67 JYV63:JYV67 KIR63:KIR67 KSN63:KSN67 LCJ63:LCJ67 LMF63:LMF67 LWB63:LWB67 MFX63:MFX67 MPT63:MPT67 MZP63:MZP67 NJL63:NJL67 NTH63:NTH67 ODD63:ODD67 OMZ63:OMZ67 OWV63:OWV67 PGR63:PGR67 PQN63:PQN67 QAJ63:QAJ67 QKF63:QKF67 QUB63:QUB67 RDX63:RDX67 RNT63:RNT67 RXP63:RXP67 SHL63:SHL67 SRH63:SRH67 TBD63:TBD67 TKZ63:TKZ67 TUV63:TUV67 UER63:UER67 UON63:UON67 UYJ63:UYJ67 VIF63:VIF67 VSB63:VSB67 WBX63:WBX67 WLT63:WLT67 WVP63:WVP67 H65526:H65530 JD65526:JD65530 SZ65526:SZ65530 ACV65526:ACV65530 AMR65526:AMR65530 AWN65526:AWN65530 BGJ65526:BGJ65530 BQF65526:BQF65530 CAB65526:CAB65530 CJX65526:CJX65530 CTT65526:CTT65530 DDP65526:DDP65530 DNL65526:DNL65530 DXH65526:DXH65530 EHD65526:EHD65530 EQZ65526:EQZ65530 FAV65526:FAV65530 FKR65526:FKR65530 FUN65526:FUN65530 GEJ65526:GEJ65530 GOF65526:GOF65530 GYB65526:GYB65530 HHX65526:HHX65530 HRT65526:HRT65530 IBP65526:IBP65530 ILL65526:ILL65530 IVH65526:IVH65530 JFD65526:JFD65530 JOZ65526:JOZ65530 JYV65526:JYV65530 KIR65526:KIR65530 KSN65526:KSN65530 LCJ65526:LCJ65530 LMF65526:LMF65530 LWB65526:LWB65530 MFX65526:MFX65530 MPT65526:MPT65530 MZP65526:MZP65530 NJL65526:NJL65530 NTH65526:NTH65530 ODD65526:ODD65530 OMZ65526:OMZ65530 OWV65526:OWV65530 PGR65526:PGR65530 PQN65526:PQN65530 QAJ65526:QAJ65530 QKF65526:QKF65530 QUB65526:QUB65530 RDX65526:RDX65530 RNT65526:RNT65530 RXP65526:RXP65530 SHL65526:SHL65530 SRH65526:SRH65530 TBD65526:TBD65530 TKZ65526:TKZ65530 TUV65526:TUV65530 UER65526:UER65530 UON65526:UON65530 UYJ65526:UYJ65530 VIF65526:VIF65530 VSB65526:VSB65530 WBX65526:WBX65530 WLT65526:WLT65530 WVP65526:WVP65530 H131062:H131066 JD131062:JD131066 SZ131062:SZ131066 ACV131062:ACV131066 AMR131062:AMR131066 AWN131062:AWN131066 BGJ131062:BGJ131066 BQF131062:BQF131066 CAB131062:CAB131066 CJX131062:CJX131066 CTT131062:CTT131066 DDP131062:DDP131066 DNL131062:DNL131066 DXH131062:DXH131066 EHD131062:EHD131066 EQZ131062:EQZ131066 FAV131062:FAV131066 FKR131062:FKR131066 FUN131062:FUN131066 GEJ131062:GEJ131066 GOF131062:GOF131066 GYB131062:GYB131066 HHX131062:HHX131066 HRT131062:HRT131066 IBP131062:IBP131066 ILL131062:ILL131066 IVH131062:IVH131066 JFD131062:JFD131066 JOZ131062:JOZ131066 JYV131062:JYV131066 KIR131062:KIR131066 KSN131062:KSN131066 LCJ131062:LCJ131066 LMF131062:LMF131066 LWB131062:LWB131066 MFX131062:MFX131066 MPT131062:MPT131066 MZP131062:MZP131066 NJL131062:NJL131066 NTH131062:NTH131066 ODD131062:ODD131066 OMZ131062:OMZ131066 OWV131062:OWV131066 PGR131062:PGR131066 PQN131062:PQN131066 QAJ131062:QAJ131066 QKF131062:QKF131066 QUB131062:QUB131066 RDX131062:RDX131066 RNT131062:RNT131066 RXP131062:RXP131066 SHL131062:SHL131066 SRH131062:SRH131066 TBD131062:TBD131066 TKZ131062:TKZ131066 TUV131062:TUV131066 UER131062:UER131066 UON131062:UON131066 UYJ131062:UYJ131066 VIF131062:VIF131066 VSB131062:VSB131066 WBX131062:WBX131066 WLT131062:WLT131066 WVP131062:WVP131066 H196598:H196602 JD196598:JD196602 SZ196598:SZ196602 ACV196598:ACV196602 AMR196598:AMR196602 AWN196598:AWN196602 BGJ196598:BGJ196602 BQF196598:BQF196602 CAB196598:CAB196602 CJX196598:CJX196602 CTT196598:CTT196602 DDP196598:DDP196602 DNL196598:DNL196602 DXH196598:DXH196602 EHD196598:EHD196602 EQZ196598:EQZ196602 FAV196598:FAV196602 FKR196598:FKR196602 FUN196598:FUN196602 GEJ196598:GEJ196602 GOF196598:GOF196602 GYB196598:GYB196602 HHX196598:HHX196602 HRT196598:HRT196602 IBP196598:IBP196602 ILL196598:ILL196602 IVH196598:IVH196602 JFD196598:JFD196602 JOZ196598:JOZ196602 JYV196598:JYV196602 KIR196598:KIR196602 KSN196598:KSN196602 LCJ196598:LCJ196602 LMF196598:LMF196602 LWB196598:LWB196602 MFX196598:MFX196602 MPT196598:MPT196602 MZP196598:MZP196602 NJL196598:NJL196602 NTH196598:NTH196602 ODD196598:ODD196602 OMZ196598:OMZ196602 OWV196598:OWV196602 PGR196598:PGR196602 PQN196598:PQN196602 QAJ196598:QAJ196602 QKF196598:QKF196602 QUB196598:QUB196602 RDX196598:RDX196602 RNT196598:RNT196602 RXP196598:RXP196602 SHL196598:SHL196602 SRH196598:SRH196602 TBD196598:TBD196602 TKZ196598:TKZ196602 TUV196598:TUV196602 UER196598:UER196602 UON196598:UON196602 UYJ196598:UYJ196602 VIF196598:VIF196602 VSB196598:VSB196602 WBX196598:WBX196602 WLT196598:WLT196602 WVP196598:WVP196602 H262134:H262138 JD262134:JD262138 SZ262134:SZ262138 ACV262134:ACV262138 AMR262134:AMR262138 AWN262134:AWN262138 BGJ262134:BGJ262138 BQF262134:BQF262138 CAB262134:CAB262138 CJX262134:CJX262138 CTT262134:CTT262138 DDP262134:DDP262138 DNL262134:DNL262138 DXH262134:DXH262138 EHD262134:EHD262138 EQZ262134:EQZ262138 FAV262134:FAV262138 FKR262134:FKR262138 FUN262134:FUN262138 GEJ262134:GEJ262138 GOF262134:GOF262138 GYB262134:GYB262138 HHX262134:HHX262138 HRT262134:HRT262138 IBP262134:IBP262138 ILL262134:ILL262138 IVH262134:IVH262138 JFD262134:JFD262138 JOZ262134:JOZ262138 JYV262134:JYV262138 KIR262134:KIR262138 KSN262134:KSN262138 LCJ262134:LCJ262138 LMF262134:LMF262138 LWB262134:LWB262138 MFX262134:MFX262138 MPT262134:MPT262138 MZP262134:MZP262138 NJL262134:NJL262138 NTH262134:NTH262138 ODD262134:ODD262138 OMZ262134:OMZ262138 OWV262134:OWV262138 PGR262134:PGR262138 PQN262134:PQN262138 QAJ262134:QAJ262138 QKF262134:QKF262138 QUB262134:QUB262138 RDX262134:RDX262138 RNT262134:RNT262138 RXP262134:RXP262138 SHL262134:SHL262138 SRH262134:SRH262138 TBD262134:TBD262138 TKZ262134:TKZ262138 TUV262134:TUV262138 UER262134:UER262138 UON262134:UON262138 UYJ262134:UYJ262138 VIF262134:VIF262138 VSB262134:VSB262138 WBX262134:WBX262138 WLT262134:WLT262138 WVP262134:WVP262138 H327670:H327674 JD327670:JD327674 SZ327670:SZ327674 ACV327670:ACV327674 AMR327670:AMR327674 AWN327670:AWN327674 BGJ327670:BGJ327674 BQF327670:BQF327674 CAB327670:CAB327674 CJX327670:CJX327674 CTT327670:CTT327674 DDP327670:DDP327674 DNL327670:DNL327674 DXH327670:DXH327674 EHD327670:EHD327674 EQZ327670:EQZ327674 FAV327670:FAV327674 FKR327670:FKR327674 FUN327670:FUN327674 GEJ327670:GEJ327674 GOF327670:GOF327674 GYB327670:GYB327674 HHX327670:HHX327674 HRT327670:HRT327674 IBP327670:IBP327674 ILL327670:ILL327674 IVH327670:IVH327674 JFD327670:JFD327674 JOZ327670:JOZ327674 JYV327670:JYV327674 KIR327670:KIR327674 KSN327670:KSN327674 LCJ327670:LCJ327674 LMF327670:LMF327674 LWB327670:LWB327674 MFX327670:MFX327674 MPT327670:MPT327674 MZP327670:MZP327674 NJL327670:NJL327674 NTH327670:NTH327674 ODD327670:ODD327674 OMZ327670:OMZ327674 OWV327670:OWV327674 PGR327670:PGR327674 PQN327670:PQN327674 QAJ327670:QAJ327674 QKF327670:QKF327674 QUB327670:QUB327674 RDX327670:RDX327674 RNT327670:RNT327674 RXP327670:RXP327674 SHL327670:SHL327674 SRH327670:SRH327674 TBD327670:TBD327674 TKZ327670:TKZ327674 TUV327670:TUV327674 UER327670:UER327674 UON327670:UON327674 UYJ327670:UYJ327674 VIF327670:VIF327674 VSB327670:VSB327674 WBX327670:WBX327674 WLT327670:WLT327674 WVP327670:WVP327674 H393206:H393210 JD393206:JD393210 SZ393206:SZ393210 ACV393206:ACV393210 AMR393206:AMR393210 AWN393206:AWN393210 BGJ393206:BGJ393210 BQF393206:BQF393210 CAB393206:CAB393210 CJX393206:CJX393210 CTT393206:CTT393210 DDP393206:DDP393210 DNL393206:DNL393210 DXH393206:DXH393210 EHD393206:EHD393210 EQZ393206:EQZ393210 FAV393206:FAV393210 FKR393206:FKR393210 FUN393206:FUN393210 GEJ393206:GEJ393210 GOF393206:GOF393210 GYB393206:GYB393210 HHX393206:HHX393210 HRT393206:HRT393210 IBP393206:IBP393210 ILL393206:ILL393210 IVH393206:IVH393210 JFD393206:JFD393210 JOZ393206:JOZ393210 JYV393206:JYV393210 KIR393206:KIR393210 KSN393206:KSN393210 LCJ393206:LCJ393210 LMF393206:LMF393210 LWB393206:LWB393210 MFX393206:MFX393210 MPT393206:MPT393210 MZP393206:MZP393210 NJL393206:NJL393210 NTH393206:NTH393210 ODD393206:ODD393210 OMZ393206:OMZ393210 OWV393206:OWV393210 PGR393206:PGR393210 PQN393206:PQN393210 QAJ393206:QAJ393210 QKF393206:QKF393210 QUB393206:QUB393210 RDX393206:RDX393210 RNT393206:RNT393210 RXP393206:RXP393210 SHL393206:SHL393210 SRH393206:SRH393210 TBD393206:TBD393210 TKZ393206:TKZ393210 TUV393206:TUV393210 UER393206:UER393210 UON393206:UON393210 UYJ393206:UYJ393210 VIF393206:VIF393210 VSB393206:VSB393210 WBX393206:WBX393210 WLT393206:WLT393210 WVP393206:WVP393210 H458742:H458746 JD458742:JD458746 SZ458742:SZ458746 ACV458742:ACV458746 AMR458742:AMR458746 AWN458742:AWN458746 BGJ458742:BGJ458746 BQF458742:BQF458746 CAB458742:CAB458746 CJX458742:CJX458746 CTT458742:CTT458746 DDP458742:DDP458746 DNL458742:DNL458746 DXH458742:DXH458746 EHD458742:EHD458746 EQZ458742:EQZ458746 FAV458742:FAV458746 FKR458742:FKR458746 FUN458742:FUN458746 GEJ458742:GEJ458746 GOF458742:GOF458746 GYB458742:GYB458746 HHX458742:HHX458746 HRT458742:HRT458746 IBP458742:IBP458746 ILL458742:ILL458746 IVH458742:IVH458746 JFD458742:JFD458746 JOZ458742:JOZ458746 JYV458742:JYV458746 KIR458742:KIR458746 KSN458742:KSN458746 LCJ458742:LCJ458746 LMF458742:LMF458746 LWB458742:LWB458746 MFX458742:MFX458746 MPT458742:MPT458746 MZP458742:MZP458746 NJL458742:NJL458746 NTH458742:NTH458746 ODD458742:ODD458746 OMZ458742:OMZ458746 OWV458742:OWV458746 PGR458742:PGR458746 PQN458742:PQN458746 QAJ458742:QAJ458746 QKF458742:QKF458746 QUB458742:QUB458746 RDX458742:RDX458746 RNT458742:RNT458746 RXP458742:RXP458746 SHL458742:SHL458746 SRH458742:SRH458746 TBD458742:TBD458746 TKZ458742:TKZ458746 TUV458742:TUV458746 UER458742:UER458746 UON458742:UON458746 UYJ458742:UYJ458746 VIF458742:VIF458746 VSB458742:VSB458746 WBX458742:WBX458746 WLT458742:WLT458746 WVP458742:WVP458746 H524278:H524282 JD524278:JD524282 SZ524278:SZ524282 ACV524278:ACV524282 AMR524278:AMR524282 AWN524278:AWN524282 BGJ524278:BGJ524282 BQF524278:BQF524282 CAB524278:CAB524282 CJX524278:CJX524282 CTT524278:CTT524282 DDP524278:DDP524282 DNL524278:DNL524282 DXH524278:DXH524282 EHD524278:EHD524282 EQZ524278:EQZ524282 FAV524278:FAV524282 FKR524278:FKR524282 FUN524278:FUN524282 GEJ524278:GEJ524282 GOF524278:GOF524282 GYB524278:GYB524282 HHX524278:HHX524282 HRT524278:HRT524282 IBP524278:IBP524282 ILL524278:ILL524282 IVH524278:IVH524282 JFD524278:JFD524282 JOZ524278:JOZ524282 JYV524278:JYV524282 KIR524278:KIR524282 KSN524278:KSN524282 LCJ524278:LCJ524282 LMF524278:LMF524282 LWB524278:LWB524282 MFX524278:MFX524282 MPT524278:MPT524282 MZP524278:MZP524282 NJL524278:NJL524282 NTH524278:NTH524282 ODD524278:ODD524282 OMZ524278:OMZ524282 OWV524278:OWV524282 PGR524278:PGR524282 PQN524278:PQN524282 QAJ524278:QAJ524282 QKF524278:QKF524282 QUB524278:QUB524282 RDX524278:RDX524282 RNT524278:RNT524282 RXP524278:RXP524282 SHL524278:SHL524282 SRH524278:SRH524282 TBD524278:TBD524282 TKZ524278:TKZ524282 TUV524278:TUV524282 UER524278:UER524282 UON524278:UON524282 UYJ524278:UYJ524282 VIF524278:VIF524282 VSB524278:VSB524282 WBX524278:WBX524282 WLT524278:WLT524282 WVP524278:WVP524282 H589814:H589818 JD589814:JD589818 SZ589814:SZ589818 ACV589814:ACV589818 AMR589814:AMR589818 AWN589814:AWN589818 BGJ589814:BGJ589818 BQF589814:BQF589818 CAB589814:CAB589818 CJX589814:CJX589818 CTT589814:CTT589818 DDP589814:DDP589818 DNL589814:DNL589818 DXH589814:DXH589818 EHD589814:EHD589818 EQZ589814:EQZ589818 FAV589814:FAV589818 FKR589814:FKR589818 FUN589814:FUN589818 GEJ589814:GEJ589818 GOF589814:GOF589818 GYB589814:GYB589818 HHX589814:HHX589818 HRT589814:HRT589818 IBP589814:IBP589818 ILL589814:ILL589818 IVH589814:IVH589818 JFD589814:JFD589818 JOZ589814:JOZ589818 JYV589814:JYV589818 KIR589814:KIR589818 KSN589814:KSN589818 LCJ589814:LCJ589818 LMF589814:LMF589818 LWB589814:LWB589818 MFX589814:MFX589818 MPT589814:MPT589818 MZP589814:MZP589818 NJL589814:NJL589818 NTH589814:NTH589818 ODD589814:ODD589818 OMZ589814:OMZ589818 OWV589814:OWV589818 PGR589814:PGR589818 PQN589814:PQN589818 QAJ589814:QAJ589818 QKF589814:QKF589818 QUB589814:QUB589818 RDX589814:RDX589818 RNT589814:RNT589818 RXP589814:RXP589818 SHL589814:SHL589818 SRH589814:SRH589818 TBD589814:TBD589818 TKZ589814:TKZ589818 TUV589814:TUV589818 UER589814:UER589818 UON589814:UON589818 UYJ589814:UYJ589818 VIF589814:VIF589818 VSB589814:VSB589818 WBX589814:WBX589818 WLT589814:WLT589818 WVP589814:WVP589818 H655350:H655354 JD655350:JD655354 SZ655350:SZ655354 ACV655350:ACV655354 AMR655350:AMR655354 AWN655350:AWN655354 BGJ655350:BGJ655354 BQF655350:BQF655354 CAB655350:CAB655354 CJX655350:CJX655354 CTT655350:CTT655354 DDP655350:DDP655354 DNL655350:DNL655354 DXH655350:DXH655354 EHD655350:EHD655354 EQZ655350:EQZ655354 FAV655350:FAV655354 FKR655350:FKR655354 FUN655350:FUN655354 GEJ655350:GEJ655354 GOF655350:GOF655354 GYB655350:GYB655354 HHX655350:HHX655354 HRT655350:HRT655354 IBP655350:IBP655354 ILL655350:ILL655354 IVH655350:IVH655354 JFD655350:JFD655354 JOZ655350:JOZ655354 JYV655350:JYV655354 KIR655350:KIR655354 KSN655350:KSN655354 LCJ655350:LCJ655354 LMF655350:LMF655354 LWB655350:LWB655354 MFX655350:MFX655354 MPT655350:MPT655354 MZP655350:MZP655354 NJL655350:NJL655354 NTH655350:NTH655354 ODD655350:ODD655354 OMZ655350:OMZ655354 OWV655350:OWV655354 PGR655350:PGR655354 PQN655350:PQN655354 QAJ655350:QAJ655354 QKF655350:QKF655354 QUB655350:QUB655354 RDX655350:RDX655354 RNT655350:RNT655354 RXP655350:RXP655354 SHL655350:SHL655354 SRH655350:SRH655354 TBD655350:TBD655354 TKZ655350:TKZ655354 TUV655350:TUV655354 UER655350:UER655354 UON655350:UON655354 UYJ655350:UYJ655354 VIF655350:VIF655354 VSB655350:VSB655354 WBX655350:WBX655354 WLT655350:WLT655354 WVP655350:WVP655354 H720886:H720890 JD720886:JD720890 SZ720886:SZ720890 ACV720886:ACV720890 AMR720886:AMR720890 AWN720886:AWN720890 BGJ720886:BGJ720890 BQF720886:BQF720890 CAB720886:CAB720890 CJX720886:CJX720890 CTT720886:CTT720890 DDP720886:DDP720890 DNL720886:DNL720890 DXH720886:DXH720890 EHD720886:EHD720890 EQZ720886:EQZ720890 FAV720886:FAV720890 FKR720886:FKR720890 FUN720886:FUN720890 GEJ720886:GEJ720890 GOF720886:GOF720890 GYB720886:GYB720890 HHX720886:HHX720890 HRT720886:HRT720890 IBP720886:IBP720890 ILL720886:ILL720890 IVH720886:IVH720890 JFD720886:JFD720890 JOZ720886:JOZ720890 JYV720886:JYV720890 KIR720886:KIR720890 KSN720886:KSN720890 LCJ720886:LCJ720890 LMF720886:LMF720890 LWB720886:LWB720890 MFX720886:MFX720890 MPT720886:MPT720890 MZP720886:MZP720890 NJL720886:NJL720890 NTH720886:NTH720890 ODD720886:ODD720890 OMZ720886:OMZ720890 OWV720886:OWV720890 PGR720886:PGR720890 PQN720886:PQN720890 QAJ720886:QAJ720890 QKF720886:QKF720890 QUB720886:QUB720890 RDX720886:RDX720890 RNT720886:RNT720890 RXP720886:RXP720890 SHL720886:SHL720890 SRH720886:SRH720890 TBD720886:TBD720890 TKZ720886:TKZ720890 TUV720886:TUV720890 UER720886:UER720890 UON720886:UON720890 UYJ720886:UYJ720890 VIF720886:VIF720890 VSB720886:VSB720890 WBX720886:WBX720890 WLT720886:WLT720890 WVP720886:WVP720890 H786422:H786426 JD786422:JD786426 SZ786422:SZ786426 ACV786422:ACV786426 AMR786422:AMR786426 AWN786422:AWN786426 BGJ786422:BGJ786426 BQF786422:BQF786426 CAB786422:CAB786426 CJX786422:CJX786426 CTT786422:CTT786426 DDP786422:DDP786426 DNL786422:DNL786426 DXH786422:DXH786426 EHD786422:EHD786426 EQZ786422:EQZ786426 FAV786422:FAV786426 FKR786422:FKR786426 FUN786422:FUN786426 GEJ786422:GEJ786426 GOF786422:GOF786426 GYB786422:GYB786426 HHX786422:HHX786426 HRT786422:HRT786426 IBP786422:IBP786426 ILL786422:ILL786426 IVH786422:IVH786426 JFD786422:JFD786426 JOZ786422:JOZ786426 JYV786422:JYV786426 KIR786422:KIR786426 KSN786422:KSN786426 LCJ786422:LCJ786426 LMF786422:LMF786426 LWB786422:LWB786426 MFX786422:MFX786426 MPT786422:MPT786426 MZP786422:MZP786426 NJL786422:NJL786426 NTH786422:NTH786426 ODD786422:ODD786426 OMZ786422:OMZ786426 OWV786422:OWV786426 PGR786422:PGR786426 PQN786422:PQN786426 QAJ786422:QAJ786426 QKF786422:QKF786426 QUB786422:QUB786426 RDX786422:RDX786426 RNT786422:RNT786426 RXP786422:RXP786426 SHL786422:SHL786426 SRH786422:SRH786426 TBD786422:TBD786426 TKZ786422:TKZ786426 TUV786422:TUV786426 UER786422:UER786426 UON786422:UON786426 UYJ786422:UYJ786426 VIF786422:VIF786426 VSB786422:VSB786426 WBX786422:WBX786426 WLT786422:WLT786426 WVP786422:WVP786426 H851958:H851962 JD851958:JD851962 SZ851958:SZ851962 ACV851958:ACV851962 AMR851958:AMR851962 AWN851958:AWN851962 BGJ851958:BGJ851962 BQF851958:BQF851962 CAB851958:CAB851962 CJX851958:CJX851962 CTT851958:CTT851962 DDP851958:DDP851962 DNL851958:DNL851962 DXH851958:DXH851962 EHD851958:EHD851962 EQZ851958:EQZ851962 FAV851958:FAV851962 FKR851958:FKR851962 FUN851958:FUN851962 GEJ851958:GEJ851962 GOF851958:GOF851962 GYB851958:GYB851962 HHX851958:HHX851962 HRT851958:HRT851962 IBP851958:IBP851962 ILL851958:ILL851962 IVH851958:IVH851962 JFD851958:JFD851962 JOZ851958:JOZ851962 JYV851958:JYV851962 KIR851958:KIR851962 KSN851958:KSN851962 LCJ851958:LCJ851962 LMF851958:LMF851962 LWB851958:LWB851962 MFX851958:MFX851962 MPT851958:MPT851962 MZP851958:MZP851962 NJL851958:NJL851962 NTH851958:NTH851962 ODD851958:ODD851962 OMZ851958:OMZ851962 OWV851958:OWV851962 PGR851958:PGR851962 PQN851958:PQN851962 QAJ851958:QAJ851962 QKF851958:QKF851962 QUB851958:QUB851962 RDX851958:RDX851962 RNT851958:RNT851962 RXP851958:RXP851962 SHL851958:SHL851962 SRH851958:SRH851962 TBD851958:TBD851962 TKZ851958:TKZ851962 TUV851958:TUV851962 UER851958:UER851962 UON851958:UON851962 UYJ851958:UYJ851962 VIF851958:VIF851962 VSB851958:VSB851962 WBX851958:WBX851962 WLT851958:WLT851962 WVP851958:WVP851962 H917494:H917498 JD917494:JD917498 SZ917494:SZ917498 ACV917494:ACV917498 AMR917494:AMR917498 AWN917494:AWN917498 BGJ917494:BGJ917498 BQF917494:BQF917498 CAB917494:CAB917498 CJX917494:CJX917498 CTT917494:CTT917498 DDP917494:DDP917498 DNL917494:DNL917498 DXH917494:DXH917498 EHD917494:EHD917498 EQZ917494:EQZ917498 FAV917494:FAV917498 FKR917494:FKR917498 FUN917494:FUN917498 GEJ917494:GEJ917498 GOF917494:GOF917498 GYB917494:GYB917498 HHX917494:HHX917498 HRT917494:HRT917498 IBP917494:IBP917498 ILL917494:ILL917498 IVH917494:IVH917498 JFD917494:JFD917498 JOZ917494:JOZ917498 JYV917494:JYV917498 KIR917494:KIR917498 KSN917494:KSN917498 LCJ917494:LCJ917498 LMF917494:LMF917498 LWB917494:LWB917498 MFX917494:MFX917498 MPT917494:MPT917498 MZP917494:MZP917498 NJL917494:NJL917498 NTH917494:NTH917498 ODD917494:ODD917498 OMZ917494:OMZ917498 OWV917494:OWV917498 PGR917494:PGR917498 PQN917494:PQN917498 QAJ917494:QAJ917498 QKF917494:QKF917498 QUB917494:QUB917498 RDX917494:RDX917498 RNT917494:RNT917498 RXP917494:RXP917498 SHL917494:SHL917498 SRH917494:SRH917498 TBD917494:TBD917498 TKZ917494:TKZ917498 TUV917494:TUV917498 UER917494:UER917498 UON917494:UON917498 UYJ917494:UYJ917498 VIF917494:VIF917498 VSB917494:VSB917498 WBX917494:WBX917498 WLT917494:WLT917498 WVP917494:WVP917498 H983030:H983034 JD983030:JD983034 SZ983030:SZ983034 ACV983030:ACV983034 AMR983030:AMR983034 AWN983030:AWN983034 BGJ983030:BGJ983034 BQF983030:BQF983034 CAB983030:CAB983034 CJX983030:CJX983034 CTT983030:CTT983034 DDP983030:DDP983034 DNL983030:DNL983034 DXH983030:DXH983034 EHD983030:EHD983034 EQZ983030:EQZ983034 FAV983030:FAV983034 FKR983030:FKR983034 FUN983030:FUN983034 GEJ983030:GEJ983034 GOF983030:GOF983034 GYB983030:GYB983034 HHX983030:HHX983034 HRT983030:HRT983034 IBP983030:IBP983034 ILL983030:ILL983034 IVH983030:IVH983034 JFD983030:JFD983034 JOZ983030:JOZ983034 JYV983030:JYV983034 KIR983030:KIR983034 KSN983030:KSN983034 LCJ983030:LCJ983034 LMF983030:LMF983034 LWB983030:LWB983034 MFX983030:MFX983034 MPT983030:MPT983034 MZP983030:MZP983034 NJL983030:NJL983034 NTH983030:NTH983034 ODD983030:ODD983034 OMZ983030:OMZ983034 OWV983030:OWV983034 PGR983030:PGR983034 PQN983030:PQN983034 QAJ983030:QAJ983034 QKF983030:QKF983034 QUB983030:QUB983034 RDX983030:RDX983034 RNT983030:RNT983034 RXP983030:RXP983034 SHL983030:SHL983034 SRH983030:SRH983034 TBD983030:TBD983034 TKZ983030:TKZ983034 TUV983030:TUV983034 UER983030:UER983034 UON983030:UON983034 UYJ983030:UYJ983034 VIF983030:VIF983034 VSB983030:VSB983034 WBX983030:WBX983034 WLT983030:WLT983034 WVP983030:WVP983034 WVR982958:WVS982962 WLV982958:WLW982962 WBZ982958:WCA982962 VSD982958:VSE982962 VIH982958:VII982962 UYL982958:UYM982962 UOP982958:UOQ982962 UET982958:UEU982962 TUX982958:TUY982962 TLB982958:TLC982962 TBF982958:TBG982962 SRJ982958:SRK982962 SHN982958:SHO982962 RXR982958:RXS982962 RNV982958:RNW982962 RDZ982958:REA982962 QUD982958:QUE982962 QKH982958:QKI982962 QAL982958:QAM982962 PQP982958:PQQ982962 PGT982958:PGU982962 OWX982958:OWY982962 ONB982958:ONC982962 ODF982958:ODG982962 NTJ982958:NTK982962 NJN982958:NJO982962 MZR982958:MZS982962 MPV982958:MPW982962 MFZ982958:MGA982962 LWD982958:LWE982962 LMH982958:LMI982962 LCL982958:LCM982962 KSP982958:KSQ982962 KIT982958:KIU982962 JYX982958:JYY982962 JPB982958:JPC982962 JFF982958:JFG982962 IVJ982958:IVK982962 ILN982958:ILO982962 IBR982958:IBS982962 HRV982958:HRW982962 HHZ982958:HIA982962 GYD982958:GYE982962 GOH982958:GOI982962 GEL982958:GEM982962 FUP982958:FUQ982962 FKT982958:FKU982962 FAX982958:FAY982962 ERB982958:ERC982962 EHF982958:EHG982962 DXJ982958:DXK982962 DNN982958:DNO982962 DDR982958:DDS982962 CTV982958:CTW982962 CJZ982958:CKA982962 CAD982958:CAE982962 BQH982958:BQI982962 BGL982958:BGM982962 AWP982958:AWQ982962 AMT982958:AMU982962 ACX982958:ACY982962 TB982958:TC982962 JF982958:JG982962 J982958:K982962 WVR917422:WVS917426 WLV917422:WLW917426 WBZ917422:WCA917426 VSD917422:VSE917426 VIH917422:VII917426 UYL917422:UYM917426 UOP917422:UOQ917426 UET917422:UEU917426 TUX917422:TUY917426 TLB917422:TLC917426 TBF917422:TBG917426 SRJ917422:SRK917426 SHN917422:SHO917426 RXR917422:RXS917426 RNV917422:RNW917426 RDZ917422:REA917426 QUD917422:QUE917426 QKH917422:QKI917426 QAL917422:QAM917426 PQP917422:PQQ917426 PGT917422:PGU917426 OWX917422:OWY917426 ONB917422:ONC917426 ODF917422:ODG917426 NTJ917422:NTK917426 NJN917422:NJO917426 MZR917422:MZS917426 MPV917422:MPW917426 MFZ917422:MGA917426 LWD917422:LWE917426 LMH917422:LMI917426 LCL917422:LCM917426 KSP917422:KSQ917426 KIT917422:KIU917426 JYX917422:JYY917426 JPB917422:JPC917426 JFF917422:JFG917426 IVJ917422:IVK917426 ILN917422:ILO917426 IBR917422:IBS917426 HRV917422:HRW917426 HHZ917422:HIA917426 GYD917422:GYE917426 GOH917422:GOI917426 GEL917422:GEM917426 FUP917422:FUQ917426 FKT917422:FKU917426 FAX917422:FAY917426 ERB917422:ERC917426 EHF917422:EHG917426 DXJ917422:DXK917426 DNN917422:DNO917426 DDR917422:DDS917426 CTV917422:CTW917426 CJZ917422:CKA917426 CAD917422:CAE917426 BQH917422:BQI917426 BGL917422:BGM917426 AWP917422:AWQ917426 AMT917422:AMU917426 ACX917422:ACY917426 TB917422:TC917426 JF917422:JG917426 J917422:K917426 WVR851886:WVS851890 WLV851886:WLW851890 WBZ851886:WCA851890 VSD851886:VSE851890 VIH851886:VII851890 UYL851886:UYM851890 UOP851886:UOQ851890 UET851886:UEU851890 TUX851886:TUY851890 TLB851886:TLC851890 TBF851886:TBG851890 SRJ851886:SRK851890 SHN851886:SHO851890 RXR851886:RXS851890 RNV851886:RNW851890 RDZ851886:REA851890 QUD851886:QUE851890 QKH851886:QKI851890 QAL851886:QAM851890 PQP851886:PQQ851890 PGT851886:PGU851890 OWX851886:OWY851890 ONB851886:ONC851890 ODF851886:ODG851890 NTJ851886:NTK851890 NJN851886:NJO851890 MZR851886:MZS851890 MPV851886:MPW851890 MFZ851886:MGA851890 LWD851886:LWE851890 LMH851886:LMI851890 LCL851886:LCM851890 KSP851886:KSQ851890 KIT851886:KIU851890 JYX851886:JYY851890 JPB851886:JPC851890 JFF851886:JFG851890 IVJ851886:IVK851890 ILN851886:ILO851890 IBR851886:IBS851890 HRV851886:HRW851890 HHZ851886:HIA851890 GYD851886:GYE851890 GOH851886:GOI851890 GEL851886:GEM851890 FUP851886:FUQ851890 FKT851886:FKU851890 FAX851886:FAY851890 ERB851886:ERC851890 EHF851886:EHG851890 DXJ851886:DXK851890 DNN851886:DNO851890 DDR851886:DDS851890 CTV851886:CTW851890 CJZ851886:CKA851890 CAD851886:CAE851890 BQH851886:BQI851890 BGL851886:BGM851890 AWP851886:AWQ851890 AMT851886:AMU851890 ACX851886:ACY851890 TB851886:TC851890 JF851886:JG851890 J851886:K851890 WVR786350:WVS786354 WLV786350:WLW786354 WBZ786350:WCA786354 VSD786350:VSE786354 VIH786350:VII786354 UYL786350:UYM786354 UOP786350:UOQ786354 UET786350:UEU786354 TUX786350:TUY786354 TLB786350:TLC786354 TBF786350:TBG786354 SRJ786350:SRK786354 SHN786350:SHO786354 RXR786350:RXS786354 RNV786350:RNW786354 RDZ786350:REA786354 QUD786350:QUE786354 QKH786350:QKI786354 QAL786350:QAM786354 PQP786350:PQQ786354 PGT786350:PGU786354 OWX786350:OWY786354 ONB786350:ONC786354 ODF786350:ODG786354 NTJ786350:NTK786354 NJN786350:NJO786354 MZR786350:MZS786354 MPV786350:MPW786354 MFZ786350:MGA786354 LWD786350:LWE786354 LMH786350:LMI786354 LCL786350:LCM786354 KSP786350:KSQ786354 KIT786350:KIU786354 JYX786350:JYY786354 JPB786350:JPC786354 JFF786350:JFG786354 IVJ786350:IVK786354 ILN786350:ILO786354 IBR786350:IBS786354 HRV786350:HRW786354 HHZ786350:HIA786354 GYD786350:GYE786354 GOH786350:GOI786354 GEL786350:GEM786354 FUP786350:FUQ786354 FKT786350:FKU786354 FAX786350:FAY786354 ERB786350:ERC786354 EHF786350:EHG786354 DXJ786350:DXK786354 DNN786350:DNO786354 DDR786350:DDS786354 CTV786350:CTW786354 CJZ786350:CKA786354 CAD786350:CAE786354 BQH786350:BQI786354 BGL786350:BGM786354 AWP786350:AWQ786354 AMT786350:AMU786354 ACX786350:ACY786354 TB786350:TC786354 JF786350:JG786354 J786350:K786354 WVR720814:WVS720818 WLV720814:WLW720818 WBZ720814:WCA720818 VSD720814:VSE720818 VIH720814:VII720818 UYL720814:UYM720818 UOP720814:UOQ720818 UET720814:UEU720818 TUX720814:TUY720818 TLB720814:TLC720818 TBF720814:TBG720818 SRJ720814:SRK720818 SHN720814:SHO720818 RXR720814:RXS720818 RNV720814:RNW720818 RDZ720814:REA720818 QUD720814:QUE720818 QKH720814:QKI720818 QAL720814:QAM720818 PQP720814:PQQ720818 PGT720814:PGU720818 OWX720814:OWY720818 ONB720814:ONC720818 ODF720814:ODG720818 NTJ720814:NTK720818 NJN720814:NJO720818 MZR720814:MZS720818 MPV720814:MPW720818 MFZ720814:MGA720818 LWD720814:LWE720818 LMH720814:LMI720818 LCL720814:LCM720818 KSP720814:KSQ720818 KIT720814:KIU720818 JYX720814:JYY720818 JPB720814:JPC720818 JFF720814:JFG720818 IVJ720814:IVK720818 ILN720814:ILO720818 IBR720814:IBS720818 HRV720814:HRW720818 HHZ720814:HIA720818 GYD720814:GYE720818 GOH720814:GOI720818 GEL720814:GEM720818 FUP720814:FUQ720818 FKT720814:FKU720818 FAX720814:FAY720818 ERB720814:ERC720818 EHF720814:EHG720818 DXJ720814:DXK720818 DNN720814:DNO720818 DDR720814:DDS720818 CTV720814:CTW720818 CJZ720814:CKA720818 CAD720814:CAE720818 BQH720814:BQI720818 BGL720814:BGM720818 AWP720814:AWQ720818 AMT720814:AMU720818 ACX720814:ACY720818 TB720814:TC720818 JF720814:JG720818 J720814:K720818 WVR655278:WVS655282 WLV655278:WLW655282 WBZ655278:WCA655282 VSD655278:VSE655282 VIH655278:VII655282 UYL655278:UYM655282 UOP655278:UOQ655282 UET655278:UEU655282 TUX655278:TUY655282 TLB655278:TLC655282 TBF655278:TBG655282 SRJ655278:SRK655282 SHN655278:SHO655282 RXR655278:RXS655282 RNV655278:RNW655282 RDZ655278:REA655282 QUD655278:QUE655282 QKH655278:QKI655282 QAL655278:QAM655282 PQP655278:PQQ655282 PGT655278:PGU655282 OWX655278:OWY655282 ONB655278:ONC655282 ODF655278:ODG655282 NTJ655278:NTK655282 NJN655278:NJO655282 MZR655278:MZS655282 MPV655278:MPW655282 MFZ655278:MGA655282 LWD655278:LWE655282 LMH655278:LMI655282 LCL655278:LCM655282 KSP655278:KSQ655282 KIT655278:KIU655282 JYX655278:JYY655282 JPB655278:JPC655282 JFF655278:JFG655282 IVJ655278:IVK655282 ILN655278:ILO655282 IBR655278:IBS655282 HRV655278:HRW655282 HHZ655278:HIA655282 GYD655278:GYE655282 GOH655278:GOI655282 GEL655278:GEM655282 FUP655278:FUQ655282 FKT655278:FKU655282 FAX655278:FAY655282 ERB655278:ERC655282 EHF655278:EHG655282 DXJ655278:DXK655282 DNN655278:DNO655282 DDR655278:DDS655282 CTV655278:CTW655282 CJZ655278:CKA655282 CAD655278:CAE655282 BQH655278:BQI655282 BGL655278:BGM655282 AWP655278:AWQ655282 AMT655278:AMU655282 ACX655278:ACY655282 TB655278:TC655282 JF655278:JG655282 J655278:K655282 WVR589742:WVS589746 WLV589742:WLW589746 WBZ589742:WCA589746 VSD589742:VSE589746 VIH589742:VII589746 UYL589742:UYM589746 UOP589742:UOQ589746 UET589742:UEU589746 TUX589742:TUY589746 TLB589742:TLC589746 TBF589742:TBG589746 SRJ589742:SRK589746 SHN589742:SHO589746 RXR589742:RXS589746 RNV589742:RNW589746 RDZ589742:REA589746 QUD589742:QUE589746 QKH589742:QKI589746 QAL589742:QAM589746 PQP589742:PQQ589746 PGT589742:PGU589746 OWX589742:OWY589746 ONB589742:ONC589746 ODF589742:ODG589746 NTJ589742:NTK589746 NJN589742:NJO589746 MZR589742:MZS589746 MPV589742:MPW589746 MFZ589742:MGA589746 LWD589742:LWE589746 LMH589742:LMI589746 LCL589742:LCM589746 KSP589742:KSQ589746 KIT589742:KIU589746 JYX589742:JYY589746 JPB589742:JPC589746 JFF589742:JFG589746 IVJ589742:IVK589746 ILN589742:ILO589746 IBR589742:IBS589746 HRV589742:HRW589746 HHZ589742:HIA589746 GYD589742:GYE589746 GOH589742:GOI589746 GEL589742:GEM589746 FUP589742:FUQ589746 FKT589742:FKU589746 FAX589742:FAY589746 ERB589742:ERC589746 EHF589742:EHG589746 DXJ589742:DXK589746 DNN589742:DNO589746 DDR589742:DDS589746 CTV589742:CTW589746 CJZ589742:CKA589746 CAD589742:CAE589746 BQH589742:BQI589746 BGL589742:BGM589746 AWP589742:AWQ589746 AMT589742:AMU589746 ACX589742:ACY589746 TB589742:TC589746 JF589742:JG589746 J589742:K589746 WVR524206:WVS524210 WLV524206:WLW524210 WBZ524206:WCA524210 VSD524206:VSE524210 VIH524206:VII524210 UYL524206:UYM524210 UOP524206:UOQ524210 UET524206:UEU524210 TUX524206:TUY524210 TLB524206:TLC524210 TBF524206:TBG524210 SRJ524206:SRK524210 SHN524206:SHO524210 RXR524206:RXS524210 RNV524206:RNW524210 RDZ524206:REA524210 QUD524206:QUE524210 QKH524206:QKI524210 QAL524206:QAM524210 PQP524206:PQQ524210 PGT524206:PGU524210 OWX524206:OWY524210 ONB524206:ONC524210 ODF524206:ODG524210 NTJ524206:NTK524210 NJN524206:NJO524210 MZR524206:MZS524210 MPV524206:MPW524210 MFZ524206:MGA524210 LWD524206:LWE524210 LMH524206:LMI524210 LCL524206:LCM524210 KSP524206:KSQ524210 KIT524206:KIU524210 JYX524206:JYY524210 JPB524206:JPC524210 JFF524206:JFG524210 IVJ524206:IVK524210 ILN524206:ILO524210 IBR524206:IBS524210 HRV524206:HRW524210 HHZ524206:HIA524210 GYD524206:GYE524210 GOH524206:GOI524210 GEL524206:GEM524210 FUP524206:FUQ524210 FKT524206:FKU524210 FAX524206:FAY524210 ERB524206:ERC524210 EHF524206:EHG524210 DXJ524206:DXK524210 DNN524206:DNO524210 DDR524206:DDS524210 CTV524206:CTW524210 CJZ524206:CKA524210 CAD524206:CAE524210 BQH524206:BQI524210 BGL524206:BGM524210 AWP524206:AWQ524210 AMT524206:AMU524210 ACX524206:ACY524210 TB524206:TC524210 JF524206:JG524210 J524206:K524210 WVR458670:WVS458674 WLV458670:WLW458674 WBZ458670:WCA458674 VSD458670:VSE458674 VIH458670:VII458674 UYL458670:UYM458674 UOP458670:UOQ458674 UET458670:UEU458674 TUX458670:TUY458674 TLB458670:TLC458674 TBF458670:TBG458674 SRJ458670:SRK458674 SHN458670:SHO458674 RXR458670:RXS458674 RNV458670:RNW458674 RDZ458670:REA458674 QUD458670:QUE458674 QKH458670:QKI458674 QAL458670:QAM458674 PQP458670:PQQ458674 PGT458670:PGU458674 OWX458670:OWY458674 ONB458670:ONC458674 ODF458670:ODG458674 NTJ458670:NTK458674 NJN458670:NJO458674 MZR458670:MZS458674 MPV458670:MPW458674 MFZ458670:MGA458674 LWD458670:LWE458674 LMH458670:LMI458674 LCL458670:LCM458674 KSP458670:KSQ458674 KIT458670:KIU458674 JYX458670:JYY458674 JPB458670:JPC458674 JFF458670:JFG458674 IVJ458670:IVK458674 ILN458670:ILO458674 IBR458670:IBS458674 HRV458670:HRW458674 HHZ458670:HIA458674 GYD458670:GYE458674 GOH458670:GOI458674 GEL458670:GEM458674 FUP458670:FUQ458674 FKT458670:FKU458674 FAX458670:FAY458674 ERB458670:ERC458674 EHF458670:EHG458674 DXJ458670:DXK458674 DNN458670:DNO458674 DDR458670:DDS458674 CTV458670:CTW458674 CJZ458670:CKA458674 CAD458670:CAE458674 BQH458670:BQI458674 BGL458670:BGM458674 AWP458670:AWQ458674 AMT458670:AMU458674 ACX458670:ACY458674 TB458670:TC458674 JF458670:JG458674 J458670:K458674 WVR393134:WVS393138 WLV393134:WLW393138 WBZ393134:WCA393138 VSD393134:VSE393138 VIH393134:VII393138 UYL393134:UYM393138 UOP393134:UOQ393138 UET393134:UEU393138 TUX393134:TUY393138 TLB393134:TLC393138 TBF393134:TBG393138 SRJ393134:SRK393138 SHN393134:SHO393138 RXR393134:RXS393138 RNV393134:RNW393138 RDZ393134:REA393138 QUD393134:QUE393138 QKH393134:QKI393138 QAL393134:QAM393138 PQP393134:PQQ393138 PGT393134:PGU393138 OWX393134:OWY393138 ONB393134:ONC393138 ODF393134:ODG393138 NTJ393134:NTK393138 NJN393134:NJO393138 MZR393134:MZS393138 MPV393134:MPW393138 MFZ393134:MGA393138 LWD393134:LWE393138 LMH393134:LMI393138 LCL393134:LCM393138 KSP393134:KSQ393138 KIT393134:KIU393138 JYX393134:JYY393138 JPB393134:JPC393138 JFF393134:JFG393138 IVJ393134:IVK393138 ILN393134:ILO393138 IBR393134:IBS393138 HRV393134:HRW393138 HHZ393134:HIA393138 GYD393134:GYE393138 GOH393134:GOI393138 GEL393134:GEM393138 FUP393134:FUQ393138 FKT393134:FKU393138 FAX393134:FAY393138 ERB393134:ERC393138 EHF393134:EHG393138 DXJ393134:DXK393138 DNN393134:DNO393138 DDR393134:DDS393138 CTV393134:CTW393138 CJZ393134:CKA393138 CAD393134:CAE393138 BQH393134:BQI393138 BGL393134:BGM393138 AWP393134:AWQ393138 AMT393134:AMU393138 ACX393134:ACY393138 TB393134:TC393138 JF393134:JG393138 J393134:K393138 WVR327598:WVS327602 WLV327598:WLW327602 WBZ327598:WCA327602 VSD327598:VSE327602 VIH327598:VII327602 UYL327598:UYM327602 UOP327598:UOQ327602 UET327598:UEU327602 TUX327598:TUY327602 TLB327598:TLC327602 TBF327598:TBG327602 SRJ327598:SRK327602 SHN327598:SHO327602 RXR327598:RXS327602 RNV327598:RNW327602 RDZ327598:REA327602 QUD327598:QUE327602 QKH327598:QKI327602 QAL327598:QAM327602 PQP327598:PQQ327602 PGT327598:PGU327602 OWX327598:OWY327602 ONB327598:ONC327602 ODF327598:ODG327602 NTJ327598:NTK327602 NJN327598:NJO327602 MZR327598:MZS327602 MPV327598:MPW327602 MFZ327598:MGA327602 LWD327598:LWE327602 LMH327598:LMI327602 LCL327598:LCM327602 KSP327598:KSQ327602 KIT327598:KIU327602 JYX327598:JYY327602 JPB327598:JPC327602 JFF327598:JFG327602 IVJ327598:IVK327602 ILN327598:ILO327602 IBR327598:IBS327602 HRV327598:HRW327602 HHZ327598:HIA327602 GYD327598:GYE327602 GOH327598:GOI327602 GEL327598:GEM327602 FUP327598:FUQ327602 FKT327598:FKU327602 FAX327598:FAY327602 ERB327598:ERC327602 EHF327598:EHG327602 DXJ327598:DXK327602 DNN327598:DNO327602 DDR327598:DDS327602 CTV327598:CTW327602 CJZ327598:CKA327602 CAD327598:CAE327602 BQH327598:BQI327602 BGL327598:BGM327602 AWP327598:AWQ327602 AMT327598:AMU327602 ACX327598:ACY327602 TB327598:TC327602 JF327598:JG327602 J327598:K327602 WVR262062:WVS262066 WLV262062:WLW262066 WBZ262062:WCA262066 VSD262062:VSE262066 VIH262062:VII262066 UYL262062:UYM262066 UOP262062:UOQ262066 UET262062:UEU262066 TUX262062:TUY262066 TLB262062:TLC262066 TBF262062:TBG262066 SRJ262062:SRK262066 SHN262062:SHO262066 RXR262062:RXS262066 RNV262062:RNW262066 RDZ262062:REA262066 QUD262062:QUE262066 QKH262062:QKI262066 QAL262062:QAM262066 PQP262062:PQQ262066 PGT262062:PGU262066 OWX262062:OWY262066 ONB262062:ONC262066 ODF262062:ODG262066 NTJ262062:NTK262066 NJN262062:NJO262066 MZR262062:MZS262066 MPV262062:MPW262066 MFZ262062:MGA262066 LWD262062:LWE262066 LMH262062:LMI262066 LCL262062:LCM262066 KSP262062:KSQ262066 KIT262062:KIU262066 JYX262062:JYY262066 JPB262062:JPC262066 JFF262062:JFG262066 IVJ262062:IVK262066 ILN262062:ILO262066 IBR262062:IBS262066 HRV262062:HRW262066 HHZ262062:HIA262066 GYD262062:GYE262066 GOH262062:GOI262066 GEL262062:GEM262066 FUP262062:FUQ262066 FKT262062:FKU262066 FAX262062:FAY262066 ERB262062:ERC262066 EHF262062:EHG262066 DXJ262062:DXK262066 DNN262062:DNO262066 DDR262062:DDS262066 CTV262062:CTW262066 CJZ262062:CKA262066 CAD262062:CAE262066 BQH262062:BQI262066 BGL262062:BGM262066 AWP262062:AWQ262066 AMT262062:AMU262066 ACX262062:ACY262066 TB262062:TC262066 JF262062:JG262066 J262062:K262066 WVR196526:WVS196530 WLV196526:WLW196530 WBZ196526:WCA196530 VSD196526:VSE196530 VIH196526:VII196530 UYL196526:UYM196530 UOP196526:UOQ196530 UET196526:UEU196530 TUX196526:TUY196530 TLB196526:TLC196530 TBF196526:TBG196530 SRJ196526:SRK196530 SHN196526:SHO196530 RXR196526:RXS196530 RNV196526:RNW196530 RDZ196526:REA196530 QUD196526:QUE196530 QKH196526:QKI196530 QAL196526:QAM196530 PQP196526:PQQ196530 PGT196526:PGU196530 OWX196526:OWY196530 ONB196526:ONC196530 ODF196526:ODG196530 NTJ196526:NTK196530 NJN196526:NJO196530 MZR196526:MZS196530 MPV196526:MPW196530 MFZ196526:MGA196530 LWD196526:LWE196530 LMH196526:LMI196530 LCL196526:LCM196530 KSP196526:KSQ196530 KIT196526:KIU196530 JYX196526:JYY196530 JPB196526:JPC196530 JFF196526:JFG196530 IVJ196526:IVK196530 ILN196526:ILO196530 IBR196526:IBS196530 HRV196526:HRW196530 HHZ196526:HIA196530 GYD196526:GYE196530 GOH196526:GOI196530 GEL196526:GEM196530 FUP196526:FUQ196530 FKT196526:FKU196530 FAX196526:FAY196530 ERB196526:ERC196530 EHF196526:EHG196530 DXJ196526:DXK196530 DNN196526:DNO196530 DDR196526:DDS196530 CTV196526:CTW196530 CJZ196526:CKA196530 CAD196526:CAE196530 BQH196526:BQI196530 BGL196526:BGM196530 AWP196526:AWQ196530 AMT196526:AMU196530 ACX196526:ACY196530 TB196526:TC196530 JF196526:JG196530 J196526:K196530 WVR130990:WVS130994 WLV130990:WLW130994 WBZ130990:WCA130994 VSD130990:VSE130994 VIH130990:VII130994 UYL130990:UYM130994 UOP130990:UOQ130994 UET130990:UEU130994 TUX130990:TUY130994 TLB130990:TLC130994 TBF130990:TBG130994 SRJ130990:SRK130994 SHN130990:SHO130994 RXR130990:RXS130994 RNV130990:RNW130994 RDZ130990:REA130994 QUD130990:QUE130994 QKH130990:QKI130994 QAL130990:QAM130994 PQP130990:PQQ130994 PGT130990:PGU130994 OWX130990:OWY130994 ONB130990:ONC130994 ODF130990:ODG130994 NTJ130990:NTK130994 NJN130990:NJO130994 MZR130990:MZS130994 MPV130990:MPW130994 MFZ130990:MGA130994 LWD130990:LWE130994 LMH130990:LMI130994 LCL130990:LCM130994 KSP130990:KSQ130994 KIT130990:KIU130994 JYX130990:JYY130994 JPB130990:JPC130994 JFF130990:JFG130994 IVJ130990:IVK130994 ILN130990:ILO130994 IBR130990:IBS130994 HRV130990:HRW130994 HHZ130990:HIA130994 GYD130990:GYE130994 GOH130990:GOI130994 GEL130990:GEM130994 FUP130990:FUQ130994 FKT130990:FKU130994 FAX130990:FAY130994 ERB130990:ERC130994 EHF130990:EHG130994 DXJ130990:DXK130994 DNN130990:DNO130994 DDR130990:DDS130994 CTV130990:CTW130994 CJZ130990:CKA130994 CAD130990:CAE130994 BQH130990:BQI130994 BGL130990:BGM130994 AWP130990:AWQ130994 AMT130990:AMU130994 ACX130990:ACY130994 TB130990:TC130994 JF130990:JG130994 J130990:K130994 WVR65454:WVS65458 WLV65454:WLW65458 WBZ65454:WCA65458 VSD65454:VSE65458 VIH65454:VII65458 UYL65454:UYM65458 UOP65454:UOQ65458 UET65454:UEU65458 TUX65454:TUY65458 TLB65454:TLC65458 TBF65454:TBG65458 SRJ65454:SRK65458 SHN65454:SHO65458 RXR65454:RXS65458 RNV65454:RNW65458 RDZ65454:REA65458 QUD65454:QUE65458 QKH65454:QKI65458 QAL65454:QAM65458 PQP65454:PQQ65458 PGT65454:PGU65458 OWX65454:OWY65458 ONB65454:ONC65458 ODF65454:ODG65458 NTJ65454:NTK65458 NJN65454:NJO65458 MZR65454:MZS65458 MPV65454:MPW65458 MFZ65454:MGA65458 LWD65454:LWE65458 LMH65454:LMI65458 LCL65454:LCM65458 KSP65454:KSQ65458 KIT65454:KIU65458 JYX65454:JYY65458 JPB65454:JPC65458 JFF65454:JFG65458 IVJ65454:IVK65458 ILN65454:ILO65458 IBR65454:IBS65458 HRV65454:HRW65458 HHZ65454:HIA65458 GYD65454:GYE65458 GOH65454:GOI65458 GEL65454:GEM65458 FUP65454:FUQ65458 FKT65454:FKU65458 FAX65454:FAY65458 ERB65454:ERC65458 EHF65454:EHG65458 DXJ65454:DXK65458 DNN65454:DNO65458 DDR65454:DDS65458 CTV65454:CTW65458 CJZ65454:CKA65458 CAD65454:CAE65458 BQH65454:BQI65458 BGL65454:BGM65458 AWP65454:AWQ65458 AMT65454:AMU65458 ACX65454:ACY65458 TB65454:TC65458 JF65454:JG65458 J65454:K65458 JF8:JG11 TB8:TC11 ACX8:ACY11 AMT8:AMU11 AWP8:AWQ11 BGL8:BGM11 BQH8:BQI11 CAD8:CAE11 CJZ8:CKA11 CTV8:CTW11 DDR8:DDS11 DNN8:DNO11 DXJ8:DXK11 EHF8:EHG11 ERB8:ERC11 FAX8:FAY11 FKT8:FKU11 FUP8:FUQ11 GEL8:GEM11 GOH8:GOI11 GYD8:GYE11 HHZ8:HIA11 HRV8:HRW11 IBR8:IBS11 ILN8:ILO11 IVJ8:IVK11 JFF8:JFG11 JPB8:JPC11 JYX8:JYY11 KIT8:KIU11 KSP8:KSQ11 LCL8:LCM11 LMH8:LMI11 LWD8:LWE11 MFZ8:MGA11 MPV8:MPW11 MZR8:MZS11 NJN8:NJO11 NTJ8:NTK11 ODF8:ODG11 ONB8:ONC11 OWX8:OWY11 PGT8:PGU11 PQP8:PQQ11 QAL8:QAM11 QKH8:QKI11 QUD8:QUE11 RDZ8:REA11 RNV8:RNW11 RXR8:RXS11 SHN8:SHO11 SRJ8:SRK11 TBF8:TBG11 TLB8:TLC11 TUX8:TUY11 UET8:UEU11 UOP8:UOQ11 UYL8:UYM11 VIH8:VII11 VSD8:VSE11 WBZ8:WCA11 WLV8:WLW11 WVR8:WVS11 K8:K14" xr:uid="{00000000-0002-0000-0400-000006000000}">
      <formula1>#REF!</formula1>
    </dataValidation>
    <dataValidation type="list" allowBlank="1" showInputMessage="1" showErrorMessage="1" sqref="WVO983020:WVO983023 WLS983020:WLS983023 WBW983020:WBW983023 VSA983020:VSA983023 VIE983020:VIE983023 UYI983020:UYI983023 UOM983020:UOM983023 UEQ983020:UEQ983023 TUU983020:TUU983023 TKY983020:TKY983023 TBC983020:TBC983023 SRG983020:SRG983023 SHK983020:SHK983023 RXO983020:RXO983023 RNS983020:RNS983023 RDW983020:RDW983023 QUA983020:QUA983023 QKE983020:QKE983023 QAI983020:QAI983023 PQM983020:PQM983023 PGQ983020:PGQ983023 OWU983020:OWU983023 OMY983020:OMY983023 ODC983020:ODC983023 NTG983020:NTG983023 NJK983020:NJK983023 MZO983020:MZO983023 MPS983020:MPS983023 MFW983020:MFW983023 LWA983020:LWA983023 LME983020:LME983023 LCI983020:LCI983023 KSM983020:KSM983023 KIQ983020:KIQ983023 JYU983020:JYU983023 JOY983020:JOY983023 JFC983020:JFC983023 IVG983020:IVG983023 ILK983020:ILK983023 IBO983020:IBO983023 HRS983020:HRS983023 HHW983020:HHW983023 GYA983020:GYA983023 GOE983020:GOE983023 GEI983020:GEI983023 FUM983020:FUM983023 FKQ983020:FKQ983023 FAU983020:FAU983023 EQY983020:EQY983023 EHC983020:EHC983023 DXG983020:DXG983023 DNK983020:DNK983023 DDO983020:DDO983023 CTS983020:CTS983023 CJW983020:CJW983023 CAA983020:CAA983023 BQE983020:BQE983023 BGI983020:BGI983023 AWM983020:AWM983023 AMQ983020:AMQ983023 ACU983020:ACU983023 SY983020:SY983023 JC983020:JC983023 G983020:G983023 WVO917484:WVO917487 WLS917484:WLS917487 WBW917484:WBW917487 VSA917484:VSA917487 VIE917484:VIE917487 UYI917484:UYI917487 UOM917484:UOM917487 UEQ917484:UEQ917487 TUU917484:TUU917487 TKY917484:TKY917487 TBC917484:TBC917487 SRG917484:SRG917487 SHK917484:SHK917487 RXO917484:RXO917487 RNS917484:RNS917487 RDW917484:RDW917487 QUA917484:QUA917487 QKE917484:QKE917487 QAI917484:QAI917487 PQM917484:PQM917487 PGQ917484:PGQ917487 OWU917484:OWU917487 OMY917484:OMY917487 ODC917484:ODC917487 NTG917484:NTG917487 NJK917484:NJK917487 MZO917484:MZO917487 MPS917484:MPS917487 MFW917484:MFW917487 LWA917484:LWA917487 LME917484:LME917487 LCI917484:LCI917487 KSM917484:KSM917487 KIQ917484:KIQ917487 JYU917484:JYU917487 JOY917484:JOY917487 JFC917484:JFC917487 IVG917484:IVG917487 ILK917484:ILK917487 IBO917484:IBO917487 HRS917484:HRS917487 HHW917484:HHW917487 GYA917484:GYA917487 GOE917484:GOE917487 GEI917484:GEI917487 FUM917484:FUM917487 FKQ917484:FKQ917487 FAU917484:FAU917487 EQY917484:EQY917487 EHC917484:EHC917487 DXG917484:DXG917487 DNK917484:DNK917487 DDO917484:DDO917487 CTS917484:CTS917487 CJW917484:CJW917487 CAA917484:CAA917487 BQE917484:BQE917487 BGI917484:BGI917487 AWM917484:AWM917487 AMQ917484:AMQ917487 ACU917484:ACU917487 SY917484:SY917487 JC917484:JC917487 G917484:G917487 WVO851948:WVO851951 WLS851948:WLS851951 WBW851948:WBW851951 VSA851948:VSA851951 VIE851948:VIE851951 UYI851948:UYI851951 UOM851948:UOM851951 UEQ851948:UEQ851951 TUU851948:TUU851951 TKY851948:TKY851951 TBC851948:TBC851951 SRG851948:SRG851951 SHK851948:SHK851951 RXO851948:RXO851951 RNS851948:RNS851951 RDW851948:RDW851951 QUA851948:QUA851951 QKE851948:QKE851951 QAI851948:QAI851951 PQM851948:PQM851951 PGQ851948:PGQ851951 OWU851948:OWU851951 OMY851948:OMY851951 ODC851948:ODC851951 NTG851948:NTG851951 NJK851948:NJK851951 MZO851948:MZO851951 MPS851948:MPS851951 MFW851948:MFW851951 LWA851948:LWA851951 LME851948:LME851951 LCI851948:LCI851951 KSM851948:KSM851951 KIQ851948:KIQ851951 JYU851948:JYU851951 JOY851948:JOY851951 JFC851948:JFC851951 IVG851948:IVG851951 ILK851948:ILK851951 IBO851948:IBO851951 HRS851948:HRS851951 HHW851948:HHW851951 GYA851948:GYA851951 GOE851948:GOE851951 GEI851948:GEI851951 FUM851948:FUM851951 FKQ851948:FKQ851951 FAU851948:FAU851951 EQY851948:EQY851951 EHC851948:EHC851951 DXG851948:DXG851951 DNK851948:DNK851951 DDO851948:DDO851951 CTS851948:CTS851951 CJW851948:CJW851951 CAA851948:CAA851951 BQE851948:BQE851951 BGI851948:BGI851951 AWM851948:AWM851951 AMQ851948:AMQ851951 ACU851948:ACU851951 SY851948:SY851951 JC851948:JC851951 G851948:G851951 WVO786412:WVO786415 WLS786412:WLS786415 WBW786412:WBW786415 VSA786412:VSA786415 VIE786412:VIE786415 UYI786412:UYI786415 UOM786412:UOM786415 UEQ786412:UEQ786415 TUU786412:TUU786415 TKY786412:TKY786415 TBC786412:TBC786415 SRG786412:SRG786415 SHK786412:SHK786415 RXO786412:RXO786415 RNS786412:RNS786415 RDW786412:RDW786415 QUA786412:QUA786415 QKE786412:QKE786415 QAI786412:QAI786415 PQM786412:PQM786415 PGQ786412:PGQ786415 OWU786412:OWU786415 OMY786412:OMY786415 ODC786412:ODC786415 NTG786412:NTG786415 NJK786412:NJK786415 MZO786412:MZO786415 MPS786412:MPS786415 MFW786412:MFW786415 LWA786412:LWA786415 LME786412:LME786415 LCI786412:LCI786415 KSM786412:KSM786415 KIQ786412:KIQ786415 JYU786412:JYU786415 JOY786412:JOY786415 JFC786412:JFC786415 IVG786412:IVG786415 ILK786412:ILK786415 IBO786412:IBO786415 HRS786412:HRS786415 HHW786412:HHW786415 GYA786412:GYA786415 GOE786412:GOE786415 GEI786412:GEI786415 FUM786412:FUM786415 FKQ786412:FKQ786415 FAU786412:FAU786415 EQY786412:EQY786415 EHC786412:EHC786415 DXG786412:DXG786415 DNK786412:DNK786415 DDO786412:DDO786415 CTS786412:CTS786415 CJW786412:CJW786415 CAA786412:CAA786415 BQE786412:BQE786415 BGI786412:BGI786415 AWM786412:AWM786415 AMQ786412:AMQ786415 ACU786412:ACU786415 SY786412:SY786415 JC786412:JC786415 G786412:G786415 WVO720876:WVO720879 WLS720876:WLS720879 WBW720876:WBW720879 VSA720876:VSA720879 VIE720876:VIE720879 UYI720876:UYI720879 UOM720876:UOM720879 UEQ720876:UEQ720879 TUU720876:TUU720879 TKY720876:TKY720879 TBC720876:TBC720879 SRG720876:SRG720879 SHK720876:SHK720879 RXO720876:RXO720879 RNS720876:RNS720879 RDW720876:RDW720879 QUA720876:QUA720879 QKE720876:QKE720879 QAI720876:QAI720879 PQM720876:PQM720879 PGQ720876:PGQ720879 OWU720876:OWU720879 OMY720876:OMY720879 ODC720876:ODC720879 NTG720876:NTG720879 NJK720876:NJK720879 MZO720876:MZO720879 MPS720876:MPS720879 MFW720876:MFW720879 LWA720876:LWA720879 LME720876:LME720879 LCI720876:LCI720879 KSM720876:KSM720879 KIQ720876:KIQ720879 JYU720876:JYU720879 JOY720876:JOY720879 JFC720876:JFC720879 IVG720876:IVG720879 ILK720876:ILK720879 IBO720876:IBO720879 HRS720876:HRS720879 HHW720876:HHW720879 GYA720876:GYA720879 GOE720876:GOE720879 GEI720876:GEI720879 FUM720876:FUM720879 FKQ720876:FKQ720879 FAU720876:FAU720879 EQY720876:EQY720879 EHC720876:EHC720879 DXG720876:DXG720879 DNK720876:DNK720879 DDO720876:DDO720879 CTS720876:CTS720879 CJW720876:CJW720879 CAA720876:CAA720879 BQE720876:BQE720879 BGI720876:BGI720879 AWM720876:AWM720879 AMQ720876:AMQ720879 ACU720876:ACU720879 SY720876:SY720879 JC720876:JC720879 G720876:G720879 WVO655340:WVO655343 WLS655340:WLS655343 WBW655340:WBW655343 VSA655340:VSA655343 VIE655340:VIE655343 UYI655340:UYI655343 UOM655340:UOM655343 UEQ655340:UEQ655343 TUU655340:TUU655343 TKY655340:TKY655343 TBC655340:TBC655343 SRG655340:SRG655343 SHK655340:SHK655343 RXO655340:RXO655343 RNS655340:RNS655343 RDW655340:RDW655343 QUA655340:QUA655343 QKE655340:QKE655343 QAI655340:QAI655343 PQM655340:PQM655343 PGQ655340:PGQ655343 OWU655340:OWU655343 OMY655340:OMY655343 ODC655340:ODC655343 NTG655340:NTG655343 NJK655340:NJK655343 MZO655340:MZO655343 MPS655340:MPS655343 MFW655340:MFW655343 LWA655340:LWA655343 LME655340:LME655343 LCI655340:LCI655343 KSM655340:KSM655343 KIQ655340:KIQ655343 JYU655340:JYU655343 JOY655340:JOY655343 JFC655340:JFC655343 IVG655340:IVG655343 ILK655340:ILK655343 IBO655340:IBO655343 HRS655340:HRS655343 HHW655340:HHW655343 GYA655340:GYA655343 GOE655340:GOE655343 GEI655340:GEI655343 FUM655340:FUM655343 FKQ655340:FKQ655343 FAU655340:FAU655343 EQY655340:EQY655343 EHC655340:EHC655343 DXG655340:DXG655343 DNK655340:DNK655343 DDO655340:DDO655343 CTS655340:CTS655343 CJW655340:CJW655343 CAA655340:CAA655343 BQE655340:BQE655343 BGI655340:BGI655343 AWM655340:AWM655343 AMQ655340:AMQ655343 ACU655340:ACU655343 SY655340:SY655343 JC655340:JC655343 G655340:G655343 WVO589804:WVO589807 WLS589804:WLS589807 WBW589804:WBW589807 VSA589804:VSA589807 VIE589804:VIE589807 UYI589804:UYI589807 UOM589804:UOM589807 UEQ589804:UEQ589807 TUU589804:TUU589807 TKY589804:TKY589807 TBC589804:TBC589807 SRG589804:SRG589807 SHK589804:SHK589807 RXO589804:RXO589807 RNS589804:RNS589807 RDW589804:RDW589807 QUA589804:QUA589807 QKE589804:QKE589807 QAI589804:QAI589807 PQM589804:PQM589807 PGQ589804:PGQ589807 OWU589804:OWU589807 OMY589804:OMY589807 ODC589804:ODC589807 NTG589804:NTG589807 NJK589804:NJK589807 MZO589804:MZO589807 MPS589804:MPS589807 MFW589804:MFW589807 LWA589804:LWA589807 LME589804:LME589807 LCI589804:LCI589807 KSM589804:KSM589807 KIQ589804:KIQ589807 JYU589804:JYU589807 JOY589804:JOY589807 JFC589804:JFC589807 IVG589804:IVG589807 ILK589804:ILK589807 IBO589804:IBO589807 HRS589804:HRS589807 HHW589804:HHW589807 GYA589804:GYA589807 GOE589804:GOE589807 GEI589804:GEI589807 FUM589804:FUM589807 FKQ589804:FKQ589807 FAU589804:FAU589807 EQY589804:EQY589807 EHC589804:EHC589807 DXG589804:DXG589807 DNK589804:DNK589807 DDO589804:DDO589807 CTS589804:CTS589807 CJW589804:CJW589807 CAA589804:CAA589807 BQE589804:BQE589807 BGI589804:BGI589807 AWM589804:AWM589807 AMQ589804:AMQ589807 ACU589804:ACU589807 SY589804:SY589807 JC589804:JC589807 G589804:G589807 WVO524268:WVO524271 WLS524268:WLS524271 WBW524268:WBW524271 VSA524268:VSA524271 VIE524268:VIE524271 UYI524268:UYI524271 UOM524268:UOM524271 UEQ524268:UEQ524271 TUU524268:TUU524271 TKY524268:TKY524271 TBC524268:TBC524271 SRG524268:SRG524271 SHK524268:SHK524271 RXO524268:RXO524271 RNS524268:RNS524271 RDW524268:RDW524271 QUA524268:QUA524271 QKE524268:QKE524271 QAI524268:QAI524271 PQM524268:PQM524271 PGQ524268:PGQ524271 OWU524268:OWU524271 OMY524268:OMY524271 ODC524268:ODC524271 NTG524268:NTG524271 NJK524268:NJK524271 MZO524268:MZO524271 MPS524268:MPS524271 MFW524268:MFW524271 LWA524268:LWA524271 LME524268:LME524271 LCI524268:LCI524271 KSM524268:KSM524271 KIQ524268:KIQ524271 JYU524268:JYU524271 JOY524268:JOY524271 JFC524268:JFC524271 IVG524268:IVG524271 ILK524268:ILK524271 IBO524268:IBO524271 HRS524268:HRS524271 HHW524268:HHW524271 GYA524268:GYA524271 GOE524268:GOE524271 GEI524268:GEI524271 FUM524268:FUM524271 FKQ524268:FKQ524271 FAU524268:FAU524271 EQY524268:EQY524271 EHC524268:EHC524271 DXG524268:DXG524271 DNK524268:DNK524271 DDO524268:DDO524271 CTS524268:CTS524271 CJW524268:CJW524271 CAA524268:CAA524271 BQE524268:BQE524271 BGI524268:BGI524271 AWM524268:AWM524271 AMQ524268:AMQ524271 ACU524268:ACU524271 SY524268:SY524271 JC524268:JC524271 G524268:G524271 WVO458732:WVO458735 WLS458732:WLS458735 WBW458732:WBW458735 VSA458732:VSA458735 VIE458732:VIE458735 UYI458732:UYI458735 UOM458732:UOM458735 UEQ458732:UEQ458735 TUU458732:TUU458735 TKY458732:TKY458735 TBC458732:TBC458735 SRG458732:SRG458735 SHK458732:SHK458735 RXO458732:RXO458735 RNS458732:RNS458735 RDW458732:RDW458735 QUA458732:QUA458735 QKE458732:QKE458735 QAI458732:QAI458735 PQM458732:PQM458735 PGQ458732:PGQ458735 OWU458732:OWU458735 OMY458732:OMY458735 ODC458732:ODC458735 NTG458732:NTG458735 NJK458732:NJK458735 MZO458732:MZO458735 MPS458732:MPS458735 MFW458732:MFW458735 LWA458732:LWA458735 LME458732:LME458735 LCI458732:LCI458735 KSM458732:KSM458735 KIQ458732:KIQ458735 JYU458732:JYU458735 JOY458732:JOY458735 JFC458732:JFC458735 IVG458732:IVG458735 ILK458732:ILK458735 IBO458732:IBO458735 HRS458732:HRS458735 HHW458732:HHW458735 GYA458732:GYA458735 GOE458732:GOE458735 GEI458732:GEI458735 FUM458732:FUM458735 FKQ458732:FKQ458735 FAU458732:FAU458735 EQY458732:EQY458735 EHC458732:EHC458735 DXG458732:DXG458735 DNK458732:DNK458735 DDO458732:DDO458735 CTS458732:CTS458735 CJW458732:CJW458735 CAA458732:CAA458735 BQE458732:BQE458735 BGI458732:BGI458735 AWM458732:AWM458735 AMQ458732:AMQ458735 ACU458732:ACU458735 SY458732:SY458735 JC458732:JC458735 G458732:G458735 WVO393196:WVO393199 WLS393196:WLS393199 WBW393196:WBW393199 VSA393196:VSA393199 VIE393196:VIE393199 UYI393196:UYI393199 UOM393196:UOM393199 UEQ393196:UEQ393199 TUU393196:TUU393199 TKY393196:TKY393199 TBC393196:TBC393199 SRG393196:SRG393199 SHK393196:SHK393199 RXO393196:RXO393199 RNS393196:RNS393199 RDW393196:RDW393199 QUA393196:QUA393199 QKE393196:QKE393199 QAI393196:QAI393199 PQM393196:PQM393199 PGQ393196:PGQ393199 OWU393196:OWU393199 OMY393196:OMY393199 ODC393196:ODC393199 NTG393196:NTG393199 NJK393196:NJK393199 MZO393196:MZO393199 MPS393196:MPS393199 MFW393196:MFW393199 LWA393196:LWA393199 LME393196:LME393199 LCI393196:LCI393199 KSM393196:KSM393199 KIQ393196:KIQ393199 JYU393196:JYU393199 JOY393196:JOY393199 JFC393196:JFC393199 IVG393196:IVG393199 ILK393196:ILK393199 IBO393196:IBO393199 HRS393196:HRS393199 HHW393196:HHW393199 GYA393196:GYA393199 GOE393196:GOE393199 GEI393196:GEI393199 FUM393196:FUM393199 FKQ393196:FKQ393199 FAU393196:FAU393199 EQY393196:EQY393199 EHC393196:EHC393199 DXG393196:DXG393199 DNK393196:DNK393199 DDO393196:DDO393199 CTS393196:CTS393199 CJW393196:CJW393199 CAA393196:CAA393199 BQE393196:BQE393199 BGI393196:BGI393199 AWM393196:AWM393199 AMQ393196:AMQ393199 ACU393196:ACU393199 SY393196:SY393199 JC393196:JC393199 G393196:G393199 WVO327660:WVO327663 WLS327660:WLS327663 WBW327660:WBW327663 VSA327660:VSA327663 VIE327660:VIE327663 UYI327660:UYI327663 UOM327660:UOM327663 UEQ327660:UEQ327663 TUU327660:TUU327663 TKY327660:TKY327663 TBC327660:TBC327663 SRG327660:SRG327663 SHK327660:SHK327663 RXO327660:RXO327663 RNS327660:RNS327663 RDW327660:RDW327663 QUA327660:QUA327663 QKE327660:QKE327663 QAI327660:QAI327663 PQM327660:PQM327663 PGQ327660:PGQ327663 OWU327660:OWU327663 OMY327660:OMY327663 ODC327660:ODC327663 NTG327660:NTG327663 NJK327660:NJK327663 MZO327660:MZO327663 MPS327660:MPS327663 MFW327660:MFW327663 LWA327660:LWA327663 LME327660:LME327663 LCI327660:LCI327663 KSM327660:KSM327663 KIQ327660:KIQ327663 JYU327660:JYU327663 JOY327660:JOY327663 JFC327660:JFC327663 IVG327660:IVG327663 ILK327660:ILK327663 IBO327660:IBO327663 HRS327660:HRS327663 HHW327660:HHW327663 GYA327660:GYA327663 GOE327660:GOE327663 GEI327660:GEI327663 FUM327660:FUM327663 FKQ327660:FKQ327663 FAU327660:FAU327663 EQY327660:EQY327663 EHC327660:EHC327663 DXG327660:DXG327663 DNK327660:DNK327663 DDO327660:DDO327663 CTS327660:CTS327663 CJW327660:CJW327663 CAA327660:CAA327663 BQE327660:BQE327663 BGI327660:BGI327663 AWM327660:AWM327663 AMQ327660:AMQ327663 ACU327660:ACU327663 SY327660:SY327663 JC327660:JC327663 G327660:G327663 WVO262124:WVO262127 WLS262124:WLS262127 WBW262124:WBW262127 VSA262124:VSA262127 VIE262124:VIE262127 UYI262124:UYI262127 UOM262124:UOM262127 UEQ262124:UEQ262127 TUU262124:TUU262127 TKY262124:TKY262127 TBC262124:TBC262127 SRG262124:SRG262127 SHK262124:SHK262127 RXO262124:RXO262127 RNS262124:RNS262127 RDW262124:RDW262127 QUA262124:QUA262127 QKE262124:QKE262127 QAI262124:QAI262127 PQM262124:PQM262127 PGQ262124:PGQ262127 OWU262124:OWU262127 OMY262124:OMY262127 ODC262124:ODC262127 NTG262124:NTG262127 NJK262124:NJK262127 MZO262124:MZO262127 MPS262124:MPS262127 MFW262124:MFW262127 LWA262124:LWA262127 LME262124:LME262127 LCI262124:LCI262127 KSM262124:KSM262127 KIQ262124:KIQ262127 JYU262124:JYU262127 JOY262124:JOY262127 JFC262124:JFC262127 IVG262124:IVG262127 ILK262124:ILK262127 IBO262124:IBO262127 HRS262124:HRS262127 HHW262124:HHW262127 GYA262124:GYA262127 GOE262124:GOE262127 GEI262124:GEI262127 FUM262124:FUM262127 FKQ262124:FKQ262127 FAU262124:FAU262127 EQY262124:EQY262127 EHC262124:EHC262127 DXG262124:DXG262127 DNK262124:DNK262127 DDO262124:DDO262127 CTS262124:CTS262127 CJW262124:CJW262127 CAA262124:CAA262127 BQE262124:BQE262127 BGI262124:BGI262127 AWM262124:AWM262127 AMQ262124:AMQ262127 ACU262124:ACU262127 SY262124:SY262127 JC262124:JC262127 G262124:G262127 WVO196588:WVO196591 WLS196588:WLS196591 WBW196588:WBW196591 VSA196588:VSA196591 VIE196588:VIE196591 UYI196588:UYI196591 UOM196588:UOM196591 UEQ196588:UEQ196591 TUU196588:TUU196591 TKY196588:TKY196591 TBC196588:TBC196591 SRG196588:SRG196591 SHK196588:SHK196591 RXO196588:RXO196591 RNS196588:RNS196591 RDW196588:RDW196591 QUA196588:QUA196591 QKE196588:QKE196591 QAI196588:QAI196591 PQM196588:PQM196591 PGQ196588:PGQ196591 OWU196588:OWU196591 OMY196588:OMY196591 ODC196588:ODC196591 NTG196588:NTG196591 NJK196588:NJK196591 MZO196588:MZO196591 MPS196588:MPS196591 MFW196588:MFW196591 LWA196588:LWA196591 LME196588:LME196591 LCI196588:LCI196591 KSM196588:KSM196591 KIQ196588:KIQ196591 JYU196588:JYU196591 JOY196588:JOY196591 JFC196588:JFC196591 IVG196588:IVG196591 ILK196588:ILK196591 IBO196588:IBO196591 HRS196588:HRS196591 HHW196588:HHW196591 GYA196588:GYA196591 GOE196588:GOE196591 GEI196588:GEI196591 FUM196588:FUM196591 FKQ196588:FKQ196591 FAU196588:FAU196591 EQY196588:EQY196591 EHC196588:EHC196591 DXG196588:DXG196591 DNK196588:DNK196591 DDO196588:DDO196591 CTS196588:CTS196591 CJW196588:CJW196591 CAA196588:CAA196591 BQE196588:BQE196591 BGI196588:BGI196591 AWM196588:AWM196591 AMQ196588:AMQ196591 ACU196588:ACU196591 SY196588:SY196591 JC196588:JC196591 G196588:G196591 WVO131052:WVO131055 WLS131052:WLS131055 WBW131052:WBW131055 VSA131052:VSA131055 VIE131052:VIE131055 UYI131052:UYI131055 UOM131052:UOM131055 UEQ131052:UEQ131055 TUU131052:TUU131055 TKY131052:TKY131055 TBC131052:TBC131055 SRG131052:SRG131055 SHK131052:SHK131055 RXO131052:RXO131055 RNS131052:RNS131055 RDW131052:RDW131055 QUA131052:QUA131055 QKE131052:QKE131055 QAI131052:QAI131055 PQM131052:PQM131055 PGQ131052:PGQ131055 OWU131052:OWU131055 OMY131052:OMY131055 ODC131052:ODC131055 NTG131052:NTG131055 NJK131052:NJK131055 MZO131052:MZO131055 MPS131052:MPS131055 MFW131052:MFW131055 LWA131052:LWA131055 LME131052:LME131055 LCI131052:LCI131055 KSM131052:KSM131055 KIQ131052:KIQ131055 JYU131052:JYU131055 JOY131052:JOY131055 JFC131052:JFC131055 IVG131052:IVG131055 ILK131052:ILK131055 IBO131052:IBO131055 HRS131052:HRS131055 HHW131052:HHW131055 GYA131052:GYA131055 GOE131052:GOE131055 GEI131052:GEI131055 FUM131052:FUM131055 FKQ131052:FKQ131055 FAU131052:FAU131055 EQY131052:EQY131055 EHC131052:EHC131055 DXG131052:DXG131055 DNK131052:DNK131055 DDO131052:DDO131055 CTS131052:CTS131055 CJW131052:CJW131055 CAA131052:CAA131055 BQE131052:BQE131055 BGI131052:BGI131055 AWM131052:AWM131055 AMQ131052:AMQ131055 ACU131052:ACU131055 SY131052:SY131055 JC131052:JC131055 G131052:G131055 WVO65516:WVO65519 WLS65516:WLS65519 WBW65516:WBW65519 VSA65516:VSA65519 VIE65516:VIE65519 UYI65516:UYI65519 UOM65516:UOM65519 UEQ65516:UEQ65519 TUU65516:TUU65519 TKY65516:TKY65519 TBC65516:TBC65519 SRG65516:SRG65519 SHK65516:SHK65519 RXO65516:RXO65519 RNS65516:RNS65519 RDW65516:RDW65519 QUA65516:QUA65519 QKE65516:QKE65519 QAI65516:QAI65519 PQM65516:PQM65519 PGQ65516:PGQ65519 OWU65516:OWU65519 OMY65516:OMY65519 ODC65516:ODC65519 NTG65516:NTG65519 NJK65516:NJK65519 MZO65516:MZO65519 MPS65516:MPS65519 MFW65516:MFW65519 LWA65516:LWA65519 LME65516:LME65519 LCI65516:LCI65519 KSM65516:KSM65519 KIQ65516:KIQ65519 JYU65516:JYU65519 JOY65516:JOY65519 JFC65516:JFC65519 IVG65516:IVG65519 ILK65516:ILK65519 IBO65516:IBO65519 HRS65516:HRS65519 HHW65516:HHW65519 GYA65516:GYA65519 GOE65516:GOE65519 GEI65516:GEI65519 FUM65516:FUM65519 FKQ65516:FKQ65519 FAU65516:FAU65519 EQY65516:EQY65519 EHC65516:EHC65519 DXG65516:DXG65519 DNK65516:DNK65519 DDO65516:DDO65519 CTS65516:CTS65519 CJW65516:CJW65519 CAA65516:CAA65519 BQE65516:BQE65519 BGI65516:BGI65519 AWM65516:AWM65519 AMQ65516:AMQ65519 ACU65516:ACU65519 SY65516:SY65519 JC65516:JC65519 G65516:G65519 WVO61:WVO62 WLS61:WLS62 WBW61:WBW62 VSA61:VSA62 VIE61:VIE62 UYI61:UYI62 UOM61:UOM62 UEQ61:UEQ62 TUU61:TUU62 TKY61:TKY62 TBC61:TBC62 SRG61:SRG62 SHK61:SHK62 RXO61:RXO62 RNS61:RNS62 RDW61:RDW62 QUA61:QUA62 QKE61:QKE62 QAI61:QAI62 PQM61:PQM62 PGQ61:PGQ62 OWU61:OWU62 OMY61:OMY62 ODC61:ODC62 NTG61:NTG62 NJK61:NJK62 MZO61:MZO62 MPS61:MPS62 MFW61:MFW62 LWA61:LWA62 LME61:LME62 LCI61:LCI62 KSM61:KSM62 KIQ61:KIQ62 JYU61:JYU62 JOY61:JOY62 JFC61:JFC62 IVG61:IVG62 ILK61:ILK62 IBO61:IBO62 HRS61:HRS62 HHW61:HHW62 GYA61:GYA62 GOE61:GOE62 GEI61:GEI62 FUM61:FUM62 FKQ61:FKQ62 FAU61:FAU62 EQY61:EQY62 EHC61:EHC62 DXG61:DXG62 DNK61:DNK62 DDO61:DDO62 CTS61:CTS62 CJW61:CJW62 CAA61:CAA62 BQE61:BQE62 BGI61:BGI62 AWM61:AWM62 AMQ61:AMQ62 ACU61:ACU62 SY61:SY62 JC61:JC62" xr:uid="{00000000-0002-0000-0400-000007000000}">
      <formula1>$AP$29:$AP$35</formula1>
    </dataValidation>
    <dataValidation type="list" allowBlank="1" showInputMessage="1" showErrorMessage="1" sqref="WVS982979:WVS982982 WLW982979:WLW982982 WCA982979:WCA982982 VSE982979:VSE982982 VII982979:VII982982 UYM982979:UYM982982 UOQ982979:UOQ982982 UEU982979:UEU982982 TUY982979:TUY982982 TLC982979:TLC982982 TBG982979:TBG982982 SRK982979:SRK982982 SHO982979:SHO982982 RXS982979:RXS982982 RNW982979:RNW982982 REA982979:REA982982 QUE982979:QUE982982 QKI982979:QKI982982 QAM982979:QAM982982 PQQ982979:PQQ982982 PGU982979:PGU982982 OWY982979:OWY982982 ONC982979:ONC982982 ODG982979:ODG982982 NTK982979:NTK982982 NJO982979:NJO982982 MZS982979:MZS982982 MPW982979:MPW982982 MGA982979:MGA982982 LWE982979:LWE982982 LMI982979:LMI982982 LCM982979:LCM982982 KSQ982979:KSQ982982 KIU982979:KIU982982 JYY982979:JYY982982 JPC982979:JPC982982 JFG982979:JFG982982 IVK982979:IVK982982 ILO982979:ILO982982 IBS982979:IBS982982 HRW982979:HRW982982 HIA982979:HIA982982 GYE982979:GYE982982 GOI982979:GOI982982 GEM982979:GEM982982 FUQ982979:FUQ982982 FKU982979:FKU982982 FAY982979:FAY982982 ERC982979:ERC982982 EHG982979:EHG982982 DXK982979:DXK982982 DNO982979:DNO982982 DDS982979:DDS982982 CTW982979:CTW982982 CKA982979:CKA982982 CAE982979:CAE982982 BQI982979:BQI982982 BGM982979:BGM982982 AWQ982979:AWQ982982 AMU982979:AMU982982 ACY982979:ACY982982 TC982979:TC982982 JG982979:JG982982 K982979:K982982 WVS917443:WVS917446 WLW917443:WLW917446 WCA917443:WCA917446 VSE917443:VSE917446 VII917443:VII917446 UYM917443:UYM917446 UOQ917443:UOQ917446 UEU917443:UEU917446 TUY917443:TUY917446 TLC917443:TLC917446 TBG917443:TBG917446 SRK917443:SRK917446 SHO917443:SHO917446 RXS917443:RXS917446 RNW917443:RNW917446 REA917443:REA917446 QUE917443:QUE917446 QKI917443:QKI917446 QAM917443:QAM917446 PQQ917443:PQQ917446 PGU917443:PGU917446 OWY917443:OWY917446 ONC917443:ONC917446 ODG917443:ODG917446 NTK917443:NTK917446 NJO917443:NJO917446 MZS917443:MZS917446 MPW917443:MPW917446 MGA917443:MGA917446 LWE917443:LWE917446 LMI917443:LMI917446 LCM917443:LCM917446 KSQ917443:KSQ917446 KIU917443:KIU917446 JYY917443:JYY917446 JPC917443:JPC917446 JFG917443:JFG917446 IVK917443:IVK917446 ILO917443:ILO917446 IBS917443:IBS917446 HRW917443:HRW917446 HIA917443:HIA917446 GYE917443:GYE917446 GOI917443:GOI917446 GEM917443:GEM917446 FUQ917443:FUQ917446 FKU917443:FKU917446 FAY917443:FAY917446 ERC917443:ERC917446 EHG917443:EHG917446 DXK917443:DXK917446 DNO917443:DNO917446 DDS917443:DDS917446 CTW917443:CTW917446 CKA917443:CKA917446 CAE917443:CAE917446 BQI917443:BQI917446 BGM917443:BGM917446 AWQ917443:AWQ917446 AMU917443:AMU917446 ACY917443:ACY917446 TC917443:TC917446 JG917443:JG917446 K917443:K917446 WVS851907:WVS851910 WLW851907:WLW851910 WCA851907:WCA851910 VSE851907:VSE851910 VII851907:VII851910 UYM851907:UYM851910 UOQ851907:UOQ851910 UEU851907:UEU851910 TUY851907:TUY851910 TLC851907:TLC851910 TBG851907:TBG851910 SRK851907:SRK851910 SHO851907:SHO851910 RXS851907:RXS851910 RNW851907:RNW851910 REA851907:REA851910 QUE851907:QUE851910 QKI851907:QKI851910 QAM851907:QAM851910 PQQ851907:PQQ851910 PGU851907:PGU851910 OWY851907:OWY851910 ONC851907:ONC851910 ODG851907:ODG851910 NTK851907:NTK851910 NJO851907:NJO851910 MZS851907:MZS851910 MPW851907:MPW851910 MGA851907:MGA851910 LWE851907:LWE851910 LMI851907:LMI851910 LCM851907:LCM851910 KSQ851907:KSQ851910 KIU851907:KIU851910 JYY851907:JYY851910 JPC851907:JPC851910 JFG851907:JFG851910 IVK851907:IVK851910 ILO851907:ILO851910 IBS851907:IBS851910 HRW851907:HRW851910 HIA851907:HIA851910 GYE851907:GYE851910 GOI851907:GOI851910 GEM851907:GEM851910 FUQ851907:FUQ851910 FKU851907:FKU851910 FAY851907:FAY851910 ERC851907:ERC851910 EHG851907:EHG851910 DXK851907:DXK851910 DNO851907:DNO851910 DDS851907:DDS851910 CTW851907:CTW851910 CKA851907:CKA851910 CAE851907:CAE851910 BQI851907:BQI851910 BGM851907:BGM851910 AWQ851907:AWQ851910 AMU851907:AMU851910 ACY851907:ACY851910 TC851907:TC851910 JG851907:JG851910 K851907:K851910 WVS786371:WVS786374 WLW786371:WLW786374 WCA786371:WCA786374 VSE786371:VSE786374 VII786371:VII786374 UYM786371:UYM786374 UOQ786371:UOQ786374 UEU786371:UEU786374 TUY786371:TUY786374 TLC786371:TLC786374 TBG786371:TBG786374 SRK786371:SRK786374 SHO786371:SHO786374 RXS786371:RXS786374 RNW786371:RNW786374 REA786371:REA786374 QUE786371:QUE786374 QKI786371:QKI786374 QAM786371:QAM786374 PQQ786371:PQQ786374 PGU786371:PGU786374 OWY786371:OWY786374 ONC786371:ONC786374 ODG786371:ODG786374 NTK786371:NTK786374 NJO786371:NJO786374 MZS786371:MZS786374 MPW786371:MPW786374 MGA786371:MGA786374 LWE786371:LWE786374 LMI786371:LMI786374 LCM786371:LCM786374 KSQ786371:KSQ786374 KIU786371:KIU786374 JYY786371:JYY786374 JPC786371:JPC786374 JFG786371:JFG786374 IVK786371:IVK786374 ILO786371:ILO786374 IBS786371:IBS786374 HRW786371:HRW786374 HIA786371:HIA786374 GYE786371:GYE786374 GOI786371:GOI786374 GEM786371:GEM786374 FUQ786371:FUQ786374 FKU786371:FKU786374 FAY786371:FAY786374 ERC786371:ERC786374 EHG786371:EHG786374 DXK786371:DXK786374 DNO786371:DNO786374 DDS786371:DDS786374 CTW786371:CTW786374 CKA786371:CKA786374 CAE786371:CAE786374 BQI786371:BQI786374 BGM786371:BGM786374 AWQ786371:AWQ786374 AMU786371:AMU786374 ACY786371:ACY786374 TC786371:TC786374 JG786371:JG786374 K786371:K786374 WVS720835:WVS720838 WLW720835:WLW720838 WCA720835:WCA720838 VSE720835:VSE720838 VII720835:VII720838 UYM720835:UYM720838 UOQ720835:UOQ720838 UEU720835:UEU720838 TUY720835:TUY720838 TLC720835:TLC720838 TBG720835:TBG720838 SRK720835:SRK720838 SHO720835:SHO720838 RXS720835:RXS720838 RNW720835:RNW720838 REA720835:REA720838 QUE720835:QUE720838 QKI720835:QKI720838 QAM720835:QAM720838 PQQ720835:PQQ720838 PGU720835:PGU720838 OWY720835:OWY720838 ONC720835:ONC720838 ODG720835:ODG720838 NTK720835:NTK720838 NJO720835:NJO720838 MZS720835:MZS720838 MPW720835:MPW720838 MGA720835:MGA720838 LWE720835:LWE720838 LMI720835:LMI720838 LCM720835:LCM720838 KSQ720835:KSQ720838 KIU720835:KIU720838 JYY720835:JYY720838 JPC720835:JPC720838 JFG720835:JFG720838 IVK720835:IVK720838 ILO720835:ILO720838 IBS720835:IBS720838 HRW720835:HRW720838 HIA720835:HIA720838 GYE720835:GYE720838 GOI720835:GOI720838 GEM720835:GEM720838 FUQ720835:FUQ720838 FKU720835:FKU720838 FAY720835:FAY720838 ERC720835:ERC720838 EHG720835:EHG720838 DXK720835:DXK720838 DNO720835:DNO720838 DDS720835:DDS720838 CTW720835:CTW720838 CKA720835:CKA720838 CAE720835:CAE720838 BQI720835:BQI720838 BGM720835:BGM720838 AWQ720835:AWQ720838 AMU720835:AMU720838 ACY720835:ACY720838 TC720835:TC720838 JG720835:JG720838 K720835:K720838 WVS655299:WVS655302 WLW655299:WLW655302 WCA655299:WCA655302 VSE655299:VSE655302 VII655299:VII655302 UYM655299:UYM655302 UOQ655299:UOQ655302 UEU655299:UEU655302 TUY655299:TUY655302 TLC655299:TLC655302 TBG655299:TBG655302 SRK655299:SRK655302 SHO655299:SHO655302 RXS655299:RXS655302 RNW655299:RNW655302 REA655299:REA655302 QUE655299:QUE655302 QKI655299:QKI655302 QAM655299:QAM655302 PQQ655299:PQQ655302 PGU655299:PGU655302 OWY655299:OWY655302 ONC655299:ONC655302 ODG655299:ODG655302 NTK655299:NTK655302 NJO655299:NJO655302 MZS655299:MZS655302 MPW655299:MPW655302 MGA655299:MGA655302 LWE655299:LWE655302 LMI655299:LMI655302 LCM655299:LCM655302 KSQ655299:KSQ655302 KIU655299:KIU655302 JYY655299:JYY655302 JPC655299:JPC655302 JFG655299:JFG655302 IVK655299:IVK655302 ILO655299:ILO655302 IBS655299:IBS655302 HRW655299:HRW655302 HIA655299:HIA655302 GYE655299:GYE655302 GOI655299:GOI655302 GEM655299:GEM655302 FUQ655299:FUQ655302 FKU655299:FKU655302 FAY655299:FAY655302 ERC655299:ERC655302 EHG655299:EHG655302 DXK655299:DXK655302 DNO655299:DNO655302 DDS655299:DDS655302 CTW655299:CTW655302 CKA655299:CKA655302 CAE655299:CAE655302 BQI655299:BQI655302 BGM655299:BGM655302 AWQ655299:AWQ655302 AMU655299:AMU655302 ACY655299:ACY655302 TC655299:TC655302 JG655299:JG655302 K655299:K655302 WVS589763:WVS589766 WLW589763:WLW589766 WCA589763:WCA589766 VSE589763:VSE589766 VII589763:VII589766 UYM589763:UYM589766 UOQ589763:UOQ589766 UEU589763:UEU589766 TUY589763:TUY589766 TLC589763:TLC589766 TBG589763:TBG589766 SRK589763:SRK589766 SHO589763:SHO589766 RXS589763:RXS589766 RNW589763:RNW589766 REA589763:REA589766 QUE589763:QUE589766 QKI589763:QKI589766 QAM589763:QAM589766 PQQ589763:PQQ589766 PGU589763:PGU589766 OWY589763:OWY589766 ONC589763:ONC589766 ODG589763:ODG589766 NTK589763:NTK589766 NJO589763:NJO589766 MZS589763:MZS589766 MPW589763:MPW589766 MGA589763:MGA589766 LWE589763:LWE589766 LMI589763:LMI589766 LCM589763:LCM589766 KSQ589763:KSQ589766 KIU589763:KIU589766 JYY589763:JYY589766 JPC589763:JPC589766 JFG589763:JFG589766 IVK589763:IVK589766 ILO589763:ILO589766 IBS589763:IBS589766 HRW589763:HRW589766 HIA589763:HIA589766 GYE589763:GYE589766 GOI589763:GOI589766 GEM589763:GEM589766 FUQ589763:FUQ589766 FKU589763:FKU589766 FAY589763:FAY589766 ERC589763:ERC589766 EHG589763:EHG589766 DXK589763:DXK589766 DNO589763:DNO589766 DDS589763:DDS589766 CTW589763:CTW589766 CKA589763:CKA589766 CAE589763:CAE589766 BQI589763:BQI589766 BGM589763:BGM589766 AWQ589763:AWQ589766 AMU589763:AMU589766 ACY589763:ACY589766 TC589763:TC589766 JG589763:JG589766 K589763:K589766 WVS524227:WVS524230 WLW524227:WLW524230 WCA524227:WCA524230 VSE524227:VSE524230 VII524227:VII524230 UYM524227:UYM524230 UOQ524227:UOQ524230 UEU524227:UEU524230 TUY524227:TUY524230 TLC524227:TLC524230 TBG524227:TBG524230 SRK524227:SRK524230 SHO524227:SHO524230 RXS524227:RXS524230 RNW524227:RNW524230 REA524227:REA524230 QUE524227:QUE524230 QKI524227:QKI524230 QAM524227:QAM524230 PQQ524227:PQQ524230 PGU524227:PGU524230 OWY524227:OWY524230 ONC524227:ONC524230 ODG524227:ODG524230 NTK524227:NTK524230 NJO524227:NJO524230 MZS524227:MZS524230 MPW524227:MPW524230 MGA524227:MGA524230 LWE524227:LWE524230 LMI524227:LMI524230 LCM524227:LCM524230 KSQ524227:KSQ524230 KIU524227:KIU524230 JYY524227:JYY524230 JPC524227:JPC524230 JFG524227:JFG524230 IVK524227:IVK524230 ILO524227:ILO524230 IBS524227:IBS524230 HRW524227:HRW524230 HIA524227:HIA524230 GYE524227:GYE524230 GOI524227:GOI524230 GEM524227:GEM524230 FUQ524227:FUQ524230 FKU524227:FKU524230 FAY524227:FAY524230 ERC524227:ERC524230 EHG524227:EHG524230 DXK524227:DXK524230 DNO524227:DNO524230 DDS524227:DDS524230 CTW524227:CTW524230 CKA524227:CKA524230 CAE524227:CAE524230 BQI524227:BQI524230 BGM524227:BGM524230 AWQ524227:AWQ524230 AMU524227:AMU524230 ACY524227:ACY524230 TC524227:TC524230 JG524227:JG524230 K524227:K524230 WVS458691:WVS458694 WLW458691:WLW458694 WCA458691:WCA458694 VSE458691:VSE458694 VII458691:VII458694 UYM458691:UYM458694 UOQ458691:UOQ458694 UEU458691:UEU458694 TUY458691:TUY458694 TLC458691:TLC458694 TBG458691:TBG458694 SRK458691:SRK458694 SHO458691:SHO458694 RXS458691:RXS458694 RNW458691:RNW458694 REA458691:REA458694 QUE458691:QUE458694 QKI458691:QKI458694 QAM458691:QAM458694 PQQ458691:PQQ458694 PGU458691:PGU458694 OWY458691:OWY458694 ONC458691:ONC458694 ODG458691:ODG458694 NTK458691:NTK458694 NJO458691:NJO458694 MZS458691:MZS458694 MPW458691:MPW458694 MGA458691:MGA458694 LWE458691:LWE458694 LMI458691:LMI458694 LCM458691:LCM458694 KSQ458691:KSQ458694 KIU458691:KIU458694 JYY458691:JYY458694 JPC458691:JPC458694 JFG458691:JFG458694 IVK458691:IVK458694 ILO458691:ILO458694 IBS458691:IBS458694 HRW458691:HRW458694 HIA458691:HIA458694 GYE458691:GYE458694 GOI458691:GOI458694 GEM458691:GEM458694 FUQ458691:FUQ458694 FKU458691:FKU458694 FAY458691:FAY458694 ERC458691:ERC458694 EHG458691:EHG458694 DXK458691:DXK458694 DNO458691:DNO458694 DDS458691:DDS458694 CTW458691:CTW458694 CKA458691:CKA458694 CAE458691:CAE458694 BQI458691:BQI458694 BGM458691:BGM458694 AWQ458691:AWQ458694 AMU458691:AMU458694 ACY458691:ACY458694 TC458691:TC458694 JG458691:JG458694 K458691:K458694 WVS393155:WVS393158 WLW393155:WLW393158 WCA393155:WCA393158 VSE393155:VSE393158 VII393155:VII393158 UYM393155:UYM393158 UOQ393155:UOQ393158 UEU393155:UEU393158 TUY393155:TUY393158 TLC393155:TLC393158 TBG393155:TBG393158 SRK393155:SRK393158 SHO393155:SHO393158 RXS393155:RXS393158 RNW393155:RNW393158 REA393155:REA393158 QUE393155:QUE393158 QKI393155:QKI393158 QAM393155:QAM393158 PQQ393155:PQQ393158 PGU393155:PGU393158 OWY393155:OWY393158 ONC393155:ONC393158 ODG393155:ODG393158 NTK393155:NTK393158 NJO393155:NJO393158 MZS393155:MZS393158 MPW393155:MPW393158 MGA393155:MGA393158 LWE393155:LWE393158 LMI393155:LMI393158 LCM393155:LCM393158 KSQ393155:KSQ393158 KIU393155:KIU393158 JYY393155:JYY393158 JPC393155:JPC393158 JFG393155:JFG393158 IVK393155:IVK393158 ILO393155:ILO393158 IBS393155:IBS393158 HRW393155:HRW393158 HIA393155:HIA393158 GYE393155:GYE393158 GOI393155:GOI393158 GEM393155:GEM393158 FUQ393155:FUQ393158 FKU393155:FKU393158 FAY393155:FAY393158 ERC393155:ERC393158 EHG393155:EHG393158 DXK393155:DXK393158 DNO393155:DNO393158 DDS393155:DDS393158 CTW393155:CTW393158 CKA393155:CKA393158 CAE393155:CAE393158 BQI393155:BQI393158 BGM393155:BGM393158 AWQ393155:AWQ393158 AMU393155:AMU393158 ACY393155:ACY393158 TC393155:TC393158 JG393155:JG393158 K393155:K393158 WVS327619:WVS327622 WLW327619:WLW327622 WCA327619:WCA327622 VSE327619:VSE327622 VII327619:VII327622 UYM327619:UYM327622 UOQ327619:UOQ327622 UEU327619:UEU327622 TUY327619:TUY327622 TLC327619:TLC327622 TBG327619:TBG327622 SRK327619:SRK327622 SHO327619:SHO327622 RXS327619:RXS327622 RNW327619:RNW327622 REA327619:REA327622 QUE327619:QUE327622 QKI327619:QKI327622 QAM327619:QAM327622 PQQ327619:PQQ327622 PGU327619:PGU327622 OWY327619:OWY327622 ONC327619:ONC327622 ODG327619:ODG327622 NTK327619:NTK327622 NJO327619:NJO327622 MZS327619:MZS327622 MPW327619:MPW327622 MGA327619:MGA327622 LWE327619:LWE327622 LMI327619:LMI327622 LCM327619:LCM327622 KSQ327619:KSQ327622 KIU327619:KIU327622 JYY327619:JYY327622 JPC327619:JPC327622 JFG327619:JFG327622 IVK327619:IVK327622 ILO327619:ILO327622 IBS327619:IBS327622 HRW327619:HRW327622 HIA327619:HIA327622 GYE327619:GYE327622 GOI327619:GOI327622 GEM327619:GEM327622 FUQ327619:FUQ327622 FKU327619:FKU327622 FAY327619:FAY327622 ERC327619:ERC327622 EHG327619:EHG327622 DXK327619:DXK327622 DNO327619:DNO327622 DDS327619:DDS327622 CTW327619:CTW327622 CKA327619:CKA327622 CAE327619:CAE327622 BQI327619:BQI327622 BGM327619:BGM327622 AWQ327619:AWQ327622 AMU327619:AMU327622 ACY327619:ACY327622 TC327619:TC327622 JG327619:JG327622 K327619:K327622 WVS262083:WVS262086 WLW262083:WLW262086 WCA262083:WCA262086 VSE262083:VSE262086 VII262083:VII262086 UYM262083:UYM262086 UOQ262083:UOQ262086 UEU262083:UEU262086 TUY262083:TUY262086 TLC262083:TLC262086 TBG262083:TBG262086 SRK262083:SRK262086 SHO262083:SHO262086 RXS262083:RXS262086 RNW262083:RNW262086 REA262083:REA262086 QUE262083:QUE262086 QKI262083:QKI262086 QAM262083:QAM262086 PQQ262083:PQQ262086 PGU262083:PGU262086 OWY262083:OWY262086 ONC262083:ONC262086 ODG262083:ODG262086 NTK262083:NTK262086 NJO262083:NJO262086 MZS262083:MZS262086 MPW262083:MPW262086 MGA262083:MGA262086 LWE262083:LWE262086 LMI262083:LMI262086 LCM262083:LCM262086 KSQ262083:KSQ262086 KIU262083:KIU262086 JYY262083:JYY262086 JPC262083:JPC262086 JFG262083:JFG262086 IVK262083:IVK262086 ILO262083:ILO262086 IBS262083:IBS262086 HRW262083:HRW262086 HIA262083:HIA262086 GYE262083:GYE262086 GOI262083:GOI262086 GEM262083:GEM262086 FUQ262083:FUQ262086 FKU262083:FKU262086 FAY262083:FAY262086 ERC262083:ERC262086 EHG262083:EHG262086 DXK262083:DXK262086 DNO262083:DNO262086 DDS262083:DDS262086 CTW262083:CTW262086 CKA262083:CKA262086 CAE262083:CAE262086 BQI262083:BQI262086 BGM262083:BGM262086 AWQ262083:AWQ262086 AMU262083:AMU262086 ACY262083:ACY262086 TC262083:TC262086 JG262083:JG262086 K262083:K262086 WVS196547:WVS196550 WLW196547:WLW196550 WCA196547:WCA196550 VSE196547:VSE196550 VII196547:VII196550 UYM196547:UYM196550 UOQ196547:UOQ196550 UEU196547:UEU196550 TUY196547:TUY196550 TLC196547:TLC196550 TBG196547:TBG196550 SRK196547:SRK196550 SHO196547:SHO196550 RXS196547:RXS196550 RNW196547:RNW196550 REA196547:REA196550 QUE196547:QUE196550 QKI196547:QKI196550 QAM196547:QAM196550 PQQ196547:PQQ196550 PGU196547:PGU196550 OWY196547:OWY196550 ONC196547:ONC196550 ODG196547:ODG196550 NTK196547:NTK196550 NJO196547:NJO196550 MZS196547:MZS196550 MPW196547:MPW196550 MGA196547:MGA196550 LWE196547:LWE196550 LMI196547:LMI196550 LCM196547:LCM196550 KSQ196547:KSQ196550 KIU196547:KIU196550 JYY196547:JYY196550 JPC196547:JPC196550 JFG196547:JFG196550 IVK196547:IVK196550 ILO196547:ILO196550 IBS196547:IBS196550 HRW196547:HRW196550 HIA196547:HIA196550 GYE196547:GYE196550 GOI196547:GOI196550 GEM196547:GEM196550 FUQ196547:FUQ196550 FKU196547:FKU196550 FAY196547:FAY196550 ERC196547:ERC196550 EHG196547:EHG196550 DXK196547:DXK196550 DNO196547:DNO196550 DDS196547:DDS196550 CTW196547:CTW196550 CKA196547:CKA196550 CAE196547:CAE196550 BQI196547:BQI196550 BGM196547:BGM196550 AWQ196547:AWQ196550 AMU196547:AMU196550 ACY196547:ACY196550 TC196547:TC196550 JG196547:JG196550 K196547:K196550 WVS131011:WVS131014 WLW131011:WLW131014 WCA131011:WCA131014 VSE131011:VSE131014 VII131011:VII131014 UYM131011:UYM131014 UOQ131011:UOQ131014 UEU131011:UEU131014 TUY131011:TUY131014 TLC131011:TLC131014 TBG131011:TBG131014 SRK131011:SRK131014 SHO131011:SHO131014 RXS131011:RXS131014 RNW131011:RNW131014 REA131011:REA131014 QUE131011:QUE131014 QKI131011:QKI131014 QAM131011:QAM131014 PQQ131011:PQQ131014 PGU131011:PGU131014 OWY131011:OWY131014 ONC131011:ONC131014 ODG131011:ODG131014 NTK131011:NTK131014 NJO131011:NJO131014 MZS131011:MZS131014 MPW131011:MPW131014 MGA131011:MGA131014 LWE131011:LWE131014 LMI131011:LMI131014 LCM131011:LCM131014 KSQ131011:KSQ131014 KIU131011:KIU131014 JYY131011:JYY131014 JPC131011:JPC131014 JFG131011:JFG131014 IVK131011:IVK131014 ILO131011:ILO131014 IBS131011:IBS131014 HRW131011:HRW131014 HIA131011:HIA131014 GYE131011:GYE131014 GOI131011:GOI131014 GEM131011:GEM131014 FUQ131011:FUQ131014 FKU131011:FKU131014 FAY131011:FAY131014 ERC131011:ERC131014 EHG131011:EHG131014 DXK131011:DXK131014 DNO131011:DNO131014 DDS131011:DDS131014 CTW131011:CTW131014 CKA131011:CKA131014 CAE131011:CAE131014 BQI131011:BQI131014 BGM131011:BGM131014 AWQ131011:AWQ131014 AMU131011:AMU131014 ACY131011:ACY131014 TC131011:TC131014 JG131011:JG131014 K131011:K131014 WVS65475:WVS65478 WLW65475:WLW65478 WCA65475:WCA65478 VSE65475:VSE65478 VII65475:VII65478 UYM65475:UYM65478 UOQ65475:UOQ65478 UEU65475:UEU65478 TUY65475:TUY65478 TLC65475:TLC65478 TBG65475:TBG65478 SRK65475:SRK65478 SHO65475:SHO65478 RXS65475:RXS65478 RNW65475:RNW65478 REA65475:REA65478 QUE65475:QUE65478 QKI65475:QKI65478 QAM65475:QAM65478 PQQ65475:PQQ65478 PGU65475:PGU65478 OWY65475:OWY65478 ONC65475:ONC65478 ODG65475:ODG65478 NTK65475:NTK65478 NJO65475:NJO65478 MZS65475:MZS65478 MPW65475:MPW65478 MGA65475:MGA65478 LWE65475:LWE65478 LMI65475:LMI65478 LCM65475:LCM65478 KSQ65475:KSQ65478 KIU65475:KIU65478 JYY65475:JYY65478 JPC65475:JPC65478 JFG65475:JFG65478 IVK65475:IVK65478 ILO65475:ILO65478 IBS65475:IBS65478 HRW65475:HRW65478 HIA65475:HIA65478 GYE65475:GYE65478 GOI65475:GOI65478 GEM65475:GEM65478 FUQ65475:FUQ65478 FKU65475:FKU65478 FAY65475:FAY65478 ERC65475:ERC65478 EHG65475:EHG65478 DXK65475:DXK65478 DNO65475:DNO65478 DDS65475:DDS65478 CTW65475:CTW65478 CKA65475:CKA65478 CAE65475:CAE65478 BQI65475:BQI65478 BGM65475:BGM65478 AWQ65475:AWQ65478 AMU65475:AMU65478 ACY65475:ACY65478 TC65475:TC65478 JG65475:JG65478 K65475:K65478 WVS29:WVS32 WLW29:WLW32 WCA29:WCA32 VSE29:VSE32 VII29:VII32 UYM29:UYM32 UOQ29:UOQ32 UEU29:UEU32 TUY29:TUY32 TLC29:TLC32 TBG29:TBG32 SRK29:SRK32 SHO29:SHO32 RXS29:RXS32 RNW29:RNW32 REA29:REA32 QUE29:QUE32 QKI29:QKI32 QAM29:QAM32 PQQ29:PQQ32 PGU29:PGU32 OWY29:OWY32 ONC29:ONC32 ODG29:ODG32 NTK29:NTK32 NJO29:NJO32 MZS29:MZS32 MPW29:MPW32 MGA29:MGA32 LWE29:LWE32 LMI29:LMI32 LCM29:LCM32 KSQ29:KSQ32 KIU29:KIU32 JYY29:JYY32 JPC29:JPC32 JFG29:JFG32 IVK29:IVK32 ILO29:ILO32 IBS29:IBS32 HRW29:HRW32 HIA29:HIA32 GYE29:GYE32 GOI29:GOI32 GEM29:GEM32 FUQ29:FUQ32 FKU29:FKU32 FAY29:FAY32 ERC29:ERC32 EHG29:EHG32 DXK29:DXK32 DNO29:DNO32 DDS29:DDS32 CTW29:CTW32 CKA29:CKA32 CAE29:CAE32 BQI29:BQI32 BGM29:BGM32 AWQ29:AWQ32 AMU29:AMU32 ACY29:ACY32 TC29:TC32 JG29:JG32" xr:uid="{00000000-0002-0000-0400-000008000000}">
      <formula1>$AP$45</formula1>
    </dataValidation>
    <dataValidation type="list" allowBlank="1" showInputMessage="1" showErrorMessage="1" sqref="WVR982988:WVR983002 WLV982988:WLV983002 WBZ982988:WBZ983002 VSD982988:VSD983002 VIH982988:VIH983002 UYL982988:UYL983002 UOP982988:UOP983002 UET982988:UET983002 TUX982988:TUX983002 TLB982988:TLB983002 TBF982988:TBF983002 SRJ982988:SRJ983002 SHN982988:SHN983002 RXR982988:RXR983002 RNV982988:RNV983002 RDZ982988:RDZ983002 QUD982988:QUD983002 QKH982988:QKH983002 QAL982988:QAL983002 PQP982988:PQP983002 PGT982988:PGT983002 OWX982988:OWX983002 ONB982988:ONB983002 ODF982988:ODF983002 NTJ982988:NTJ983002 NJN982988:NJN983002 MZR982988:MZR983002 MPV982988:MPV983002 MFZ982988:MFZ983002 LWD982988:LWD983002 LMH982988:LMH983002 LCL982988:LCL983002 KSP982988:KSP983002 KIT982988:KIT983002 JYX982988:JYX983002 JPB982988:JPB983002 JFF982988:JFF983002 IVJ982988:IVJ983002 ILN982988:ILN983002 IBR982988:IBR983002 HRV982988:HRV983002 HHZ982988:HHZ983002 GYD982988:GYD983002 GOH982988:GOH983002 GEL982988:GEL983002 FUP982988:FUP983002 FKT982988:FKT983002 FAX982988:FAX983002 ERB982988:ERB983002 EHF982988:EHF983002 DXJ982988:DXJ983002 DNN982988:DNN983002 DDR982988:DDR983002 CTV982988:CTV983002 CJZ982988:CJZ983002 CAD982988:CAD983002 BQH982988:BQH983002 BGL982988:BGL983002 AWP982988:AWP983002 AMT982988:AMT983002 ACX982988:ACX983002 TB982988:TB983002 JF982988:JF983002 J982988:J983002 WVR917452:WVR917466 WLV917452:WLV917466 WBZ917452:WBZ917466 VSD917452:VSD917466 VIH917452:VIH917466 UYL917452:UYL917466 UOP917452:UOP917466 UET917452:UET917466 TUX917452:TUX917466 TLB917452:TLB917466 TBF917452:TBF917466 SRJ917452:SRJ917466 SHN917452:SHN917466 RXR917452:RXR917466 RNV917452:RNV917466 RDZ917452:RDZ917466 QUD917452:QUD917466 QKH917452:QKH917466 QAL917452:QAL917466 PQP917452:PQP917466 PGT917452:PGT917466 OWX917452:OWX917466 ONB917452:ONB917466 ODF917452:ODF917466 NTJ917452:NTJ917466 NJN917452:NJN917466 MZR917452:MZR917466 MPV917452:MPV917466 MFZ917452:MFZ917466 LWD917452:LWD917466 LMH917452:LMH917466 LCL917452:LCL917466 KSP917452:KSP917466 KIT917452:KIT917466 JYX917452:JYX917466 JPB917452:JPB917466 JFF917452:JFF917466 IVJ917452:IVJ917466 ILN917452:ILN917466 IBR917452:IBR917466 HRV917452:HRV917466 HHZ917452:HHZ917466 GYD917452:GYD917466 GOH917452:GOH917466 GEL917452:GEL917466 FUP917452:FUP917466 FKT917452:FKT917466 FAX917452:FAX917466 ERB917452:ERB917466 EHF917452:EHF917466 DXJ917452:DXJ917466 DNN917452:DNN917466 DDR917452:DDR917466 CTV917452:CTV917466 CJZ917452:CJZ917466 CAD917452:CAD917466 BQH917452:BQH917466 BGL917452:BGL917466 AWP917452:AWP917466 AMT917452:AMT917466 ACX917452:ACX917466 TB917452:TB917466 JF917452:JF917466 J917452:J917466 WVR851916:WVR851930 WLV851916:WLV851930 WBZ851916:WBZ851930 VSD851916:VSD851930 VIH851916:VIH851930 UYL851916:UYL851930 UOP851916:UOP851930 UET851916:UET851930 TUX851916:TUX851930 TLB851916:TLB851930 TBF851916:TBF851930 SRJ851916:SRJ851930 SHN851916:SHN851930 RXR851916:RXR851930 RNV851916:RNV851930 RDZ851916:RDZ851930 QUD851916:QUD851930 QKH851916:QKH851930 QAL851916:QAL851930 PQP851916:PQP851930 PGT851916:PGT851930 OWX851916:OWX851930 ONB851916:ONB851930 ODF851916:ODF851930 NTJ851916:NTJ851930 NJN851916:NJN851930 MZR851916:MZR851930 MPV851916:MPV851930 MFZ851916:MFZ851930 LWD851916:LWD851930 LMH851916:LMH851930 LCL851916:LCL851930 KSP851916:KSP851930 KIT851916:KIT851930 JYX851916:JYX851930 JPB851916:JPB851930 JFF851916:JFF851930 IVJ851916:IVJ851930 ILN851916:ILN851930 IBR851916:IBR851930 HRV851916:HRV851930 HHZ851916:HHZ851930 GYD851916:GYD851930 GOH851916:GOH851930 GEL851916:GEL851930 FUP851916:FUP851930 FKT851916:FKT851930 FAX851916:FAX851930 ERB851916:ERB851930 EHF851916:EHF851930 DXJ851916:DXJ851930 DNN851916:DNN851930 DDR851916:DDR851930 CTV851916:CTV851930 CJZ851916:CJZ851930 CAD851916:CAD851930 BQH851916:BQH851930 BGL851916:BGL851930 AWP851916:AWP851930 AMT851916:AMT851930 ACX851916:ACX851930 TB851916:TB851930 JF851916:JF851930 J851916:J851930 WVR786380:WVR786394 WLV786380:WLV786394 WBZ786380:WBZ786394 VSD786380:VSD786394 VIH786380:VIH786394 UYL786380:UYL786394 UOP786380:UOP786394 UET786380:UET786394 TUX786380:TUX786394 TLB786380:TLB786394 TBF786380:TBF786394 SRJ786380:SRJ786394 SHN786380:SHN786394 RXR786380:RXR786394 RNV786380:RNV786394 RDZ786380:RDZ786394 QUD786380:QUD786394 QKH786380:QKH786394 QAL786380:QAL786394 PQP786380:PQP786394 PGT786380:PGT786394 OWX786380:OWX786394 ONB786380:ONB786394 ODF786380:ODF786394 NTJ786380:NTJ786394 NJN786380:NJN786394 MZR786380:MZR786394 MPV786380:MPV786394 MFZ786380:MFZ786394 LWD786380:LWD786394 LMH786380:LMH786394 LCL786380:LCL786394 KSP786380:KSP786394 KIT786380:KIT786394 JYX786380:JYX786394 JPB786380:JPB786394 JFF786380:JFF786394 IVJ786380:IVJ786394 ILN786380:ILN786394 IBR786380:IBR786394 HRV786380:HRV786394 HHZ786380:HHZ786394 GYD786380:GYD786394 GOH786380:GOH786394 GEL786380:GEL786394 FUP786380:FUP786394 FKT786380:FKT786394 FAX786380:FAX786394 ERB786380:ERB786394 EHF786380:EHF786394 DXJ786380:DXJ786394 DNN786380:DNN786394 DDR786380:DDR786394 CTV786380:CTV786394 CJZ786380:CJZ786394 CAD786380:CAD786394 BQH786380:BQH786394 BGL786380:BGL786394 AWP786380:AWP786394 AMT786380:AMT786394 ACX786380:ACX786394 TB786380:TB786394 JF786380:JF786394 J786380:J786394 WVR720844:WVR720858 WLV720844:WLV720858 WBZ720844:WBZ720858 VSD720844:VSD720858 VIH720844:VIH720858 UYL720844:UYL720858 UOP720844:UOP720858 UET720844:UET720858 TUX720844:TUX720858 TLB720844:TLB720858 TBF720844:TBF720858 SRJ720844:SRJ720858 SHN720844:SHN720858 RXR720844:RXR720858 RNV720844:RNV720858 RDZ720844:RDZ720858 QUD720844:QUD720858 QKH720844:QKH720858 QAL720844:QAL720858 PQP720844:PQP720858 PGT720844:PGT720858 OWX720844:OWX720858 ONB720844:ONB720858 ODF720844:ODF720858 NTJ720844:NTJ720858 NJN720844:NJN720858 MZR720844:MZR720858 MPV720844:MPV720858 MFZ720844:MFZ720858 LWD720844:LWD720858 LMH720844:LMH720858 LCL720844:LCL720858 KSP720844:KSP720858 KIT720844:KIT720858 JYX720844:JYX720858 JPB720844:JPB720858 JFF720844:JFF720858 IVJ720844:IVJ720858 ILN720844:ILN720858 IBR720844:IBR720858 HRV720844:HRV720858 HHZ720844:HHZ720858 GYD720844:GYD720858 GOH720844:GOH720858 GEL720844:GEL720858 FUP720844:FUP720858 FKT720844:FKT720858 FAX720844:FAX720858 ERB720844:ERB720858 EHF720844:EHF720858 DXJ720844:DXJ720858 DNN720844:DNN720858 DDR720844:DDR720858 CTV720844:CTV720858 CJZ720844:CJZ720858 CAD720844:CAD720858 BQH720844:BQH720858 BGL720844:BGL720858 AWP720844:AWP720858 AMT720844:AMT720858 ACX720844:ACX720858 TB720844:TB720858 JF720844:JF720858 J720844:J720858 WVR655308:WVR655322 WLV655308:WLV655322 WBZ655308:WBZ655322 VSD655308:VSD655322 VIH655308:VIH655322 UYL655308:UYL655322 UOP655308:UOP655322 UET655308:UET655322 TUX655308:TUX655322 TLB655308:TLB655322 TBF655308:TBF655322 SRJ655308:SRJ655322 SHN655308:SHN655322 RXR655308:RXR655322 RNV655308:RNV655322 RDZ655308:RDZ655322 QUD655308:QUD655322 QKH655308:QKH655322 QAL655308:QAL655322 PQP655308:PQP655322 PGT655308:PGT655322 OWX655308:OWX655322 ONB655308:ONB655322 ODF655308:ODF655322 NTJ655308:NTJ655322 NJN655308:NJN655322 MZR655308:MZR655322 MPV655308:MPV655322 MFZ655308:MFZ655322 LWD655308:LWD655322 LMH655308:LMH655322 LCL655308:LCL655322 KSP655308:KSP655322 KIT655308:KIT655322 JYX655308:JYX655322 JPB655308:JPB655322 JFF655308:JFF655322 IVJ655308:IVJ655322 ILN655308:ILN655322 IBR655308:IBR655322 HRV655308:HRV655322 HHZ655308:HHZ655322 GYD655308:GYD655322 GOH655308:GOH655322 GEL655308:GEL655322 FUP655308:FUP655322 FKT655308:FKT655322 FAX655308:FAX655322 ERB655308:ERB655322 EHF655308:EHF655322 DXJ655308:DXJ655322 DNN655308:DNN655322 DDR655308:DDR655322 CTV655308:CTV655322 CJZ655308:CJZ655322 CAD655308:CAD655322 BQH655308:BQH655322 BGL655308:BGL655322 AWP655308:AWP655322 AMT655308:AMT655322 ACX655308:ACX655322 TB655308:TB655322 JF655308:JF655322 J655308:J655322 WVR589772:WVR589786 WLV589772:WLV589786 WBZ589772:WBZ589786 VSD589772:VSD589786 VIH589772:VIH589786 UYL589772:UYL589786 UOP589772:UOP589786 UET589772:UET589786 TUX589772:TUX589786 TLB589772:TLB589786 TBF589772:TBF589786 SRJ589772:SRJ589786 SHN589772:SHN589786 RXR589772:RXR589786 RNV589772:RNV589786 RDZ589772:RDZ589786 QUD589772:QUD589786 QKH589772:QKH589786 QAL589772:QAL589786 PQP589772:PQP589786 PGT589772:PGT589786 OWX589772:OWX589786 ONB589772:ONB589786 ODF589772:ODF589786 NTJ589772:NTJ589786 NJN589772:NJN589786 MZR589772:MZR589786 MPV589772:MPV589786 MFZ589772:MFZ589786 LWD589772:LWD589786 LMH589772:LMH589786 LCL589772:LCL589786 KSP589772:KSP589786 KIT589772:KIT589786 JYX589772:JYX589786 JPB589772:JPB589786 JFF589772:JFF589786 IVJ589772:IVJ589786 ILN589772:ILN589786 IBR589772:IBR589786 HRV589772:HRV589786 HHZ589772:HHZ589786 GYD589772:GYD589786 GOH589772:GOH589786 GEL589772:GEL589786 FUP589772:FUP589786 FKT589772:FKT589786 FAX589772:FAX589786 ERB589772:ERB589786 EHF589772:EHF589786 DXJ589772:DXJ589786 DNN589772:DNN589786 DDR589772:DDR589786 CTV589772:CTV589786 CJZ589772:CJZ589786 CAD589772:CAD589786 BQH589772:BQH589786 BGL589772:BGL589786 AWP589772:AWP589786 AMT589772:AMT589786 ACX589772:ACX589786 TB589772:TB589786 JF589772:JF589786 J589772:J589786 WVR524236:WVR524250 WLV524236:WLV524250 WBZ524236:WBZ524250 VSD524236:VSD524250 VIH524236:VIH524250 UYL524236:UYL524250 UOP524236:UOP524250 UET524236:UET524250 TUX524236:TUX524250 TLB524236:TLB524250 TBF524236:TBF524250 SRJ524236:SRJ524250 SHN524236:SHN524250 RXR524236:RXR524250 RNV524236:RNV524250 RDZ524236:RDZ524250 QUD524236:QUD524250 QKH524236:QKH524250 QAL524236:QAL524250 PQP524236:PQP524250 PGT524236:PGT524250 OWX524236:OWX524250 ONB524236:ONB524250 ODF524236:ODF524250 NTJ524236:NTJ524250 NJN524236:NJN524250 MZR524236:MZR524250 MPV524236:MPV524250 MFZ524236:MFZ524250 LWD524236:LWD524250 LMH524236:LMH524250 LCL524236:LCL524250 KSP524236:KSP524250 KIT524236:KIT524250 JYX524236:JYX524250 JPB524236:JPB524250 JFF524236:JFF524250 IVJ524236:IVJ524250 ILN524236:ILN524250 IBR524236:IBR524250 HRV524236:HRV524250 HHZ524236:HHZ524250 GYD524236:GYD524250 GOH524236:GOH524250 GEL524236:GEL524250 FUP524236:FUP524250 FKT524236:FKT524250 FAX524236:FAX524250 ERB524236:ERB524250 EHF524236:EHF524250 DXJ524236:DXJ524250 DNN524236:DNN524250 DDR524236:DDR524250 CTV524236:CTV524250 CJZ524236:CJZ524250 CAD524236:CAD524250 BQH524236:BQH524250 BGL524236:BGL524250 AWP524236:AWP524250 AMT524236:AMT524250 ACX524236:ACX524250 TB524236:TB524250 JF524236:JF524250 J524236:J524250 WVR458700:WVR458714 WLV458700:WLV458714 WBZ458700:WBZ458714 VSD458700:VSD458714 VIH458700:VIH458714 UYL458700:UYL458714 UOP458700:UOP458714 UET458700:UET458714 TUX458700:TUX458714 TLB458700:TLB458714 TBF458700:TBF458714 SRJ458700:SRJ458714 SHN458700:SHN458714 RXR458700:RXR458714 RNV458700:RNV458714 RDZ458700:RDZ458714 QUD458700:QUD458714 QKH458700:QKH458714 QAL458700:QAL458714 PQP458700:PQP458714 PGT458700:PGT458714 OWX458700:OWX458714 ONB458700:ONB458714 ODF458700:ODF458714 NTJ458700:NTJ458714 NJN458700:NJN458714 MZR458700:MZR458714 MPV458700:MPV458714 MFZ458700:MFZ458714 LWD458700:LWD458714 LMH458700:LMH458714 LCL458700:LCL458714 KSP458700:KSP458714 KIT458700:KIT458714 JYX458700:JYX458714 JPB458700:JPB458714 JFF458700:JFF458714 IVJ458700:IVJ458714 ILN458700:ILN458714 IBR458700:IBR458714 HRV458700:HRV458714 HHZ458700:HHZ458714 GYD458700:GYD458714 GOH458700:GOH458714 GEL458700:GEL458714 FUP458700:FUP458714 FKT458700:FKT458714 FAX458700:FAX458714 ERB458700:ERB458714 EHF458700:EHF458714 DXJ458700:DXJ458714 DNN458700:DNN458714 DDR458700:DDR458714 CTV458700:CTV458714 CJZ458700:CJZ458714 CAD458700:CAD458714 BQH458700:BQH458714 BGL458700:BGL458714 AWP458700:AWP458714 AMT458700:AMT458714 ACX458700:ACX458714 TB458700:TB458714 JF458700:JF458714 J458700:J458714 WVR393164:WVR393178 WLV393164:WLV393178 WBZ393164:WBZ393178 VSD393164:VSD393178 VIH393164:VIH393178 UYL393164:UYL393178 UOP393164:UOP393178 UET393164:UET393178 TUX393164:TUX393178 TLB393164:TLB393178 TBF393164:TBF393178 SRJ393164:SRJ393178 SHN393164:SHN393178 RXR393164:RXR393178 RNV393164:RNV393178 RDZ393164:RDZ393178 QUD393164:QUD393178 QKH393164:QKH393178 QAL393164:QAL393178 PQP393164:PQP393178 PGT393164:PGT393178 OWX393164:OWX393178 ONB393164:ONB393178 ODF393164:ODF393178 NTJ393164:NTJ393178 NJN393164:NJN393178 MZR393164:MZR393178 MPV393164:MPV393178 MFZ393164:MFZ393178 LWD393164:LWD393178 LMH393164:LMH393178 LCL393164:LCL393178 KSP393164:KSP393178 KIT393164:KIT393178 JYX393164:JYX393178 JPB393164:JPB393178 JFF393164:JFF393178 IVJ393164:IVJ393178 ILN393164:ILN393178 IBR393164:IBR393178 HRV393164:HRV393178 HHZ393164:HHZ393178 GYD393164:GYD393178 GOH393164:GOH393178 GEL393164:GEL393178 FUP393164:FUP393178 FKT393164:FKT393178 FAX393164:FAX393178 ERB393164:ERB393178 EHF393164:EHF393178 DXJ393164:DXJ393178 DNN393164:DNN393178 DDR393164:DDR393178 CTV393164:CTV393178 CJZ393164:CJZ393178 CAD393164:CAD393178 BQH393164:BQH393178 BGL393164:BGL393178 AWP393164:AWP393178 AMT393164:AMT393178 ACX393164:ACX393178 TB393164:TB393178 JF393164:JF393178 J393164:J393178 WVR327628:WVR327642 WLV327628:WLV327642 WBZ327628:WBZ327642 VSD327628:VSD327642 VIH327628:VIH327642 UYL327628:UYL327642 UOP327628:UOP327642 UET327628:UET327642 TUX327628:TUX327642 TLB327628:TLB327642 TBF327628:TBF327642 SRJ327628:SRJ327642 SHN327628:SHN327642 RXR327628:RXR327642 RNV327628:RNV327642 RDZ327628:RDZ327642 QUD327628:QUD327642 QKH327628:QKH327642 QAL327628:QAL327642 PQP327628:PQP327642 PGT327628:PGT327642 OWX327628:OWX327642 ONB327628:ONB327642 ODF327628:ODF327642 NTJ327628:NTJ327642 NJN327628:NJN327642 MZR327628:MZR327642 MPV327628:MPV327642 MFZ327628:MFZ327642 LWD327628:LWD327642 LMH327628:LMH327642 LCL327628:LCL327642 KSP327628:KSP327642 KIT327628:KIT327642 JYX327628:JYX327642 JPB327628:JPB327642 JFF327628:JFF327642 IVJ327628:IVJ327642 ILN327628:ILN327642 IBR327628:IBR327642 HRV327628:HRV327642 HHZ327628:HHZ327642 GYD327628:GYD327642 GOH327628:GOH327642 GEL327628:GEL327642 FUP327628:FUP327642 FKT327628:FKT327642 FAX327628:FAX327642 ERB327628:ERB327642 EHF327628:EHF327642 DXJ327628:DXJ327642 DNN327628:DNN327642 DDR327628:DDR327642 CTV327628:CTV327642 CJZ327628:CJZ327642 CAD327628:CAD327642 BQH327628:BQH327642 BGL327628:BGL327642 AWP327628:AWP327642 AMT327628:AMT327642 ACX327628:ACX327642 TB327628:TB327642 JF327628:JF327642 J327628:J327642 WVR262092:WVR262106 WLV262092:WLV262106 WBZ262092:WBZ262106 VSD262092:VSD262106 VIH262092:VIH262106 UYL262092:UYL262106 UOP262092:UOP262106 UET262092:UET262106 TUX262092:TUX262106 TLB262092:TLB262106 TBF262092:TBF262106 SRJ262092:SRJ262106 SHN262092:SHN262106 RXR262092:RXR262106 RNV262092:RNV262106 RDZ262092:RDZ262106 QUD262092:QUD262106 QKH262092:QKH262106 QAL262092:QAL262106 PQP262092:PQP262106 PGT262092:PGT262106 OWX262092:OWX262106 ONB262092:ONB262106 ODF262092:ODF262106 NTJ262092:NTJ262106 NJN262092:NJN262106 MZR262092:MZR262106 MPV262092:MPV262106 MFZ262092:MFZ262106 LWD262092:LWD262106 LMH262092:LMH262106 LCL262092:LCL262106 KSP262092:KSP262106 KIT262092:KIT262106 JYX262092:JYX262106 JPB262092:JPB262106 JFF262092:JFF262106 IVJ262092:IVJ262106 ILN262092:ILN262106 IBR262092:IBR262106 HRV262092:HRV262106 HHZ262092:HHZ262106 GYD262092:GYD262106 GOH262092:GOH262106 GEL262092:GEL262106 FUP262092:FUP262106 FKT262092:FKT262106 FAX262092:FAX262106 ERB262092:ERB262106 EHF262092:EHF262106 DXJ262092:DXJ262106 DNN262092:DNN262106 DDR262092:DDR262106 CTV262092:CTV262106 CJZ262092:CJZ262106 CAD262092:CAD262106 BQH262092:BQH262106 BGL262092:BGL262106 AWP262092:AWP262106 AMT262092:AMT262106 ACX262092:ACX262106 TB262092:TB262106 JF262092:JF262106 J262092:J262106 WVR196556:WVR196570 WLV196556:WLV196570 WBZ196556:WBZ196570 VSD196556:VSD196570 VIH196556:VIH196570 UYL196556:UYL196570 UOP196556:UOP196570 UET196556:UET196570 TUX196556:TUX196570 TLB196556:TLB196570 TBF196556:TBF196570 SRJ196556:SRJ196570 SHN196556:SHN196570 RXR196556:RXR196570 RNV196556:RNV196570 RDZ196556:RDZ196570 QUD196556:QUD196570 QKH196556:QKH196570 QAL196556:QAL196570 PQP196556:PQP196570 PGT196556:PGT196570 OWX196556:OWX196570 ONB196556:ONB196570 ODF196556:ODF196570 NTJ196556:NTJ196570 NJN196556:NJN196570 MZR196556:MZR196570 MPV196556:MPV196570 MFZ196556:MFZ196570 LWD196556:LWD196570 LMH196556:LMH196570 LCL196556:LCL196570 KSP196556:KSP196570 KIT196556:KIT196570 JYX196556:JYX196570 JPB196556:JPB196570 JFF196556:JFF196570 IVJ196556:IVJ196570 ILN196556:ILN196570 IBR196556:IBR196570 HRV196556:HRV196570 HHZ196556:HHZ196570 GYD196556:GYD196570 GOH196556:GOH196570 GEL196556:GEL196570 FUP196556:FUP196570 FKT196556:FKT196570 FAX196556:FAX196570 ERB196556:ERB196570 EHF196556:EHF196570 DXJ196556:DXJ196570 DNN196556:DNN196570 DDR196556:DDR196570 CTV196556:CTV196570 CJZ196556:CJZ196570 CAD196556:CAD196570 BQH196556:BQH196570 BGL196556:BGL196570 AWP196556:AWP196570 AMT196556:AMT196570 ACX196556:ACX196570 TB196556:TB196570 JF196556:JF196570 J196556:J196570 WVR131020:WVR131034 WLV131020:WLV131034 WBZ131020:WBZ131034 VSD131020:VSD131034 VIH131020:VIH131034 UYL131020:UYL131034 UOP131020:UOP131034 UET131020:UET131034 TUX131020:TUX131034 TLB131020:TLB131034 TBF131020:TBF131034 SRJ131020:SRJ131034 SHN131020:SHN131034 RXR131020:RXR131034 RNV131020:RNV131034 RDZ131020:RDZ131034 QUD131020:QUD131034 QKH131020:QKH131034 QAL131020:QAL131034 PQP131020:PQP131034 PGT131020:PGT131034 OWX131020:OWX131034 ONB131020:ONB131034 ODF131020:ODF131034 NTJ131020:NTJ131034 NJN131020:NJN131034 MZR131020:MZR131034 MPV131020:MPV131034 MFZ131020:MFZ131034 LWD131020:LWD131034 LMH131020:LMH131034 LCL131020:LCL131034 KSP131020:KSP131034 KIT131020:KIT131034 JYX131020:JYX131034 JPB131020:JPB131034 JFF131020:JFF131034 IVJ131020:IVJ131034 ILN131020:ILN131034 IBR131020:IBR131034 HRV131020:HRV131034 HHZ131020:HHZ131034 GYD131020:GYD131034 GOH131020:GOH131034 GEL131020:GEL131034 FUP131020:FUP131034 FKT131020:FKT131034 FAX131020:FAX131034 ERB131020:ERB131034 EHF131020:EHF131034 DXJ131020:DXJ131034 DNN131020:DNN131034 DDR131020:DDR131034 CTV131020:CTV131034 CJZ131020:CJZ131034 CAD131020:CAD131034 BQH131020:BQH131034 BGL131020:BGL131034 AWP131020:AWP131034 AMT131020:AMT131034 ACX131020:ACX131034 TB131020:TB131034 JF131020:JF131034 J131020:J131034 WVR65484:WVR65498 WLV65484:WLV65498 WBZ65484:WBZ65498 VSD65484:VSD65498 VIH65484:VIH65498 UYL65484:UYL65498 UOP65484:UOP65498 UET65484:UET65498 TUX65484:TUX65498 TLB65484:TLB65498 TBF65484:TBF65498 SRJ65484:SRJ65498 SHN65484:SHN65498 RXR65484:RXR65498 RNV65484:RNV65498 RDZ65484:RDZ65498 QUD65484:QUD65498 QKH65484:QKH65498 QAL65484:QAL65498 PQP65484:PQP65498 PGT65484:PGT65498 OWX65484:OWX65498 ONB65484:ONB65498 ODF65484:ODF65498 NTJ65484:NTJ65498 NJN65484:NJN65498 MZR65484:MZR65498 MPV65484:MPV65498 MFZ65484:MFZ65498 LWD65484:LWD65498 LMH65484:LMH65498 LCL65484:LCL65498 KSP65484:KSP65498 KIT65484:KIT65498 JYX65484:JYX65498 JPB65484:JPB65498 JFF65484:JFF65498 IVJ65484:IVJ65498 ILN65484:ILN65498 IBR65484:IBR65498 HRV65484:HRV65498 HHZ65484:HHZ65498 GYD65484:GYD65498 GOH65484:GOH65498 GEL65484:GEL65498 FUP65484:FUP65498 FKT65484:FKT65498 FAX65484:FAX65498 ERB65484:ERB65498 EHF65484:EHF65498 DXJ65484:DXJ65498 DNN65484:DNN65498 DDR65484:DDR65498 CTV65484:CTV65498 CJZ65484:CJZ65498 CAD65484:CAD65498 BQH65484:BQH65498 BGL65484:BGL65498 AWP65484:AWP65498 AMT65484:AMT65498 ACX65484:ACX65498 TB65484:TB65498 JF65484:JF65498 J65484:J65498 WVR38:WVR42 WLV38:WLV42 WBZ38:WBZ42 VSD38:VSD42 VIH38:VIH42 UYL38:UYL42 UOP38:UOP42 UET38:UET42 TUX38:TUX42 TLB38:TLB42 TBF38:TBF42 SRJ38:SRJ42 SHN38:SHN42 RXR38:RXR42 RNV38:RNV42 RDZ38:RDZ42 QUD38:QUD42 QKH38:QKH42 QAL38:QAL42 PQP38:PQP42 PGT38:PGT42 OWX38:OWX42 ONB38:ONB42 ODF38:ODF42 NTJ38:NTJ42 NJN38:NJN42 MZR38:MZR42 MPV38:MPV42 MFZ38:MFZ42 LWD38:LWD42 LMH38:LMH42 LCL38:LCL42 KSP38:KSP42 KIT38:KIT42 JYX38:JYX42 JPB38:JPB42 JFF38:JFF42 IVJ38:IVJ42 ILN38:ILN42 IBR38:IBR42 HRV38:HRV42 HHZ38:HHZ42 GYD38:GYD42 GOH38:GOH42 GEL38:GEL42 FUP38:FUP42 FKT38:FKT42 FAX38:FAX42 ERB38:ERB42 EHF38:EHF42 DXJ38:DXJ42 DNN38:DNN42 DDR38:DDR42 CTV38:CTV42 CJZ38:CJZ42 CAD38:CAD42 BQH38:BQH42 BGL38:BGL42 AWP38:AWP42 AMT38:AMT42 ACX38:ACX42 TB38:TB42 JF38:JF42" xr:uid="{00000000-0002-0000-0400-000009000000}">
      <formula1>$AP$46:$AP$48</formula1>
    </dataValidation>
    <dataValidation type="list" allowBlank="1" showInputMessage="1" showErrorMessage="1" sqref="WVQ983020:WVQ983024 WBY983020:WBY983024 VSC983020:VSC983024 VIG983020:VIG983024 UYK983020:UYK983024 UOO983020:UOO983024 UES983020:UES983024 TUW983020:TUW983024 TLA983020:TLA983024 TBE983020:TBE983024 SRI983020:SRI983024 SHM983020:SHM983024 RXQ983020:RXQ983024 RNU983020:RNU983024 RDY983020:RDY983024 QUC983020:QUC983024 QKG983020:QKG983024 QAK983020:QAK983024 PQO983020:PQO983024 PGS983020:PGS983024 OWW983020:OWW983024 ONA983020:ONA983024 ODE983020:ODE983024 NTI983020:NTI983024 NJM983020:NJM983024 MZQ983020:MZQ983024 MPU983020:MPU983024 MFY983020:MFY983024 LWC983020:LWC983024 LMG983020:LMG983024 LCK983020:LCK983024 KSO983020:KSO983024 KIS983020:KIS983024 JYW983020:JYW983024 JPA983020:JPA983024 JFE983020:JFE983024 IVI983020:IVI983024 ILM983020:ILM983024 IBQ983020:IBQ983024 HRU983020:HRU983024 HHY983020:HHY983024 GYC983020:GYC983024 GOG983020:GOG983024 GEK983020:GEK983024 FUO983020:FUO983024 FKS983020:FKS983024 FAW983020:FAW983024 ERA983020:ERA983024 EHE983020:EHE983024 DXI983020:DXI983024 DNM983020:DNM983024 DDQ983020:DDQ983024 CTU983020:CTU983024 CJY983020:CJY983024 CAC983020:CAC983024 BQG983020:BQG983024 BGK983020:BGK983024 AWO983020:AWO983024 AMS983020:AMS983024 ACW983020:ACW983024 TA983020:TA983024 JE983020:JE983024 I983020:I983024 WVQ917484:WVQ917488 WLU917484:WLU917488 WBY917484:WBY917488 VSC917484:VSC917488 VIG917484:VIG917488 UYK917484:UYK917488 UOO917484:UOO917488 UES917484:UES917488 TUW917484:TUW917488 TLA917484:TLA917488 TBE917484:TBE917488 SRI917484:SRI917488 SHM917484:SHM917488 RXQ917484:RXQ917488 RNU917484:RNU917488 RDY917484:RDY917488 QUC917484:QUC917488 QKG917484:QKG917488 QAK917484:QAK917488 PQO917484:PQO917488 PGS917484:PGS917488 OWW917484:OWW917488 ONA917484:ONA917488 ODE917484:ODE917488 NTI917484:NTI917488 NJM917484:NJM917488 MZQ917484:MZQ917488 MPU917484:MPU917488 MFY917484:MFY917488 LWC917484:LWC917488 LMG917484:LMG917488 LCK917484:LCK917488 KSO917484:KSO917488 KIS917484:KIS917488 JYW917484:JYW917488 JPA917484:JPA917488 JFE917484:JFE917488 IVI917484:IVI917488 ILM917484:ILM917488 IBQ917484:IBQ917488 HRU917484:HRU917488 HHY917484:HHY917488 GYC917484:GYC917488 GOG917484:GOG917488 GEK917484:GEK917488 FUO917484:FUO917488 FKS917484:FKS917488 FAW917484:FAW917488 ERA917484:ERA917488 EHE917484:EHE917488 DXI917484:DXI917488 DNM917484:DNM917488 DDQ917484:DDQ917488 CTU917484:CTU917488 CJY917484:CJY917488 CAC917484:CAC917488 BQG917484:BQG917488 BGK917484:BGK917488 AWO917484:AWO917488 AMS917484:AMS917488 ACW917484:ACW917488 TA917484:TA917488 JE917484:JE917488 I917484:I917488 WVQ851948:WVQ851952 WLU851948:WLU851952 WBY851948:WBY851952 VSC851948:VSC851952 VIG851948:VIG851952 UYK851948:UYK851952 UOO851948:UOO851952 UES851948:UES851952 TUW851948:TUW851952 TLA851948:TLA851952 TBE851948:TBE851952 SRI851948:SRI851952 SHM851948:SHM851952 RXQ851948:RXQ851952 RNU851948:RNU851952 RDY851948:RDY851952 QUC851948:QUC851952 QKG851948:QKG851952 QAK851948:QAK851952 PQO851948:PQO851952 PGS851948:PGS851952 OWW851948:OWW851952 ONA851948:ONA851952 ODE851948:ODE851952 NTI851948:NTI851952 NJM851948:NJM851952 MZQ851948:MZQ851952 MPU851948:MPU851952 MFY851948:MFY851952 LWC851948:LWC851952 LMG851948:LMG851952 LCK851948:LCK851952 KSO851948:KSO851952 KIS851948:KIS851952 JYW851948:JYW851952 JPA851948:JPA851952 JFE851948:JFE851952 IVI851948:IVI851952 ILM851948:ILM851952 IBQ851948:IBQ851952 HRU851948:HRU851952 HHY851948:HHY851952 GYC851948:GYC851952 GOG851948:GOG851952 GEK851948:GEK851952 FUO851948:FUO851952 FKS851948:FKS851952 FAW851948:FAW851952 ERA851948:ERA851952 EHE851948:EHE851952 DXI851948:DXI851952 DNM851948:DNM851952 DDQ851948:DDQ851952 CTU851948:CTU851952 CJY851948:CJY851952 CAC851948:CAC851952 BQG851948:BQG851952 BGK851948:BGK851952 AWO851948:AWO851952 AMS851948:AMS851952 ACW851948:ACW851952 TA851948:TA851952 JE851948:JE851952 I851948:I851952 WVQ786412:WVQ786416 WLU786412:WLU786416 WBY786412:WBY786416 VSC786412:VSC786416 VIG786412:VIG786416 UYK786412:UYK786416 UOO786412:UOO786416 UES786412:UES786416 TUW786412:TUW786416 TLA786412:TLA786416 TBE786412:TBE786416 SRI786412:SRI786416 SHM786412:SHM786416 RXQ786412:RXQ786416 RNU786412:RNU786416 RDY786412:RDY786416 QUC786412:QUC786416 QKG786412:QKG786416 QAK786412:QAK786416 PQO786412:PQO786416 PGS786412:PGS786416 OWW786412:OWW786416 ONA786412:ONA786416 ODE786412:ODE786416 NTI786412:NTI786416 NJM786412:NJM786416 MZQ786412:MZQ786416 MPU786412:MPU786416 MFY786412:MFY786416 LWC786412:LWC786416 LMG786412:LMG786416 LCK786412:LCK786416 KSO786412:KSO786416 KIS786412:KIS786416 JYW786412:JYW786416 JPA786412:JPA786416 JFE786412:JFE786416 IVI786412:IVI786416 ILM786412:ILM786416 IBQ786412:IBQ786416 HRU786412:HRU786416 HHY786412:HHY786416 GYC786412:GYC786416 GOG786412:GOG786416 GEK786412:GEK786416 FUO786412:FUO786416 FKS786412:FKS786416 FAW786412:FAW786416 ERA786412:ERA786416 EHE786412:EHE786416 DXI786412:DXI786416 DNM786412:DNM786416 DDQ786412:DDQ786416 CTU786412:CTU786416 CJY786412:CJY786416 CAC786412:CAC786416 BQG786412:BQG786416 BGK786412:BGK786416 AWO786412:AWO786416 AMS786412:AMS786416 ACW786412:ACW786416 TA786412:TA786416 JE786412:JE786416 I786412:I786416 WVQ720876:WVQ720880 WLU720876:WLU720880 WBY720876:WBY720880 VSC720876:VSC720880 VIG720876:VIG720880 UYK720876:UYK720880 UOO720876:UOO720880 UES720876:UES720880 TUW720876:TUW720880 TLA720876:TLA720880 TBE720876:TBE720880 SRI720876:SRI720880 SHM720876:SHM720880 RXQ720876:RXQ720880 RNU720876:RNU720880 RDY720876:RDY720880 QUC720876:QUC720880 QKG720876:QKG720880 QAK720876:QAK720880 PQO720876:PQO720880 PGS720876:PGS720880 OWW720876:OWW720880 ONA720876:ONA720880 ODE720876:ODE720880 NTI720876:NTI720880 NJM720876:NJM720880 MZQ720876:MZQ720880 MPU720876:MPU720880 MFY720876:MFY720880 LWC720876:LWC720880 LMG720876:LMG720880 LCK720876:LCK720880 KSO720876:KSO720880 KIS720876:KIS720880 JYW720876:JYW720880 JPA720876:JPA720880 JFE720876:JFE720880 IVI720876:IVI720880 ILM720876:ILM720880 IBQ720876:IBQ720880 HRU720876:HRU720880 HHY720876:HHY720880 GYC720876:GYC720880 GOG720876:GOG720880 GEK720876:GEK720880 FUO720876:FUO720880 FKS720876:FKS720880 FAW720876:FAW720880 ERA720876:ERA720880 EHE720876:EHE720880 DXI720876:DXI720880 DNM720876:DNM720880 DDQ720876:DDQ720880 CTU720876:CTU720880 CJY720876:CJY720880 CAC720876:CAC720880 BQG720876:BQG720880 BGK720876:BGK720880 AWO720876:AWO720880 AMS720876:AMS720880 ACW720876:ACW720880 TA720876:TA720880 JE720876:JE720880 I720876:I720880 WVQ655340:WVQ655344 WLU655340:WLU655344 WBY655340:WBY655344 VSC655340:VSC655344 VIG655340:VIG655344 UYK655340:UYK655344 UOO655340:UOO655344 UES655340:UES655344 TUW655340:TUW655344 TLA655340:TLA655344 TBE655340:TBE655344 SRI655340:SRI655344 SHM655340:SHM655344 RXQ655340:RXQ655344 RNU655340:RNU655344 RDY655340:RDY655344 QUC655340:QUC655344 QKG655340:QKG655344 QAK655340:QAK655344 PQO655340:PQO655344 PGS655340:PGS655344 OWW655340:OWW655344 ONA655340:ONA655344 ODE655340:ODE655344 NTI655340:NTI655344 NJM655340:NJM655344 MZQ655340:MZQ655344 MPU655340:MPU655344 MFY655340:MFY655344 LWC655340:LWC655344 LMG655340:LMG655344 LCK655340:LCK655344 KSO655340:KSO655344 KIS655340:KIS655344 JYW655340:JYW655344 JPA655340:JPA655344 JFE655340:JFE655344 IVI655340:IVI655344 ILM655340:ILM655344 IBQ655340:IBQ655344 HRU655340:HRU655344 HHY655340:HHY655344 GYC655340:GYC655344 GOG655340:GOG655344 GEK655340:GEK655344 FUO655340:FUO655344 FKS655340:FKS655344 FAW655340:FAW655344 ERA655340:ERA655344 EHE655340:EHE655344 DXI655340:DXI655344 DNM655340:DNM655344 DDQ655340:DDQ655344 CTU655340:CTU655344 CJY655340:CJY655344 CAC655340:CAC655344 BQG655340:BQG655344 BGK655340:BGK655344 AWO655340:AWO655344 AMS655340:AMS655344 ACW655340:ACW655344 TA655340:TA655344 JE655340:JE655344 I655340:I655344 WVQ589804:WVQ589808 WLU589804:WLU589808 WBY589804:WBY589808 VSC589804:VSC589808 VIG589804:VIG589808 UYK589804:UYK589808 UOO589804:UOO589808 UES589804:UES589808 TUW589804:TUW589808 TLA589804:TLA589808 TBE589804:TBE589808 SRI589804:SRI589808 SHM589804:SHM589808 RXQ589804:RXQ589808 RNU589804:RNU589808 RDY589804:RDY589808 QUC589804:QUC589808 QKG589804:QKG589808 QAK589804:QAK589808 PQO589804:PQO589808 PGS589804:PGS589808 OWW589804:OWW589808 ONA589804:ONA589808 ODE589804:ODE589808 NTI589804:NTI589808 NJM589804:NJM589808 MZQ589804:MZQ589808 MPU589804:MPU589808 MFY589804:MFY589808 LWC589804:LWC589808 LMG589804:LMG589808 LCK589804:LCK589808 KSO589804:KSO589808 KIS589804:KIS589808 JYW589804:JYW589808 JPA589804:JPA589808 JFE589804:JFE589808 IVI589804:IVI589808 ILM589804:ILM589808 IBQ589804:IBQ589808 HRU589804:HRU589808 HHY589804:HHY589808 GYC589804:GYC589808 GOG589804:GOG589808 GEK589804:GEK589808 FUO589804:FUO589808 FKS589804:FKS589808 FAW589804:FAW589808 ERA589804:ERA589808 EHE589804:EHE589808 DXI589804:DXI589808 DNM589804:DNM589808 DDQ589804:DDQ589808 CTU589804:CTU589808 CJY589804:CJY589808 CAC589804:CAC589808 BQG589804:BQG589808 BGK589804:BGK589808 AWO589804:AWO589808 AMS589804:AMS589808 ACW589804:ACW589808 TA589804:TA589808 JE589804:JE589808 I589804:I589808 WVQ524268:WVQ524272 WLU524268:WLU524272 WBY524268:WBY524272 VSC524268:VSC524272 VIG524268:VIG524272 UYK524268:UYK524272 UOO524268:UOO524272 UES524268:UES524272 TUW524268:TUW524272 TLA524268:TLA524272 TBE524268:TBE524272 SRI524268:SRI524272 SHM524268:SHM524272 RXQ524268:RXQ524272 RNU524268:RNU524272 RDY524268:RDY524272 QUC524268:QUC524272 QKG524268:QKG524272 QAK524268:QAK524272 PQO524268:PQO524272 PGS524268:PGS524272 OWW524268:OWW524272 ONA524268:ONA524272 ODE524268:ODE524272 NTI524268:NTI524272 NJM524268:NJM524272 MZQ524268:MZQ524272 MPU524268:MPU524272 MFY524268:MFY524272 LWC524268:LWC524272 LMG524268:LMG524272 LCK524268:LCK524272 KSO524268:KSO524272 KIS524268:KIS524272 JYW524268:JYW524272 JPA524268:JPA524272 JFE524268:JFE524272 IVI524268:IVI524272 ILM524268:ILM524272 IBQ524268:IBQ524272 HRU524268:HRU524272 HHY524268:HHY524272 GYC524268:GYC524272 GOG524268:GOG524272 GEK524268:GEK524272 FUO524268:FUO524272 FKS524268:FKS524272 FAW524268:FAW524272 ERA524268:ERA524272 EHE524268:EHE524272 DXI524268:DXI524272 DNM524268:DNM524272 DDQ524268:DDQ524272 CTU524268:CTU524272 CJY524268:CJY524272 CAC524268:CAC524272 BQG524268:BQG524272 BGK524268:BGK524272 AWO524268:AWO524272 AMS524268:AMS524272 ACW524268:ACW524272 TA524268:TA524272 JE524268:JE524272 I524268:I524272 WVQ458732:WVQ458736 WLU458732:WLU458736 WBY458732:WBY458736 VSC458732:VSC458736 VIG458732:VIG458736 UYK458732:UYK458736 UOO458732:UOO458736 UES458732:UES458736 TUW458732:TUW458736 TLA458732:TLA458736 TBE458732:TBE458736 SRI458732:SRI458736 SHM458732:SHM458736 RXQ458732:RXQ458736 RNU458732:RNU458736 RDY458732:RDY458736 QUC458732:QUC458736 QKG458732:QKG458736 QAK458732:QAK458736 PQO458732:PQO458736 PGS458732:PGS458736 OWW458732:OWW458736 ONA458732:ONA458736 ODE458732:ODE458736 NTI458732:NTI458736 NJM458732:NJM458736 MZQ458732:MZQ458736 MPU458732:MPU458736 MFY458732:MFY458736 LWC458732:LWC458736 LMG458732:LMG458736 LCK458732:LCK458736 KSO458732:KSO458736 KIS458732:KIS458736 JYW458732:JYW458736 JPA458732:JPA458736 JFE458732:JFE458736 IVI458732:IVI458736 ILM458732:ILM458736 IBQ458732:IBQ458736 HRU458732:HRU458736 HHY458732:HHY458736 GYC458732:GYC458736 GOG458732:GOG458736 GEK458732:GEK458736 FUO458732:FUO458736 FKS458732:FKS458736 FAW458732:FAW458736 ERA458732:ERA458736 EHE458732:EHE458736 DXI458732:DXI458736 DNM458732:DNM458736 DDQ458732:DDQ458736 CTU458732:CTU458736 CJY458732:CJY458736 CAC458732:CAC458736 BQG458732:BQG458736 BGK458732:BGK458736 AWO458732:AWO458736 AMS458732:AMS458736 ACW458732:ACW458736 TA458732:TA458736 JE458732:JE458736 I458732:I458736 WVQ393196:WVQ393200 WLU393196:WLU393200 WBY393196:WBY393200 VSC393196:VSC393200 VIG393196:VIG393200 UYK393196:UYK393200 UOO393196:UOO393200 UES393196:UES393200 TUW393196:TUW393200 TLA393196:TLA393200 TBE393196:TBE393200 SRI393196:SRI393200 SHM393196:SHM393200 RXQ393196:RXQ393200 RNU393196:RNU393200 RDY393196:RDY393200 QUC393196:QUC393200 QKG393196:QKG393200 QAK393196:QAK393200 PQO393196:PQO393200 PGS393196:PGS393200 OWW393196:OWW393200 ONA393196:ONA393200 ODE393196:ODE393200 NTI393196:NTI393200 NJM393196:NJM393200 MZQ393196:MZQ393200 MPU393196:MPU393200 MFY393196:MFY393200 LWC393196:LWC393200 LMG393196:LMG393200 LCK393196:LCK393200 KSO393196:KSO393200 KIS393196:KIS393200 JYW393196:JYW393200 JPA393196:JPA393200 JFE393196:JFE393200 IVI393196:IVI393200 ILM393196:ILM393200 IBQ393196:IBQ393200 HRU393196:HRU393200 HHY393196:HHY393200 GYC393196:GYC393200 GOG393196:GOG393200 GEK393196:GEK393200 FUO393196:FUO393200 FKS393196:FKS393200 FAW393196:FAW393200 ERA393196:ERA393200 EHE393196:EHE393200 DXI393196:DXI393200 DNM393196:DNM393200 DDQ393196:DDQ393200 CTU393196:CTU393200 CJY393196:CJY393200 CAC393196:CAC393200 BQG393196:BQG393200 BGK393196:BGK393200 AWO393196:AWO393200 AMS393196:AMS393200 ACW393196:ACW393200 TA393196:TA393200 JE393196:JE393200 I393196:I393200 WVQ327660:WVQ327664 WLU327660:WLU327664 WBY327660:WBY327664 VSC327660:VSC327664 VIG327660:VIG327664 UYK327660:UYK327664 UOO327660:UOO327664 UES327660:UES327664 TUW327660:TUW327664 TLA327660:TLA327664 TBE327660:TBE327664 SRI327660:SRI327664 SHM327660:SHM327664 RXQ327660:RXQ327664 RNU327660:RNU327664 RDY327660:RDY327664 QUC327660:QUC327664 QKG327660:QKG327664 QAK327660:QAK327664 PQO327660:PQO327664 PGS327660:PGS327664 OWW327660:OWW327664 ONA327660:ONA327664 ODE327660:ODE327664 NTI327660:NTI327664 NJM327660:NJM327664 MZQ327660:MZQ327664 MPU327660:MPU327664 MFY327660:MFY327664 LWC327660:LWC327664 LMG327660:LMG327664 LCK327660:LCK327664 KSO327660:KSO327664 KIS327660:KIS327664 JYW327660:JYW327664 JPA327660:JPA327664 JFE327660:JFE327664 IVI327660:IVI327664 ILM327660:ILM327664 IBQ327660:IBQ327664 HRU327660:HRU327664 HHY327660:HHY327664 GYC327660:GYC327664 GOG327660:GOG327664 GEK327660:GEK327664 FUO327660:FUO327664 FKS327660:FKS327664 FAW327660:FAW327664 ERA327660:ERA327664 EHE327660:EHE327664 DXI327660:DXI327664 DNM327660:DNM327664 DDQ327660:DDQ327664 CTU327660:CTU327664 CJY327660:CJY327664 CAC327660:CAC327664 BQG327660:BQG327664 BGK327660:BGK327664 AWO327660:AWO327664 AMS327660:AMS327664 ACW327660:ACW327664 TA327660:TA327664 JE327660:JE327664 I327660:I327664 WVQ262124:WVQ262128 WLU262124:WLU262128 WBY262124:WBY262128 VSC262124:VSC262128 VIG262124:VIG262128 UYK262124:UYK262128 UOO262124:UOO262128 UES262124:UES262128 TUW262124:TUW262128 TLA262124:TLA262128 TBE262124:TBE262128 SRI262124:SRI262128 SHM262124:SHM262128 RXQ262124:RXQ262128 RNU262124:RNU262128 RDY262124:RDY262128 QUC262124:QUC262128 QKG262124:QKG262128 QAK262124:QAK262128 PQO262124:PQO262128 PGS262124:PGS262128 OWW262124:OWW262128 ONA262124:ONA262128 ODE262124:ODE262128 NTI262124:NTI262128 NJM262124:NJM262128 MZQ262124:MZQ262128 MPU262124:MPU262128 MFY262124:MFY262128 LWC262124:LWC262128 LMG262124:LMG262128 LCK262124:LCK262128 KSO262124:KSO262128 KIS262124:KIS262128 JYW262124:JYW262128 JPA262124:JPA262128 JFE262124:JFE262128 IVI262124:IVI262128 ILM262124:ILM262128 IBQ262124:IBQ262128 HRU262124:HRU262128 HHY262124:HHY262128 GYC262124:GYC262128 GOG262124:GOG262128 GEK262124:GEK262128 FUO262124:FUO262128 FKS262124:FKS262128 FAW262124:FAW262128 ERA262124:ERA262128 EHE262124:EHE262128 DXI262124:DXI262128 DNM262124:DNM262128 DDQ262124:DDQ262128 CTU262124:CTU262128 CJY262124:CJY262128 CAC262124:CAC262128 BQG262124:BQG262128 BGK262124:BGK262128 AWO262124:AWO262128 AMS262124:AMS262128 ACW262124:ACW262128 TA262124:TA262128 JE262124:JE262128 I262124:I262128 WVQ196588:WVQ196592 WLU196588:WLU196592 WBY196588:WBY196592 VSC196588:VSC196592 VIG196588:VIG196592 UYK196588:UYK196592 UOO196588:UOO196592 UES196588:UES196592 TUW196588:TUW196592 TLA196588:TLA196592 TBE196588:TBE196592 SRI196588:SRI196592 SHM196588:SHM196592 RXQ196588:RXQ196592 RNU196588:RNU196592 RDY196588:RDY196592 QUC196588:QUC196592 QKG196588:QKG196592 QAK196588:QAK196592 PQO196588:PQO196592 PGS196588:PGS196592 OWW196588:OWW196592 ONA196588:ONA196592 ODE196588:ODE196592 NTI196588:NTI196592 NJM196588:NJM196592 MZQ196588:MZQ196592 MPU196588:MPU196592 MFY196588:MFY196592 LWC196588:LWC196592 LMG196588:LMG196592 LCK196588:LCK196592 KSO196588:KSO196592 KIS196588:KIS196592 JYW196588:JYW196592 JPA196588:JPA196592 JFE196588:JFE196592 IVI196588:IVI196592 ILM196588:ILM196592 IBQ196588:IBQ196592 HRU196588:HRU196592 HHY196588:HHY196592 GYC196588:GYC196592 GOG196588:GOG196592 GEK196588:GEK196592 FUO196588:FUO196592 FKS196588:FKS196592 FAW196588:FAW196592 ERA196588:ERA196592 EHE196588:EHE196592 DXI196588:DXI196592 DNM196588:DNM196592 DDQ196588:DDQ196592 CTU196588:CTU196592 CJY196588:CJY196592 CAC196588:CAC196592 BQG196588:BQG196592 BGK196588:BGK196592 AWO196588:AWO196592 AMS196588:AMS196592 ACW196588:ACW196592 TA196588:TA196592 JE196588:JE196592 I196588:I196592 WVQ131052:WVQ131056 WLU131052:WLU131056 WBY131052:WBY131056 VSC131052:VSC131056 VIG131052:VIG131056 UYK131052:UYK131056 UOO131052:UOO131056 UES131052:UES131056 TUW131052:TUW131056 TLA131052:TLA131056 TBE131052:TBE131056 SRI131052:SRI131056 SHM131052:SHM131056 RXQ131052:RXQ131056 RNU131052:RNU131056 RDY131052:RDY131056 QUC131052:QUC131056 QKG131052:QKG131056 QAK131052:QAK131056 PQO131052:PQO131056 PGS131052:PGS131056 OWW131052:OWW131056 ONA131052:ONA131056 ODE131052:ODE131056 NTI131052:NTI131056 NJM131052:NJM131056 MZQ131052:MZQ131056 MPU131052:MPU131056 MFY131052:MFY131056 LWC131052:LWC131056 LMG131052:LMG131056 LCK131052:LCK131056 KSO131052:KSO131056 KIS131052:KIS131056 JYW131052:JYW131056 JPA131052:JPA131056 JFE131052:JFE131056 IVI131052:IVI131056 ILM131052:ILM131056 IBQ131052:IBQ131056 HRU131052:HRU131056 HHY131052:HHY131056 GYC131052:GYC131056 GOG131052:GOG131056 GEK131052:GEK131056 FUO131052:FUO131056 FKS131052:FKS131056 FAW131052:FAW131056 ERA131052:ERA131056 EHE131052:EHE131056 DXI131052:DXI131056 DNM131052:DNM131056 DDQ131052:DDQ131056 CTU131052:CTU131056 CJY131052:CJY131056 CAC131052:CAC131056 BQG131052:BQG131056 BGK131052:BGK131056 AWO131052:AWO131056 AMS131052:AMS131056 ACW131052:ACW131056 TA131052:TA131056 JE131052:JE131056 I131052:I131056 WVQ65516:WVQ65520 WLU65516:WLU65520 WBY65516:WBY65520 VSC65516:VSC65520 VIG65516:VIG65520 UYK65516:UYK65520 UOO65516:UOO65520 UES65516:UES65520 TUW65516:TUW65520 TLA65516:TLA65520 TBE65516:TBE65520 SRI65516:SRI65520 SHM65516:SHM65520 RXQ65516:RXQ65520 RNU65516:RNU65520 RDY65516:RDY65520 QUC65516:QUC65520 QKG65516:QKG65520 QAK65516:QAK65520 PQO65516:PQO65520 PGS65516:PGS65520 OWW65516:OWW65520 ONA65516:ONA65520 ODE65516:ODE65520 NTI65516:NTI65520 NJM65516:NJM65520 MZQ65516:MZQ65520 MPU65516:MPU65520 MFY65516:MFY65520 LWC65516:LWC65520 LMG65516:LMG65520 LCK65516:LCK65520 KSO65516:KSO65520 KIS65516:KIS65520 JYW65516:JYW65520 JPA65516:JPA65520 JFE65516:JFE65520 IVI65516:IVI65520 ILM65516:ILM65520 IBQ65516:IBQ65520 HRU65516:HRU65520 HHY65516:HHY65520 GYC65516:GYC65520 GOG65516:GOG65520 GEK65516:GEK65520 FUO65516:FUO65520 FKS65516:FKS65520 FAW65516:FAW65520 ERA65516:ERA65520 EHE65516:EHE65520 DXI65516:DXI65520 DNM65516:DNM65520 DDQ65516:DDQ65520 CTU65516:CTU65520 CJY65516:CJY65520 CAC65516:CAC65520 BQG65516:BQG65520 BGK65516:BGK65520 AWO65516:AWO65520 AMS65516:AMS65520 ACW65516:ACW65520 TA65516:TA65520 JE65516:JE65520 I65516:I65520 WVQ61:WVQ62 WLU61:WLU62 WBY61:WBY62 VSC61:VSC62 VIG61:VIG62 UYK61:UYK62 UOO61:UOO62 UES61:UES62 TUW61:TUW62 TLA61:TLA62 TBE61:TBE62 SRI61:SRI62 SHM61:SHM62 RXQ61:RXQ62 RNU61:RNU62 RDY61:RDY62 QUC61:QUC62 QKG61:QKG62 QAK61:QAK62 PQO61:PQO62 PGS61:PGS62 OWW61:OWW62 ONA61:ONA62 ODE61:ODE62 NTI61:NTI62 NJM61:NJM62 MZQ61:MZQ62 MPU61:MPU62 MFY61:MFY62 LWC61:LWC62 LMG61:LMG62 LCK61:LCK62 KSO61:KSO62 KIS61:KIS62 JYW61:JYW62 JPA61:JPA62 JFE61:JFE62 IVI61:IVI62 ILM61:ILM62 IBQ61:IBQ62 HRU61:HRU62 HHY61:HHY62 GYC61:GYC62 GOG61:GOG62 GEK61:GEK62 FUO61:FUO62 FKS61:FKS62 FAW61:FAW62 ERA61:ERA62 EHE61:EHE62 DXI61:DXI62 DNM61:DNM62 DDQ61:DDQ62 CTU61:CTU62 CJY61:CJY62 CAC61:CAC62 BQG61:BQG62 BGK61:BGK62 AWO61:AWO62 AMS61:AMS62 ACW61:ACW62 TA61:TA62 JE61:JE62 WLU983020:WLU983024 WVQ982988:WVQ983002 WLU982988:WLU983002 WBY982988:WBY983002 VSC982988:VSC983002 VIG982988:VIG983002 UYK982988:UYK983002 UOO982988:UOO983002 UES982988:UES983002 TUW982988:TUW983002 TLA982988:TLA983002 TBE982988:TBE983002 SRI982988:SRI983002 SHM982988:SHM983002 RXQ982988:RXQ983002 RNU982988:RNU983002 RDY982988:RDY983002 QUC982988:QUC983002 QKG982988:QKG983002 QAK982988:QAK983002 PQO982988:PQO983002 PGS982988:PGS983002 OWW982988:OWW983002 ONA982988:ONA983002 ODE982988:ODE983002 NTI982988:NTI983002 NJM982988:NJM983002 MZQ982988:MZQ983002 MPU982988:MPU983002 MFY982988:MFY983002 LWC982988:LWC983002 LMG982988:LMG983002 LCK982988:LCK983002 KSO982988:KSO983002 KIS982988:KIS983002 JYW982988:JYW983002 JPA982988:JPA983002 JFE982988:JFE983002 IVI982988:IVI983002 ILM982988:ILM983002 IBQ982988:IBQ983002 HRU982988:HRU983002 HHY982988:HHY983002 GYC982988:GYC983002 GOG982988:GOG983002 GEK982988:GEK983002 FUO982988:FUO983002 FKS982988:FKS983002 FAW982988:FAW983002 ERA982988:ERA983002 EHE982988:EHE983002 DXI982988:DXI983002 DNM982988:DNM983002 DDQ982988:DDQ983002 CTU982988:CTU983002 CJY982988:CJY983002 CAC982988:CAC983002 BQG982988:BQG983002 BGK982988:BGK983002 AWO982988:AWO983002 AMS982988:AMS983002 ACW982988:ACW983002 TA982988:TA983002 JE982988:JE983002 I982988:I983002 WVQ917452:WVQ917466 WLU917452:WLU917466 WBY917452:WBY917466 VSC917452:VSC917466 VIG917452:VIG917466 UYK917452:UYK917466 UOO917452:UOO917466 UES917452:UES917466 TUW917452:TUW917466 TLA917452:TLA917466 TBE917452:TBE917466 SRI917452:SRI917466 SHM917452:SHM917466 RXQ917452:RXQ917466 RNU917452:RNU917466 RDY917452:RDY917466 QUC917452:QUC917466 QKG917452:QKG917466 QAK917452:QAK917466 PQO917452:PQO917466 PGS917452:PGS917466 OWW917452:OWW917466 ONA917452:ONA917466 ODE917452:ODE917466 NTI917452:NTI917466 NJM917452:NJM917466 MZQ917452:MZQ917466 MPU917452:MPU917466 MFY917452:MFY917466 LWC917452:LWC917466 LMG917452:LMG917466 LCK917452:LCK917466 KSO917452:KSO917466 KIS917452:KIS917466 JYW917452:JYW917466 JPA917452:JPA917466 JFE917452:JFE917466 IVI917452:IVI917466 ILM917452:ILM917466 IBQ917452:IBQ917466 HRU917452:HRU917466 HHY917452:HHY917466 GYC917452:GYC917466 GOG917452:GOG917466 GEK917452:GEK917466 FUO917452:FUO917466 FKS917452:FKS917466 FAW917452:FAW917466 ERA917452:ERA917466 EHE917452:EHE917466 DXI917452:DXI917466 DNM917452:DNM917466 DDQ917452:DDQ917466 CTU917452:CTU917466 CJY917452:CJY917466 CAC917452:CAC917466 BQG917452:BQG917466 BGK917452:BGK917466 AWO917452:AWO917466 AMS917452:AMS917466 ACW917452:ACW917466 TA917452:TA917466 JE917452:JE917466 I917452:I917466 WVQ851916:WVQ851930 WLU851916:WLU851930 WBY851916:WBY851930 VSC851916:VSC851930 VIG851916:VIG851930 UYK851916:UYK851930 UOO851916:UOO851930 UES851916:UES851930 TUW851916:TUW851930 TLA851916:TLA851930 TBE851916:TBE851930 SRI851916:SRI851930 SHM851916:SHM851930 RXQ851916:RXQ851930 RNU851916:RNU851930 RDY851916:RDY851930 QUC851916:QUC851930 QKG851916:QKG851930 QAK851916:QAK851930 PQO851916:PQO851930 PGS851916:PGS851930 OWW851916:OWW851930 ONA851916:ONA851930 ODE851916:ODE851930 NTI851916:NTI851930 NJM851916:NJM851930 MZQ851916:MZQ851930 MPU851916:MPU851930 MFY851916:MFY851930 LWC851916:LWC851930 LMG851916:LMG851930 LCK851916:LCK851930 KSO851916:KSO851930 KIS851916:KIS851930 JYW851916:JYW851930 JPA851916:JPA851930 JFE851916:JFE851930 IVI851916:IVI851930 ILM851916:ILM851930 IBQ851916:IBQ851930 HRU851916:HRU851930 HHY851916:HHY851930 GYC851916:GYC851930 GOG851916:GOG851930 GEK851916:GEK851930 FUO851916:FUO851930 FKS851916:FKS851930 FAW851916:FAW851930 ERA851916:ERA851930 EHE851916:EHE851930 DXI851916:DXI851930 DNM851916:DNM851930 DDQ851916:DDQ851930 CTU851916:CTU851930 CJY851916:CJY851930 CAC851916:CAC851930 BQG851916:BQG851930 BGK851916:BGK851930 AWO851916:AWO851930 AMS851916:AMS851930 ACW851916:ACW851930 TA851916:TA851930 JE851916:JE851930 I851916:I851930 WVQ786380:WVQ786394 WLU786380:WLU786394 WBY786380:WBY786394 VSC786380:VSC786394 VIG786380:VIG786394 UYK786380:UYK786394 UOO786380:UOO786394 UES786380:UES786394 TUW786380:TUW786394 TLA786380:TLA786394 TBE786380:TBE786394 SRI786380:SRI786394 SHM786380:SHM786394 RXQ786380:RXQ786394 RNU786380:RNU786394 RDY786380:RDY786394 QUC786380:QUC786394 QKG786380:QKG786394 QAK786380:QAK786394 PQO786380:PQO786394 PGS786380:PGS786394 OWW786380:OWW786394 ONA786380:ONA786394 ODE786380:ODE786394 NTI786380:NTI786394 NJM786380:NJM786394 MZQ786380:MZQ786394 MPU786380:MPU786394 MFY786380:MFY786394 LWC786380:LWC786394 LMG786380:LMG786394 LCK786380:LCK786394 KSO786380:KSO786394 KIS786380:KIS786394 JYW786380:JYW786394 JPA786380:JPA786394 JFE786380:JFE786394 IVI786380:IVI786394 ILM786380:ILM786394 IBQ786380:IBQ786394 HRU786380:HRU786394 HHY786380:HHY786394 GYC786380:GYC786394 GOG786380:GOG786394 GEK786380:GEK786394 FUO786380:FUO786394 FKS786380:FKS786394 FAW786380:FAW786394 ERA786380:ERA786394 EHE786380:EHE786394 DXI786380:DXI786394 DNM786380:DNM786394 DDQ786380:DDQ786394 CTU786380:CTU786394 CJY786380:CJY786394 CAC786380:CAC786394 BQG786380:BQG786394 BGK786380:BGK786394 AWO786380:AWO786394 AMS786380:AMS786394 ACW786380:ACW786394 TA786380:TA786394 JE786380:JE786394 I786380:I786394 WVQ720844:WVQ720858 WLU720844:WLU720858 WBY720844:WBY720858 VSC720844:VSC720858 VIG720844:VIG720858 UYK720844:UYK720858 UOO720844:UOO720858 UES720844:UES720858 TUW720844:TUW720858 TLA720844:TLA720858 TBE720844:TBE720858 SRI720844:SRI720858 SHM720844:SHM720858 RXQ720844:RXQ720858 RNU720844:RNU720858 RDY720844:RDY720858 QUC720844:QUC720858 QKG720844:QKG720858 QAK720844:QAK720858 PQO720844:PQO720858 PGS720844:PGS720858 OWW720844:OWW720858 ONA720844:ONA720858 ODE720844:ODE720858 NTI720844:NTI720858 NJM720844:NJM720858 MZQ720844:MZQ720858 MPU720844:MPU720858 MFY720844:MFY720858 LWC720844:LWC720858 LMG720844:LMG720858 LCK720844:LCK720858 KSO720844:KSO720858 KIS720844:KIS720858 JYW720844:JYW720858 JPA720844:JPA720858 JFE720844:JFE720858 IVI720844:IVI720858 ILM720844:ILM720858 IBQ720844:IBQ720858 HRU720844:HRU720858 HHY720844:HHY720858 GYC720844:GYC720858 GOG720844:GOG720858 GEK720844:GEK720858 FUO720844:FUO720858 FKS720844:FKS720858 FAW720844:FAW720858 ERA720844:ERA720858 EHE720844:EHE720858 DXI720844:DXI720858 DNM720844:DNM720858 DDQ720844:DDQ720858 CTU720844:CTU720858 CJY720844:CJY720858 CAC720844:CAC720858 BQG720844:BQG720858 BGK720844:BGK720858 AWO720844:AWO720858 AMS720844:AMS720858 ACW720844:ACW720858 TA720844:TA720858 JE720844:JE720858 I720844:I720858 WVQ655308:WVQ655322 WLU655308:WLU655322 WBY655308:WBY655322 VSC655308:VSC655322 VIG655308:VIG655322 UYK655308:UYK655322 UOO655308:UOO655322 UES655308:UES655322 TUW655308:TUW655322 TLA655308:TLA655322 TBE655308:TBE655322 SRI655308:SRI655322 SHM655308:SHM655322 RXQ655308:RXQ655322 RNU655308:RNU655322 RDY655308:RDY655322 QUC655308:QUC655322 QKG655308:QKG655322 QAK655308:QAK655322 PQO655308:PQO655322 PGS655308:PGS655322 OWW655308:OWW655322 ONA655308:ONA655322 ODE655308:ODE655322 NTI655308:NTI655322 NJM655308:NJM655322 MZQ655308:MZQ655322 MPU655308:MPU655322 MFY655308:MFY655322 LWC655308:LWC655322 LMG655308:LMG655322 LCK655308:LCK655322 KSO655308:KSO655322 KIS655308:KIS655322 JYW655308:JYW655322 JPA655308:JPA655322 JFE655308:JFE655322 IVI655308:IVI655322 ILM655308:ILM655322 IBQ655308:IBQ655322 HRU655308:HRU655322 HHY655308:HHY655322 GYC655308:GYC655322 GOG655308:GOG655322 GEK655308:GEK655322 FUO655308:FUO655322 FKS655308:FKS655322 FAW655308:FAW655322 ERA655308:ERA655322 EHE655308:EHE655322 DXI655308:DXI655322 DNM655308:DNM655322 DDQ655308:DDQ655322 CTU655308:CTU655322 CJY655308:CJY655322 CAC655308:CAC655322 BQG655308:BQG655322 BGK655308:BGK655322 AWO655308:AWO655322 AMS655308:AMS655322 ACW655308:ACW655322 TA655308:TA655322 JE655308:JE655322 I655308:I655322 WVQ589772:WVQ589786 WLU589772:WLU589786 WBY589772:WBY589786 VSC589772:VSC589786 VIG589772:VIG589786 UYK589772:UYK589786 UOO589772:UOO589786 UES589772:UES589786 TUW589772:TUW589786 TLA589772:TLA589786 TBE589772:TBE589786 SRI589772:SRI589786 SHM589772:SHM589786 RXQ589772:RXQ589786 RNU589772:RNU589786 RDY589772:RDY589786 QUC589772:QUC589786 QKG589772:QKG589786 QAK589772:QAK589786 PQO589772:PQO589786 PGS589772:PGS589786 OWW589772:OWW589786 ONA589772:ONA589786 ODE589772:ODE589786 NTI589772:NTI589786 NJM589772:NJM589786 MZQ589772:MZQ589786 MPU589772:MPU589786 MFY589772:MFY589786 LWC589772:LWC589786 LMG589772:LMG589786 LCK589772:LCK589786 KSO589772:KSO589786 KIS589772:KIS589786 JYW589772:JYW589786 JPA589772:JPA589786 JFE589772:JFE589786 IVI589772:IVI589786 ILM589772:ILM589786 IBQ589772:IBQ589786 HRU589772:HRU589786 HHY589772:HHY589786 GYC589772:GYC589786 GOG589772:GOG589786 GEK589772:GEK589786 FUO589772:FUO589786 FKS589772:FKS589786 FAW589772:FAW589786 ERA589772:ERA589786 EHE589772:EHE589786 DXI589772:DXI589786 DNM589772:DNM589786 DDQ589772:DDQ589786 CTU589772:CTU589786 CJY589772:CJY589786 CAC589772:CAC589786 BQG589772:BQG589786 BGK589772:BGK589786 AWO589772:AWO589786 AMS589772:AMS589786 ACW589772:ACW589786 TA589772:TA589786 JE589772:JE589786 I589772:I589786 WVQ524236:WVQ524250 WLU524236:WLU524250 WBY524236:WBY524250 VSC524236:VSC524250 VIG524236:VIG524250 UYK524236:UYK524250 UOO524236:UOO524250 UES524236:UES524250 TUW524236:TUW524250 TLA524236:TLA524250 TBE524236:TBE524250 SRI524236:SRI524250 SHM524236:SHM524250 RXQ524236:RXQ524250 RNU524236:RNU524250 RDY524236:RDY524250 QUC524236:QUC524250 QKG524236:QKG524250 QAK524236:QAK524250 PQO524236:PQO524250 PGS524236:PGS524250 OWW524236:OWW524250 ONA524236:ONA524250 ODE524236:ODE524250 NTI524236:NTI524250 NJM524236:NJM524250 MZQ524236:MZQ524250 MPU524236:MPU524250 MFY524236:MFY524250 LWC524236:LWC524250 LMG524236:LMG524250 LCK524236:LCK524250 KSO524236:KSO524250 KIS524236:KIS524250 JYW524236:JYW524250 JPA524236:JPA524250 JFE524236:JFE524250 IVI524236:IVI524250 ILM524236:ILM524250 IBQ524236:IBQ524250 HRU524236:HRU524250 HHY524236:HHY524250 GYC524236:GYC524250 GOG524236:GOG524250 GEK524236:GEK524250 FUO524236:FUO524250 FKS524236:FKS524250 FAW524236:FAW524250 ERA524236:ERA524250 EHE524236:EHE524250 DXI524236:DXI524250 DNM524236:DNM524250 DDQ524236:DDQ524250 CTU524236:CTU524250 CJY524236:CJY524250 CAC524236:CAC524250 BQG524236:BQG524250 BGK524236:BGK524250 AWO524236:AWO524250 AMS524236:AMS524250 ACW524236:ACW524250 TA524236:TA524250 JE524236:JE524250 I524236:I524250 WVQ458700:WVQ458714 WLU458700:WLU458714 WBY458700:WBY458714 VSC458700:VSC458714 VIG458700:VIG458714 UYK458700:UYK458714 UOO458700:UOO458714 UES458700:UES458714 TUW458700:TUW458714 TLA458700:TLA458714 TBE458700:TBE458714 SRI458700:SRI458714 SHM458700:SHM458714 RXQ458700:RXQ458714 RNU458700:RNU458714 RDY458700:RDY458714 QUC458700:QUC458714 QKG458700:QKG458714 QAK458700:QAK458714 PQO458700:PQO458714 PGS458700:PGS458714 OWW458700:OWW458714 ONA458700:ONA458714 ODE458700:ODE458714 NTI458700:NTI458714 NJM458700:NJM458714 MZQ458700:MZQ458714 MPU458700:MPU458714 MFY458700:MFY458714 LWC458700:LWC458714 LMG458700:LMG458714 LCK458700:LCK458714 KSO458700:KSO458714 KIS458700:KIS458714 JYW458700:JYW458714 JPA458700:JPA458714 JFE458700:JFE458714 IVI458700:IVI458714 ILM458700:ILM458714 IBQ458700:IBQ458714 HRU458700:HRU458714 HHY458700:HHY458714 GYC458700:GYC458714 GOG458700:GOG458714 GEK458700:GEK458714 FUO458700:FUO458714 FKS458700:FKS458714 FAW458700:FAW458714 ERA458700:ERA458714 EHE458700:EHE458714 DXI458700:DXI458714 DNM458700:DNM458714 DDQ458700:DDQ458714 CTU458700:CTU458714 CJY458700:CJY458714 CAC458700:CAC458714 BQG458700:BQG458714 BGK458700:BGK458714 AWO458700:AWO458714 AMS458700:AMS458714 ACW458700:ACW458714 TA458700:TA458714 JE458700:JE458714 I458700:I458714 WVQ393164:WVQ393178 WLU393164:WLU393178 WBY393164:WBY393178 VSC393164:VSC393178 VIG393164:VIG393178 UYK393164:UYK393178 UOO393164:UOO393178 UES393164:UES393178 TUW393164:TUW393178 TLA393164:TLA393178 TBE393164:TBE393178 SRI393164:SRI393178 SHM393164:SHM393178 RXQ393164:RXQ393178 RNU393164:RNU393178 RDY393164:RDY393178 QUC393164:QUC393178 QKG393164:QKG393178 QAK393164:QAK393178 PQO393164:PQO393178 PGS393164:PGS393178 OWW393164:OWW393178 ONA393164:ONA393178 ODE393164:ODE393178 NTI393164:NTI393178 NJM393164:NJM393178 MZQ393164:MZQ393178 MPU393164:MPU393178 MFY393164:MFY393178 LWC393164:LWC393178 LMG393164:LMG393178 LCK393164:LCK393178 KSO393164:KSO393178 KIS393164:KIS393178 JYW393164:JYW393178 JPA393164:JPA393178 JFE393164:JFE393178 IVI393164:IVI393178 ILM393164:ILM393178 IBQ393164:IBQ393178 HRU393164:HRU393178 HHY393164:HHY393178 GYC393164:GYC393178 GOG393164:GOG393178 GEK393164:GEK393178 FUO393164:FUO393178 FKS393164:FKS393178 FAW393164:FAW393178 ERA393164:ERA393178 EHE393164:EHE393178 DXI393164:DXI393178 DNM393164:DNM393178 DDQ393164:DDQ393178 CTU393164:CTU393178 CJY393164:CJY393178 CAC393164:CAC393178 BQG393164:BQG393178 BGK393164:BGK393178 AWO393164:AWO393178 AMS393164:AMS393178 ACW393164:ACW393178 TA393164:TA393178 JE393164:JE393178 I393164:I393178 WVQ327628:WVQ327642 WLU327628:WLU327642 WBY327628:WBY327642 VSC327628:VSC327642 VIG327628:VIG327642 UYK327628:UYK327642 UOO327628:UOO327642 UES327628:UES327642 TUW327628:TUW327642 TLA327628:TLA327642 TBE327628:TBE327642 SRI327628:SRI327642 SHM327628:SHM327642 RXQ327628:RXQ327642 RNU327628:RNU327642 RDY327628:RDY327642 QUC327628:QUC327642 QKG327628:QKG327642 QAK327628:QAK327642 PQO327628:PQO327642 PGS327628:PGS327642 OWW327628:OWW327642 ONA327628:ONA327642 ODE327628:ODE327642 NTI327628:NTI327642 NJM327628:NJM327642 MZQ327628:MZQ327642 MPU327628:MPU327642 MFY327628:MFY327642 LWC327628:LWC327642 LMG327628:LMG327642 LCK327628:LCK327642 KSO327628:KSO327642 KIS327628:KIS327642 JYW327628:JYW327642 JPA327628:JPA327642 JFE327628:JFE327642 IVI327628:IVI327642 ILM327628:ILM327642 IBQ327628:IBQ327642 HRU327628:HRU327642 HHY327628:HHY327642 GYC327628:GYC327642 GOG327628:GOG327642 GEK327628:GEK327642 FUO327628:FUO327642 FKS327628:FKS327642 FAW327628:FAW327642 ERA327628:ERA327642 EHE327628:EHE327642 DXI327628:DXI327642 DNM327628:DNM327642 DDQ327628:DDQ327642 CTU327628:CTU327642 CJY327628:CJY327642 CAC327628:CAC327642 BQG327628:BQG327642 BGK327628:BGK327642 AWO327628:AWO327642 AMS327628:AMS327642 ACW327628:ACW327642 TA327628:TA327642 JE327628:JE327642 I327628:I327642 WVQ262092:WVQ262106 WLU262092:WLU262106 WBY262092:WBY262106 VSC262092:VSC262106 VIG262092:VIG262106 UYK262092:UYK262106 UOO262092:UOO262106 UES262092:UES262106 TUW262092:TUW262106 TLA262092:TLA262106 TBE262092:TBE262106 SRI262092:SRI262106 SHM262092:SHM262106 RXQ262092:RXQ262106 RNU262092:RNU262106 RDY262092:RDY262106 QUC262092:QUC262106 QKG262092:QKG262106 QAK262092:QAK262106 PQO262092:PQO262106 PGS262092:PGS262106 OWW262092:OWW262106 ONA262092:ONA262106 ODE262092:ODE262106 NTI262092:NTI262106 NJM262092:NJM262106 MZQ262092:MZQ262106 MPU262092:MPU262106 MFY262092:MFY262106 LWC262092:LWC262106 LMG262092:LMG262106 LCK262092:LCK262106 KSO262092:KSO262106 KIS262092:KIS262106 JYW262092:JYW262106 JPA262092:JPA262106 JFE262092:JFE262106 IVI262092:IVI262106 ILM262092:ILM262106 IBQ262092:IBQ262106 HRU262092:HRU262106 HHY262092:HHY262106 GYC262092:GYC262106 GOG262092:GOG262106 GEK262092:GEK262106 FUO262092:FUO262106 FKS262092:FKS262106 FAW262092:FAW262106 ERA262092:ERA262106 EHE262092:EHE262106 DXI262092:DXI262106 DNM262092:DNM262106 DDQ262092:DDQ262106 CTU262092:CTU262106 CJY262092:CJY262106 CAC262092:CAC262106 BQG262092:BQG262106 BGK262092:BGK262106 AWO262092:AWO262106 AMS262092:AMS262106 ACW262092:ACW262106 TA262092:TA262106 JE262092:JE262106 I262092:I262106 WVQ196556:WVQ196570 WLU196556:WLU196570 WBY196556:WBY196570 VSC196556:VSC196570 VIG196556:VIG196570 UYK196556:UYK196570 UOO196556:UOO196570 UES196556:UES196570 TUW196556:TUW196570 TLA196556:TLA196570 TBE196556:TBE196570 SRI196556:SRI196570 SHM196556:SHM196570 RXQ196556:RXQ196570 RNU196556:RNU196570 RDY196556:RDY196570 QUC196556:QUC196570 QKG196556:QKG196570 QAK196556:QAK196570 PQO196556:PQO196570 PGS196556:PGS196570 OWW196556:OWW196570 ONA196556:ONA196570 ODE196556:ODE196570 NTI196556:NTI196570 NJM196556:NJM196570 MZQ196556:MZQ196570 MPU196556:MPU196570 MFY196556:MFY196570 LWC196556:LWC196570 LMG196556:LMG196570 LCK196556:LCK196570 KSO196556:KSO196570 KIS196556:KIS196570 JYW196556:JYW196570 JPA196556:JPA196570 JFE196556:JFE196570 IVI196556:IVI196570 ILM196556:ILM196570 IBQ196556:IBQ196570 HRU196556:HRU196570 HHY196556:HHY196570 GYC196556:GYC196570 GOG196556:GOG196570 GEK196556:GEK196570 FUO196556:FUO196570 FKS196556:FKS196570 FAW196556:FAW196570 ERA196556:ERA196570 EHE196556:EHE196570 DXI196556:DXI196570 DNM196556:DNM196570 DDQ196556:DDQ196570 CTU196556:CTU196570 CJY196556:CJY196570 CAC196556:CAC196570 BQG196556:BQG196570 BGK196556:BGK196570 AWO196556:AWO196570 AMS196556:AMS196570 ACW196556:ACW196570 TA196556:TA196570 JE196556:JE196570 I196556:I196570 WVQ131020:WVQ131034 WLU131020:WLU131034 WBY131020:WBY131034 VSC131020:VSC131034 VIG131020:VIG131034 UYK131020:UYK131034 UOO131020:UOO131034 UES131020:UES131034 TUW131020:TUW131034 TLA131020:TLA131034 TBE131020:TBE131034 SRI131020:SRI131034 SHM131020:SHM131034 RXQ131020:RXQ131034 RNU131020:RNU131034 RDY131020:RDY131034 QUC131020:QUC131034 QKG131020:QKG131034 QAK131020:QAK131034 PQO131020:PQO131034 PGS131020:PGS131034 OWW131020:OWW131034 ONA131020:ONA131034 ODE131020:ODE131034 NTI131020:NTI131034 NJM131020:NJM131034 MZQ131020:MZQ131034 MPU131020:MPU131034 MFY131020:MFY131034 LWC131020:LWC131034 LMG131020:LMG131034 LCK131020:LCK131034 KSO131020:KSO131034 KIS131020:KIS131034 JYW131020:JYW131034 JPA131020:JPA131034 JFE131020:JFE131034 IVI131020:IVI131034 ILM131020:ILM131034 IBQ131020:IBQ131034 HRU131020:HRU131034 HHY131020:HHY131034 GYC131020:GYC131034 GOG131020:GOG131034 GEK131020:GEK131034 FUO131020:FUO131034 FKS131020:FKS131034 FAW131020:FAW131034 ERA131020:ERA131034 EHE131020:EHE131034 DXI131020:DXI131034 DNM131020:DNM131034 DDQ131020:DDQ131034 CTU131020:CTU131034 CJY131020:CJY131034 CAC131020:CAC131034 BQG131020:BQG131034 BGK131020:BGK131034 AWO131020:AWO131034 AMS131020:AMS131034 ACW131020:ACW131034 TA131020:TA131034 JE131020:JE131034 I131020:I131034 WVQ65484:WVQ65498 WLU65484:WLU65498 WBY65484:WBY65498 VSC65484:VSC65498 VIG65484:VIG65498 UYK65484:UYK65498 UOO65484:UOO65498 UES65484:UES65498 TUW65484:TUW65498 TLA65484:TLA65498 TBE65484:TBE65498 SRI65484:SRI65498 SHM65484:SHM65498 RXQ65484:RXQ65498 RNU65484:RNU65498 RDY65484:RDY65498 QUC65484:QUC65498 QKG65484:QKG65498 QAK65484:QAK65498 PQO65484:PQO65498 PGS65484:PGS65498 OWW65484:OWW65498 ONA65484:ONA65498 ODE65484:ODE65498 NTI65484:NTI65498 NJM65484:NJM65498 MZQ65484:MZQ65498 MPU65484:MPU65498 MFY65484:MFY65498 LWC65484:LWC65498 LMG65484:LMG65498 LCK65484:LCK65498 KSO65484:KSO65498 KIS65484:KIS65498 JYW65484:JYW65498 JPA65484:JPA65498 JFE65484:JFE65498 IVI65484:IVI65498 ILM65484:ILM65498 IBQ65484:IBQ65498 HRU65484:HRU65498 HHY65484:HHY65498 GYC65484:GYC65498 GOG65484:GOG65498 GEK65484:GEK65498 FUO65484:FUO65498 FKS65484:FKS65498 FAW65484:FAW65498 ERA65484:ERA65498 EHE65484:EHE65498 DXI65484:DXI65498 DNM65484:DNM65498 DDQ65484:DDQ65498 CTU65484:CTU65498 CJY65484:CJY65498 CAC65484:CAC65498 BQG65484:BQG65498 BGK65484:BGK65498 AWO65484:AWO65498 AMS65484:AMS65498 ACW65484:ACW65498 TA65484:TA65498 JE65484:JE65498 I65484:I65498 WVQ38:WVQ42 WLU38:WLU42 WBY38:WBY42 VSC38:VSC42 VIG38:VIG42 UYK38:UYK42 UOO38:UOO42 UES38:UES42 TUW38:TUW42 TLA38:TLA42 TBE38:TBE42 SRI38:SRI42 SHM38:SHM42 RXQ38:RXQ42 RNU38:RNU42 RDY38:RDY42 QUC38:QUC42 QKG38:QKG42 QAK38:QAK42 PQO38:PQO42 PGS38:PGS42 OWW38:OWW42 ONA38:ONA42 ODE38:ODE42 NTI38:NTI42 NJM38:NJM42 MZQ38:MZQ42 MPU38:MPU42 MFY38:MFY42 LWC38:LWC42 LMG38:LMG42 LCK38:LCK42 KSO38:KSO42 KIS38:KIS42 JYW38:JYW42 JPA38:JPA42 JFE38:JFE42 IVI38:IVI42 ILM38:ILM42 IBQ38:IBQ42 HRU38:HRU42 HHY38:HHY42 GYC38:GYC42 GOG38:GOG42 GEK38:GEK42 FUO38:FUO42 FKS38:FKS42 FAW38:FAW42 ERA38:ERA42 EHE38:EHE42 DXI38:DXI42 DNM38:DNM42 DDQ38:DDQ42 CTU38:CTU42 CJY38:CJY42 CAC38:CAC42 BQG38:BQG42 BGK38:BGK42 AWO38:AWO42 AMS38:AMS42 ACW38:ACW42 TA38:TA42 JE38:JE42" xr:uid="{00000000-0002-0000-0400-00000A000000}">
      <formula1>$AP$65:$AP$66</formula1>
    </dataValidation>
    <dataValidation type="list" allowBlank="1" showInputMessage="1" showErrorMessage="1" sqref="WVR982979:WVR982982 WLV982979:WLV982982 WBZ982979:WBZ982982 VSD982979:VSD982982 VIH982979:VIH982982 UYL982979:UYL982982 UOP982979:UOP982982 UET982979:UET982982 TUX982979:TUX982982 TLB982979:TLB982982 TBF982979:TBF982982 SRJ982979:SRJ982982 SHN982979:SHN982982 RXR982979:RXR982982 RNV982979:RNV982982 RDZ982979:RDZ982982 QUD982979:QUD982982 QKH982979:QKH982982 QAL982979:QAL982982 PQP982979:PQP982982 PGT982979:PGT982982 OWX982979:OWX982982 ONB982979:ONB982982 ODF982979:ODF982982 NTJ982979:NTJ982982 NJN982979:NJN982982 MZR982979:MZR982982 MPV982979:MPV982982 MFZ982979:MFZ982982 LWD982979:LWD982982 LMH982979:LMH982982 LCL982979:LCL982982 KSP982979:KSP982982 KIT982979:KIT982982 JYX982979:JYX982982 JPB982979:JPB982982 JFF982979:JFF982982 IVJ982979:IVJ982982 ILN982979:ILN982982 IBR982979:IBR982982 HRV982979:HRV982982 HHZ982979:HHZ982982 GYD982979:GYD982982 GOH982979:GOH982982 GEL982979:GEL982982 FUP982979:FUP982982 FKT982979:FKT982982 FAX982979:FAX982982 ERB982979:ERB982982 EHF982979:EHF982982 DXJ982979:DXJ982982 DNN982979:DNN982982 DDR982979:DDR982982 CTV982979:CTV982982 CJZ982979:CJZ982982 CAD982979:CAD982982 BQH982979:BQH982982 BGL982979:BGL982982 AWP982979:AWP982982 AMT982979:AMT982982 ACX982979:ACX982982 TB982979:TB982982 JF982979:JF982982 J982979:J982982 WVR917443:WVR917446 WLV917443:WLV917446 WBZ917443:WBZ917446 VSD917443:VSD917446 VIH917443:VIH917446 UYL917443:UYL917446 UOP917443:UOP917446 UET917443:UET917446 TUX917443:TUX917446 TLB917443:TLB917446 TBF917443:TBF917446 SRJ917443:SRJ917446 SHN917443:SHN917446 RXR917443:RXR917446 RNV917443:RNV917446 RDZ917443:RDZ917446 QUD917443:QUD917446 QKH917443:QKH917446 QAL917443:QAL917446 PQP917443:PQP917446 PGT917443:PGT917446 OWX917443:OWX917446 ONB917443:ONB917446 ODF917443:ODF917446 NTJ917443:NTJ917446 NJN917443:NJN917446 MZR917443:MZR917446 MPV917443:MPV917446 MFZ917443:MFZ917446 LWD917443:LWD917446 LMH917443:LMH917446 LCL917443:LCL917446 KSP917443:KSP917446 KIT917443:KIT917446 JYX917443:JYX917446 JPB917443:JPB917446 JFF917443:JFF917446 IVJ917443:IVJ917446 ILN917443:ILN917446 IBR917443:IBR917446 HRV917443:HRV917446 HHZ917443:HHZ917446 GYD917443:GYD917446 GOH917443:GOH917446 GEL917443:GEL917446 FUP917443:FUP917446 FKT917443:FKT917446 FAX917443:FAX917446 ERB917443:ERB917446 EHF917443:EHF917446 DXJ917443:DXJ917446 DNN917443:DNN917446 DDR917443:DDR917446 CTV917443:CTV917446 CJZ917443:CJZ917446 CAD917443:CAD917446 BQH917443:BQH917446 BGL917443:BGL917446 AWP917443:AWP917446 AMT917443:AMT917446 ACX917443:ACX917446 TB917443:TB917446 JF917443:JF917446 J917443:J917446 WVR851907:WVR851910 WLV851907:WLV851910 WBZ851907:WBZ851910 VSD851907:VSD851910 VIH851907:VIH851910 UYL851907:UYL851910 UOP851907:UOP851910 UET851907:UET851910 TUX851907:TUX851910 TLB851907:TLB851910 TBF851907:TBF851910 SRJ851907:SRJ851910 SHN851907:SHN851910 RXR851907:RXR851910 RNV851907:RNV851910 RDZ851907:RDZ851910 QUD851907:QUD851910 QKH851907:QKH851910 QAL851907:QAL851910 PQP851907:PQP851910 PGT851907:PGT851910 OWX851907:OWX851910 ONB851907:ONB851910 ODF851907:ODF851910 NTJ851907:NTJ851910 NJN851907:NJN851910 MZR851907:MZR851910 MPV851907:MPV851910 MFZ851907:MFZ851910 LWD851907:LWD851910 LMH851907:LMH851910 LCL851907:LCL851910 KSP851907:KSP851910 KIT851907:KIT851910 JYX851907:JYX851910 JPB851907:JPB851910 JFF851907:JFF851910 IVJ851907:IVJ851910 ILN851907:ILN851910 IBR851907:IBR851910 HRV851907:HRV851910 HHZ851907:HHZ851910 GYD851907:GYD851910 GOH851907:GOH851910 GEL851907:GEL851910 FUP851907:FUP851910 FKT851907:FKT851910 FAX851907:FAX851910 ERB851907:ERB851910 EHF851907:EHF851910 DXJ851907:DXJ851910 DNN851907:DNN851910 DDR851907:DDR851910 CTV851907:CTV851910 CJZ851907:CJZ851910 CAD851907:CAD851910 BQH851907:BQH851910 BGL851907:BGL851910 AWP851907:AWP851910 AMT851907:AMT851910 ACX851907:ACX851910 TB851907:TB851910 JF851907:JF851910 J851907:J851910 WVR786371:WVR786374 WLV786371:WLV786374 WBZ786371:WBZ786374 VSD786371:VSD786374 VIH786371:VIH786374 UYL786371:UYL786374 UOP786371:UOP786374 UET786371:UET786374 TUX786371:TUX786374 TLB786371:TLB786374 TBF786371:TBF786374 SRJ786371:SRJ786374 SHN786371:SHN786374 RXR786371:RXR786374 RNV786371:RNV786374 RDZ786371:RDZ786374 QUD786371:QUD786374 QKH786371:QKH786374 QAL786371:QAL786374 PQP786371:PQP786374 PGT786371:PGT786374 OWX786371:OWX786374 ONB786371:ONB786374 ODF786371:ODF786374 NTJ786371:NTJ786374 NJN786371:NJN786374 MZR786371:MZR786374 MPV786371:MPV786374 MFZ786371:MFZ786374 LWD786371:LWD786374 LMH786371:LMH786374 LCL786371:LCL786374 KSP786371:KSP786374 KIT786371:KIT786374 JYX786371:JYX786374 JPB786371:JPB786374 JFF786371:JFF786374 IVJ786371:IVJ786374 ILN786371:ILN786374 IBR786371:IBR786374 HRV786371:HRV786374 HHZ786371:HHZ786374 GYD786371:GYD786374 GOH786371:GOH786374 GEL786371:GEL786374 FUP786371:FUP786374 FKT786371:FKT786374 FAX786371:FAX786374 ERB786371:ERB786374 EHF786371:EHF786374 DXJ786371:DXJ786374 DNN786371:DNN786374 DDR786371:DDR786374 CTV786371:CTV786374 CJZ786371:CJZ786374 CAD786371:CAD786374 BQH786371:BQH786374 BGL786371:BGL786374 AWP786371:AWP786374 AMT786371:AMT786374 ACX786371:ACX786374 TB786371:TB786374 JF786371:JF786374 J786371:J786374 WVR720835:WVR720838 WLV720835:WLV720838 WBZ720835:WBZ720838 VSD720835:VSD720838 VIH720835:VIH720838 UYL720835:UYL720838 UOP720835:UOP720838 UET720835:UET720838 TUX720835:TUX720838 TLB720835:TLB720838 TBF720835:TBF720838 SRJ720835:SRJ720838 SHN720835:SHN720838 RXR720835:RXR720838 RNV720835:RNV720838 RDZ720835:RDZ720838 QUD720835:QUD720838 QKH720835:QKH720838 QAL720835:QAL720838 PQP720835:PQP720838 PGT720835:PGT720838 OWX720835:OWX720838 ONB720835:ONB720838 ODF720835:ODF720838 NTJ720835:NTJ720838 NJN720835:NJN720838 MZR720835:MZR720838 MPV720835:MPV720838 MFZ720835:MFZ720838 LWD720835:LWD720838 LMH720835:LMH720838 LCL720835:LCL720838 KSP720835:KSP720838 KIT720835:KIT720838 JYX720835:JYX720838 JPB720835:JPB720838 JFF720835:JFF720838 IVJ720835:IVJ720838 ILN720835:ILN720838 IBR720835:IBR720838 HRV720835:HRV720838 HHZ720835:HHZ720838 GYD720835:GYD720838 GOH720835:GOH720838 GEL720835:GEL720838 FUP720835:FUP720838 FKT720835:FKT720838 FAX720835:FAX720838 ERB720835:ERB720838 EHF720835:EHF720838 DXJ720835:DXJ720838 DNN720835:DNN720838 DDR720835:DDR720838 CTV720835:CTV720838 CJZ720835:CJZ720838 CAD720835:CAD720838 BQH720835:BQH720838 BGL720835:BGL720838 AWP720835:AWP720838 AMT720835:AMT720838 ACX720835:ACX720838 TB720835:TB720838 JF720835:JF720838 J720835:J720838 WVR655299:WVR655302 WLV655299:WLV655302 WBZ655299:WBZ655302 VSD655299:VSD655302 VIH655299:VIH655302 UYL655299:UYL655302 UOP655299:UOP655302 UET655299:UET655302 TUX655299:TUX655302 TLB655299:TLB655302 TBF655299:TBF655302 SRJ655299:SRJ655302 SHN655299:SHN655302 RXR655299:RXR655302 RNV655299:RNV655302 RDZ655299:RDZ655302 QUD655299:QUD655302 QKH655299:QKH655302 QAL655299:QAL655302 PQP655299:PQP655302 PGT655299:PGT655302 OWX655299:OWX655302 ONB655299:ONB655302 ODF655299:ODF655302 NTJ655299:NTJ655302 NJN655299:NJN655302 MZR655299:MZR655302 MPV655299:MPV655302 MFZ655299:MFZ655302 LWD655299:LWD655302 LMH655299:LMH655302 LCL655299:LCL655302 KSP655299:KSP655302 KIT655299:KIT655302 JYX655299:JYX655302 JPB655299:JPB655302 JFF655299:JFF655302 IVJ655299:IVJ655302 ILN655299:ILN655302 IBR655299:IBR655302 HRV655299:HRV655302 HHZ655299:HHZ655302 GYD655299:GYD655302 GOH655299:GOH655302 GEL655299:GEL655302 FUP655299:FUP655302 FKT655299:FKT655302 FAX655299:FAX655302 ERB655299:ERB655302 EHF655299:EHF655302 DXJ655299:DXJ655302 DNN655299:DNN655302 DDR655299:DDR655302 CTV655299:CTV655302 CJZ655299:CJZ655302 CAD655299:CAD655302 BQH655299:BQH655302 BGL655299:BGL655302 AWP655299:AWP655302 AMT655299:AMT655302 ACX655299:ACX655302 TB655299:TB655302 JF655299:JF655302 J655299:J655302 WVR589763:WVR589766 WLV589763:WLV589766 WBZ589763:WBZ589766 VSD589763:VSD589766 VIH589763:VIH589766 UYL589763:UYL589766 UOP589763:UOP589766 UET589763:UET589766 TUX589763:TUX589766 TLB589763:TLB589766 TBF589763:TBF589766 SRJ589763:SRJ589766 SHN589763:SHN589766 RXR589763:RXR589766 RNV589763:RNV589766 RDZ589763:RDZ589766 QUD589763:QUD589766 QKH589763:QKH589766 QAL589763:QAL589766 PQP589763:PQP589766 PGT589763:PGT589766 OWX589763:OWX589766 ONB589763:ONB589766 ODF589763:ODF589766 NTJ589763:NTJ589766 NJN589763:NJN589766 MZR589763:MZR589766 MPV589763:MPV589766 MFZ589763:MFZ589766 LWD589763:LWD589766 LMH589763:LMH589766 LCL589763:LCL589766 KSP589763:KSP589766 KIT589763:KIT589766 JYX589763:JYX589766 JPB589763:JPB589766 JFF589763:JFF589766 IVJ589763:IVJ589766 ILN589763:ILN589766 IBR589763:IBR589766 HRV589763:HRV589766 HHZ589763:HHZ589766 GYD589763:GYD589766 GOH589763:GOH589766 GEL589763:GEL589766 FUP589763:FUP589766 FKT589763:FKT589766 FAX589763:FAX589766 ERB589763:ERB589766 EHF589763:EHF589766 DXJ589763:DXJ589766 DNN589763:DNN589766 DDR589763:DDR589766 CTV589763:CTV589766 CJZ589763:CJZ589766 CAD589763:CAD589766 BQH589763:BQH589766 BGL589763:BGL589766 AWP589763:AWP589766 AMT589763:AMT589766 ACX589763:ACX589766 TB589763:TB589766 JF589763:JF589766 J589763:J589766 WVR524227:WVR524230 WLV524227:WLV524230 WBZ524227:WBZ524230 VSD524227:VSD524230 VIH524227:VIH524230 UYL524227:UYL524230 UOP524227:UOP524230 UET524227:UET524230 TUX524227:TUX524230 TLB524227:TLB524230 TBF524227:TBF524230 SRJ524227:SRJ524230 SHN524227:SHN524230 RXR524227:RXR524230 RNV524227:RNV524230 RDZ524227:RDZ524230 QUD524227:QUD524230 QKH524227:QKH524230 QAL524227:QAL524230 PQP524227:PQP524230 PGT524227:PGT524230 OWX524227:OWX524230 ONB524227:ONB524230 ODF524227:ODF524230 NTJ524227:NTJ524230 NJN524227:NJN524230 MZR524227:MZR524230 MPV524227:MPV524230 MFZ524227:MFZ524230 LWD524227:LWD524230 LMH524227:LMH524230 LCL524227:LCL524230 KSP524227:KSP524230 KIT524227:KIT524230 JYX524227:JYX524230 JPB524227:JPB524230 JFF524227:JFF524230 IVJ524227:IVJ524230 ILN524227:ILN524230 IBR524227:IBR524230 HRV524227:HRV524230 HHZ524227:HHZ524230 GYD524227:GYD524230 GOH524227:GOH524230 GEL524227:GEL524230 FUP524227:FUP524230 FKT524227:FKT524230 FAX524227:FAX524230 ERB524227:ERB524230 EHF524227:EHF524230 DXJ524227:DXJ524230 DNN524227:DNN524230 DDR524227:DDR524230 CTV524227:CTV524230 CJZ524227:CJZ524230 CAD524227:CAD524230 BQH524227:BQH524230 BGL524227:BGL524230 AWP524227:AWP524230 AMT524227:AMT524230 ACX524227:ACX524230 TB524227:TB524230 JF524227:JF524230 J524227:J524230 WVR458691:WVR458694 WLV458691:WLV458694 WBZ458691:WBZ458694 VSD458691:VSD458694 VIH458691:VIH458694 UYL458691:UYL458694 UOP458691:UOP458694 UET458691:UET458694 TUX458691:TUX458694 TLB458691:TLB458694 TBF458691:TBF458694 SRJ458691:SRJ458694 SHN458691:SHN458694 RXR458691:RXR458694 RNV458691:RNV458694 RDZ458691:RDZ458694 QUD458691:QUD458694 QKH458691:QKH458694 QAL458691:QAL458694 PQP458691:PQP458694 PGT458691:PGT458694 OWX458691:OWX458694 ONB458691:ONB458694 ODF458691:ODF458694 NTJ458691:NTJ458694 NJN458691:NJN458694 MZR458691:MZR458694 MPV458691:MPV458694 MFZ458691:MFZ458694 LWD458691:LWD458694 LMH458691:LMH458694 LCL458691:LCL458694 KSP458691:KSP458694 KIT458691:KIT458694 JYX458691:JYX458694 JPB458691:JPB458694 JFF458691:JFF458694 IVJ458691:IVJ458694 ILN458691:ILN458694 IBR458691:IBR458694 HRV458691:HRV458694 HHZ458691:HHZ458694 GYD458691:GYD458694 GOH458691:GOH458694 GEL458691:GEL458694 FUP458691:FUP458694 FKT458691:FKT458694 FAX458691:FAX458694 ERB458691:ERB458694 EHF458691:EHF458694 DXJ458691:DXJ458694 DNN458691:DNN458694 DDR458691:DDR458694 CTV458691:CTV458694 CJZ458691:CJZ458694 CAD458691:CAD458694 BQH458691:BQH458694 BGL458691:BGL458694 AWP458691:AWP458694 AMT458691:AMT458694 ACX458691:ACX458694 TB458691:TB458694 JF458691:JF458694 J458691:J458694 WVR393155:WVR393158 WLV393155:WLV393158 WBZ393155:WBZ393158 VSD393155:VSD393158 VIH393155:VIH393158 UYL393155:UYL393158 UOP393155:UOP393158 UET393155:UET393158 TUX393155:TUX393158 TLB393155:TLB393158 TBF393155:TBF393158 SRJ393155:SRJ393158 SHN393155:SHN393158 RXR393155:RXR393158 RNV393155:RNV393158 RDZ393155:RDZ393158 QUD393155:QUD393158 QKH393155:QKH393158 QAL393155:QAL393158 PQP393155:PQP393158 PGT393155:PGT393158 OWX393155:OWX393158 ONB393155:ONB393158 ODF393155:ODF393158 NTJ393155:NTJ393158 NJN393155:NJN393158 MZR393155:MZR393158 MPV393155:MPV393158 MFZ393155:MFZ393158 LWD393155:LWD393158 LMH393155:LMH393158 LCL393155:LCL393158 KSP393155:KSP393158 KIT393155:KIT393158 JYX393155:JYX393158 JPB393155:JPB393158 JFF393155:JFF393158 IVJ393155:IVJ393158 ILN393155:ILN393158 IBR393155:IBR393158 HRV393155:HRV393158 HHZ393155:HHZ393158 GYD393155:GYD393158 GOH393155:GOH393158 GEL393155:GEL393158 FUP393155:FUP393158 FKT393155:FKT393158 FAX393155:FAX393158 ERB393155:ERB393158 EHF393155:EHF393158 DXJ393155:DXJ393158 DNN393155:DNN393158 DDR393155:DDR393158 CTV393155:CTV393158 CJZ393155:CJZ393158 CAD393155:CAD393158 BQH393155:BQH393158 BGL393155:BGL393158 AWP393155:AWP393158 AMT393155:AMT393158 ACX393155:ACX393158 TB393155:TB393158 JF393155:JF393158 J393155:J393158 WVR327619:WVR327622 WLV327619:WLV327622 WBZ327619:WBZ327622 VSD327619:VSD327622 VIH327619:VIH327622 UYL327619:UYL327622 UOP327619:UOP327622 UET327619:UET327622 TUX327619:TUX327622 TLB327619:TLB327622 TBF327619:TBF327622 SRJ327619:SRJ327622 SHN327619:SHN327622 RXR327619:RXR327622 RNV327619:RNV327622 RDZ327619:RDZ327622 QUD327619:QUD327622 QKH327619:QKH327622 QAL327619:QAL327622 PQP327619:PQP327622 PGT327619:PGT327622 OWX327619:OWX327622 ONB327619:ONB327622 ODF327619:ODF327622 NTJ327619:NTJ327622 NJN327619:NJN327622 MZR327619:MZR327622 MPV327619:MPV327622 MFZ327619:MFZ327622 LWD327619:LWD327622 LMH327619:LMH327622 LCL327619:LCL327622 KSP327619:KSP327622 KIT327619:KIT327622 JYX327619:JYX327622 JPB327619:JPB327622 JFF327619:JFF327622 IVJ327619:IVJ327622 ILN327619:ILN327622 IBR327619:IBR327622 HRV327619:HRV327622 HHZ327619:HHZ327622 GYD327619:GYD327622 GOH327619:GOH327622 GEL327619:GEL327622 FUP327619:FUP327622 FKT327619:FKT327622 FAX327619:FAX327622 ERB327619:ERB327622 EHF327619:EHF327622 DXJ327619:DXJ327622 DNN327619:DNN327622 DDR327619:DDR327622 CTV327619:CTV327622 CJZ327619:CJZ327622 CAD327619:CAD327622 BQH327619:BQH327622 BGL327619:BGL327622 AWP327619:AWP327622 AMT327619:AMT327622 ACX327619:ACX327622 TB327619:TB327622 JF327619:JF327622 J327619:J327622 WVR262083:WVR262086 WLV262083:WLV262086 WBZ262083:WBZ262086 VSD262083:VSD262086 VIH262083:VIH262086 UYL262083:UYL262086 UOP262083:UOP262086 UET262083:UET262086 TUX262083:TUX262086 TLB262083:TLB262086 TBF262083:TBF262086 SRJ262083:SRJ262086 SHN262083:SHN262086 RXR262083:RXR262086 RNV262083:RNV262086 RDZ262083:RDZ262086 QUD262083:QUD262086 QKH262083:QKH262086 QAL262083:QAL262086 PQP262083:PQP262086 PGT262083:PGT262086 OWX262083:OWX262086 ONB262083:ONB262086 ODF262083:ODF262086 NTJ262083:NTJ262086 NJN262083:NJN262086 MZR262083:MZR262086 MPV262083:MPV262086 MFZ262083:MFZ262086 LWD262083:LWD262086 LMH262083:LMH262086 LCL262083:LCL262086 KSP262083:KSP262086 KIT262083:KIT262086 JYX262083:JYX262086 JPB262083:JPB262086 JFF262083:JFF262086 IVJ262083:IVJ262086 ILN262083:ILN262086 IBR262083:IBR262086 HRV262083:HRV262086 HHZ262083:HHZ262086 GYD262083:GYD262086 GOH262083:GOH262086 GEL262083:GEL262086 FUP262083:FUP262086 FKT262083:FKT262086 FAX262083:FAX262086 ERB262083:ERB262086 EHF262083:EHF262086 DXJ262083:DXJ262086 DNN262083:DNN262086 DDR262083:DDR262086 CTV262083:CTV262086 CJZ262083:CJZ262086 CAD262083:CAD262086 BQH262083:BQH262086 BGL262083:BGL262086 AWP262083:AWP262086 AMT262083:AMT262086 ACX262083:ACX262086 TB262083:TB262086 JF262083:JF262086 J262083:J262086 WVR196547:WVR196550 WLV196547:WLV196550 WBZ196547:WBZ196550 VSD196547:VSD196550 VIH196547:VIH196550 UYL196547:UYL196550 UOP196547:UOP196550 UET196547:UET196550 TUX196547:TUX196550 TLB196547:TLB196550 TBF196547:TBF196550 SRJ196547:SRJ196550 SHN196547:SHN196550 RXR196547:RXR196550 RNV196547:RNV196550 RDZ196547:RDZ196550 QUD196547:QUD196550 QKH196547:QKH196550 QAL196547:QAL196550 PQP196547:PQP196550 PGT196547:PGT196550 OWX196547:OWX196550 ONB196547:ONB196550 ODF196547:ODF196550 NTJ196547:NTJ196550 NJN196547:NJN196550 MZR196547:MZR196550 MPV196547:MPV196550 MFZ196547:MFZ196550 LWD196547:LWD196550 LMH196547:LMH196550 LCL196547:LCL196550 KSP196547:KSP196550 KIT196547:KIT196550 JYX196547:JYX196550 JPB196547:JPB196550 JFF196547:JFF196550 IVJ196547:IVJ196550 ILN196547:ILN196550 IBR196547:IBR196550 HRV196547:HRV196550 HHZ196547:HHZ196550 GYD196547:GYD196550 GOH196547:GOH196550 GEL196547:GEL196550 FUP196547:FUP196550 FKT196547:FKT196550 FAX196547:FAX196550 ERB196547:ERB196550 EHF196547:EHF196550 DXJ196547:DXJ196550 DNN196547:DNN196550 DDR196547:DDR196550 CTV196547:CTV196550 CJZ196547:CJZ196550 CAD196547:CAD196550 BQH196547:BQH196550 BGL196547:BGL196550 AWP196547:AWP196550 AMT196547:AMT196550 ACX196547:ACX196550 TB196547:TB196550 JF196547:JF196550 J196547:J196550 WVR131011:WVR131014 WLV131011:WLV131014 WBZ131011:WBZ131014 VSD131011:VSD131014 VIH131011:VIH131014 UYL131011:UYL131014 UOP131011:UOP131014 UET131011:UET131014 TUX131011:TUX131014 TLB131011:TLB131014 TBF131011:TBF131014 SRJ131011:SRJ131014 SHN131011:SHN131014 RXR131011:RXR131014 RNV131011:RNV131014 RDZ131011:RDZ131014 QUD131011:QUD131014 QKH131011:QKH131014 QAL131011:QAL131014 PQP131011:PQP131014 PGT131011:PGT131014 OWX131011:OWX131014 ONB131011:ONB131014 ODF131011:ODF131014 NTJ131011:NTJ131014 NJN131011:NJN131014 MZR131011:MZR131014 MPV131011:MPV131014 MFZ131011:MFZ131014 LWD131011:LWD131014 LMH131011:LMH131014 LCL131011:LCL131014 KSP131011:KSP131014 KIT131011:KIT131014 JYX131011:JYX131014 JPB131011:JPB131014 JFF131011:JFF131014 IVJ131011:IVJ131014 ILN131011:ILN131014 IBR131011:IBR131014 HRV131011:HRV131014 HHZ131011:HHZ131014 GYD131011:GYD131014 GOH131011:GOH131014 GEL131011:GEL131014 FUP131011:FUP131014 FKT131011:FKT131014 FAX131011:FAX131014 ERB131011:ERB131014 EHF131011:EHF131014 DXJ131011:DXJ131014 DNN131011:DNN131014 DDR131011:DDR131014 CTV131011:CTV131014 CJZ131011:CJZ131014 CAD131011:CAD131014 BQH131011:BQH131014 BGL131011:BGL131014 AWP131011:AWP131014 AMT131011:AMT131014 ACX131011:ACX131014 TB131011:TB131014 JF131011:JF131014 J131011:J131014 WVR65475:WVR65478 WLV65475:WLV65478 WBZ65475:WBZ65478 VSD65475:VSD65478 VIH65475:VIH65478 UYL65475:UYL65478 UOP65475:UOP65478 UET65475:UET65478 TUX65475:TUX65478 TLB65475:TLB65478 TBF65475:TBF65478 SRJ65475:SRJ65478 SHN65475:SHN65478 RXR65475:RXR65478 RNV65475:RNV65478 RDZ65475:RDZ65478 QUD65475:QUD65478 QKH65475:QKH65478 QAL65475:QAL65478 PQP65475:PQP65478 PGT65475:PGT65478 OWX65475:OWX65478 ONB65475:ONB65478 ODF65475:ODF65478 NTJ65475:NTJ65478 NJN65475:NJN65478 MZR65475:MZR65478 MPV65475:MPV65478 MFZ65475:MFZ65478 LWD65475:LWD65478 LMH65475:LMH65478 LCL65475:LCL65478 KSP65475:KSP65478 KIT65475:KIT65478 JYX65475:JYX65478 JPB65475:JPB65478 JFF65475:JFF65478 IVJ65475:IVJ65478 ILN65475:ILN65478 IBR65475:IBR65478 HRV65475:HRV65478 HHZ65475:HHZ65478 GYD65475:GYD65478 GOH65475:GOH65478 GEL65475:GEL65478 FUP65475:FUP65478 FKT65475:FKT65478 FAX65475:FAX65478 ERB65475:ERB65478 EHF65475:EHF65478 DXJ65475:DXJ65478 DNN65475:DNN65478 DDR65475:DDR65478 CTV65475:CTV65478 CJZ65475:CJZ65478 CAD65475:CAD65478 BQH65475:BQH65478 BGL65475:BGL65478 AWP65475:AWP65478 AMT65475:AMT65478 ACX65475:ACX65478 TB65475:TB65478 JF65475:JF65478 J65475:J65478 WVR29:WVR32 WLV29:WLV32 WBZ29:WBZ32 VSD29:VSD32 VIH29:VIH32 UYL29:UYL32 UOP29:UOP32 UET29:UET32 TUX29:TUX32 TLB29:TLB32 TBF29:TBF32 SRJ29:SRJ32 SHN29:SHN32 RXR29:RXR32 RNV29:RNV32 RDZ29:RDZ32 QUD29:QUD32 QKH29:QKH32 QAL29:QAL32 PQP29:PQP32 PGT29:PGT32 OWX29:OWX32 ONB29:ONB32 ODF29:ODF32 NTJ29:NTJ32 NJN29:NJN32 MZR29:MZR32 MPV29:MPV32 MFZ29:MFZ32 LWD29:LWD32 LMH29:LMH32 LCL29:LCL32 KSP29:KSP32 KIT29:KIT32 JYX29:JYX32 JPB29:JPB32 JFF29:JFF32 IVJ29:IVJ32 ILN29:ILN32 IBR29:IBR32 HRV29:HRV32 HHZ29:HHZ32 GYD29:GYD32 GOH29:GOH32 GEL29:GEL32 FUP29:FUP32 FKT29:FKT32 FAX29:FAX32 ERB29:ERB32 EHF29:EHF32 DXJ29:DXJ32 DNN29:DNN32 DDR29:DDR32 CTV29:CTV32 CJZ29:CJZ32 CAD29:CAD32 BQH29:BQH32 BGL29:BGL32 AWP29:AWP32 AMT29:AMT32 ACX29:ACX32 TB29:TB32 JF29:JF32" xr:uid="{00000000-0002-0000-0400-00000B000000}">
      <formula1>$AP$63</formula1>
    </dataValidation>
    <dataValidation type="list" allowBlank="1" showInputMessage="1" showErrorMessage="1" sqref="WVR983020:WVR983024 WLV983020:WLV983024 WBZ983020:WBZ983024 VSD983020:VSD983024 VIH983020:VIH983024 UYL983020:UYL983024 UOP983020:UOP983024 UET983020:UET983024 TUX983020:TUX983024 TLB983020:TLB983024 TBF983020:TBF983024 SRJ983020:SRJ983024 SHN983020:SHN983024 RXR983020:RXR983024 RNV983020:RNV983024 RDZ983020:RDZ983024 QUD983020:QUD983024 QKH983020:QKH983024 QAL983020:QAL983024 PQP983020:PQP983024 PGT983020:PGT983024 OWX983020:OWX983024 ONB983020:ONB983024 ODF983020:ODF983024 NTJ983020:NTJ983024 NJN983020:NJN983024 MZR983020:MZR983024 MPV983020:MPV983024 MFZ983020:MFZ983024 LWD983020:LWD983024 LMH983020:LMH983024 LCL983020:LCL983024 KSP983020:KSP983024 KIT983020:KIT983024 JYX983020:JYX983024 JPB983020:JPB983024 JFF983020:JFF983024 IVJ983020:IVJ983024 ILN983020:ILN983024 IBR983020:IBR983024 HRV983020:HRV983024 HHZ983020:HHZ983024 GYD983020:GYD983024 GOH983020:GOH983024 GEL983020:GEL983024 FUP983020:FUP983024 FKT983020:FKT983024 FAX983020:FAX983024 ERB983020:ERB983024 EHF983020:EHF983024 DXJ983020:DXJ983024 DNN983020:DNN983024 DDR983020:DDR983024 CTV983020:CTV983024 CJZ983020:CJZ983024 CAD983020:CAD983024 BQH983020:BQH983024 BGL983020:BGL983024 AWP983020:AWP983024 AMT983020:AMT983024 ACX983020:ACX983024 TB983020:TB983024 JF983020:JF983024 J983020:J983024 WVR917484:WVR917488 WLV917484:WLV917488 WBZ917484:WBZ917488 VSD917484:VSD917488 VIH917484:VIH917488 UYL917484:UYL917488 UOP917484:UOP917488 UET917484:UET917488 TUX917484:TUX917488 TLB917484:TLB917488 TBF917484:TBF917488 SRJ917484:SRJ917488 SHN917484:SHN917488 RXR917484:RXR917488 RNV917484:RNV917488 RDZ917484:RDZ917488 QUD917484:QUD917488 QKH917484:QKH917488 QAL917484:QAL917488 PQP917484:PQP917488 PGT917484:PGT917488 OWX917484:OWX917488 ONB917484:ONB917488 ODF917484:ODF917488 NTJ917484:NTJ917488 NJN917484:NJN917488 MZR917484:MZR917488 MPV917484:MPV917488 MFZ917484:MFZ917488 LWD917484:LWD917488 LMH917484:LMH917488 LCL917484:LCL917488 KSP917484:KSP917488 KIT917484:KIT917488 JYX917484:JYX917488 JPB917484:JPB917488 JFF917484:JFF917488 IVJ917484:IVJ917488 ILN917484:ILN917488 IBR917484:IBR917488 HRV917484:HRV917488 HHZ917484:HHZ917488 GYD917484:GYD917488 GOH917484:GOH917488 GEL917484:GEL917488 FUP917484:FUP917488 FKT917484:FKT917488 FAX917484:FAX917488 ERB917484:ERB917488 EHF917484:EHF917488 DXJ917484:DXJ917488 DNN917484:DNN917488 DDR917484:DDR917488 CTV917484:CTV917488 CJZ917484:CJZ917488 CAD917484:CAD917488 BQH917484:BQH917488 BGL917484:BGL917488 AWP917484:AWP917488 AMT917484:AMT917488 ACX917484:ACX917488 TB917484:TB917488 JF917484:JF917488 J917484:J917488 WVR851948:WVR851952 WLV851948:WLV851952 WBZ851948:WBZ851952 VSD851948:VSD851952 VIH851948:VIH851952 UYL851948:UYL851952 UOP851948:UOP851952 UET851948:UET851952 TUX851948:TUX851952 TLB851948:TLB851952 TBF851948:TBF851952 SRJ851948:SRJ851952 SHN851948:SHN851952 RXR851948:RXR851952 RNV851948:RNV851952 RDZ851948:RDZ851952 QUD851948:QUD851952 QKH851948:QKH851952 QAL851948:QAL851952 PQP851948:PQP851952 PGT851948:PGT851952 OWX851948:OWX851952 ONB851948:ONB851952 ODF851948:ODF851952 NTJ851948:NTJ851952 NJN851948:NJN851952 MZR851948:MZR851952 MPV851948:MPV851952 MFZ851948:MFZ851952 LWD851948:LWD851952 LMH851948:LMH851952 LCL851948:LCL851952 KSP851948:KSP851952 KIT851948:KIT851952 JYX851948:JYX851952 JPB851948:JPB851952 JFF851948:JFF851952 IVJ851948:IVJ851952 ILN851948:ILN851952 IBR851948:IBR851952 HRV851948:HRV851952 HHZ851948:HHZ851952 GYD851948:GYD851952 GOH851948:GOH851952 GEL851948:GEL851952 FUP851948:FUP851952 FKT851948:FKT851952 FAX851948:FAX851952 ERB851948:ERB851952 EHF851948:EHF851952 DXJ851948:DXJ851952 DNN851948:DNN851952 DDR851948:DDR851952 CTV851948:CTV851952 CJZ851948:CJZ851952 CAD851948:CAD851952 BQH851948:BQH851952 BGL851948:BGL851952 AWP851948:AWP851952 AMT851948:AMT851952 ACX851948:ACX851952 TB851948:TB851952 JF851948:JF851952 J851948:J851952 WVR786412:WVR786416 WLV786412:WLV786416 WBZ786412:WBZ786416 VSD786412:VSD786416 VIH786412:VIH786416 UYL786412:UYL786416 UOP786412:UOP786416 UET786412:UET786416 TUX786412:TUX786416 TLB786412:TLB786416 TBF786412:TBF786416 SRJ786412:SRJ786416 SHN786412:SHN786416 RXR786412:RXR786416 RNV786412:RNV786416 RDZ786412:RDZ786416 QUD786412:QUD786416 QKH786412:QKH786416 QAL786412:QAL786416 PQP786412:PQP786416 PGT786412:PGT786416 OWX786412:OWX786416 ONB786412:ONB786416 ODF786412:ODF786416 NTJ786412:NTJ786416 NJN786412:NJN786416 MZR786412:MZR786416 MPV786412:MPV786416 MFZ786412:MFZ786416 LWD786412:LWD786416 LMH786412:LMH786416 LCL786412:LCL786416 KSP786412:KSP786416 KIT786412:KIT786416 JYX786412:JYX786416 JPB786412:JPB786416 JFF786412:JFF786416 IVJ786412:IVJ786416 ILN786412:ILN786416 IBR786412:IBR786416 HRV786412:HRV786416 HHZ786412:HHZ786416 GYD786412:GYD786416 GOH786412:GOH786416 GEL786412:GEL786416 FUP786412:FUP786416 FKT786412:FKT786416 FAX786412:FAX786416 ERB786412:ERB786416 EHF786412:EHF786416 DXJ786412:DXJ786416 DNN786412:DNN786416 DDR786412:DDR786416 CTV786412:CTV786416 CJZ786412:CJZ786416 CAD786412:CAD786416 BQH786412:BQH786416 BGL786412:BGL786416 AWP786412:AWP786416 AMT786412:AMT786416 ACX786412:ACX786416 TB786412:TB786416 JF786412:JF786416 J786412:J786416 WVR720876:WVR720880 WLV720876:WLV720880 WBZ720876:WBZ720880 VSD720876:VSD720880 VIH720876:VIH720880 UYL720876:UYL720880 UOP720876:UOP720880 UET720876:UET720880 TUX720876:TUX720880 TLB720876:TLB720880 TBF720876:TBF720880 SRJ720876:SRJ720880 SHN720876:SHN720880 RXR720876:RXR720880 RNV720876:RNV720880 RDZ720876:RDZ720880 QUD720876:QUD720880 QKH720876:QKH720880 QAL720876:QAL720880 PQP720876:PQP720880 PGT720876:PGT720880 OWX720876:OWX720880 ONB720876:ONB720880 ODF720876:ODF720880 NTJ720876:NTJ720880 NJN720876:NJN720880 MZR720876:MZR720880 MPV720876:MPV720880 MFZ720876:MFZ720880 LWD720876:LWD720880 LMH720876:LMH720880 LCL720876:LCL720880 KSP720876:KSP720880 KIT720876:KIT720880 JYX720876:JYX720880 JPB720876:JPB720880 JFF720876:JFF720880 IVJ720876:IVJ720880 ILN720876:ILN720880 IBR720876:IBR720880 HRV720876:HRV720880 HHZ720876:HHZ720880 GYD720876:GYD720880 GOH720876:GOH720880 GEL720876:GEL720880 FUP720876:FUP720880 FKT720876:FKT720880 FAX720876:FAX720880 ERB720876:ERB720880 EHF720876:EHF720880 DXJ720876:DXJ720880 DNN720876:DNN720880 DDR720876:DDR720880 CTV720876:CTV720880 CJZ720876:CJZ720880 CAD720876:CAD720880 BQH720876:BQH720880 BGL720876:BGL720880 AWP720876:AWP720880 AMT720876:AMT720880 ACX720876:ACX720880 TB720876:TB720880 JF720876:JF720880 J720876:J720880 WVR655340:WVR655344 WLV655340:WLV655344 WBZ655340:WBZ655344 VSD655340:VSD655344 VIH655340:VIH655344 UYL655340:UYL655344 UOP655340:UOP655344 UET655340:UET655344 TUX655340:TUX655344 TLB655340:TLB655344 TBF655340:TBF655344 SRJ655340:SRJ655344 SHN655340:SHN655344 RXR655340:RXR655344 RNV655340:RNV655344 RDZ655340:RDZ655344 QUD655340:QUD655344 QKH655340:QKH655344 QAL655340:QAL655344 PQP655340:PQP655344 PGT655340:PGT655344 OWX655340:OWX655344 ONB655340:ONB655344 ODF655340:ODF655344 NTJ655340:NTJ655344 NJN655340:NJN655344 MZR655340:MZR655344 MPV655340:MPV655344 MFZ655340:MFZ655344 LWD655340:LWD655344 LMH655340:LMH655344 LCL655340:LCL655344 KSP655340:KSP655344 KIT655340:KIT655344 JYX655340:JYX655344 JPB655340:JPB655344 JFF655340:JFF655344 IVJ655340:IVJ655344 ILN655340:ILN655344 IBR655340:IBR655344 HRV655340:HRV655344 HHZ655340:HHZ655344 GYD655340:GYD655344 GOH655340:GOH655344 GEL655340:GEL655344 FUP655340:FUP655344 FKT655340:FKT655344 FAX655340:FAX655344 ERB655340:ERB655344 EHF655340:EHF655344 DXJ655340:DXJ655344 DNN655340:DNN655344 DDR655340:DDR655344 CTV655340:CTV655344 CJZ655340:CJZ655344 CAD655340:CAD655344 BQH655340:BQH655344 BGL655340:BGL655344 AWP655340:AWP655344 AMT655340:AMT655344 ACX655340:ACX655344 TB655340:TB655344 JF655340:JF655344 J655340:J655344 WVR589804:WVR589808 WLV589804:WLV589808 WBZ589804:WBZ589808 VSD589804:VSD589808 VIH589804:VIH589808 UYL589804:UYL589808 UOP589804:UOP589808 UET589804:UET589808 TUX589804:TUX589808 TLB589804:TLB589808 TBF589804:TBF589808 SRJ589804:SRJ589808 SHN589804:SHN589808 RXR589804:RXR589808 RNV589804:RNV589808 RDZ589804:RDZ589808 QUD589804:QUD589808 QKH589804:QKH589808 QAL589804:QAL589808 PQP589804:PQP589808 PGT589804:PGT589808 OWX589804:OWX589808 ONB589804:ONB589808 ODF589804:ODF589808 NTJ589804:NTJ589808 NJN589804:NJN589808 MZR589804:MZR589808 MPV589804:MPV589808 MFZ589804:MFZ589808 LWD589804:LWD589808 LMH589804:LMH589808 LCL589804:LCL589808 KSP589804:KSP589808 KIT589804:KIT589808 JYX589804:JYX589808 JPB589804:JPB589808 JFF589804:JFF589808 IVJ589804:IVJ589808 ILN589804:ILN589808 IBR589804:IBR589808 HRV589804:HRV589808 HHZ589804:HHZ589808 GYD589804:GYD589808 GOH589804:GOH589808 GEL589804:GEL589808 FUP589804:FUP589808 FKT589804:FKT589808 FAX589804:FAX589808 ERB589804:ERB589808 EHF589804:EHF589808 DXJ589804:DXJ589808 DNN589804:DNN589808 DDR589804:DDR589808 CTV589804:CTV589808 CJZ589804:CJZ589808 CAD589804:CAD589808 BQH589804:BQH589808 BGL589804:BGL589808 AWP589804:AWP589808 AMT589804:AMT589808 ACX589804:ACX589808 TB589804:TB589808 JF589804:JF589808 J589804:J589808 WVR524268:WVR524272 WLV524268:WLV524272 WBZ524268:WBZ524272 VSD524268:VSD524272 VIH524268:VIH524272 UYL524268:UYL524272 UOP524268:UOP524272 UET524268:UET524272 TUX524268:TUX524272 TLB524268:TLB524272 TBF524268:TBF524272 SRJ524268:SRJ524272 SHN524268:SHN524272 RXR524268:RXR524272 RNV524268:RNV524272 RDZ524268:RDZ524272 QUD524268:QUD524272 QKH524268:QKH524272 QAL524268:QAL524272 PQP524268:PQP524272 PGT524268:PGT524272 OWX524268:OWX524272 ONB524268:ONB524272 ODF524268:ODF524272 NTJ524268:NTJ524272 NJN524268:NJN524272 MZR524268:MZR524272 MPV524268:MPV524272 MFZ524268:MFZ524272 LWD524268:LWD524272 LMH524268:LMH524272 LCL524268:LCL524272 KSP524268:KSP524272 KIT524268:KIT524272 JYX524268:JYX524272 JPB524268:JPB524272 JFF524268:JFF524272 IVJ524268:IVJ524272 ILN524268:ILN524272 IBR524268:IBR524272 HRV524268:HRV524272 HHZ524268:HHZ524272 GYD524268:GYD524272 GOH524268:GOH524272 GEL524268:GEL524272 FUP524268:FUP524272 FKT524268:FKT524272 FAX524268:FAX524272 ERB524268:ERB524272 EHF524268:EHF524272 DXJ524268:DXJ524272 DNN524268:DNN524272 DDR524268:DDR524272 CTV524268:CTV524272 CJZ524268:CJZ524272 CAD524268:CAD524272 BQH524268:BQH524272 BGL524268:BGL524272 AWP524268:AWP524272 AMT524268:AMT524272 ACX524268:ACX524272 TB524268:TB524272 JF524268:JF524272 J524268:J524272 WVR458732:WVR458736 WLV458732:WLV458736 WBZ458732:WBZ458736 VSD458732:VSD458736 VIH458732:VIH458736 UYL458732:UYL458736 UOP458732:UOP458736 UET458732:UET458736 TUX458732:TUX458736 TLB458732:TLB458736 TBF458732:TBF458736 SRJ458732:SRJ458736 SHN458732:SHN458736 RXR458732:RXR458736 RNV458732:RNV458736 RDZ458732:RDZ458736 QUD458732:QUD458736 QKH458732:QKH458736 QAL458732:QAL458736 PQP458732:PQP458736 PGT458732:PGT458736 OWX458732:OWX458736 ONB458732:ONB458736 ODF458732:ODF458736 NTJ458732:NTJ458736 NJN458732:NJN458736 MZR458732:MZR458736 MPV458732:MPV458736 MFZ458732:MFZ458736 LWD458732:LWD458736 LMH458732:LMH458736 LCL458732:LCL458736 KSP458732:KSP458736 KIT458732:KIT458736 JYX458732:JYX458736 JPB458732:JPB458736 JFF458732:JFF458736 IVJ458732:IVJ458736 ILN458732:ILN458736 IBR458732:IBR458736 HRV458732:HRV458736 HHZ458732:HHZ458736 GYD458732:GYD458736 GOH458732:GOH458736 GEL458732:GEL458736 FUP458732:FUP458736 FKT458732:FKT458736 FAX458732:FAX458736 ERB458732:ERB458736 EHF458732:EHF458736 DXJ458732:DXJ458736 DNN458732:DNN458736 DDR458732:DDR458736 CTV458732:CTV458736 CJZ458732:CJZ458736 CAD458732:CAD458736 BQH458732:BQH458736 BGL458732:BGL458736 AWP458732:AWP458736 AMT458732:AMT458736 ACX458732:ACX458736 TB458732:TB458736 JF458732:JF458736 J458732:J458736 WVR393196:WVR393200 WLV393196:WLV393200 WBZ393196:WBZ393200 VSD393196:VSD393200 VIH393196:VIH393200 UYL393196:UYL393200 UOP393196:UOP393200 UET393196:UET393200 TUX393196:TUX393200 TLB393196:TLB393200 TBF393196:TBF393200 SRJ393196:SRJ393200 SHN393196:SHN393200 RXR393196:RXR393200 RNV393196:RNV393200 RDZ393196:RDZ393200 QUD393196:QUD393200 QKH393196:QKH393200 QAL393196:QAL393200 PQP393196:PQP393200 PGT393196:PGT393200 OWX393196:OWX393200 ONB393196:ONB393200 ODF393196:ODF393200 NTJ393196:NTJ393200 NJN393196:NJN393200 MZR393196:MZR393200 MPV393196:MPV393200 MFZ393196:MFZ393200 LWD393196:LWD393200 LMH393196:LMH393200 LCL393196:LCL393200 KSP393196:KSP393200 KIT393196:KIT393200 JYX393196:JYX393200 JPB393196:JPB393200 JFF393196:JFF393200 IVJ393196:IVJ393200 ILN393196:ILN393200 IBR393196:IBR393200 HRV393196:HRV393200 HHZ393196:HHZ393200 GYD393196:GYD393200 GOH393196:GOH393200 GEL393196:GEL393200 FUP393196:FUP393200 FKT393196:FKT393200 FAX393196:FAX393200 ERB393196:ERB393200 EHF393196:EHF393200 DXJ393196:DXJ393200 DNN393196:DNN393200 DDR393196:DDR393200 CTV393196:CTV393200 CJZ393196:CJZ393200 CAD393196:CAD393200 BQH393196:BQH393200 BGL393196:BGL393200 AWP393196:AWP393200 AMT393196:AMT393200 ACX393196:ACX393200 TB393196:TB393200 JF393196:JF393200 J393196:J393200 WVR327660:WVR327664 WLV327660:WLV327664 WBZ327660:WBZ327664 VSD327660:VSD327664 VIH327660:VIH327664 UYL327660:UYL327664 UOP327660:UOP327664 UET327660:UET327664 TUX327660:TUX327664 TLB327660:TLB327664 TBF327660:TBF327664 SRJ327660:SRJ327664 SHN327660:SHN327664 RXR327660:RXR327664 RNV327660:RNV327664 RDZ327660:RDZ327664 QUD327660:QUD327664 QKH327660:QKH327664 QAL327660:QAL327664 PQP327660:PQP327664 PGT327660:PGT327664 OWX327660:OWX327664 ONB327660:ONB327664 ODF327660:ODF327664 NTJ327660:NTJ327664 NJN327660:NJN327664 MZR327660:MZR327664 MPV327660:MPV327664 MFZ327660:MFZ327664 LWD327660:LWD327664 LMH327660:LMH327664 LCL327660:LCL327664 KSP327660:KSP327664 KIT327660:KIT327664 JYX327660:JYX327664 JPB327660:JPB327664 JFF327660:JFF327664 IVJ327660:IVJ327664 ILN327660:ILN327664 IBR327660:IBR327664 HRV327660:HRV327664 HHZ327660:HHZ327664 GYD327660:GYD327664 GOH327660:GOH327664 GEL327660:GEL327664 FUP327660:FUP327664 FKT327660:FKT327664 FAX327660:FAX327664 ERB327660:ERB327664 EHF327660:EHF327664 DXJ327660:DXJ327664 DNN327660:DNN327664 DDR327660:DDR327664 CTV327660:CTV327664 CJZ327660:CJZ327664 CAD327660:CAD327664 BQH327660:BQH327664 BGL327660:BGL327664 AWP327660:AWP327664 AMT327660:AMT327664 ACX327660:ACX327664 TB327660:TB327664 JF327660:JF327664 J327660:J327664 WVR262124:WVR262128 WLV262124:WLV262128 WBZ262124:WBZ262128 VSD262124:VSD262128 VIH262124:VIH262128 UYL262124:UYL262128 UOP262124:UOP262128 UET262124:UET262128 TUX262124:TUX262128 TLB262124:TLB262128 TBF262124:TBF262128 SRJ262124:SRJ262128 SHN262124:SHN262128 RXR262124:RXR262128 RNV262124:RNV262128 RDZ262124:RDZ262128 QUD262124:QUD262128 QKH262124:QKH262128 QAL262124:QAL262128 PQP262124:PQP262128 PGT262124:PGT262128 OWX262124:OWX262128 ONB262124:ONB262128 ODF262124:ODF262128 NTJ262124:NTJ262128 NJN262124:NJN262128 MZR262124:MZR262128 MPV262124:MPV262128 MFZ262124:MFZ262128 LWD262124:LWD262128 LMH262124:LMH262128 LCL262124:LCL262128 KSP262124:KSP262128 KIT262124:KIT262128 JYX262124:JYX262128 JPB262124:JPB262128 JFF262124:JFF262128 IVJ262124:IVJ262128 ILN262124:ILN262128 IBR262124:IBR262128 HRV262124:HRV262128 HHZ262124:HHZ262128 GYD262124:GYD262128 GOH262124:GOH262128 GEL262124:GEL262128 FUP262124:FUP262128 FKT262124:FKT262128 FAX262124:FAX262128 ERB262124:ERB262128 EHF262124:EHF262128 DXJ262124:DXJ262128 DNN262124:DNN262128 DDR262124:DDR262128 CTV262124:CTV262128 CJZ262124:CJZ262128 CAD262124:CAD262128 BQH262124:BQH262128 BGL262124:BGL262128 AWP262124:AWP262128 AMT262124:AMT262128 ACX262124:ACX262128 TB262124:TB262128 JF262124:JF262128 J262124:J262128 WVR196588:WVR196592 WLV196588:WLV196592 WBZ196588:WBZ196592 VSD196588:VSD196592 VIH196588:VIH196592 UYL196588:UYL196592 UOP196588:UOP196592 UET196588:UET196592 TUX196588:TUX196592 TLB196588:TLB196592 TBF196588:TBF196592 SRJ196588:SRJ196592 SHN196588:SHN196592 RXR196588:RXR196592 RNV196588:RNV196592 RDZ196588:RDZ196592 QUD196588:QUD196592 QKH196588:QKH196592 QAL196588:QAL196592 PQP196588:PQP196592 PGT196588:PGT196592 OWX196588:OWX196592 ONB196588:ONB196592 ODF196588:ODF196592 NTJ196588:NTJ196592 NJN196588:NJN196592 MZR196588:MZR196592 MPV196588:MPV196592 MFZ196588:MFZ196592 LWD196588:LWD196592 LMH196588:LMH196592 LCL196588:LCL196592 KSP196588:KSP196592 KIT196588:KIT196592 JYX196588:JYX196592 JPB196588:JPB196592 JFF196588:JFF196592 IVJ196588:IVJ196592 ILN196588:ILN196592 IBR196588:IBR196592 HRV196588:HRV196592 HHZ196588:HHZ196592 GYD196588:GYD196592 GOH196588:GOH196592 GEL196588:GEL196592 FUP196588:FUP196592 FKT196588:FKT196592 FAX196588:FAX196592 ERB196588:ERB196592 EHF196588:EHF196592 DXJ196588:DXJ196592 DNN196588:DNN196592 DDR196588:DDR196592 CTV196588:CTV196592 CJZ196588:CJZ196592 CAD196588:CAD196592 BQH196588:BQH196592 BGL196588:BGL196592 AWP196588:AWP196592 AMT196588:AMT196592 ACX196588:ACX196592 TB196588:TB196592 JF196588:JF196592 J196588:J196592 WVR131052:WVR131056 WLV131052:WLV131056 WBZ131052:WBZ131056 VSD131052:VSD131056 VIH131052:VIH131056 UYL131052:UYL131056 UOP131052:UOP131056 UET131052:UET131056 TUX131052:TUX131056 TLB131052:TLB131056 TBF131052:TBF131056 SRJ131052:SRJ131056 SHN131052:SHN131056 RXR131052:RXR131056 RNV131052:RNV131056 RDZ131052:RDZ131056 QUD131052:QUD131056 QKH131052:QKH131056 QAL131052:QAL131056 PQP131052:PQP131056 PGT131052:PGT131056 OWX131052:OWX131056 ONB131052:ONB131056 ODF131052:ODF131056 NTJ131052:NTJ131056 NJN131052:NJN131056 MZR131052:MZR131056 MPV131052:MPV131056 MFZ131052:MFZ131056 LWD131052:LWD131056 LMH131052:LMH131056 LCL131052:LCL131056 KSP131052:KSP131056 KIT131052:KIT131056 JYX131052:JYX131056 JPB131052:JPB131056 JFF131052:JFF131056 IVJ131052:IVJ131056 ILN131052:ILN131056 IBR131052:IBR131056 HRV131052:HRV131056 HHZ131052:HHZ131056 GYD131052:GYD131056 GOH131052:GOH131056 GEL131052:GEL131056 FUP131052:FUP131056 FKT131052:FKT131056 FAX131052:FAX131056 ERB131052:ERB131056 EHF131052:EHF131056 DXJ131052:DXJ131056 DNN131052:DNN131056 DDR131052:DDR131056 CTV131052:CTV131056 CJZ131052:CJZ131056 CAD131052:CAD131056 BQH131052:BQH131056 BGL131052:BGL131056 AWP131052:AWP131056 AMT131052:AMT131056 ACX131052:ACX131056 TB131052:TB131056 JF131052:JF131056 J131052:J131056 WVR65516:WVR65520 WLV65516:WLV65520 WBZ65516:WBZ65520 VSD65516:VSD65520 VIH65516:VIH65520 UYL65516:UYL65520 UOP65516:UOP65520 UET65516:UET65520 TUX65516:TUX65520 TLB65516:TLB65520 TBF65516:TBF65520 SRJ65516:SRJ65520 SHN65516:SHN65520 RXR65516:RXR65520 RNV65516:RNV65520 RDZ65516:RDZ65520 QUD65516:QUD65520 QKH65516:QKH65520 QAL65516:QAL65520 PQP65516:PQP65520 PGT65516:PGT65520 OWX65516:OWX65520 ONB65516:ONB65520 ODF65516:ODF65520 NTJ65516:NTJ65520 NJN65516:NJN65520 MZR65516:MZR65520 MPV65516:MPV65520 MFZ65516:MFZ65520 LWD65516:LWD65520 LMH65516:LMH65520 LCL65516:LCL65520 KSP65516:KSP65520 KIT65516:KIT65520 JYX65516:JYX65520 JPB65516:JPB65520 JFF65516:JFF65520 IVJ65516:IVJ65520 ILN65516:ILN65520 IBR65516:IBR65520 HRV65516:HRV65520 HHZ65516:HHZ65520 GYD65516:GYD65520 GOH65516:GOH65520 GEL65516:GEL65520 FUP65516:FUP65520 FKT65516:FKT65520 FAX65516:FAX65520 ERB65516:ERB65520 EHF65516:EHF65520 DXJ65516:DXJ65520 DNN65516:DNN65520 DDR65516:DDR65520 CTV65516:CTV65520 CJZ65516:CJZ65520 CAD65516:CAD65520 BQH65516:BQH65520 BGL65516:BGL65520 AWP65516:AWP65520 AMT65516:AMT65520 ACX65516:ACX65520 TB65516:TB65520 JF65516:JF65520 J65516:J65520 WVR61:WVR62 WLV61:WLV62 WBZ61:WBZ62 VSD61:VSD62 VIH61:VIH62 UYL61:UYL62 UOP61:UOP62 UET61:UET62 TUX61:TUX62 TLB61:TLB62 TBF61:TBF62 SRJ61:SRJ62 SHN61:SHN62 RXR61:RXR62 RNV61:RNV62 RDZ61:RDZ62 QUD61:QUD62 QKH61:QKH62 QAL61:QAL62 PQP61:PQP62 PGT61:PGT62 OWX61:OWX62 ONB61:ONB62 ODF61:ODF62 NTJ61:NTJ62 NJN61:NJN62 MZR61:MZR62 MPV61:MPV62 MFZ61:MFZ62 LWD61:LWD62 LMH61:LMH62 LCL61:LCL62 KSP61:KSP62 KIT61:KIT62 JYX61:JYX62 JPB61:JPB62 JFF61:JFF62 IVJ61:IVJ62 ILN61:ILN62 IBR61:IBR62 HRV61:HRV62 HHZ61:HHZ62 GYD61:GYD62 GOH61:GOH62 GEL61:GEL62 FUP61:FUP62 FKT61:FKT62 FAX61:FAX62 ERB61:ERB62 EHF61:EHF62 DXJ61:DXJ62 DNN61:DNN62 DDR61:DDR62 CTV61:CTV62 CJZ61:CJZ62 CAD61:CAD62 BQH61:BQH62 BGL61:BGL62 AWP61:AWP62 AMT61:AMT62 ACX61:ACX62 TB61:TB62 JF61:JF62" xr:uid="{00000000-0002-0000-0400-00000C000000}">
      <formula1>$AP$46:$AP$50</formula1>
    </dataValidation>
    <dataValidation type="list" allowBlank="1" showInputMessage="1" showErrorMessage="1" sqref="K65465:K65468 JG18:JG21 TC18:TC21 ACY18:ACY21 AMU18:AMU21 AWQ18:AWQ21 BGM18:BGM21 BQI18:BQI21 CAE18:CAE21 CKA18:CKA21 CTW18:CTW21 DDS18:DDS21 DNO18:DNO21 DXK18:DXK21 EHG18:EHG21 ERC18:ERC21 FAY18:FAY21 FKU18:FKU21 FUQ18:FUQ21 GEM18:GEM21 GOI18:GOI21 GYE18:GYE21 HIA18:HIA21 HRW18:HRW21 IBS18:IBS21 ILO18:ILO21 IVK18:IVK21 JFG18:JFG21 JPC18:JPC21 JYY18:JYY21 KIU18:KIU21 KSQ18:KSQ21 LCM18:LCM21 LMI18:LMI21 LWE18:LWE21 MGA18:MGA21 MPW18:MPW21 MZS18:MZS21 NJO18:NJO21 NTK18:NTK21 ODG18:ODG21 ONC18:ONC21 OWY18:OWY21 PGU18:PGU21 PQQ18:PQQ21 QAM18:QAM21 QKI18:QKI21 QUE18:QUE21 REA18:REA21 RNW18:RNW21 RXS18:RXS21 SHO18:SHO21 SRK18:SRK21 TBG18:TBG21 TLC18:TLC21 TUY18:TUY21 UEU18:UEU21 UOQ18:UOQ21 UYM18:UYM21 VII18:VII21 VSE18:VSE21 WCA18:WCA21 WLW18:WLW21 WVS18:WVS21 JG65465:JG65468 TC65465:TC65468 ACY65465:ACY65468 AMU65465:AMU65468 AWQ65465:AWQ65468 BGM65465:BGM65468 BQI65465:BQI65468 CAE65465:CAE65468 CKA65465:CKA65468 CTW65465:CTW65468 DDS65465:DDS65468 DNO65465:DNO65468 DXK65465:DXK65468 EHG65465:EHG65468 ERC65465:ERC65468 FAY65465:FAY65468 FKU65465:FKU65468 FUQ65465:FUQ65468 GEM65465:GEM65468 GOI65465:GOI65468 GYE65465:GYE65468 HIA65465:HIA65468 HRW65465:HRW65468 IBS65465:IBS65468 ILO65465:ILO65468 IVK65465:IVK65468 JFG65465:JFG65468 JPC65465:JPC65468 JYY65465:JYY65468 KIU65465:KIU65468 KSQ65465:KSQ65468 LCM65465:LCM65468 LMI65465:LMI65468 LWE65465:LWE65468 MGA65465:MGA65468 MPW65465:MPW65468 MZS65465:MZS65468 NJO65465:NJO65468 NTK65465:NTK65468 ODG65465:ODG65468 ONC65465:ONC65468 OWY65465:OWY65468 PGU65465:PGU65468 PQQ65465:PQQ65468 QAM65465:QAM65468 QKI65465:QKI65468 QUE65465:QUE65468 REA65465:REA65468 RNW65465:RNW65468 RXS65465:RXS65468 SHO65465:SHO65468 SRK65465:SRK65468 TBG65465:TBG65468 TLC65465:TLC65468 TUY65465:TUY65468 UEU65465:UEU65468 UOQ65465:UOQ65468 UYM65465:UYM65468 VII65465:VII65468 VSE65465:VSE65468 WCA65465:WCA65468 WLW65465:WLW65468 WVS65465:WVS65468 K131001:K131004 JG131001:JG131004 TC131001:TC131004 ACY131001:ACY131004 AMU131001:AMU131004 AWQ131001:AWQ131004 BGM131001:BGM131004 BQI131001:BQI131004 CAE131001:CAE131004 CKA131001:CKA131004 CTW131001:CTW131004 DDS131001:DDS131004 DNO131001:DNO131004 DXK131001:DXK131004 EHG131001:EHG131004 ERC131001:ERC131004 FAY131001:FAY131004 FKU131001:FKU131004 FUQ131001:FUQ131004 GEM131001:GEM131004 GOI131001:GOI131004 GYE131001:GYE131004 HIA131001:HIA131004 HRW131001:HRW131004 IBS131001:IBS131004 ILO131001:ILO131004 IVK131001:IVK131004 JFG131001:JFG131004 JPC131001:JPC131004 JYY131001:JYY131004 KIU131001:KIU131004 KSQ131001:KSQ131004 LCM131001:LCM131004 LMI131001:LMI131004 LWE131001:LWE131004 MGA131001:MGA131004 MPW131001:MPW131004 MZS131001:MZS131004 NJO131001:NJO131004 NTK131001:NTK131004 ODG131001:ODG131004 ONC131001:ONC131004 OWY131001:OWY131004 PGU131001:PGU131004 PQQ131001:PQQ131004 QAM131001:QAM131004 QKI131001:QKI131004 QUE131001:QUE131004 REA131001:REA131004 RNW131001:RNW131004 RXS131001:RXS131004 SHO131001:SHO131004 SRK131001:SRK131004 TBG131001:TBG131004 TLC131001:TLC131004 TUY131001:TUY131004 UEU131001:UEU131004 UOQ131001:UOQ131004 UYM131001:UYM131004 VII131001:VII131004 VSE131001:VSE131004 WCA131001:WCA131004 WLW131001:WLW131004 WVS131001:WVS131004 K196537:K196540 JG196537:JG196540 TC196537:TC196540 ACY196537:ACY196540 AMU196537:AMU196540 AWQ196537:AWQ196540 BGM196537:BGM196540 BQI196537:BQI196540 CAE196537:CAE196540 CKA196537:CKA196540 CTW196537:CTW196540 DDS196537:DDS196540 DNO196537:DNO196540 DXK196537:DXK196540 EHG196537:EHG196540 ERC196537:ERC196540 FAY196537:FAY196540 FKU196537:FKU196540 FUQ196537:FUQ196540 GEM196537:GEM196540 GOI196537:GOI196540 GYE196537:GYE196540 HIA196537:HIA196540 HRW196537:HRW196540 IBS196537:IBS196540 ILO196537:ILO196540 IVK196537:IVK196540 JFG196537:JFG196540 JPC196537:JPC196540 JYY196537:JYY196540 KIU196537:KIU196540 KSQ196537:KSQ196540 LCM196537:LCM196540 LMI196537:LMI196540 LWE196537:LWE196540 MGA196537:MGA196540 MPW196537:MPW196540 MZS196537:MZS196540 NJO196537:NJO196540 NTK196537:NTK196540 ODG196537:ODG196540 ONC196537:ONC196540 OWY196537:OWY196540 PGU196537:PGU196540 PQQ196537:PQQ196540 QAM196537:QAM196540 QKI196537:QKI196540 QUE196537:QUE196540 REA196537:REA196540 RNW196537:RNW196540 RXS196537:RXS196540 SHO196537:SHO196540 SRK196537:SRK196540 TBG196537:TBG196540 TLC196537:TLC196540 TUY196537:TUY196540 UEU196537:UEU196540 UOQ196537:UOQ196540 UYM196537:UYM196540 VII196537:VII196540 VSE196537:VSE196540 WCA196537:WCA196540 WLW196537:WLW196540 WVS196537:WVS196540 K262073:K262076 JG262073:JG262076 TC262073:TC262076 ACY262073:ACY262076 AMU262073:AMU262076 AWQ262073:AWQ262076 BGM262073:BGM262076 BQI262073:BQI262076 CAE262073:CAE262076 CKA262073:CKA262076 CTW262073:CTW262076 DDS262073:DDS262076 DNO262073:DNO262076 DXK262073:DXK262076 EHG262073:EHG262076 ERC262073:ERC262076 FAY262073:FAY262076 FKU262073:FKU262076 FUQ262073:FUQ262076 GEM262073:GEM262076 GOI262073:GOI262076 GYE262073:GYE262076 HIA262073:HIA262076 HRW262073:HRW262076 IBS262073:IBS262076 ILO262073:ILO262076 IVK262073:IVK262076 JFG262073:JFG262076 JPC262073:JPC262076 JYY262073:JYY262076 KIU262073:KIU262076 KSQ262073:KSQ262076 LCM262073:LCM262076 LMI262073:LMI262076 LWE262073:LWE262076 MGA262073:MGA262076 MPW262073:MPW262076 MZS262073:MZS262076 NJO262073:NJO262076 NTK262073:NTK262076 ODG262073:ODG262076 ONC262073:ONC262076 OWY262073:OWY262076 PGU262073:PGU262076 PQQ262073:PQQ262076 QAM262073:QAM262076 QKI262073:QKI262076 QUE262073:QUE262076 REA262073:REA262076 RNW262073:RNW262076 RXS262073:RXS262076 SHO262073:SHO262076 SRK262073:SRK262076 TBG262073:TBG262076 TLC262073:TLC262076 TUY262073:TUY262076 UEU262073:UEU262076 UOQ262073:UOQ262076 UYM262073:UYM262076 VII262073:VII262076 VSE262073:VSE262076 WCA262073:WCA262076 WLW262073:WLW262076 WVS262073:WVS262076 K327609:K327612 JG327609:JG327612 TC327609:TC327612 ACY327609:ACY327612 AMU327609:AMU327612 AWQ327609:AWQ327612 BGM327609:BGM327612 BQI327609:BQI327612 CAE327609:CAE327612 CKA327609:CKA327612 CTW327609:CTW327612 DDS327609:DDS327612 DNO327609:DNO327612 DXK327609:DXK327612 EHG327609:EHG327612 ERC327609:ERC327612 FAY327609:FAY327612 FKU327609:FKU327612 FUQ327609:FUQ327612 GEM327609:GEM327612 GOI327609:GOI327612 GYE327609:GYE327612 HIA327609:HIA327612 HRW327609:HRW327612 IBS327609:IBS327612 ILO327609:ILO327612 IVK327609:IVK327612 JFG327609:JFG327612 JPC327609:JPC327612 JYY327609:JYY327612 KIU327609:KIU327612 KSQ327609:KSQ327612 LCM327609:LCM327612 LMI327609:LMI327612 LWE327609:LWE327612 MGA327609:MGA327612 MPW327609:MPW327612 MZS327609:MZS327612 NJO327609:NJO327612 NTK327609:NTK327612 ODG327609:ODG327612 ONC327609:ONC327612 OWY327609:OWY327612 PGU327609:PGU327612 PQQ327609:PQQ327612 QAM327609:QAM327612 QKI327609:QKI327612 QUE327609:QUE327612 REA327609:REA327612 RNW327609:RNW327612 RXS327609:RXS327612 SHO327609:SHO327612 SRK327609:SRK327612 TBG327609:TBG327612 TLC327609:TLC327612 TUY327609:TUY327612 UEU327609:UEU327612 UOQ327609:UOQ327612 UYM327609:UYM327612 VII327609:VII327612 VSE327609:VSE327612 WCA327609:WCA327612 WLW327609:WLW327612 WVS327609:WVS327612 K393145:K393148 JG393145:JG393148 TC393145:TC393148 ACY393145:ACY393148 AMU393145:AMU393148 AWQ393145:AWQ393148 BGM393145:BGM393148 BQI393145:BQI393148 CAE393145:CAE393148 CKA393145:CKA393148 CTW393145:CTW393148 DDS393145:DDS393148 DNO393145:DNO393148 DXK393145:DXK393148 EHG393145:EHG393148 ERC393145:ERC393148 FAY393145:FAY393148 FKU393145:FKU393148 FUQ393145:FUQ393148 GEM393145:GEM393148 GOI393145:GOI393148 GYE393145:GYE393148 HIA393145:HIA393148 HRW393145:HRW393148 IBS393145:IBS393148 ILO393145:ILO393148 IVK393145:IVK393148 JFG393145:JFG393148 JPC393145:JPC393148 JYY393145:JYY393148 KIU393145:KIU393148 KSQ393145:KSQ393148 LCM393145:LCM393148 LMI393145:LMI393148 LWE393145:LWE393148 MGA393145:MGA393148 MPW393145:MPW393148 MZS393145:MZS393148 NJO393145:NJO393148 NTK393145:NTK393148 ODG393145:ODG393148 ONC393145:ONC393148 OWY393145:OWY393148 PGU393145:PGU393148 PQQ393145:PQQ393148 QAM393145:QAM393148 QKI393145:QKI393148 QUE393145:QUE393148 REA393145:REA393148 RNW393145:RNW393148 RXS393145:RXS393148 SHO393145:SHO393148 SRK393145:SRK393148 TBG393145:TBG393148 TLC393145:TLC393148 TUY393145:TUY393148 UEU393145:UEU393148 UOQ393145:UOQ393148 UYM393145:UYM393148 VII393145:VII393148 VSE393145:VSE393148 WCA393145:WCA393148 WLW393145:WLW393148 WVS393145:WVS393148 K458681:K458684 JG458681:JG458684 TC458681:TC458684 ACY458681:ACY458684 AMU458681:AMU458684 AWQ458681:AWQ458684 BGM458681:BGM458684 BQI458681:BQI458684 CAE458681:CAE458684 CKA458681:CKA458684 CTW458681:CTW458684 DDS458681:DDS458684 DNO458681:DNO458684 DXK458681:DXK458684 EHG458681:EHG458684 ERC458681:ERC458684 FAY458681:FAY458684 FKU458681:FKU458684 FUQ458681:FUQ458684 GEM458681:GEM458684 GOI458681:GOI458684 GYE458681:GYE458684 HIA458681:HIA458684 HRW458681:HRW458684 IBS458681:IBS458684 ILO458681:ILO458684 IVK458681:IVK458684 JFG458681:JFG458684 JPC458681:JPC458684 JYY458681:JYY458684 KIU458681:KIU458684 KSQ458681:KSQ458684 LCM458681:LCM458684 LMI458681:LMI458684 LWE458681:LWE458684 MGA458681:MGA458684 MPW458681:MPW458684 MZS458681:MZS458684 NJO458681:NJO458684 NTK458681:NTK458684 ODG458681:ODG458684 ONC458681:ONC458684 OWY458681:OWY458684 PGU458681:PGU458684 PQQ458681:PQQ458684 QAM458681:QAM458684 QKI458681:QKI458684 QUE458681:QUE458684 REA458681:REA458684 RNW458681:RNW458684 RXS458681:RXS458684 SHO458681:SHO458684 SRK458681:SRK458684 TBG458681:TBG458684 TLC458681:TLC458684 TUY458681:TUY458684 UEU458681:UEU458684 UOQ458681:UOQ458684 UYM458681:UYM458684 VII458681:VII458684 VSE458681:VSE458684 WCA458681:WCA458684 WLW458681:WLW458684 WVS458681:WVS458684 K524217:K524220 JG524217:JG524220 TC524217:TC524220 ACY524217:ACY524220 AMU524217:AMU524220 AWQ524217:AWQ524220 BGM524217:BGM524220 BQI524217:BQI524220 CAE524217:CAE524220 CKA524217:CKA524220 CTW524217:CTW524220 DDS524217:DDS524220 DNO524217:DNO524220 DXK524217:DXK524220 EHG524217:EHG524220 ERC524217:ERC524220 FAY524217:FAY524220 FKU524217:FKU524220 FUQ524217:FUQ524220 GEM524217:GEM524220 GOI524217:GOI524220 GYE524217:GYE524220 HIA524217:HIA524220 HRW524217:HRW524220 IBS524217:IBS524220 ILO524217:ILO524220 IVK524217:IVK524220 JFG524217:JFG524220 JPC524217:JPC524220 JYY524217:JYY524220 KIU524217:KIU524220 KSQ524217:KSQ524220 LCM524217:LCM524220 LMI524217:LMI524220 LWE524217:LWE524220 MGA524217:MGA524220 MPW524217:MPW524220 MZS524217:MZS524220 NJO524217:NJO524220 NTK524217:NTK524220 ODG524217:ODG524220 ONC524217:ONC524220 OWY524217:OWY524220 PGU524217:PGU524220 PQQ524217:PQQ524220 QAM524217:QAM524220 QKI524217:QKI524220 QUE524217:QUE524220 REA524217:REA524220 RNW524217:RNW524220 RXS524217:RXS524220 SHO524217:SHO524220 SRK524217:SRK524220 TBG524217:TBG524220 TLC524217:TLC524220 TUY524217:TUY524220 UEU524217:UEU524220 UOQ524217:UOQ524220 UYM524217:UYM524220 VII524217:VII524220 VSE524217:VSE524220 WCA524217:WCA524220 WLW524217:WLW524220 WVS524217:WVS524220 K589753:K589756 JG589753:JG589756 TC589753:TC589756 ACY589753:ACY589756 AMU589753:AMU589756 AWQ589753:AWQ589756 BGM589753:BGM589756 BQI589753:BQI589756 CAE589753:CAE589756 CKA589753:CKA589756 CTW589753:CTW589756 DDS589753:DDS589756 DNO589753:DNO589756 DXK589753:DXK589756 EHG589753:EHG589756 ERC589753:ERC589756 FAY589753:FAY589756 FKU589753:FKU589756 FUQ589753:FUQ589756 GEM589753:GEM589756 GOI589753:GOI589756 GYE589753:GYE589756 HIA589753:HIA589756 HRW589753:HRW589756 IBS589753:IBS589756 ILO589753:ILO589756 IVK589753:IVK589756 JFG589753:JFG589756 JPC589753:JPC589756 JYY589753:JYY589756 KIU589753:KIU589756 KSQ589753:KSQ589756 LCM589753:LCM589756 LMI589753:LMI589756 LWE589753:LWE589756 MGA589753:MGA589756 MPW589753:MPW589756 MZS589753:MZS589756 NJO589753:NJO589756 NTK589753:NTK589756 ODG589753:ODG589756 ONC589753:ONC589756 OWY589753:OWY589756 PGU589753:PGU589756 PQQ589753:PQQ589756 QAM589753:QAM589756 QKI589753:QKI589756 QUE589753:QUE589756 REA589753:REA589756 RNW589753:RNW589756 RXS589753:RXS589756 SHO589753:SHO589756 SRK589753:SRK589756 TBG589753:TBG589756 TLC589753:TLC589756 TUY589753:TUY589756 UEU589753:UEU589756 UOQ589753:UOQ589756 UYM589753:UYM589756 VII589753:VII589756 VSE589753:VSE589756 WCA589753:WCA589756 WLW589753:WLW589756 WVS589753:WVS589756 K655289:K655292 JG655289:JG655292 TC655289:TC655292 ACY655289:ACY655292 AMU655289:AMU655292 AWQ655289:AWQ655292 BGM655289:BGM655292 BQI655289:BQI655292 CAE655289:CAE655292 CKA655289:CKA655292 CTW655289:CTW655292 DDS655289:DDS655292 DNO655289:DNO655292 DXK655289:DXK655292 EHG655289:EHG655292 ERC655289:ERC655292 FAY655289:FAY655292 FKU655289:FKU655292 FUQ655289:FUQ655292 GEM655289:GEM655292 GOI655289:GOI655292 GYE655289:GYE655292 HIA655289:HIA655292 HRW655289:HRW655292 IBS655289:IBS655292 ILO655289:ILO655292 IVK655289:IVK655292 JFG655289:JFG655292 JPC655289:JPC655292 JYY655289:JYY655292 KIU655289:KIU655292 KSQ655289:KSQ655292 LCM655289:LCM655292 LMI655289:LMI655292 LWE655289:LWE655292 MGA655289:MGA655292 MPW655289:MPW655292 MZS655289:MZS655292 NJO655289:NJO655292 NTK655289:NTK655292 ODG655289:ODG655292 ONC655289:ONC655292 OWY655289:OWY655292 PGU655289:PGU655292 PQQ655289:PQQ655292 QAM655289:QAM655292 QKI655289:QKI655292 QUE655289:QUE655292 REA655289:REA655292 RNW655289:RNW655292 RXS655289:RXS655292 SHO655289:SHO655292 SRK655289:SRK655292 TBG655289:TBG655292 TLC655289:TLC655292 TUY655289:TUY655292 UEU655289:UEU655292 UOQ655289:UOQ655292 UYM655289:UYM655292 VII655289:VII655292 VSE655289:VSE655292 WCA655289:WCA655292 WLW655289:WLW655292 WVS655289:WVS655292 K720825:K720828 JG720825:JG720828 TC720825:TC720828 ACY720825:ACY720828 AMU720825:AMU720828 AWQ720825:AWQ720828 BGM720825:BGM720828 BQI720825:BQI720828 CAE720825:CAE720828 CKA720825:CKA720828 CTW720825:CTW720828 DDS720825:DDS720828 DNO720825:DNO720828 DXK720825:DXK720828 EHG720825:EHG720828 ERC720825:ERC720828 FAY720825:FAY720828 FKU720825:FKU720828 FUQ720825:FUQ720828 GEM720825:GEM720828 GOI720825:GOI720828 GYE720825:GYE720828 HIA720825:HIA720828 HRW720825:HRW720828 IBS720825:IBS720828 ILO720825:ILO720828 IVK720825:IVK720828 JFG720825:JFG720828 JPC720825:JPC720828 JYY720825:JYY720828 KIU720825:KIU720828 KSQ720825:KSQ720828 LCM720825:LCM720828 LMI720825:LMI720828 LWE720825:LWE720828 MGA720825:MGA720828 MPW720825:MPW720828 MZS720825:MZS720828 NJO720825:NJO720828 NTK720825:NTK720828 ODG720825:ODG720828 ONC720825:ONC720828 OWY720825:OWY720828 PGU720825:PGU720828 PQQ720825:PQQ720828 QAM720825:QAM720828 QKI720825:QKI720828 QUE720825:QUE720828 REA720825:REA720828 RNW720825:RNW720828 RXS720825:RXS720828 SHO720825:SHO720828 SRK720825:SRK720828 TBG720825:TBG720828 TLC720825:TLC720828 TUY720825:TUY720828 UEU720825:UEU720828 UOQ720825:UOQ720828 UYM720825:UYM720828 VII720825:VII720828 VSE720825:VSE720828 WCA720825:WCA720828 WLW720825:WLW720828 WVS720825:WVS720828 K786361:K786364 JG786361:JG786364 TC786361:TC786364 ACY786361:ACY786364 AMU786361:AMU786364 AWQ786361:AWQ786364 BGM786361:BGM786364 BQI786361:BQI786364 CAE786361:CAE786364 CKA786361:CKA786364 CTW786361:CTW786364 DDS786361:DDS786364 DNO786361:DNO786364 DXK786361:DXK786364 EHG786361:EHG786364 ERC786361:ERC786364 FAY786361:FAY786364 FKU786361:FKU786364 FUQ786361:FUQ786364 GEM786361:GEM786364 GOI786361:GOI786364 GYE786361:GYE786364 HIA786361:HIA786364 HRW786361:HRW786364 IBS786361:IBS786364 ILO786361:ILO786364 IVK786361:IVK786364 JFG786361:JFG786364 JPC786361:JPC786364 JYY786361:JYY786364 KIU786361:KIU786364 KSQ786361:KSQ786364 LCM786361:LCM786364 LMI786361:LMI786364 LWE786361:LWE786364 MGA786361:MGA786364 MPW786361:MPW786364 MZS786361:MZS786364 NJO786361:NJO786364 NTK786361:NTK786364 ODG786361:ODG786364 ONC786361:ONC786364 OWY786361:OWY786364 PGU786361:PGU786364 PQQ786361:PQQ786364 QAM786361:QAM786364 QKI786361:QKI786364 QUE786361:QUE786364 REA786361:REA786364 RNW786361:RNW786364 RXS786361:RXS786364 SHO786361:SHO786364 SRK786361:SRK786364 TBG786361:TBG786364 TLC786361:TLC786364 TUY786361:TUY786364 UEU786361:UEU786364 UOQ786361:UOQ786364 UYM786361:UYM786364 VII786361:VII786364 VSE786361:VSE786364 WCA786361:WCA786364 WLW786361:WLW786364 WVS786361:WVS786364 K851897:K851900 JG851897:JG851900 TC851897:TC851900 ACY851897:ACY851900 AMU851897:AMU851900 AWQ851897:AWQ851900 BGM851897:BGM851900 BQI851897:BQI851900 CAE851897:CAE851900 CKA851897:CKA851900 CTW851897:CTW851900 DDS851897:DDS851900 DNO851897:DNO851900 DXK851897:DXK851900 EHG851897:EHG851900 ERC851897:ERC851900 FAY851897:FAY851900 FKU851897:FKU851900 FUQ851897:FUQ851900 GEM851897:GEM851900 GOI851897:GOI851900 GYE851897:GYE851900 HIA851897:HIA851900 HRW851897:HRW851900 IBS851897:IBS851900 ILO851897:ILO851900 IVK851897:IVK851900 JFG851897:JFG851900 JPC851897:JPC851900 JYY851897:JYY851900 KIU851897:KIU851900 KSQ851897:KSQ851900 LCM851897:LCM851900 LMI851897:LMI851900 LWE851897:LWE851900 MGA851897:MGA851900 MPW851897:MPW851900 MZS851897:MZS851900 NJO851897:NJO851900 NTK851897:NTK851900 ODG851897:ODG851900 ONC851897:ONC851900 OWY851897:OWY851900 PGU851897:PGU851900 PQQ851897:PQQ851900 QAM851897:QAM851900 QKI851897:QKI851900 QUE851897:QUE851900 REA851897:REA851900 RNW851897:RNW851900 RXS851897:RXS851900 SHO851897:SHO851900 SRK851897:SRK851900 TBG851897:TBG851900 TLC851897:TLC851900 TUY851897:TUY851900 UEU851897:UEU851900 UOQ851897:UOQ851900 UYM851897:UYM851900 VII851897:VII851900 VSE851897:VSE851900 WCA851897:WCA851900 WLW851897:WLW851900 WVS851897:WVS851900 K917433:K917436 JG917433:JG917436 TC917433:TC917436 ACY917433:ACY917436 AMU917433:AMU917436 AWQ917433:AWQ917436 BGM917433:BGM917436 BQI917433:BQI917436 CAE917433:CAE917436 CKA917433:CKA917436 CTW917433:CTW917436 DDS917433:DDS917436 DNO917433:DNO917436 DXK917433:DXK917436 EHG917433:EHG917436 ERC917433:ERC917436 FAY917433:FAY917436 FKU917433:FKU917436 FUQ917433:FUQ917436 GEM917433:GEM917436 GOI917433:GOI917436 GYE917433:GYE917436 HIA917433:HIA917436 HRW917433:HRW917436 IBS917433:IBS917436 ILO917433:ILO917436 IVK917433:IVK917436 JFG917433:JFG917436 JPC917433:JPC917436 JYY917433:JYY917436 KIU917433:KIU917436 KSQ917433:KSQ917436 LCM917433:LCM917436 LMI917433:LMI917436 LWE917433:LWE917436 MGA917433:MGA917436 MPW917433:MPW917436 MZS917433:MZS917436 NJO917433:NJO917436 NTK917433:NTK917436 ODG917433:ODG917436 ONC917433:ONC917436 OWY917433:OWY917436 PGU917433:PGU917436 PQQ917433:PQQ917436 QAM917433:QAM917436 QKI917433:QKI917436 QUE917433:QUE917436 REA917433:REA917436 RNW917433:RNW917436 RXS917433:RXS917436 SHO917433:SHO917436 SRK917433:SRK917436 TBG917433:TBG917436 TLC917433:TLC917436 TUY917433:TUY917436 UEU917433:UEU917436 UOQ917433:UOQ917436 UYM917433:UYM917436 VII917433:VII917436 VSE917433:VSE917436 WCA917433:WCA917436 WLW917433:WLW917436 WVS917433:WVS917436 K982969:K982972 JG982969:JG982972 TC982969:TC982972 ACY982969:ACY982972 AMU982969:AMU982972 AWQ982969:AWQ982972 BGM982969:BGM982972 BQI982969:BQI982972 CAE982969:CAE982972 CKA982969:CKA982972 CTW982969:CTW982972 DDS982969:DDS982972 DNO982969:DNO982972 DXK982969:DXK982972 EHG982969:EHG982972 ERC982969:ERC982972 FAY982969:FAY982972 FKU982969:FKU982972 FUQ982969:FUQ982972 GEM982969:GEM982972 GOI982969:GOI982972 GYE982969:GYE982972 HIA982969:HIA982972 HRW982969:HRW982972 IBS982969:IBS982972 ILO982969:ILO982972 IVK982969:IVK982972 JFG982969:JFG982972 JPC982969:JPC982972 JYY982969:JYY982972 KIU982969:KIU982972 KSQ982969:KSQ982972 LCM982969:LCM982972 LMI982969:LMI982972 LWE982969:LWE982972 MGA982969:MGA982972 MPW982969:MPW982972 MZS982969:MZS982972 NJO982969:NJO982972 NTK982969:NTK982972 ODG982969:ODG982972 ONC982969:ONC982972 OWY982969:OWY982972 PGU982969:PGU982972 PQQ982969:PQQ982972 QAM982969:QAM982972 QKI982969:QKI982972 QUE982969:QUE982972 REA982969:REA982972 RNW982969:RNW982972 RXS982969:RXS982972 SHO982969:SHO982972 SRK982969:SRK982972 TBG982969:TBG982972 TLC982969:TLC982972 TUY982969:TUY982972 UEU982969:UEU982972 UOQ982969:UOQ982972 UYM982969:UYM982972 VII982969:VII982972 VSE982969:VSE982972 WCA982969:WCA982972 WLW982969:WLW982972 WVS982969:WVS982972" xr:uid="{00000000-0002-0000-0400-00000D000000}">
      <formula1>$AP$38:$AP$42</formula1>
    </dataValidation>
    <dataValidation type="list" allowBlank="1" showInputMessage="1" showErrorMessage="1" sqref="WLS983024 WBW983024 VSA983024 VIE983024 UYI983024 UOM983024 UEQ983024 TUU983024 TKY983024 TBC983024 SRG983024 SHK983024 RXO983024 RNS983024 RDW983024 QUA983024 QKE983024 QAI983024 PQM983024 PGQ983024 OWU983024 OMY983024 ODC983024 NTG983024 NJK983024 MZO983024 MPS983024 MFW983024 LWA983024 LME983024 LCI983024 KSM983024 KIQ983024 JYU983024 JOY983024 JFC983024 IVG983024 ILK983024 IBO983024 HRS983024 HHW983024 GYA983024 GOE983024 GEI983024 FUM983024 FKQ983024 FAU983024 EQY983024 EHC983024 DXG983024 DNK983024 DDO983024 CTS983024 CJW983024 CAA983024 BQE983024 BGI983024 AWM983024 AMQ983024 ACU983024 SY983024 JC983024 G983024 WVO917488 WLS917488 WBW917488 VSA917488 VIE917488 UYI917488 UOM917488 UEQ917488 TUU917488 TKY917488 TBC917488 SRG917488 SHK917488 RXO917488 RNS917488 RDW917488 QUA917488 QKE917488 QAI917488 PQM917488 PGQ917488 OWU917488 OMY917488 ODC917488 NTG917488 NJK917488 MZO917488 MPS917488 MFW917488 LWA917488 LME917488 LCI917488 KSM917488 KIQ917488 JYU917488 JOY917488 JFC917488 IVG917488 ILK917488 IBO917488 HRS917488 HHW917488 GYA917488 GOE917488 GEI917488 FUM917488 FKQ917488 FAU917488 EQY917488 EHC917488 DXG917488 DNK917488 DDO917488 CTS917488 CJW917488 CAA917488 BQE917488 BGI917488 AWM917488 AMQ917488 ACU917488 SY917488 JC917488 G917488 WVO851952 WLS851952 WBW851952 VSA851952 VIE851952 UYI851952 UOM851952 UEQ851952 TUU851952 TKY851952 TBC851952 SRG851952 SHK851952 RXO851952 RNS851952 RDW851952 QUA851952 QKE851952 QAI851952 PQM851952 PGQ851952 OWU851952 OMY851952 ODC851952 NTG851952 NJK851952 MZO851952 MPS851952 MFW851952 LWA851952 LME851952 LCI851952 KSM851952 KIQ851952 JYU851952 JOY851952 JFC851952 IVG851952 ILK851952 IBO851952 HRS851952 HHW851952 GYA851952 GOE851952 GEI851952 FUM851952 FKQ851952 FAU851952 EQY851952 EHC851952 DXG851952 DNK851952 DDO851952 CTS851952 CJW851952 CAA851952 BQE851952 BGI851952 AWM851952 AMQ851952 ACU851952 SY851952 JC851952 G851952 WVO786416 WLS786416 WBW786416 VSA786416 VIE786416 UYI786416 UOM786416 UEQ786416 TUU786416 TKY786416 TBC786416 SRG786416 SHK786416 RXO786416 RNS786416 RDW786416 QUA786416 QKE786416 QAI786416 PQM786416 PGQ786416 OWU786416 OMY786416 ODC786416 NTG786416 NJK786416 MZO786416 MPS786416 MFW786416 LWA786416 LME786416 LCI786416 KSM786416 KIQ786416 JYU786416 JOY786416 JFC786416 IVG786416 ILK786416 IBO786416 HRS786416 HHW786416 GYA786416 GOE786416 GEI786416 FUM786416 FKQ786416 FAU786416 EQY786416 EHC786416 DXG786416 DNK786416 DDO786416 CTS786416 CJW786416 CAA786416 BQE786416 BGI786416 AWM786416 AMQ786416 ACU786416 SY786416 JC786416 G786416 WVO720880 WLS720880 WBW720880 VSA720880 VIE720880 UYI720880 UOM720880 UEQ720880 TUU720880 TKY720880 TBC720880 SRG720880 SHK720880 RXO720880 RNS720880 RDW720880 QUA720880 QKE720880 QAI720880 PQM720880 PGQ720880 OWU720880 OMY720880 ODC720880 NTG720880 NJK720880 MZO720880 MPS720880 MFW720880 LWA720880 LME720880 LCI720880 KSM720880 KIQ720880 JYU720880 JOY720880 JFC720880 IVG720880 ILK720880 IBO720880 HRS720880 HHW720880 GYA720880 GOE720880 GEI720880 FUM720880 FKQ720880 FAU720880 EQY720880 EHC720880 DXG720880 DNK720880 DDO720880 CTS720880 CJW720880 CAA720880 BQE720880 BGI720880 AWM720880 AMQ720880 ACU720880 SY720880 JC720880 G720880 WVO655344 WLS655344 WBW655344 VSA655344 VIE655344 UYI655344 UOM655344 UEQ655344 TUU655344 TKY655344 TBC655344 SRG655344 SHK655344 RXO655344 RNS655344 RDW655344 QUA655344 QKE655344 QAI655344 PQM655344 PGQ655344 OWU655344 OMY655344 ODC655344 NTG655344 NJK655344 MZO655344 MPS655344 MFW655344 LWA655344 LME655344 LCI655344 KSM655344 KIQ655344 JYU655344 JOY655344 JFC655344 IVG655344 ILK655344 IBO655344 HRS655344 HHW655344 GYA655344 GOE655344 GEI655344 FUM655344 FKQ655344 FAU655344 EQY655344 EHC655344 DXG655344 DNK655344 DDO655344 CTS655344 CJW655344 CAA655344 BQE655344 BGI655344 AWM655344 AMQ655344 ACU655344 SY655344 JC655344 G655344 WVO589808 WLS589808 WBW589808 VSA589808 VIE589808 UYI589808 UOM589808 UEQ589808 TUU589808 TKY589808 TBC589808 SRG589808 SHK589808 RXO589808 RNS589808 RDW589808 QUA589808 QKE589808 QAI589808 PQM589808 PGQ589808 OWU589808 OMY589808 ODC589808 NTG589808 NJK589808 MZO589808 MPS589808 MFW589808 LWA589808 LME589808 LCI589808 KSM589808 KIQ589808 JYU589808 JOY589808 JFC589808 IVG589808 ILK589808 IBO589808 HRS589808 HHW589808 GYA589808 GOE589808 GEI589808 FUM589808 FKQ589808 FAU589808 EQY589808 EHC589808 DXG589808 DNK589808 DDO589808 CTS589808 CJW589808 CAA589808 BQE589808 BGI589808 AWM589808 AMQ589808 ACU589808 SY589808 JC589808 G589808 WVO524272 WLS524272 WBW524272 VSA524272 VIE524272 UYI524272 UOM524272 UEQ524272 TUU524272 TKY524272 TBC524272 SRG524272 SHK524272 RXO524272 RNS524272 RDW524272 QUA524272 QKE524272 QAI524272 PQM524272 PGQ524272 OWU524272 OMY524272 ODC524272 NTG524272 NJK524272 MZO524272 MPS524272 MFW524272 LWA524272 LME524272 LCI524272 KSM524272 KIQ524272 JYU524272 JOY524272 JFC524272 IVG524272 ILK524272 IBO524272 HRS524272 HHW524272 GYA524272 GOE524272 GEI524272 FUM524272 FKQ524272 FAU524272 EQY524272 EHC524272 DXG524272 DNK524272 DDO524272 CTS524272 CJW524272 CAA524272 BQE524272 BGI524272 AWM524272 AMQ524272 ACU524272 SY524272 JC524272 G524272 WVO458736 WLS458736 WBW458736 VSA458736 VIE458736 UYI458736 UOM458736 UEQ458736 TUU458736 TKY458736 TBC458736 SRG458736 SHK458736 RXO458736 RNS458736 RDW458736 QUA458736 QKE458736 QAI458736 PQM458736 PGQ458736 OWU458736 OMY458736 ODC458736 NTG458736 NJK458736 MZO458736 MPS458736 MFW458736 LWA458736 LME458736 LCI458736 KSM458736 KIQ458736 JYU458736 JOY458736 JFC458736 IVG458736 ILK458736 IBO458736 HRS458736 HHW458736 GYA458736 GOE458736 GEI458736 FUM458736 FKQ458736 FAU458736 EQY458736 EHC458736 DXG458736 DNK458736 DDO458736 CTS458736 CJW458736 CAA458736 BQE458736 BGI458736 AWM458736 AMQ458736 ACU458736 SY458736 JC458736 G458736 WVO393200 WLS393200 WBW393200 VSA393200 VIE393200 UYI393200 UOM393200 UEQ393200 TUU393200 TKY393200 TBC393200 SRG393200 SHK393200 RXO393200 RNS393200 RDW393200 QUA393200 QKE393200 QAI393200 PQM393200 PGQ393200 OWU393200 OMY393200 ODC393200 NTG393200 NJK393200 MZO393200 MPS393200 MFW393200 LWA393200 LME393200 LCI393200 KSM393200 KIQ393200 JYU393200 JOY393200 JFC393200 IVG393200 ILK393200 IBO393200 HRS393200 HHW393200 GYA393200 GOE393200 GEI393200 FUM393200 FKQ393200 FAU393200 EQY393200 EHC393200 DXG393200 DNK393200 DDO393200 CTS393200 CJW393200 CAA393200 BQE393200 BGI393200 AWM393200 AMQ393200 ACU393200 SY393200 JC393200 G393200 WVO327664 WLS327664 WBW327664 VSA327664 VIE327664 UYI327664 UOM327664 UEQ327664 TUU327664 TKY327664 TBC327664 SRG327664 SHK327664 RXO327664 RNS327664 RDW327664 QUA327664 QKE327664 QAI327664 PQM327664 PGQ327664 OWU327664 OMY327664 ODC327664 NTG327664 NJK327664 MZO327664 MPS327664 MFW327664 LWA327664 LME327664 LCI327664 KSM327664 KIQ327664 JYU327664 JOY327664 JFC327664 IVG327664 ILK327664 IBO327664 HRS327664 HHW327664 GYA327664 GOE327664 GEI327664 FUM327664 FKQ327664 FAU327664 EQY327664 EHC327664 DXG327664 DNK327664 DDO327664 CTS327664 CJW327664 CAA327664 BQE327664 BGI327664 AWM327664 AMQ327664 ACU327664 SY327664 JC327664 G327664 WVO262128 WLS262128 WBW262128 VSA262128 VIE262128 UYI262128 UOM262128 UEQ262128 TUU262128 TKY262128 TBC262128 SRG262128 SHK262128 RXO262128 RNS262128 RDW262128 QUA262128 QKE262128 QAI262128 PQM262128 PGQ262128 OWU262128 OMY262128 ODC262128 NTG262128 NJK262128 MZO262128 MPS262128 MFW262128 LWA262128 LME262128 LCI262128 KSM262128 KIQ262128 JYU262128 JOY262128 JFC262128 IVG262128 ILK262128 IBO262128 HRS262128 HHW262128 GYA262128 GOE262128 GEI262128 FUM262128 FKQ262128 FAU262128 EQY262128 EHC262128 DXG262128 DNK262128 DDO262128 CTS262128 CJW262128 CAA262128 BQE262128 BGI262128 AWM262128 AMQ262128 ACU262128 SY262128 JC262128 G262128 WVO196592 WLS196592 WBW196592 VSA196592 VIE196592 UYI196592 UOM196592 UEQ196592 TUU196592 TKY196592 TBC196592 SRG196592 SHK196592 RXO196592 RNS196592 RDW196592 QUA196592 QKE196592 QAI196592 PQM196592 PGQ196592 OWU196592 OMY196592 ODC196592 NTG196592 NJK196592 MZO196592 MPS196592 MFW196592 LWA196592 LME196592 LCI196592 KSM196592 KIQ196592 JYU196592 JOY196592 JFC196592 IVG196592 ILK196592 IBO196592 HRS196592 HHW196592 GYA196592 GOE196592 GEI196592 FUM196592 FKQ196592 FAU196592 EQY196592 EHC196592 DXG196592 DNK196592 DDO196592 CTS196592 CJW196592 CAA196592 BQE196592 BGI196592 AWM196592 AMQ196592 ACU196592 SY196592 JC196592 G196592 WVO131056 WLS131056 WBW131056 VSA131056 VIE131056 UYI131056 UOM131056 UEQ131056 TUU131056 TKY131056 TBC131056 SRG131056 SHK131056 RXO131056 RNS131056 RDW131056 QUA131056 QKE131056 QAI131056 PQM131056 PGQ131056 OWU131056 OMY131056 ODC131056 NTG131056 NJK131056 MZO131056 MPS131056 MFW131056 LWA131056 LME131056 LCI131056 KSM131056 KIQ131056 JYU131056 JOY131056 JFC131056 IVG131056 ILK131056 IBO131056 HRS131056 HHW131056 GYA131056 GOE131056 GEI131056 FUM131056 FKQ131056 FAU131056 EQY131056 EHC131056 DXG131056 DNK131056 DDO131056 CTS131056 CJW131056 CAA131056 BQE131056 BGI131056 AWM131056 AMQ131056 ACU131056 SY131056 JC131056 G131056 WVO65520 WLS65520 WBW65520 VSA65520 VIE65520 UYI65520 UOM65520 UEQ65520 TUU65520 TKY65520 TBC65520 SRG65520 SHK65520 RXO65520 RNS65520 RDW65520 QUA65520 QKE65520 QAI65520 PQM65520 PGQ65520 OWU65520 OMY65520 ODC65520 NTG65520 NJK65520 MZO65520 MPS65520 MFW65520 LWA65520 LME65520 LCI65520 KSM65520 KIQ65520 JYU65520 JOY65520 JFC65520 IVG65520 ILK65520 IBO65520 HRS65520 HHW65520 GYA65520 GOE65520 GEI65520 FUM65520 FKQ65520 FAU65520 EQY65520 EHC65520 DXG65520 DNK65520 DDO65520 CTS65520 CJW65520 CAA65520 BQE65520 BGI65520 AWM65520 AMQ65520 ACU65520 SY65520 JC65520 G65520 WVO983024 WVO982988:WVO983002 WLS982988:WLS983002 WBW982988:WBW983002 VSA982988:VSA983002 VIE982988:VIE983002 UYI982988:UYI983002 UOM982988:UOM983002 UEQ982988:UEQ983002 TUU982988:TUU983002 TKY982988:TKY983002 TBC982988:TBC983002 SRG982988:SRG983002 SHK982988:SHK983002 RXO982988:RXO983002 RNS982988:RNS983002 RDW982988:RDW983002 QUA982988:QUA983002 QKE982988:QKE983002 QAI982988:QAI983002 PQM982988:PQM983002 PGQ982988:PGQ983002 OWU982988:OWU983002 OMY982988:OMY983002 ODC982988:ODC983002 NTG982988:NTG983002 NJK982988:NJK983002 MZO982988:MZO983002 MPS982988:MPS983002 MFW982988:MFW983002 LWA982988:LWA983002 LME982988:LME983002 LCI982988:LCI983002 KSM982988:KSM983002 KIQ982988:KIQ983002 JYU982988:JYU983002 JOY982988:JOY983002 JFC982988:JFC983002 IVG982988:IVG983002 ILK982988:ILK983002 IBO982988:IBO983002 HRS982988:HRS983002 HHW982988:HHW983002 GYA982988:GYA983002 GOE982988:GOE983002 GEI982988:GEI983002 FUM982988:FUM983002 FKQ982988:FKQ983002 FAU982988:FAU983002 EQY982988:EQY983002 EHC982988:EHC983002 DXG982988:DXG983002 DNK982988:DNK983002 DDO982988:DDO983002 CTS982988:CTS983002 CJW982988:CJW983002 CAA982988:CAA983002 BQE982988:BQE983002 BGI982988:BGI983002 AWM982988:AWM983002 AMQ982988:AMQ983002 ACU982988:ACU983002 SY982988:SY983002 JC982988:JC983002 G982988:G983002 WVO917452:WVO917466 WLS917452:WLS917466 WBW917452:WBW917466 VSA917452:VSA917466 VIE917452:VIE917466 UYI917452:UYI917466 UOM917452:UOM917466 UEQ917452:UEQ917466 TUU917452:TUU917466 TKY917452:TKY917466 TBC917452:TBC917466 SRG917452:SRG917466 SHK917452:SHK917466 RXO917452:RXO917466 RNS917452:RNS917466 RDW917452:RDW917466 QUA917452:QUA917466 QKE917452:QKE917466 QAI917452:QAI917466 PQM917452:PQM917466 PGQ917452:PGQ917466 OWU917452:OWU917466 OMY917452:OMY917466 ODC917452:ODC917466 NTG917452:NTG917466 NJK917452:NJK917466 MZO917452:MZO917466 MPS917452:MPS917466 MFW917452:MFW917466 LWA917452:LWA917466 LME917452:LME917466 LCI917452:LCI917466 KSM917452:KSM917466 KIQ917452:KIQ917466 JYU917452:JYU917466 JOY917452:JOY917466 JFC917452:JFC917466 IVG917452:IVG917466 ILK917452:ILK917466 IBO917452:IBO917466 HRS917452:HRS917466 HHW917452:HHW917466 GYA917452:GYA917466 GOE917452:GOE917466 GEI917452:GEI917466 FUM917452:FUM917466 FKQ917452:FKQ917466 FAU917452:FAU917466 EQY917452:EQY917466 EHC917452:EHC917466 DXG917452:DXG917466 DNK917452:DNK917466 DDO917452:DDO917466 CTS917452:CTS917466 CJW917452:CJW917466 CAA917452:CAA917466 BQE917452:BQE917466 BGI917452:BGI917466 AWM917452:AWM917466 AMQ917452:AMQ917466 ACU917452:ACU917466 SY917452:SY917466 JC917452:JC917466 G917452:G917466 WVO851916:WVO851930 WLS851916:WLS851930 WBW851916:WBW851930 VSA851916:VSA851930 VIE851916:VIE851930 UYI851916:UYI851930 UOM851916:UOM851930 UEQ851916:UEQ851930 TUU851916:TUU851930 TKY851916:TKY851930 TBC851916:TBC851930 SRG851916:SRG851930 SHK851916:SHK851930 RXO851916:RXO851930 RNS851916:RNS851930 RDW851916:RDW851930 QUA851916:QUA851930 QKE851916:QKE851930 QAI851916:QAI851930 PQM851916:PQM851930 PGQ851916:PGQ851930 OWU851916:OWU851930 OMY851916:OMY851930 ODC851916:ODC851930 NTG851916:NTG851930 NJK851916:NJK851930 MZO851916:MZO851930 MPS851916:MPS851930 MFW851916:MFW851930 LWA851916:LWA851930 LME851916:LME851930 LCI851916:LCI851930 KSM851916:KSM851930 KIQ851916:KIQ851930 JYU851916:JYU851930 JOY851916:JOY851930 JFC851916:JFC851930 IVG851916:IVG851930 ILK851916:ILK851930 IBO851916:IBO851930 HRS851916:HRS851930 HHW851916:HHW851930 GYA851916:GYA851930 GOE851916:GOE851930 GEI851916:GEI851930 FUM851916:FUM851930 FKQ851916:FKQ851930 FAU851916:FAU851930 EQY851916:EQY851930 EHC851916:EHC851930 DXG851916:DXG851930 DNK851916:DNK851930 DDO851916:DDO851930 CTS851916:CTS851930 CJW851916:CJW851930 CAA851916:CAA851930 BQE851916:BQE851930 BGI851916:BGI851930 AWM851916:AWM851930 AMQ851916:AMQ851930 ACU851916:ACU851930 SY851916:SY851930 JC851916:JC851930 G851916:G851930 WVO786380:WVO786394 WLS786380:WLS786394 WBW786380:WBW786394 VSA786380:VSA786394 VIE786380:VIE786394 UYI786380:UYI786394 UOM786380:UOM786394 UEQ786380:UEQ786394 TUU786380:TUU786394 TKY786380:TKY786394 TBC786380:TBC786394 SRG786380:SRG786394 SHK786380:SHK786394 RXO786380:RXO786394 RNS786380:RNS786394 RDW786380:RDW786394 QUA786380:QUA786394 QKE786380:QKE786394 QAI786380:QAI786394 PQM786380:PQM786394 PGQ786380:PGQ786394 OWU786380:OWU786394 OMY786380:OMY786394 ODC786380:ODC786394 NTG786380:NTG786394 NJK786380:NJK786394 MZO786380:MZO786394 MPS786380:MPS786394 MFW786380:MFW786394 LWA786380:LWA786394 LME786380:LME786394 LCI786380:LCI786394 KSM786380:KSM786394 KIQ786380:KIQ786394 JYU786380:JYU786394 JOY786380:JOY786394 JFC786380:JFC786394 IVG786380:IVG786394 ILK786380:ILK786394 IBO786380:IBO786394 HRS786380:HRS786394 HHW786380:HHW786394 GYA786380:GYA786394 GOE786380:GOE786394 GEI786380:GEI786394 FUM786380:FUM786394 FKQ786380:FKQ786394 FAU786380:FAU786394 EQY786380:EQY786394 EHC786380:EHC786394 DXG786380:DXG786394 DNK786380:DNK786394 DDO786380:DDO786394 CTS786380:CTS786394 CJW786380:CJW786394 CAA786380:CAA786394 BQE786380:BQE786394 BGI786380:BGI786394 AWM786380:AWM786394 AMQ786380:AMQ786394 ACU786380:ACU786394 SY786380:SY786394 JC786380:JC786394 G786380:G786394 WVO720844:WVO720858 WLS720844:WLS720858 WBW720844:WBW720858 VSA720844:VSA720858 VIE720844:VIE720858 UYI720844:UYI720858 UOM720844:UOM720858 UEQ720844:UEQ720858 TUU720844:TUU720858 TKY720844:TKY720858 TBC720844:TBC720858 SRG720844:SRG720858 SHK720844:SHK720858 RXO720844:RXO720858 RNS720844:RNS720858 RDW720844:RDW720858 QUA720844:QUA720858 QKE720844:QKE720858 QAI720844:QAI720858 PQM720844:PQM720858 PGQ720844:PGQ720858 OWU720844:OWU720858 OMY720844:OMY720858 ODC720844:ODC720858 NTG720844:NTG720858 NJK720844:NJK720858 MZO720844:MZO720858 MPS720844:MPS720858 MFW720844:MFW720858 LWA720844:LWA720858 LME720844:LME720858 LCI720844:LCI720858 KSM720844:KSM720858 KIQ720844:KIQ720858 JYU720844:JYU720858 JOY720844:JOY720858 JFC720844:JFC720858 IVG720844:IVG720858 ILK720844:ILK720858 IBO720844:IBO720858 HRS720844:HRS720858 HHW720844:HHW720858 GYA720844:GYA720858 GOE720844:GOE720858 GEI720844:GEI720858 FUM720844:FUM720858 FKQ720844:FKQ720858 FAU720844:FAU720858 EQY720844:EQY720858 EHC720844:EHC720858 DXG720844:DXG720858 DNK720844:DNK720858 DDO720844:DDO720858 CTS720844:CTS720858 CJW720844:CJW720858 CAA720844:CAA720858 BQE720844:BQE720858 BGI720844:BGI720858 AWM720844:AWM720858 AMQ720844:AMQ720858 ACU720844:ACU720858 SY720844:SY720858 JC720844:JC720858 G720844:G720858 WVO655308:WVO655322 WLS655308:WLS655322 WBW655308:WBW655322 VSA655308:VSA655322 VIE655308:VIE655322 UYI655308:UYI655322 UOM655308:UOM655322 UEQ655308:UEQ655322 TUU655308:TUU655322 TKY655308:TKY655322 TBC655308:TBC655322 SRG655308:SRG655322 SHK655308:SHK655322 RXO655308:RXO655322 RNS655308:RNS655322 RDW655308:RDW655322 QUA655308:QUA655322 QKE655308:QKE655322 QAI655308:QAI655322 PQM655308:PQM655322 PGQ655308:PGQ655322 OWU655308:OWU655322 OMY655308:OMY655322 ODC655308:ODC655322 NTG655308:NTG655322 NJK655308:NJK655322 MZO655308:MZO655322 MPS655308:MPS655322 MFW655308:MFW655322 LWA655308:LWA655322 LME655308:LME655322 LCI655308:LCI655322 KSM655308:KSM655322 KIQ655308:KIQ655322 JYU655308:JYU655322 JOY655308:JOY655322 JFC655308:JFC655322 IVG655308:IVG655322 ILK655308:ILK655322 IBO655308:IBO655322 HRS655308:HRS655322 HHW655308:HHW655322 GYA655308:GYA655322 GOE655308:GOE655322 GEI655308:GEI655322 FUM655308:FUM655322 FKQ655308:FKQ655322 FAU655308:FAU655322 EQY655308:EQY655322 EHC655308:EHC655322 DXG655308:DXG655322 DNK655308:DNK655322 DDO655308:DDO655322 CTS655308:CTS655322 CJW655308:CJW655322 CAA655308:CAA655322 BQE655308:BQE655322 BGI655308:BGI655322 AWM655308:AWM655322 AMQ655308:AMQ655322 ACU655308:ACU655322 SY655308:SY655322 JC655308:JC655322 G655308:G655322 WVO589772:WVO589786 WLS589772:WLS589786 WBW589772:WBW589786 VSA589772:VSA589786 VIE589772:VIE589786 UYI589772:UYI589786 UOM589772:UOM589786 UEQ589772:UEQ589786 TUU589772:TUU589786 TKY589772:TKY589786 TBC589772:TBC589786 SRG589772:SRG589786 SHK589772:SHK589786 RXO589772:RXO589786 RNS589772:RNS589786 RDW589772:RDW589786 QUA589772:QUA589786 QKE589772:QKE589786 QAI589772:QAI589786 PQM589772:PQM589786 PGQ589772:PGQ589786 OWU589772:OWU589786 OMY589772:OMY589786 ODC589772:ODC589786 NTG589772:NTG589786 NJK589772:NJK589786 MZO589772:MZO589786 MPS589772:MPS589786 MFW589772:MFW589786 LWA589772:LWA589786 LME589772:LME589786 LCI589772:LCI589786 KSM589772:KSM589786 KIQ589772:KIQ589786 JYU589772:JYU589786 JOY589772:JOY589786 JFC589772:JFC589786 IVG589772:IVG589786 ILK589772:ILK589786 IBO589772:IBO589786 HRS589772:HRS589786 HHW589772:HHW589786 GYA589772:GYA589786 GOE589772:GOE589786 GEI589772:GEI589786 FUM589772:FUM589786 FKQ589772:FKQ589786 FAU589772:FAU589786 EQY589772:EQY589786 EHC589772:EHC589786 DXG589772:DXG589786 DNK589772:DNK589786 DDO589772:DDO589786 CTS589772:CTS589786 CJW589772:CJW589786 CAA589772:CAA589786 BQE589772:BQE589786 BGI589772:BGI589786 AWM589772:AWM589786 AMQ589772:AMQ589786 ACU589772:ACU589786 SY589772:SY589786 JC589772:JC589786 G589772:G589786 WVO524236:WVO524250 WLS524236:WLS524250 WBW524236:WBW524250 VSA524236:VSA524250 VIE524236:VIE524250 UYI524236:UYI524250 UOM524236:UOM524250 UEQ524236:UEQ524250 TUU524236:TUU524250 TKY524236:TKY524250 TBC524236:TBC524250 SRG524236:SRG524250 SHK524236:SHK524250 RXO524236:RXO524250 RNS524236:RNS524250 RDW524236:RDW524250 QUA524236:QUA524250 QKE524236:QKE524250 QAI524236:QAI524250 PQM524236:PQM524250 PGQ524236:PGQ524250 OWU524236:OWU524250 OMY524236:OMY524250 ODC524236:ODC524250 NTG524236:NTG524250 NJK524236:NJK524250 MZO524236:MZO524250 MPS524236:MPS524250 MFW524236:MFW524250 LWA524236:LWA524250 LME524236:LME524250 LCI524236:LCI524250 KSM524236:KSM524250 KIQ524236:KIQ524250 JYU524236:JYU524250 JOY524236:JOY524250 JFC524236:JFC524250 IVG524236:IVG524250 ILK524236:ILK524250 IBO524236:IBO524250 HRS524236:HRS524250 HHW524236:HHW524250 GYA524236:GYA524250 GOE524236:GOE524250 GEI524236:GEI524250 FUM524236:FUM524250 FKQ524236:FKQ524250 FAU524236:FAU524250 EQY524236:EQY524250 EHC524236:EHC524250 DXG524236:DXG524250 DNK524236:DNK524250 DDO524236:DDO524250 CTS524236:CTS524250 CJW524236:CJW524250 CAA524236:CAA524250 BQE524236:BQE524250 BGI524236:BGI524250 AWM524236:AWM524250 AMQ524236:AMQ524250 ACU524236:ACU524250 SY524236:SY524250 JC524236:JC524250 G524236:G524250 WVO458700:WVO458714 WLS458700:WLS458714 WBW458700:WBW458714 VSA458700:VSA458714 VIE458700:VIE458714 UYI458700:UYI458714 UOM458700:UOM458714 UEQ458700:UEQ458714 TUU458700:TUU458714 TKY458700:TKY458714 TBC458700:TBC458714 SRG458700:SRG458714 SHK458700:SHK458714 RXO458700:RXO458714 RNS458700:RNS458714 RDW458700:RDW458714 QUA458700:QUA458714 QKE458700:QKE458714 QAI458700:QAI458714 PQM458700:PQM458714 PGQ458700:PGQ458714 OWU458700:OWU458714 OMY458700:OMY458714 ODC458700:ODC458714 NTG458700:NTG458714 NJK458700:NJK458714 MZO458700:MZO458714 MPS458700:MPS458714 MFW458700:MFW458714 LWA458700:LWA458714 LME458700:LME458714 LCI458700:LCI458714 KSM458700:KSM458714 KIQ458700:KIQ458714 JYU458700:JYU458714 JOY458700:JOY458714 JFC458700:JFC458714 IVG458700:IVG458714 ILK458700:ILK458714 IBO458700:IBO458714 HRS458700:HRS458714 HHW458700:HHW458714 GYA458700:GYA458714 GOE458700:GOE458714 GEI458700:GEI458714 FUM458700:FUM458714 FKQ458700:FKQ458714 FAU458700:FAU458714 EQY458700:EQY458714 EHC458700:EHC458714 DXG458700:DXG458714 DNK458700:DNK458714 DDO458700:DDO458714 CTS458700:CTS458714 CJW458700:CJW458714 CAA458700:CAA458714 BQE458700:BQE458714 BGI458700:BGI458714 AWM458700:AWM458714 AMQ458700:AMQ458714 ACU458700:ACU458714 SY458700:SY458714 JC458700:JC458714 G458700:G458714 WVO393164:WVO393178 WLS393164:WLS393178 WBW393164:WBW393178 VSA393164:VSA393178 VIE393164:VIE393178 UYI393164:UYI393178 UOM393164:UOM393178 UEQ393164:UEQ393178 TUU393164:TUU393178 TKY393164:TKY393178 TBC393164:TBC393178 SRG393164:SRG393178 SHK393164:SHK393178 RXO393164:RXO393178 RNS393164:RNS393178 RDW393164:RDW393178 QUA393164:QUA393178 QKE393164:QKE393178 QAI393164:QAI393178 PQM393164:PQM393178 PGQ393164:PGQ393178 OWU393164:OWU393178 OMY393164:OMY393178 ODC393164:ODC393178 NTG393164:NTG393178 NJK393164:NJK393178 MZO393164:MZO393178 MPS393164:MPS393178 MFW393164:MFW393178 LWA393164:LWA393178 LME393164:LME393178 LCI393164:LCI393178 KSM393164:KSM393178 KIQ393164:KIQ393178 JYU393164:JYU393178 JOY393164:JOY393178 JFC393164:JFC393178 IVG393164:IVG393178 ILK393164:ILK393178 IBO393164:IBO393178 HRS393164:HRS393178 HHW393164:HHW393178 GYA393164:GYA393178 GOE393164:GOE393178 GEI393164:GEI393178 FUM393164:FUM393178 FKQ393164:FKQ393178 FAU393164:FAU393178 EQY393164:EQY393178 EHC393164:EHC393178 DXG393164:DXG393178 DNK393164:DNK393178 DDO393164:DDO393178 CTS393164:CTS393178 CJW393164:CJW393178 CAA393164:CAA393178 BQE393164:BQE393178 BGI393164:BGI393178 AWM393164:AWM393178 AMQ393164:AMQ393178 ACU393164:ACU393178 SY393164:SY393178 JC393164:JC393178 G393164:G393178 WVO327628:WVO327642 WLS327628:WLS327642 WBW327628:WBW327642 VSA327628:VSA327642 VIE327628:VIE327642 UYI327628:UYI327642 UOM327628:UOM327642 UEQ327628:UEQ327642 TUU327628:TUU327642 TKY327628:TKY327642 TBC327628:TBC327642 SRG327628:SRG327642 SHK327628:SHK327642 RXO327628:RXO327642 RNS327628:RNS327642 RDW327628:RDW327642 QUA327628:QUA327642 QKE327628:QKE327642 QAI327628:QAI327642 PQM327628:PQM327642 PGQ327628:PGQ327642 OWU327628:OWU327642 OMY327628:OMY327642 ODC327628:ODC327642 NTG327628:NTG327642 NJK327628:NJK327642 MZO327628:MZO327642 MPS327628:MPS327642 MFW327628:MFW327642 LWA327628:LWA327642 LME327628:LME327642 LCI327628:LCI327642 KSM327628:KSM327642 KIQ327628:KIQ327642 JYU327628:JYU327642 JOY327628:JOY327642 JFC327628:JFC327642 IVG327628:IVG327642 ILK327628:ILK327642 IBO327628:IBO327642 HRS327628:HRS327642 HHW327628:HHW327642 GYA327628:GYA327642 GOE327628:GOE327642 GEI327628:GEI327642 FUM327628:FUM327642 FKQ327628:FKQ327642 FAU327628:FAU327642 EQY327628:EQY327642 EHC327628:EHC327642 DXG327628:DXG327642 DNK327628:DNK327642 DDO327628:DDO327642 CTS327628:CTS327642 CJW327628:CJW327642 CAA327628:CAA327642 BQE327628:BQE327642 BGI327628:BGI327642 AWM327628:AWM327642 AMQ327628:AMQ327642 ACU327628:ACU327642 SY327628:SY327642 JC327628:JC327642 G327628:G327642 WVO262092:WVO262106 WLS262092:WLS262106 WBW262092:WBW262106 VSA262092:VSA262106 VIE262092:VIE262106 UYI262092:UYI262106 UOM262092:UOM262106 UEQ262092:UEQ262106 TUU262092:TUU262106 TKY262092:TKY262106 TBC262092:TBC262106 SRG262092:SRG262106 SHK262092:SHK262106 RXO262092:RXO262106 RNS262092:RNS262106 RDW262092:RDW262106 QUA262092:QUA262106 QKE262092:QKE262106 QAI262092:QAI262106 PQM262092:PQM262106 PGQ262092:PGQ262106 OWU262092:OWU262106 OMY262092:OMY262106 ODC262092:ODC262106 NTG262092:NTG262106 NJK262092:NJK262106 MZO262092:MZO262106 MPS262092:MPS262106 MFW262092:MFW262106 LWA262092:LWA262106 LME262092:LME262106 LCI262092:LCI262106 KSM262092:KSM262106 KIQ262092:KIQ262106 JYU262092:JYU262106 JOY262092:JOY262106 JFC262092:JFC262106 IVG262092:IVG262106 ILK262092:ILK262106 IBO262092:IBO262106 HRS262092:HRS262106 HHW262092:HHW262106 GYA262092:GYA262106 GOE262092:GOE262106 GEI262092:GEI262106 FUM262092:FUM262106 FKQ262092:FKQ262106 FAU262092:FAU262106 EQY262092:EQY262106 EHC262092:EHC262106 DXG262092:DXG262106 DNK262092:DNK262106 DDO262092:DDO262106 CTS262092:CTS262106 CJW262092:CJW262106 CAA262092:CAA262106 BQE262092:BQE262106 BGI262092:BGI262106 AWM262092:AWM262106 AMQ262092:AMQ262106 ACU262092:ACU262106 SY262092:SY262106 JC262092:JC262106 G262092:G262106 WVO196556:WVO196570 WLS196556:WLS196570 WBW196556:WBW196570 VSA196556:VSA196570 VIE196556:VIE196570 UYI196556:UYI196570 UOM196556:UOM196570 UEQ196556:UEQ196570 TUU196556:TUU196570 TKY196556:TKY196570 TBC196556:TBC196570 SRG196556:SRG196570 SHK196556:SHK196570 RXO196556:RXO196570 RNS196556:RNS196570 RDW196556:RDW196570 QUA196556:QUA196570 QKE196556:QKE196570 QAI196556:QAI196570 PQM196556:PQM196570 PGQ196556:PGQ196570 OWU196556:OWU196570 OMY196556:OMY196570 ODC196556:ODC196570 NTG196556:NTG196570 NJK196556:NJK196570 MZO196556:MZO196570 MPS196556:MPS196570 MFW196556:MFW196570 LWA196556:LWA196570 LME196556:LME196570 LCI196556:LCI196570 KSM196556:KSM196570 KIQ196556:KIQ196570 JYU196556:JYU196570 JOY196556:JOY196570 JFC196556:JFC196570 IVG196556:IVG196570 ILK196556:ILK196570 IBO196556:IBO196570 HRS196556:HRS196570 HHW196556:HHW196570 GYA196556:GYA196570 GOE196556:GOE196570 GEI196556:GEI196570 FUM196556:FUM196570 FKQ196556:FKQ196570 FAU196556:FAU196570 EQY196556:EQY196570 EHC196556:EHC196570 DXG196556:DXG196570 DNK196556:DNK196570 DDO196556:DDO196570 CTS196556:CTS196570 CJW196556:CJW196570 CAA196556:CAA196570 BQE196556:BQE196570 BGI196556:BGI196570 AWM196556:AWM196570 AMQ196556:AMQ196570 ACU196556:ACU196570 SY196556:SY196570 JC196556:JC196570 G196556:G196570 WVO131020:WVO131034 WLS131020:WLS131034 WBW131020:WBW131034 VSA131020:VSA131034 VIE131020:VIE131034 UYI131020:UYI131034 UOM131020:UOM131034 UEQ131020:UEQ131034 TUU131020:TUU131034 TKY131020:TKY131034 TBC131020:TBC131034 SRG131020:SRG131034 SHK131020:SHK131034 RXO131020:RXO131034 RNS131020:RNS131034 RDW131020:RDW131034 QUA131020:QUA131034 QKE131020:QKE131034 QAI131020:QAI131034 PQM131020:PQM131034 PGQ131020:PGQ131034 OWU131020:OWU131034 OMY131020:OMY131034 ODC131020:ODC131034 NTG131020:NTG131034 NJK131020:NJK131034 MZO131020:MZO131034 MPS131020:MPS131034 MFW131020:MFW131034 LWA131020:LWA131034 LME131020:LME131034 LCI131020:LCI131034 KSM131020:KSM131034 KIQ131020:KIQ131034 JYU131020:JYU131034 JOY131020:JOY131034 JFC131020:JFC131034 IVG131020:IVG131034 ILK131020:ILK131034 IBO131020:IBO131034 HRS131020:HRS131034 HHW131020:HHW131034 GYA131020:GYA131034 GOE131020:GOE131034 GEI131020:GEI131034 FUM131020:FUM131034 FKQ131020:FKQ131034 FAU131020:FAU131034 EQY131020:EQY131034 EHC131020:EHC131034 DXG131020:DXG131034 DNK131020:DNK131034 DDO131020:DDO131034 CTS131020:CTS131034 CJW131020:CJW131034 CAA131020:CAA131034 BQE131020:BQE131034 BGI131020:BGI131034 AWM131020:AWM131034 AMQ131020:AMQ131034 ACU131020:ACU131034 SY131020:SY131034 JC131020:JC131034 G131020:G131034 WVO65484:WVO65498 WLS65484:WLS65498 WBW65484:WBW65498 VSA65484:VSA65498 VIE65484:VIE65498 UYI65484:UYI65498 UOM65484:UOM65498 UEQ65484:UEQ65498 TUU65484:TUU65498 TKY65484:TKY65498 TBC65484:TBC65498 SRG65484:SRG65498 SHK65484:SHK65498 RXO65484:RXO65498 RNS65484:RNS65498 RDW65484:RDW65498 QUA65484:QUA65498 QKE65484:QKE65498 QAI65484:QAI65498 PQM65484:PQM65498 PGQ65484:PGQ65498 OWU65484:OWU65498 OMY65484:OMY65498 ODC65484:ODC65498 NTG65484:NTG65498 NJK65484:NJK65498 MZO65484:MZO65498 MPS65484:MPS65498 MFW65484:MFW65498 LWA65484:LWA65498 LME65484:LME65498 LCI65484:LCI65498 KSM65484:KSM65498 KIQ65484:KIQ65498 JYU65484:JYU65498 JOY65484:JOY65498 JFC65484:JFC65498 IVG65484:IVG65498 ILK65484:ILK65498 IBO65484:IBO65498 HRS65484:HRS65498 HHW65484:HHW65498 GYA65484:GYA65498 GOE65484:GOE65498 GEI65484:GEI65498 FUM65484:FUM65498 FKQ65484:FKQ65498 FAU65484:FAU65498 EQY65484:EQY65498 EHC65484:EHC65498 DXG65484:DXG65498 DNK65484:DNK65498 DDO65484:DDO65498 CTS65484:CTS65498 CJW65484:CJW65498 CAA65484:CAA65498 BQE65484:BQE65498 BGI65484:BGI65498 AWM65484:AWM65498 AMQ65484:AMQ65498 ACU65484:ACU65498 SY65484:SY65498 JC65484:JC65498 G65484:G65498 WVO38:WVO42 WLS38:WLS42 WBW38:WBW42 VSA38:VSA42 VIE38:VIE42 UYI38:UYI42 UOM38:UOM42 UEQ38:UEQ42 TUU38:TUU42 TKY38:TKY42 TBC38:TBC42 SRG38:SRG42 SHK38:SHK42 RXO38:RXO42 RNS38:RNS42 RDW38:RDW42 QUA38:QUA42 QKE38:QKE42 QAI38:QAI42 PQM38:PQM42 PGQ38:PGQ42 OWU38:OWU42 OMY38:OMY42 ODC38:ODC42 NTG38:NTG42 NJK38:NJK42 MZO38:MZO42 MPS38:MPS42 MFW38:MFW42 LWA38:LWA42 LME38:LME42 LCI38:LCI42 KSM38:KSM42 KIQ38:KIQ42 JYU38:JYU42 JOY38:JOY42 JFC38:JFC42 IVG38:IVG42 ILK38:ILK42 IBO38:IBO42 HRS38:HRS42 HHW38:HHW42 GYA38:GYA42 GOE38:GOE42 GEI38:GEI42 FUM38:FUM42 FKQ38:FKQ42 FAU38:FAU42 EQY38:EQY42 EHC38:EHC42 DXG38:DXG42 DNK38:DNK42 DDO38:DDO42 CTS38:CTS42 CJW38:CJW42 CAA38:CAA42 BQE38:BQE42 BGI38:BGI42 AWM38:AWM42 AMQ38:AMQ42 ACU38:ACU42 SY38:SY42 JC38:JC42" xr:uid="{00000000-0002-0000-0400-00000E000000}">
      <formula1>$AP$27:$AP$35</formula1>
    </dataValidation>
    <dataValidation type="list" allowBlank="1" showInputMessage="1" showErrorMessage="1" sqref="WBW982978:WBW982982 JC8:JC11 SY8:SY11 ACU8:ACU11 AMQ8:AMQ11 AWM8:AWM11 BGI8:BGI11 BQE8:BQE11 CAA8:CAA11 CJW8:CJW11 CTS8:CTS11 DDO8:DDO11 DNK8:DNK11 DXG8:DXG11 EHC8:EHC11 EQY8:EQY11 FAU8:FAU11 FKQ8:FKQ11 FUM8:FUM11 GEI8:GEI11 GOE8:GOE11 GYA8:GYA11 HHW8:HHW11 HRS8:HRS11 IBO8:IBO11 ILK8:ILK11 IVG8:IVG11 JFC8:JFC11 JOY8:JOY11 JYU8:JYU11 KIQ8:KIQ11 KSM8:KSM11 LCI8:LCI11 LME8:LME11 LWA8:LWA11 MFW8:MFW11 MPS8:MPS11 MZO8:MZO11 NJK8:NJK11 NTG8:NTG11 ODC8:ODC11 OMY8:OMY11 OWU8:OWU11 PGQ8:PGQ11 PQM8:PQM11 QAI8:QAI11 QKE8:QKE11 QUA8:QUA11 RDW8:RDW11 RNS8:RNS11 RXO8:RXO11 SHK8:SHK11 SRG8:SRG11 TBC8:TBC11 TKY8:TKY11 TUU8:TUU11 UEQ8:UEQ11 UOM8:UOM11 UYI8:UYI11 VIE8:VIE11 VSA8:VSA11 WBW8:WBW11 WLS8:WLS11 WVO8:WVO11 G65454:G65458 JC65454:JC65458 SY65454:SY65458 ACU65454:ACU65458 AMQ65454:AMQ65458 AWM65454:AWM65458 BGI65454:BGI65458 BQE65454:BQE65458 CAA65454:CAA65458 CJW65454:CJW65458 CTS65454:CTS65458 DDO65454:DDO65458 DNK65454:DNK65458 DXG65454:DXG65458 EHC65454:EHC65458 EQY65454:EQY65458 FAU65454:FAU65458 FKQ65454:FKQ65458 FUM65454:FUM65458 GEI65454:GEI65458 GOE65454:GOE65458 GYA65454:GYA65458 HHW65454:HHW65458 HRS65454:HRS65458 IBO65454:IBO65458 ILK65454:ILK65458 IVG65454:IVG65458 JFC65454:JFC65458 JOY65454:JOY65458 JYU65454:JYU65458 KIQ65454:KIQ65458 KSM65454:KSM65458 LCI65454:LCI65458 LME65454:LME65458 LWA65454:LWA65458 MFW65454:MFW65458 MPS65454:MPS65458 MZO65454:MZO65458 NJK65454:NJK65458 NTG65454:NTG65458 ODC65454:ODC65458 OMY65454:OMY65458 OWU65454:OWU65458 PGQ65454:PGQ65458 PQM65454:PQM65458 QAI65454:QAI65458 QKE65454:QKE65458 QUA65454:QUA65458 RDW65454:RDW65458 RNS65454:RNS65458 RXO65454:RXO65458 SHK65454:SHK65458 SRG65454:SRG65458 TBC65454:TBC65458 TKY65454:TKY65458 TUU65454:TUU65458 UEQ65454:UEQ65458 UOM65454:UOM65458 UYI65454:UYI65458 VIE65454:VIE65458 VSA65454:VSA65458 WBW65454:WBW65458 WLS65454:WLS65458 WVO65454:WVO65458 G130990:G130994 JC130990:JC130994 SY130990:SY130994 ACU130990:ACU130994 AMQ130990:AMQ130994 AWM130990:AWM130994 BGI130990:BGI130994 BQE130990:BQE130994 CAA130990:CAA130994 CJW130990:CJW130994 CTS130990:CTS130994 DDO130990:DDO130994 DNK130990:DNK130994 DXG130990:DXG130994 EHC130990:EHC130994 EQY130990:EQY130994 FAU130990:FAU130994 FKQ130990:FKQ130994 FUM130990:FUM130994 GEI130990:GEI130994 GOE130990:GOE130994 GYA130990:GYA130994 HHW130990:HHW130994 HRS130990:HRS130994 IBO130990:IBO130994 ILK130990:ILK130994 IVG130990:IVG130994 JFC130990:JFC130994 JOY130990:JOY130994 JYU130990:JYU130994 KIQ130990:KIQ130994 KSM130990:KSM130994 LCI130990:LCI130994 LME130990:LME130994 LWA130990:LWA130994 MFW130990:MFW130994 MPS130990:MPS130994 MZO130990:MZO130994 NJK130990:NJK130994 NTG130990:NTG130994 ODC130990:ODC130994 OMY130990:OMY130994 OWU130990:OWU130994 PGQ130990:PGQ130994 PQM130990:PQM130994 QAI130990:QAI130994 QKE130990:QKE130994 QUA130990:QUA130994 RDW130990:RDW130994 RNS130990:RNS130994 RXO130990:RXO130994 SHK130990:SHK130994 SRG130990:SRG130994 TBC130990:TBC130994 TKY130990:TKY130994 TUU130990:TUU130994 UEQ130990:UEQ130994 UOM130990:UOM130994 UYI130990:UYI130994 VIE130990:VIE130994 VSA130990:VSA130994 WBW130990:WBW130994 WLS130990:WLS130994 WVO130990:WVO130994 G196526:G196530 JC196526:JC196530 SY196526:SY196530 ACU196526:ACU196530 AMQ196526:AMQ196530 AWM196526:AWM196530 BGI196526:BGI196530 BQE196526:BQE196530 CAA196526:CAA196530 CJW196526:CJW196530 CTS196526:CTS196530 DDO196526:DDO196530 DNK196526:DNK196530 DXG196526:DXG196530 EHC196526:EHC196530 EQY196526:EQY196530 FAU196526:FAU196530 FKQ196526:FKQ196530 FUM196526:FUM196530 GEI196526:GEI196530 GOE196526:GOE196530 GYA196526:GYA196530 HHW196526:HHW196530 HRS196526:HRS196530 IBO196526:IBO196530 ILK196526:ILK196530 IVG196526:IVG196530 JFC196526:JFC196530 JOY196526:JOY196530 JYU196526:JYU196530 KIQ196526:KIQ196530 KSM196526:KSM196530 LCI196526:LCI196530 LME196526:LME196530 LWA196526:LWA196530 MFW196526:MFW196530 MPS196526:MPS196530 MZO196526:MZO196530 NJK196526:NJK196530 NTG196526:NTG196530 ODC196526:ODC196530 OMY196526:OMY196530 OWU196526:OWU196530 PGQ196526:PGQ196530 PQM196526:PQM196530 QAI196526:QAI196530 QKE196526:QKE196530 QUA196526:QUA196530 RDW196526:RDW196530 RNS196526:RNS196530 RXO196526:RXO196530 SHK196526:SHK196530 SRG196526:SRG196530 TBC196526:TBC196530 TKY196526:TKY196530 TUU196526:TUU196530 UEQ196526:UEQ196530 UOM196526:UOM196530 UYI196526:UYI196530 VIE196526:VIE196530 VSA196526:VSA196530 WBW196526:WBW196530 WLS196526:WLS196530 WVO196526:WVO196530 G262062:G262066 JC262062:JC262066 SY262062:SY262066 ACU262062:ACU262066 AMQ262062:AMQ262066 AWM262062:AWM262066 BGI262062:BGI262066 BQE262062:BQE262066 CAA262062:CAA262066 CJW262062:CJW262066 CTS262062:CTS262066 DDO262062:DDO262066 DNK262062:DNK262066 DXG262062:DXG262066 EHC262062:EHC262066 EQY262062:EQY262066 FAU262062:FAU262066 FKQ262062:FKQ262066 FUM262062:FUM262066 GEI262062:GEI262066 GOE262062:GOE262066 GYA262062:GYA262066 HHW262062:HHW262066 HRS262062:HRS262066 IBO262062:IBO262066 ILK262062:ILK262066 IVG262062:IVG262066 JFC262062:JFC262066 JOY262062:JOY262066 JYU262062:JYU262066 KIQ262062:KIQ262066 KSM262062:KSM262066 LCI262062:LCI262066 LME262062:LME262066 LWA262062:LWA262066 MFW262062:MFW262066 MPS262062:MPS262066 MZO262062:MZO262066 NJK262062:NJK262066 NTG262062:NTG262066 ODC262062:ODC262066 OMY262062:OMY262066 OWU262062:OWU262066 PGQ262062:PGQ262066 PQM262062:PQM262066 QAI262062:QAI262066 QKE262062:QKE262066 QUA262062:QUA262066 RDW262062:RDW262066 RNS262062:RNS262066 RXO262062:RXO262066 SHK262062:SHK262066 SRG262062:SRG262066 TBC262062:TBC262066 TKY262062:TKY262066 TUU262062:TUU262066 UEQ262062:UEQ262066 UOM262062:UOM262066 UYI262062:UYI262066 VIE262062:VIE262066 VSA262062:VSA262066 WBW262062:WBW262066 WLS262062:WLS262066 WVO262062:WVO262066 G327598:G327602 JC327598:JC327602 SY327598:SY327602 ACU327598:ACU327602 AMQ327598:AMQ327602 AWM327598:AWM327602 BGI327598:BGI327602 BQE327598:BQE327602 CAA327598:CAA327602 CJW327598:CJW327602 CTS327598:CTS327602 DDO327598:DDO327602 DNK327598:DNK327602 DXG327598:DXG327602 EHC327598:EHC327602 EQY327598:EQY327602 FAU327598:FAU327602 FKQ327598:FKQ327602 FUM327598:FUM327602 GEI327598:GEI327602 GOE327598:GOE327602 GYA327598:GYA327602 HHW327598:HHW327602 HRS327598:HRS327602 IBO327598:IBO327602 ILK327598:ILK327602 IVG327598:IVG327602 JFC327598:JFC327602 JOY327598:JOY327602 JYU327598:JYU327602 KIQ327598:KIQ327602 KSM327598:KSM327602 LCI327598:LCI327602 LME327598:LME327602 LWA327598:LWA327602 MFW327598:MFW327602 MPS327598:MPS327602 MZO327598:MZO327602 NJK327598:NJK327602 NTG327598:NTG327602 ODC327598:ODC327602 OMY327598:OMY327602 OWU327598:OWU327602 PGQ327598:PGQ327602 PQM327598:PQM327602 QAI327598:QAI327602 QKE327598:QKE327602 QUA327598:QUA327602 RDW327598:RDW327602 RNS327598:RNS327602 RXO327598:RXO327602 SHK327598:SHK327602 SRG327598:SRG327602 TBC327598:TBC327602 TKY327598:TKY327602 TUU327598:TUU327602 UEQ327598:UEQ327602 UOM327598:UOM327602 UYI327598:UYI327602 VIE327598:VIE327602 VSA327598:VSA327602 WBW327598:WBW327602 WLS327598:WLS327602 WVO327598:WVO327602 G393134:G393138 JC393134:JC393138 SY393134:SY393138 ACU393134:ACU393138 AMQ393134:AMQ393138 AWM393134:AWM393138 BGI393134:BGI393138 BQE393134:BQE393138 CAA393134:CAA393138 CJW393134:CJW393138 CTS393134:CTS393138 DDO393134:DDO393138 DNK393134:DNK393138 DXG393134:DXG393138 EHC393134:EHC393138 EQY393134:EQY393138 FAU393134:FAU393138 FKQ393134:FKQ393138 FUM393134:FUM393138 GEI393134:GEI393138 GOE393134:GOE393138 GYA393134:GYA393138 HHW393134:HHW393138 HRS393134:HRS393138 IBO393134:IBO393138 ILK393134:ILK393138 IVG393134:IVG393138 JFC393134:JFC393138 JOY393134:JOY393138 JYU393134:JYU393138 KIQ393134:KIQ393138 KSM393134:KSM393138 LCI393134:LCI393138 LME393134:LME393138 LWA393134:LWA393138 MFW393134:MFW393138 MPS393134:MPS393138 MZO393134:MZO393138 NJK393134:NJK393138 NTG393134:NTG393138 ODC393134:ODC393138 OMY393134:OMY393138 OWU393134:OWU393138 PGQ393134:PGQ393138 PQM393134:PQM393138 QAI393134:QAI393138 QKE393134:QKE393138 QUA393134:QUA393138 RDW393134:RDW393138 RNS393134:RNS393138 RXO393134:RXO393138 SHK393134:SHK393138 SRG393134:SRG393138 TBC393134:TBC393138 TKY393134:TKY393138 TUU393134:TUU393138 UEQ393134:UEQ393138 UOM393134:UOM393138 UYI393134:UYI393138 VIE393134:VIE393138 VSA393134:VSA393138 WBW393134:WBW393138 WLS393134:WLS393138 WVO393134:WVO393138 G458670:G458674 JC458670:JC458674 SY458670:SY458674 ACU458670:ACU458674 AMQ458670:AMQ458674 AWM458670:AWM458674 BGI458670:BGI458674 BQE458670:BQE458674 CAA458670:CAA458674 CJW458670:CJW458674 CTS458670:CTS458674 DDO458670:DDO458674 DNK458670:DNK458674 DXG458670:DXG458674 EHC458670:EHC458674 EQY458670:EQY458674 FAU458670:FAU458674 FKQ458670:FKQ458674 FUM458670:FUM458674 GEI458670:GEI458674 GOE458670:GOE458674 GYA458670:GYA458674 HHW458670:HHW458674 HRS458670:HRS458674 IBO458670:IBO458674 ILK458670:ILK458674 IVG458670:IVG458674 JFC458670:JFC458674 JOY458670:JOY458674 JYU458670:JYU458674 KIQ458670:KIQ458674 KSM458670:KSM458674 LCI458670:LCI458674 LME458670:LME458674 LWA458670:LWA458674 MFW458670:MFW458674 MPS458670:MPS458674 MZO458670:MZO458674 NJK458670:NJK458674 NTG458670:NTG458674 ODC458670:ODC458674 OMY458670:OMY458674 OWU458670:OWU458674 PGQ458670:PGQ458674 PQM458670:PQM458674 QAI458670:QAI458674 QKE458670:QKE458674 QUA458670:QUA458674 RDW458670:RDW458674 RNS458670:RNS458674 RXO458670:RXO458674 SHK458670:SHK458674 SRG458670:SRG458674 TBC458670:TBC458674 TKY458670:TKY458674 TUU458670:TUU458674 UEQ458670:UEQ458674 UOM458670:UOM458674 UYI458670:UYI458674 VIE458670:VIE458674 VSA458670:VSA458674 WBW458670:WBW458674 WLS458670:WLS458674 WVO458670:WVO458674 G524206:G524210 JC524206:JC524210 SY524206:SY524210 ACU524206:ACU524210 AMQ524206:AMQ524210 AWM524206:AWM524210 BGI524206:BGI524210 BQE524206:BQE524210 CAA524206:CAA524210 CJW524206:CJW524210 CTS524206:CTS524210 DDO524206:DDO524210 DNK524206:DNK524210 DXG524206:DXG524210 EHC524206:EHC524210 EQY524206:EQY524210 FAU524206:FAU524210 FKQ524206:FKQ524210 FUM524206:FUM524210 GEI524206:GEI524210 GOE524206:GOE524210 GYA524206:GYA524210 HHW524206:HHW524210 HRS524206:HRS524210 IBO524206:IBO524210 ILK524206:ILK524210 IVG524206:IVG524210 JFC524206:JFC524210 JOY524206:JOY524210 JYU524206:JYU524210 KIQ524206:KIQ524210 KSM524206:KSM524210 LCI524206:LCI524210 LME524206:LME524210 LWA524206:LWA524210 MFW524206:MFW524210 MPS524206:MPS524210 MZO524206:MZO524210 NJK524206:NJK524210 NTG524206:NTG524210 ODC524206:ODC524210 OMY524206:OMY524210 OWU524206:OWU524210 PGQ524206:PGQ524210 PQM524206:PQM524210 QAI524206:QAI524210 QKE524206:QKE524210 QUA524206:QUA524210 RDW524206:RDW524210 RNS524206:RNS524210 RXO524206:RXO524210 SHK524206:SHK524210 SRG524206:SRG524210 TBC524206:TBC524210 TKY524206:TKY524210 TUU524206:TUU524210 UEQ524206:UEQ524210 UOM524206:UOM524210 UYI524206:UYI524210 VIE524206:VIE524210 VSA524206:VSA524210 WBW524206:WBW524210 WLS524206:WLS524210 WVO524206:WVO524210 G589742:G589746 JC589742:JC589746 SY589742:SY589746 ACU589742:ACU589746 AMQ589742:AMQ589746 AWM589742:AWM589746 BGI589742:BGI589746 BQE589742:BQE589746 CAA589742:CAA589746 CJW589742:CJW589746 CTS589742:CTS589746 DDO589742:DDO589746 DNK589742:DNK589746 DXG589742:DXG589746 EHC589742:EHC589746 EQY589742:EQY589746 FAU589742:FAU589746 FKQ589742:FKQ589746 FUM589742:FUM589746 GEI589742:GEI589746 GOE589742:GOE589746 GYA589742:GYA589746 HHW589742:HHW589746 HRS589742:HRS589746 IBO589742:IBO589746 ILK589742:ILK589746 IVG589742:IVG589746 JFC589742:JFC589746 JOY589742:JOY589746 JYU589742:JYU589746 KIQ589742:KIQ589746 KSM589742:KSM589746 LCI589742:LCI589746 LME589742:LME589746 LWA589742:LWA589746 MFW589742:MFW589746 MPS589742:MPS589746 MZO589742:MZO589746 NJK589742:NJK589746 NTG589742:NTG589746 ODC589742:ODC589746 OMY589742:OMY589746 OWU589742:OWU589746 PGQ589742:PGQ589746 PQM589742:PQM589746 QAI589742:QAI589746 QKE589742:QKE589746 QUA589742:QUA589746 RDW589742:RDW589746 RNS589742:RNS589746 RXO589742:RXO589746 SHK589742:SHK589746 SRG589742:SRG589746 TBC589742:TBC589746 TKY589742:TKY589746 TUU589742:TUU589746 UEQ589742:UEQ589746 UOM589742:UOM589746 UYI589742:UYI589746 VIE589742:VIE589746 VSA589742:VSA589746 WBW589742:WBW589746 WLS589742:WLS589746 WVO589742:WVO589746 G655278:G655282 JC655278:JC655282 SY655278:SY655282 ACU655278:ACU655282 AMQ655278:AMQ655282 AWM655278:AWM655282 BGI655278:BGI655282 BQE655278:BQE655282 CAA655278:CAA655282 CJW655278:CJW655282 CTS655278:CTS655282 DDO655278:DDO655282 DNK655278:DNK655282 DXG655278:DXG655282 EHC655278:EHC655282 EQY655278:EQY655282 FAU655278:FAU655282 FKQ655278:FKQ655282 FUM655278:FUM655282 GEI655278:GEI655282 GOE655278:GOE655282 GYA655278:GYA655282 HHW655278:HHW655282 HRS655278:HRS655282 IBO655278:IBO655282 ILK655278:ILK655282 IVG655278:IVG655282 JFC655278:JFC655282 JOY655278:JOY655282 JYU655278:JYU655282 KIQ655278:KIQ655282 KSM655278:KSM655282 LCI655278:LCI655282 LME655278:LME655282 LWA655278:LWA655282 MFW655278:MFW655282 MPS655278:MPS655282 MZO655278:MZO655282 NJK655278:NJK655282 NTG655278:NTG655282 ODC655278:ODC655282 OMY655278:OMY655282 OWU655278:OWU655282 PGQ655278:PGQ655282 PQM655278:PQM655282 QAI655278:QAI655282 QKE655278:QKE655282 QUA655278:QUA655282 RDW655278:RDW655282 RNS655278:RNS655282 RXO655278:RXO655282 SHK655278:SHK655282 SRG655278:SRG655282 TBC655278:TBC655282 TKY655278:TKY655282 TUU655278:TUU655282 UEQ655278:UEQ655282 UOM655278:UOM655282 UYI655278:UYI655282 VIE655278:VIE655282 VSA655278:VSA655282 WBW655278:WBW655282 WLS655278:WLS655282 WVO655278:WVO655282 G720814:G720818 JC720814:JC720818 SY720814:SY720818 ACU720814:ACU720818 AMQ720814:AMQ720818 AWM720814:AWM720818 BGI720814:BGI720818 BQE720814:BQE720818 CAA720814:CAA720818 CJW720814:CJW720818 CTS720814:CTS720818 DDO720814:DDO720818 DNK720814:DNK720818 DXG720814:DXG720818 EHC720814:EHC720818 EQY720814:EQY720818 FAU720814:FAU720818 FKQ720814:FKQ720818 FUM720814:FUM720818 GEI720814:GEI720818 GOE720814:GOE720818 GYA720814:GYA720818 HHW720814:HHW720818 HRS720814:HRS720818 IBO720814:IBO720818 ILK720814:ILK720818 IVG720814:IVG720818 JFC720814:JFC720818 JOY720814:JOY720818 JYU720814:JYU720818 KIQ720814:KIQ720818 KSM720814:KSM720818 LCI720814:LCI720818 LME720814:LME720818 LWA720814:LWA720818 MFW720814:MFW720818 MPS720814:MPS720818 MZO720814:MZO720818 NJK720814:NJK720818 NTG720814:NTG720818 ODC720814:ODC720818 OMY720814:OMY720818 OWU720814:OWU720818 PGQ720814:PGQ720818 PQM720814:PQM720818 QAI720814:QAI720818 QKE720814:QKE720818 QUA720814:QUA720818 RDW720814:RDW720818 RNS720814:RNS720818 RXO720814:RXO720818 SHK720814:SHK720818 SRG720814:SRG720818 TBC720814:TBC720818 TKY720814:TKY720818 TUU720814:TUU720818 UEQ720814:UEQ720818 UOM720814:UOM720818 UYI720814:UYI720818 VIE720814:VIE720818 VSA720814:VSA720818 WBW720814:WBW720818 WLS720814:WLS720818 WVO720814:WVO720818 G786350:G786354 JC786350:JC786354 SY786350:SY786354 ACU786350:ACU786354 AMQ786350:AMQ786354 AWM786350:AWM786354 BGI786350:BGI786354 BQE786350:BQE786354 CAA786350:CAA786354 CJW786350:CJW786354 CTS786350:CTS786354 DDO786350:DDO786354 DNK786350:DNK786354 DXG786350:DXG786354 EHC786350:EHC786354 EQY786350:EQY786354 FAU786350:FAU786354 FKQ786350:FKQ786354 FUM786350:FUM786354 GEI786350:GEI786354 GOE786350:GOE786354 GYA786350:GYA786354 HHW786350:HHW786354 HRS786350:HRS786354 IBO786350:IBO786354 ILK786350:ILK786354 IVG786350:IVG786354 JFC786350:JFC786354 JOY786350:JOY786354 JYU786350:JYU786354 KIQ786350:KIQ786354 KSM786350:KSM786354 LCI786350:LCI786354 LME786350:LME786354 LWA786350:LWA786354 MFW786350:MFW786354 MPS786350:MPS786354 MZO786350:MZO786354 NJK786350:NJK786354 NTG786350:NTG786354 ODC786350:ODC786354 OMY786350:OMY786354 OWU786350:OWU786354 PGQ786350:PGQ786354 PQM786350:PQM786354 QAI786350:QAI786354 QKE786350:QKE786354 QUA786350:QUA786354 RDW786350:RDW786354 RNS786350:RNS786354 RXO786350:RXO786354 SHK786350:SHK786354 SRG786350:SRG786354 TBC786350:TBC786354 TKY786350:TKY786354 TUU786350:TUU786354 UEQ786350:UEQ786354 UOM786350:UOM786354 UYI786350:UYI786354 VIE786350:VIE786354 VSA786350:VSA786354 WBW786350:WBW786354 WLS786350:WLS786354 WVO786350:WVO786354 G851886:G851890 JC851886:JC851890 SY851886:SY851890 ACU851886:ACU851890 AMQ851886:AMQ851890 AWM851886:AWM851890 BGI851886:BGI851890 BQE851886:BQE851890 CAA851886:CAA851890 CJW851886:CJW851890 CTS851886:CTS851890 DDO851886:DDO851890 DNK851886:DNK851890 DXG851886:DXG851890 EHC851886:EHC851890 EQY851886:EQY851890 FAU851886:FAU851890 FKQ851886:FKQ851890 FUM851886:FUM851890 GEI851886:GEI851890 GOE851886:GOE851890 GYA851886:GYA851890 HHW851886:HHW851890 HRS851886:HRS851890 IBO851886:IBO851890 ILK851886:ILK851890 IVG851886:IVG851890 JFC851886:JFC851890 JOY851886:JOY851890 JYU851886:JYU851890 KIQ851886:KIQ851890 KSM851886:KSM851890 LCI851886:LCI851890 LME851886:LME851890 LWA851886:LWA851890 MFW851886:MFW851890 MPS851886:MPS851890 MZO851886:MZO851890 NJK851886:NJK851890 NTG851886:NTG851890 ODC851886:ODC851890 OMY851886:OMY851890 OWU851886:OWU851890 PGQ851886:PGQ851890 PQM851886:PQM851890 QAI851886:QAI851890 QKE851886:QKE851890 QUA851886:QUA851890 RDW851886:RDW851890 RNS851886:RNS851890 RXO851886:RXO851890 SHK851886:SHK851890 SRG851886:SRG851890 TBC851886:TBC851890 TKY851886:TKY851890 TUU851886:TUU851890 UEQ851886:UEQ851890 UOM851886:UOM851890 UYI851886:UYI851890 VIE851886:VIE851890 VSA851886:VSA851890 WBW851886:WBW851890 WLS851886:WLS851890 WVO851886:WVO851890 G917422:G917426 JC917422:JC917426 SY917422:SY917426 ACU917422:ACU917426 AMQ917422:AMQ917426 AWM917422:AWM917426 BGI917422:BGI917426 BQE917422:BQE917426 CAA917422:CAA917426 CJW917422:CJW917426 CTS917422:CTS917426 DDO917422:DDO917426 DNK917422:DNK917426 DXG917422:DXG917426 EHC917422:EHC917426 EQY917422:EQY917426 FAU917422:FAU917426 FKQ917422:FKQ917426 FUM917422:FUM917426 GEI917422:GEI917426 GOE917422:GOE917426 GYA917422:GYA917426 HHW917422:HHW917426 HRS917422:HRS917426 IBO917422:IBO917426 ILK917422:ILK917426 IVG917422:IVG917426 JFC917422:JFC917426 JOY917422:JOY917426 JYU917422:JYU917426 KIQ917422:KIQ917426 KSM917422:KSM917426 LCI917422:LCI917426 LME917422:LME917426 LWA917422:LWA917426 MFW917422:MFW917426 MPS917422:MPS917426 MZO917422:MZO917426 NJK917422:NJK917426 NTG917422:NTG917426 ODC917422:ODC917426 OMY917422:OMY917426 OWU917422:OWU917426 PGQ917422:PGQ917426 PQM917422:PQM917426 QAI917422:QAI917426 QKE917422:QKE917426 QUA917422:QUA917426 RDW917422:RDW917426 RNS917422:RNS917426 RXO917422:RXO917426 SHK917422:SHK917426 SRG917422:SRG917426 TBC917422:TBC917426 TKY917422:TKY917426 TUU917422:TUU917426 UEQ917422:UEQ917426 UOM917422:UOM917426 UYI917422:UYI917426 VIE917422:VIE917426 VSA917422:VSA917426 WBW917422:WBW917426 WLS917422:WLS917426 WVO917422:WVO917426 G982958:G982962 JC982958:JC982962 SY982958:SY982962 ACU982958:ACU982962 AMQ982958:AMQ982962 AWM982958:AWM982962 BGI982958:BGI982962 BQE982958:BQE982962 CAA982958:CAA982962 CJW982958:CJW982962 CTS982958:CTS982962 DDO982958:DDO982962 DNK982958:DNK982962 DXG982958:DXG982962 EHC982958:EHC982962 EQY982958:EQY982962 FAU982958:FAU982962 FKQ982958:FKQ982962 FUM982958:FUM982962 GEI982958:GEI982962 GOE982958:GOE982962 GYA982958:GYA982962 HHW982958:HHW982962 HRS982958:HRS982962 IBO982958:IBO982962 ILK982958:ILK982962 IVG982958:IVG982962 JFC982958:JFC982962 JOY982958:JOY982962 JYU982958:JYU982962 KIQ982958:KIQ982962 KSM982958:KSM982962 LCI982958:LCI982962 LME982958:LME982962 LWA982958:LWA982962 MFW982958:MFW982962 MPS982958:MPS982962 MZO982958:MZO982962 NJK982958:NJK982962 NTG982958:NTG982962 ODC982958:ODC982962 OMY982958:OMY982962 OWU982958:OWU982962 PGQ982958:PGQ982962 PQM982958:PQM982962 QAI982958:QAI982962 QKE982958:QKE982962 QUA982958:QUA982962 RDW982958:RDW982962 RNS982958:RNS982962 RXO982958:RXO982962 SHK982958:SHK982962 SRG982958:SRG982962 TBC982958:TBC982962 TKY982958:TKY982962 TUU982958:TUU982962 UEQ982958:UEQ982962 UOM982958:UOM982962 UYI982958:UYI982962 VIE982958:VIE982962 VSA982958:VSA982962 WBW982958:WBW982962 WLS982958:WLS982962 WVO982958:WVO982962 WLS982978:WLS982982 JC17:JC21 SY17:SY21 ACU17:ACU21 AMQ17:AMQ21 AWM17:AWM21 BGI17:BGI21 BQE17:BQE21 CAA17:CAA21 CJW17:CJW21 CTS17:CTS21 DDO17:DDO21 DNK17:DNK21 DXG17:DXG21 EHC17:EHC21 EQY17:EQY21 FAU17:FAU21 FKQ17:FKQ21 FUM17:FUM21 GEI17:GEI21 GOE17:GOE21 GYA17:GYA21 HHW17:HHW21 HRS17:HRS21 IBO17:IBO21 ILK17:ILK21 IVG17:IVG21 JFC17:JFC21 JOY17:JOY21 JYU17:JYU21 KIQ17:KIQ21 KSM17:KSM21 LCI17:LCI21 LME17:LME21 LWA17:LWA21 MFW17:MFW21 MPS17:MPS21 MZO17:MZO21 NJK17:NJK21 NTG17:NTG21 ODC17:ODC21 OMY17:OMY21 OWU17:OWU21 PGQ17:PGQ21 PQM17:PQM21 QAI17:QAI21 QKE17:QKE21 QUA17:QUA21 RDW17:RDW21 RNS17:RNS21 RXO17:RXO21 SHK17:SHK21 SRG17:SRG21 TBC17:TBC21 TKY17:TKY21 TUU17:TUU21 UEQ17:UEQ21 UOM17:UOM21 UYI17:UYI21 VIE17:VIE21 VSA17:VSA21 WBW17:WBW21 WLS17:WLS21 WVO17:WVO21 G65464:G65468 JC65464:JC65468 SY65464:SY65468 ACU65464:ACU65468 AMQ65464:AMQ65468 AWM65464:AWM65468 BGI65464:BGI65468 BQE65464:BQE65468 CAA65464:CAA65468 CJW65464:CJW65468 CTS65464:CTS65468 DDO65464:DDO65468 DNK65464:DNK65468 DXG65464:DXG65468 EHC65464:EHC65468 EQY65464:EQY65468 FAU65464:FAU65468 FKQ65464:FKQ65468 FUM65464:FUM65468 GEI65464:GEI65468 GOE65464:GOE65468 GYA65464:GYA65468 HHW65464:HHW65468 HRS65464:HRS65468 IBO65464:IBO65468 ILK65464:ILK65468 IVG65464:IVG65468 JFC65464:JFC65468 JOY65464:JOY65468 JYU65464:JYU65468 KIQ65464:KIQ65468 KSM65464:KSM65468 LCI65464:LCI65468 LME65464:LME65468 LWA65464:LWA65468 MFW65464:MFW65468 MPS65464:MPS65468 MZO65464:MZO65468 NJK65464:NJK65468 NTG65464:NTG65468 ODC65464:ODC65468 OMY65464:OMY65468 OWU65464:OWU65468 PGQ65464:PGQ65468 PQM65464:PQM65468 QAI65464:QAI65468 QKE65464:QKE65468 QUA65464:QUA65468 RDW65464:RDW65468 RNS65464:RNS65468 RXO65464:RXO65468 SHK65464:SHK65468 SRG65464:SRG65468 TBC65464:TBC65468 TKY65464:TKY65468 TUU65464:TUU65468 UEQ65464:UEQ65468 UOM65464:UOM65468 UYI65464:UYI65468 VIE65464:VIE65468 VSA65464:VSA65468 WBW65464:WBW65468 WLS65464:WLS65468 WVO65464:WVO65468 G131000:G131004 JC131000:JC131004 SY131000:SY131004 ACU131000:ACU131004 AMQ131000:AMQ131004 AWM131000:AWM131004 BGI131000:BGI131004 BQE131000:BQE131004 CAA131000:CAA131004 CJW131000:CJW131004 CTS131000:CTS131004 DDO131000:DDO131004 DNK131000:DNK131004 DXG131000:DXG131004 EHC131000:EHC131004 EQY131000:EQY131004 FAU131000:FAU131004 FKQ131000:FKQ131004 FUM131000:FUM131004 GEI131000:GEI131004 GOE131000:GOE131004 GYA131000:GYA131004 HHW131000:HHW131004 HRS131000:HRS131004 IBO131000:IBO131004 ILK131000:ILK131004 IVG131000:IVG131004 JFC131000:JFC131004 JOY131000:JOY131004 JYU131000:JYU131004 KIQ131000:KIQ131004 KSM131000:KSM131004 LCI131000:LCI131004 LME131000:LME131004 LWA131000:LWA131004 MFW131000:MFW131004 MPS131000:MPS131004 MZO131000:MZO131004 NJK131000:NJK131004 NTG131000:NTG131004 ODC131000:ODC131004 OMY131000:OMY131004 OWU131000:OWU131004 PGQ131000:PGQ131004 PQM131000:PQM131004 QAI131000:QAI131004 QKE131000:QKE131004 QUA131000:QUA131004 RDW131000:RDW131004 RNS131000:RNS131004 RXO131000:RXO131004 SHK131000:SHK131004 SRG131000:SRG131004 TBC131000:TBC131004 TKY131000:TKY131004 TUU131000:TUU131004 UEQ131000:UEQ131004 UOM131000:UOM131004 UYI131000:UYI131004 VIE131000:VIE131004 VSA131000:VSA131004 WBW131000:WBW131004 WLS131000:WLS131004 WVO131000:WVO131004 G196536:G196540 JC196536:JC196540 SY196536:SY196540 ACU196536:ACU196540 AMQ196536:AMQ196540 AWM196536:AWM196540 BGI196536:BGI196540 BQE196536:BQE196540 CAA196536:CAA196540 CJW196536:CJW196540 CTS196536:CTS196540 DDO196536:DDO196540 DNK196536:DNK196540 DXG196536:DXG196540 EHC196536:EHC196540 EQY196536:EQY196540 FAU196536:FAU196540 FKQ196536:FKQ196540 FUM196536:FUM196540 GEI196536:GEI196540 GOE196536:GOE196540 GYA196536:GYA196540 HHW196536:HHW196540 HRS196536:HRS196540 IBO196536:IBO196540 ILK196536:ILK196540 IVG196536:IVG196540 JFC196536:JFC196540 JOY196536:JOY196540 JYU196536:JYU196540 KIQ196536:KIQ196540 KSM196536:KSM196540 LCI196536:LCI196540 LME196536:LME196540 LWA196536:LWA196540 MFW196536:MFW196540 MPS196536:MPS196540 MZO196536:MZO196540 NJK196536:NJK196540 NTG196536:NTG196540 ODC196536:ODC196540 OMY196536:OMY196540 OWU196536:OWU196540 PGQ196536:PGQ196540 PQM196536:PQM196540 QAI196536:QAI196540 QKE196536:QKE196540 QUA196536:QUA196540 RDW196536:RDW196540 RNS196536:RNS196540 RXO196536:RXO196540 SHK196536:SHK196540 SRG196536:SRG196540 TBC196536:TBC196540 TKY196536:TKY196540 TUU196536:TUU196540 UEQ196536:UEQ196540 UOM196536:UOM196540 UYI196536:UYI196540 VIE196536:VIE196540 VSA196536:VSA196540 WBW196536:WBW196540 WLS196536:WLS196540 WVO196536:WVO196540 G262072:G262076 JC262072:JC262076 SY262072:SY262076 ACU262072:ACU262076 AMQ262072:AMQ262076 AWM262072:AWM262076 BGI262072:BGI262076 BQE262072:BQE262076 CAA262072:CAA262076 CJW262072:CJW262076 CTS262072:CTS262076 DDO262072:DDO262076 DNK262072:DNK262076 DXG262072:DXG262076 EHC262072:EHC262076 EQY262072:EQY262076 FAU262072:FAU262076 FKQ262072:FKQ262076 FUM262072:FUM262076 GEI262072:GEI262076 GOE262072:GOE262076 GYA262072:GYA262076 HHW262072:HHW262076 HRS262072:HRS262076 IBO262072:IBO262076 ILK262072:ILK262076 IVG262072:IVG262076 JFC262072:JFC262076 JOY262072:JOY262076 JYU262072:JYU262076 KIQ262072:KIQ262076 KSM262072:KSM262076 LCI262072:LCI262076 LME262072:LME262076 LWA262072:LWA262076 MFW262072:MFW262076 MPS262072:MPS262076 MZO262072:MZO262076 NJK262072:NJK262076 NTG262072:NTG262076 ODC262072:ODC262076 OMY262072:OMY262076 OWU262072:OWU262076 PGQ262072:PGQ262076 PQM262072:PQM262076 QAI262072:QAI262076 QKE262072:QKE262076 QUA262072:QUA262076 RDW262072:RDW262076 RNS262072:RNS262076 RXO262072:RXO262076 SHK262072:SHK262076 SRG262072:SRG262076 TBC262072:TBC262076 TKY262072:TKY262076 TUU262072:TUU262076 UEQ262072:UEQ262076 UOM262072:UOM262076 UYI262072:UYI262076 VIE262072:VIE262076 VSA262072:VSA262076 WBW262072:WBW262076 WLS262072:WLS262076 WVO262072:WVO262076 G327608:G327612 JC327608:JC327612 SY327608:SY327612 ACU327608:ACU327612 AMQ327608:AMQ327612 AWM327608:AWM327612 BGI327608:BGI327612 BQE327608:BQE327612 CAA327608:CAA327612 CJW327608:CJW327612 CTS327608:CTS327612 DDO327608:DDO327612 DNK327608:DNK327612 DXG327608:DXG327612 EHC327608:EHC327612 EQY327608:EQY327612 FAU327608:FAU327612 FKQ327608:FKQ327612 FUM327608:FUM327612 GEI327608:GEI327612 GOE327608:GOE327612 GYA327608:GYA327612 HHW327608:HHW327612 HRS327608:HRS327612 IBO327608:IBO327612 ILK327608:ILK327612 IVG327608:IVG327612 JFC327608:JFC327612 JOY327608:JOY327612 JYU327608:JYU327612 KIQ327608:KIQ327612 KSM327608:KSM327612 LCI327608:LCI327612 LME327608:LME327612 LWA327608:LWA327612 MFW327608:MFW327612 MPS327608:MPS327612 MZO327608:MZO327612 NJK327608:NJK327612 NTG327608:NTG327612 ODC327608:ODC327612 OMY327608:OMY327612 OWU327608:OWU327612 PGQ327608:PGQ327612 PQM327608:PQM327612 QAI327608:QAI327612 QKE327608:QKE327612 QUA327608:QUA327612 RDW327608:RDW327612 RNS327608:RNS327612 RXO327608:RXO327612 SHK327608:SHK327612 SRG327608:SRG327612 TBC327608:TBC327612 TKY327608:TKY327612 TUU327608:TUU327612 UEQ327608:UEQ327612 UOM327608:UOM327612 UYI327608:UYI327612 VIE327608:VIE327612 VSA327608:VSA327612 WBW327608:WBW327612 WLS327608:WLS327612 WVO327608:WVO327612 G393144:G393148 JC393144:JC393148 SY393144:SY393148 ACU393144:ACU393148 AMQ393144:AMQ393148 AWM393144:AWM393148 BGI393144:BGI393148 BQE393144:BQE393148 CAA393144:CAA393148 CJW393144:CJW393148 CTS393144:CTS393148 DDO393144:DDO393148 DNK393144:DNK393148 DXG393144:DXG393148 EHC393144:EHC393148 EQY393144:EQY393148 FAU393144:FAU393148 FKQ393144:FKQ393148 FUM393144:FUM393148 GEI393144:GEI393148 GOE393144:GOE393148 GYA393144:GYA393148 HHW393144:HHW393148 HRS393144:HRS393148 IBO393144:IBO393148 ILK393144:ILK393148 IVG393144:IVG393148 JFC393144:JFC393148 JOY393144:JOY393148 JYU393144:JYU393148 KIQ393144:KIQ393148 KSM393144:KSM393148 LCI393144:LCI393148 LME393144:LME393148 LWA393144:LWA393148 MFW393144:MFW393148 MPS393144:MPS393148 MZO393144:MZO393148 NJK393144:NJK393148 NTG393144:NTG393148 ODC393144:ODC393148 OMY393144:OMY393148 OWU393144:OWU393148 PGQ393144:PGQ393148 PQM393144:PQM393148 QAI393144:QAI393148 QKE393144:QKE393148 QUA393144:QUA393148 RDW393144:RDW393148 RNS393144:RNS393148 RXO393144:RXO393148 SHK393144:SHK393148 SRG393144:SRG393148 TBC393144:TBC393148 TKY393144:TKY393148 TUU393144:TUU393148 UEQ393144:UEQ393148 UOM393144:UOM393148 UYI393144:UYI393148 VIE393144:VIE393148 VSA393144:VSA393148 WBW393144:WBW393148 WLS393144:WLS393148 WVO393144:WVO393148 G458680:G458684 JC458680:JC458684 SY458680:SY458684 ACU458680:ACU458684 AMQ458680:AMQ458684 AWM458680:AWM458684 BGI458680:BGI458684 BQE458680:BQE458684 CAA458680:CAA458684 CJW458680:CJW458684 CTS458680:CTS458684 DDO458680:DDO458684 DNK458680:DNK458684 DXG458680:DXG458684 EHC458680:EHC458684 EQY458680:EQY458684 FAU458680:FAU458684 FKQ458680:FKQ458684 FUM458680:FUM458684 GEI458680:GEI458684 GOE458680:GOE458684 GYA458680:GYA458684 HHW458680:HHW458684 HRS458680:HRS458684 IBO458680:IBO458684 ILK458680:ILK458684 IVG458680:IVG458684 JFC458680:JFC458684 JOY458680:JOY458684 JYU458680:JYU458684 KIQ458680:KIQ458684 KSM458680:KSM458684 LCI458680:LCI458684 LME458680:LME458684 LWA458680:LWA458684 MFW458680:MFW458684 MPS458680:MPS458684 MZO458680:MZO458684 NJK458680:NJK458684 NTG458680:NTG458684 ODC458680:ODC458684 OMY458680:OMY458684 OWU458680:OWU458684 PGQ458680:PGQ458684 PQM458680:PQM458684 QAI458680:QAI458684 QKE458680:QKE458684 QUA458680:QUA458684 RDW458680:RDW458684 RNS458680:RNS458684 RXO458680:RXO458684 SHK458680:SHK458684 SRG458680:SRG458684 TBC458680:TBC458684 TKY458680:TKY458684 TUU458680:TUU458684 UEQ458680:UEQ458684 UOM458680:UOM458684 UYI458680:UYI458684 VIE458680:VIE458684 VSA458680:VSA458684 WBW458680:WBW458684 WLS458680:WLS458684 WVO458680:WVO458684 G524216:G524220 JC524216:JC524220 SY524216:SY524220 ACU524216:ACU524220 AMQ524216:AMQ524220 AWM524216:AWM524220 BGI524216:BGI524220 BQE524216:BQE524220 CAA524216:CAA524220 CJW524216:CJW524220 CTS524216:CTS524220 DDO524216:DDO524220 DNK524216:DNK524220 DXG524216:DXG524220 EHC524216:EHC524220 EQY524216:EQY524220 FAU524216:FAU524220 FKQ524216:FKQ524220 FUM524216:FUM524220 GEI524216:GEI524220 GOE524216:GOE524220 GYA524216:GYA524220 HHW524216:HHW524220 HRS524216:HRS524220 IBO524216:IBO524220 ILK524216:ILK524220 IVG524216:IVG524220 JFC524216:JFC524220 JOY524216:JOY524220 JYU524216:JYU524220 KIQ524216:KIQ524220 KSM524216:KSM524220 LCI524216:LCI524220 LME524216:LME524220 LWA524216:LWA524220 MFW524216:MFW524220 MPS524216:MPS524220 MZO524216:MZO524220 NJK524216:NJK524220 NTG524216:NTG524220 ODC524216:ODC524220 OMY524216:OMY524220 OWU524216:OWU524220 PGQ524216:PGQ524220 PQM524216:PQM524220 QAI524216:QAI524220 QKE524216:QKE524220 QUA524216:QUA524220 RDW524216:RDW524220 RNS524216:RNS524220 RXO524216:RXO524220 SHK524216:SHK524220 SRG524216:SRG524220 TBC524216:TBC524220 TKY524216:TKY524220 TUU524216:TUU524220 UEQ524216:UEQ524220 UOM524216:UOM524220 UYI524216:UYI524220 VIE524216:VIE524220 VSA524216:VSA524220 WBW524216:WBW524220 WLS524216:WLS524220 WVO524216:WVO524220 G589752:G589756 JC589752:JC589756 SY589752:SY589756 ACU589752:ACU589756 AMQ589752:AMQ589756 AWM589752:AWM589756 BGI589752:BGI589756 BQE589752:BQE589756 CAA589752:CAA589756 CJW589752:CJW589756 CTS589752:CTS589756 DDO589752:DDO589756 DNK589752:DNK589756 DXG589752:DXG589756 EHC589752:EHC589756 EQY589752:EQY589756 FAU589752:FAU589756 FKQ589752:FKQ589756 FUM589752:FUM589756 GEI589752:GEI589756 GOE589752:GOE589756 GYA589752:GYA589756 HHW589752:HHW589756 HRS589752:HRS589756 IBO589752:IBO589756 ILK589752:ILK589756 IVG589752:IVG589756 JFC589752:JFC589756 JOY589752:JOY589756 JYU589752:JYU589756 KIQ589752:KIQ589756 KSM589752:KSM589756 LCI589752:LCI589756 LME589752:LME589756 LWA589752:LWA589756 MFW589752:MFW589756 MPS589752:MPS589756 MZO589752:MZO589756 NJK589752:NJK589756 NTG589752:NTG589756 ODC589752:ODC589756 OMY589752:OMY589756 OWU589752:OWU589756 PGQ589752:PGQ589756 PQM589752:PQM589756 QAI589752:QAI589756 QKE589752:QKE589756 QUA589752:QUA589756 RDW589752:RDW589756 RNS589752:RNS589756 RXO589752:RXO589756 SHK589752:SHK589756 SRG589752:SRG589756 TBC589752:TBC589756 TKY589752:TKY589756 TUU589752:TUU589756 UEQ589752:UEQ589756 UOM589752:UOM589756 UYI589752:UYI589756 VIE589752:VIE589756 VSA589752:VSA589756 WBW589752:WBW589756 WLS589752:WLS589756 WVO589752:WVO589756 G655288:G655292 JC655288:JC655292 SY655288:SY655292 ACU655288:ACU655292 AMQ655288:AMQ655292 AWM655288:AWM655292 BGI655288:BGI655292 BQE655288:BQE655292 CAA655288:CAA655292 CJW655288:CJW655292 CTS655288:CTS655292 DDO655288:DDO655292 DNK655288:DNK655292 DXG655288:DXG655292 EHC655288:EHC655292 EQY655288:EQY655292 FAU655288:FAU655292 FKQ655288:FKQ655292 FUM655288:FUM655292 GEI655288:GEI655292 GOE655288:GOE655292 GYA655288:GYA655292 HHW655288:HHW655292 HRS655288:HRS655292 IBO655288:IBO655292 ILK655288:ILK655292 IVG655288:IVG655292 JFC655288:JFC655292 JOY655288:JOY655292 JYU655288:JYU655292 KIQ655288:KIQ655292 KSM655288:KSM655292 LCI655288:LCI655292 LME655288:LME655292 LWA655288:LWA655292 MFW655288:MFW655292 MPS655288:MPS655292 MZO655288:MZO655292 NJK655288:NJK655292 NTG655288:NTG655292 ODC655288:ODC655292 OMY655288:OMY655292 OWU655288:OWU655292 PGQ655288:PGQ655292 PQM655288:PQM655292 QAI655288:QAI655292 QKE655288:QKE655292 QUA655288:QUA655292 RDW655288:RDW655292 RNS655288:RNS655292 RXO655288:RXO655292 SHK655288:SHK655292 SRG655288:SRG655292 TBC655288:TBC655292 TKY655288:TKY655292 TUU655288:TUU655292 UEQ655288:UEQ655292 UOM655288:UOM655292 UYI655288:UYI655292 VIE655288:VIE655292 VSA655288:VSA655292 WBW655288:WBW655292 WLS655288:WLS655292 WVO655288:WVO655292 G720824:G720828 JC720824:JC720828 SY720824:SY720828 ACU720824:ACU720828 AMQ720824:AMQ720828 AWM720824:AWM720828 BGI720824:BGI720828 BQE720824:BQE720828 CAA720824:CAA720828 CJW720824:CJW720828 CTS720824:CTS720828 DDO720824:DDO720828 DNK720824:DNK720828 DXG720824:DXG720828 EHC720824:EHC720828 EQY720824:EQY720828 FAU720824:FAU720828 FKQ720824:FKQ720828 FUM720824:FUM720828 GEI720824:GEI720828 GOE720824:GOE720828 GYA720824:GYA720828 HHW720824:HHW720828 HRS720824:HRS720828 IBO720824:IBO720828 ILK720824:ILK720828 IVG720824:IVG720828 JFC720824:JFC720828 JOY720824:JOY720828 JYU720824:JYU720828 KIQ720824:KIQ720828 KSM720824:KSM720828 LCI720824:LCI720828 LME720824:LME720828 LWA720824:LWA720828 MFW720824:MFW720828 MPS720824:MPS720828 MZO720824:MZO720828 NJK720824:NJK720828 NTG720824:NTG720828 ODC720824:ODC720828 OMY720824:OMY720828 OWU720824:OWU720828 PGQ720824:PGQ720828 PQM720824:PQM720828 QAI720824:QAI720828 QKE720824:QKE720828 QUA720824:QUA720828 RDW720824:RDW720828 RNS720824:RNS720828 RXO720824:RXO720828 SHK720824:SHK720828 SRG720824:SRG720828 TBC720824:TBC720828 TKY720824:TKY720828 TUU720824:TUU720828 UEQ720824:UEQ720828 UOM720824:UOM720828 UYI720824:UYI720828 VIE720824:VIE720828 VSA720824:VSA720828 WBW720824:WBW720828 WLS720824:WLS720828 WVO720824:WVO720828 G786360:G786364 JC786360:JC786364 SY786360:SY786364 ACU786360:ACU786364 AMQ786360:AMQ786364 AWM786360:AWM786364 BGI786360:BGI786364 BQE786360:BQE786364 CAA786360:CAA786364 CJW786360:CJW786364 CTS786360:CTS786364 DDO786360:DDO786364 DNK786360:DNK786364 DXG786360:DXG786364 EHC786360:EHC786364 EQY786360:EQY786364 FAU786360:FAU786364 FKQ786360:FKQ786364 FUM786360:FUM786364 GEI786360:GEI786364 GOE786360:GOE786364 GYA786360:GYA786364 HHW786360:HHW786364 HRS786360:HRS786364 IBO786360:IBO786364 ILK786360:ILK786364 IVG786360:IVG786364 JFC786360:JFC786364 JOY786360:JOY786364 JYU786360:JYU786364 KIQ786360:KIQ786364 KSM786360:KSM786364 LCI786360:LCI786364 LME786360:LME786364 LWA786360:LWA786364 MFW786360:MFW786364 MPS786360:MPS786364 MZO786360:MZO786364 NJK786360:NJK786364 NTG786360:NTG786364 ODC786360:ODC786364 OMY786360:OMY786364 OWU786360:OWU786364 PGQ786360:PGQ786364 PQM786360:PQM786364 QAI786360:QAI786364 QKE786360:QKE786364 QUA786360:QUA786364 RDW786360:RDW786364 RNS786360:RNS786364 RXO786360:RXO786364 SHK786360:SHK786364 SRG786360:SRG786364 TBC786360:TBC786364 TKY786360:TKY786364 TUU786360:TUU786364 UEQ786360:UEQ786364 UOM786360:UOM786364 UYI786360:UYI786364 VIE786360:VIE786364 VSA786360:VSA786364 WBW786360:WBW786364 WLS786360:WLS786364 WVO786360:WVO786364 G851896:G851900 JC851896:JC851900 SY851896:SY851900 ACU851896:ACU851900 AMQ851896:AMQ851900 AWM851896:AWM851900 BGI851896:BGI851900 BQE851896:BQE851900 CAA851896:CAA851900 CJW851896:CJW851900 CTS851896:CTS851900 DDO851896:DDO851900 DNK851896:DNK851900 DXG851896:DXG851900 EHC851896:EHC851900 EQY851896:EQY851900 FAU851896:FAU851900 FKQ851896:FKQ851900 FUM851896:FUM851900 GEI851896:GEI851900 GOE851896:GOE851900 GYA851896:GYA851900 HHW851896:HHW851900 HRS851896:HRS851900 IBO851896:IBO851900 ILK851896:ILK851900 IVG851896:IVG851900 JFC851896:JFC851900 JOY851896:JOY851900 JYU851896:JYU851900 KIQ851896:KIQ851900 KSM851896:KSM851900 LCI851896:LCI851900 LME851896:LME851900 LWA851896:LWA851900 MFW851896:MFW851900 MPS851896:MPS851900 MZO851896:MZO851900 NJK851896:NJK851900 NTG851896:NTG851900 ODC851896:ODC851900 OMY851896:OMY851900 OWU851896:OWU851900 PGQ851896:PGQ851900 PQM851896:PQM851900 QAI851896:QAI851900 QKE851896:QKE851900 QUA851896:QUA851900 RDW851896:RDW851900 RNS851896:RNS851900 RXO851896:RXO851900 SHK851896:SHK851900 SRG851896:SRG851900 TBC851896:TBC851900 TKY851896:TKY851900 TUU851896:TUU851900 UEQ851896:UEQ851900 UOM851896:UOM851900 UYI851896:UYI851900 VIE851896:VIE851900 VSA851896:VSA851900 WBW851896:WBW851900 WLS851896:WLS851900 WVO851896:WVO851900 G917432:G917436 JC917432:JC917436 SY917432:SY917436 ACU917432:ACU917436 AMQ917432:AMQ917436 AWM917432:AWM917436 BGI917432:BGI917436 BQE917432:BQE917436 CAA917432:CAA917436 CJW917432:CJW917436 CTS917432:CTS917436 DDO917432:DDO917436 DNK917432:DNK917436 DXG917432:DXG917436 EHC917432:EHC917436 EQY917432:EQY917436 FAU917432:FAU917436 FKQ917432:FKQ917436 FUM917432:FUM917436 GEI917432:GEI917436 GOE917432:GOE917436 GYA917432:GYA917436 HHW917432:HHW917436 HRS917432:HRS917436 IBO917432:IBO917436 ILK917432:ILK917436 IVG917432:IVG917436 JFC917432:JFC917436 JOY917432:JOY917436 JYU917432:JYU917436 KIQ917432:KIQ917436 KSM917432:KSM917436 LCI917432:LCI917436 LME917432:LME917436 LWA917432:LWA917436 MFW917432:MFW917436 MPS917432:MPS917436 MZO917432:MZO917436 NJK917432:NJK917436 NTG917432:NTG917436 ODC917432:ODC917436 OMY917432:OMY917436 OWU917432:OWU917436 PGQ917432:PGQ917436 PQM917432:PQM917436 QAI917432:QAI917436 QKE917432:QKE917436 QUA917432:QUA917436 RDW917432:RDW917436 RNS917432:RNS917436 RXO917432:RXO917436 SHK917432:SHK917436 SRG917432:SRG917436 TBC917432:TBC917436 TKY917432:TKY917436 TUU917432:TUU917436 UEQ917432:UEQ917436 UOM917432:UOM917436 UYI917432:UYI917436 VIE917432:VIE917436 VSA917432:VSA917436 WBW917432:WBW917436 WLS917432:WLS917436 WVO917432:WVO917436 G982968:G982972 JC982968:JC982972 SY982968:SY982972 ACU982968:ACU982972 AMQ982968:AMQ982972 AWM982968:AWM982972 BGI982968:BGI982972 BQE982968:BQE982972 CAA982968:CAA982972 CJW982968:CJW982972 CTS982968:CTS982972 DDO982968:DDO982972 DNK982968:DNK982972 DXG982968:DXG982972 EHC982968:EHC982972 EQY982968:EQY982972 FAU982968:FAU982972 FKQ982968:FKQ982972 FUM982968:FUM982972 GEI982968:GEI982972 GOE982968:GOE982972 GYA982968:GYA982972 HHW982968:HHW982972 HRS982968:HRS982972 IBO982968:IBO982972 ILK982968:ILK982972 IVG982968:IVG982972 JFC982968:JFC982972 JOY982968:JOY982972 JYU982968:JYU982972 KIQ982968:KIQ982972 KSM982968:KSM982972 LCI982968:LCI982972 LME982968:LME982972 LWA982968:LWA982972 MFW982968:MFW982972 MPS982968:MPS982972 MZO982968:MZO982972 NJK982968:NJK982972 NTG982968:NTG982972 ODC982968:ODC982972 OMY982968:OMY982972 OWU982968:OWU982972 PGQ982968:PGQ982972 PQM982968:PQM982972 QAI982968:QAI982972 QKE982968:QKE982972 QUA982968:QUA982972 RDW982968:RDW982972 RNS982968:RNS982972 RXO982968:RXO982972 SHK982968:SHK982972 SRG982968:SRG982972 TBC982968:TBC982972 TKY982968:TKY982972 TUU982968:TUU982972 UEQ982968:UEQ982972 UOM982968:UOM982972 UYI982968:UYI982972 VIE982968:VIE982972 VSA982968:VSA982972 WBW982968:WBW982972 WLS982968:WLS982972 WVO982968:WVO982972 WVO982978:WVO982982 JC27:JC32 SY27:SY32 ACU27:ACU32 AMQ27:AMQ32 AWM27:AWM32 BGI27:BGI32 BQE27:BQE32 CAA27:CAA32 CJW27:CJW32 CTS27:CTS32 DDO27:DDO32 DNK27:DNK32 DXG27:DXG32 EHC27:EHC32 EQY27:EQY32 FAU27:FAU32 FKQ27:FKQ32 FUM27:FUM32 GEI27:GEI32 GOE27:GOE32 GYA27:GYA32 HHW27:HHW32 HRS27:HRS32 IBO27:IBO32 ILK27:ILK32 IVG27:IVG32 JFC27:JFC32 JOY27:JOY32 JYU27:JYU32 KIQ27:KIQ32 KSM27:KSM32 LCI27:LCI32 LME27:LME32 LWA27:LWA32 MFW27:MFW32 MPS27:MPS32 MZO27:MZO32 NJK27:NJK32 NTG27:NTG32 ODC27:ODC32 OMY27:OMY32 OWU27:OWU32 PGQ27:PGQ32 PQM27:PQM32 QAI27:QAI32 QKE27:QKE32 QUA27:QUA32 RDW27:RDW32 RNS27:RNS32 RXO27:RXO32 SHK27:SHK32 SRG27:SRG32 TBC27:TBC32 TKY27:TKY32 TUU27:TUU32 UEQ27:UEQ32 UOM27:UOM32 UYI27:UYI32 VIE27:VIE32 VSA27:VSA32 WBW27:WBW32 WLS27:WLS32 WVO27:WVO32 G65474:G65478 JC65474:JC65478 SY65474:SY65478 ACU65474:ACU65478 AMQ65474:AMQ65478 AWM65474:AWM65478 BGI65474:BGI65478 BQE65474:BQE65478 CAA65474:CAA65478 CJW65474:CJW65478 CTS65474:CTS65478 DDO65474:DDO65478 DNK65474:DNK65478 DXG65474:DXG65478 EHC65474:EHC65478 EQY65474:EQY65478 FAU65474:FAU65478 FKQ65474:FKQ65478 FUM65474:FUM65478 GEI65474:GEI65478 GOE65474:GOE65478 GYA65474:GYA65478 HHW65474:HHW65478 HRS65474:HRS65478 IBO65474:IBO65478 ILK65474:ILK65478 IVG65474:IVG65478 JFC65474:JFC65478 JOY65474:JOY65478 JYU65474:JYU65478 KIQ65474:KIQ65478 KSM65474:KSM65478 LCI65474:LCI65478 LME65474:LME65478 LWA65474:LWA65478 MFW65474:MFW65478 MPS65474:MPS65478 MZO65474:MZO65478 NJK65474:NJK65478 NTG65474:NTG65478 ODC65474:ODC65478 OMY65474:OMY65478 OWU65474:OWU65478 PGQ65474:PGQ65478 PQM65474:PQM65478 QAI65474:QAI65478 QKE65474:QKE65478 QUA65474:QUA65478 RDW65474:RDW65478 RNS65474:RNS65478 RXO65474:RXO65478 SHK65474:SHK65478 SRG65474:SRG65478 TBC65474:TBC65478 TKY65474:TKY65478 TUU65474:TUU65478 UEQ65474:UEQ65478 UOM65474:UOM65478 UYI65474:UYI65478 VIE65474:VIE65478 VSA65474:VSA65478 WBW65474:WBW65478 WLS65474:WLS65478 WVO65474:WVO65478 G131010:G131014 JC131010:JC131014 SY131010:SY131014 ACU131010:ACU131014 AMQ131010:AMQ131014 AWM131010:AWM131014 BGI131010:BGI131014 BQE131010:BQE131014 CAA131010:CAA131014 CJW131010:CJW131014 CTS131010:CTS131014 DDO131010:DDO131014 DNK131010:DNK131014 DXG131010:DXG131014 EHC131010:EHC131014 EQY131010:EQY131014 FAU131010:FAU131014 FKQ131010:FKQ131014 FUM131010:FUM131014 GEI131010:GEI131014 GOE131010:GOE131014 GYA131010:GYA131014 HHW131010:HHW131014 HRS131010:HRS131014 IBO131010:IBO131014 ILK131010:ILK131014 IVG131010:IVG131014 JFC131010:JFC131014 JOY131010:JOY131014 JYU131010:JYU131014 KIQ131010:KIQ131014 KSM131010:KSM131014 LCI131010:LCI131014 LME131010:LME131014 LWA131010:LWA131014 MFW131010:MFW131014 MPS131010:MPS131014 MZO131010:MZO131014 NJK131010:NJK131014 NTG131010:NTG131014 ODC131010:ODC131014 OMY131010:OMY131014 OWU131010:OWU131014 PGQ131010:PGQ131014 PQM131010:PQM131014 QAI131010:QAI131014 QKE131010:QKE131014 QUA131010:QUA131014 RDW131010:RDW131014 RNS131010:RNS131014 RXO131010:RXO131014 SHK131010:SHK131014 SRG131010:SRG131014 TBC131010:TBC131014 TKY131010:TKY131014 TUU131010:TUU131014 UEQ131010:UEQ131014 UOM131010:UOM131014 UYI131010:UYI131014 VIE131010:VIE131014 VSA131010:VSA131014 WBW131010:WBW131014 WLS131010:WLS131014 WVO131010:WVO131014 G196546:G196550 JC196546:JC196550 SY196546:SY196550 ACU196546:ACU196550 AMQ196546:AMQ196550 AWM196546:AWM196550 BGI196546:BGI196550 BQE196546:BQE196550 CAA196546:CAA196550 CJW196546:CJW196550 CTS196546:CTS196550 DDO196546:DDO196550 DNK196546:DNK196550 DXG196546:DXG196550 EHC196546:EHC196550 EQY196546:EQY196550 FAU196546:FAU196550 FKQ196546:FKQ196550 FUM196546:FUM196550 GEI196546:GEI196550 GOE196546:GOE196550 GYA196546:GYA196550 HHW196546:HHW196550 HRS196546:HRS196550 IBO196546:IBO196550 ILK196546:ILK196550 IVG196546:IVG196550 JFC196546:JFC196550 JOY196546:JOY196550 JYU196546:JYU196550 KIQ196546:KIQ196550 KSM196546:KSM196550 LCI196546:LCI196550 LME196546:LME196550 LWA196546:LWA196550 MFW196546:MFW196550 MPS196546:MPS196550 MZO196546:MZO196550 NJK196546:NJK196550 NTG196546:NTG196550 ODC196546:ODC196550 OMY196546:OMY196550 OWU196546:OWU196550 PGQ196546:PGQ196550 PQM196546:PQM196550 QAI196546:QAI196550 QKE196546:QKE196550 QUA196546:QUA196550 RDW196546:RDW196550 RNS196546:RNS196550 RXO196546:RXO196550 SHK196546:SHK196550 SRG196546:SRG196550 TBC196546:TBC196550 TKY196546:TKY196550 TUU196546:TUU196550 UEQ196546:UEQ196550 UOM196546:UOM196550 UYI196546:UYI196550 VIE196546:VIE196550 VSA196546:VSA196550 WBW196546:WBW196550 WLS196546:WLS196550 WVO196546:WVO196550 G262082:G262086 JC262082:JC262086 SY262082:SY262086 ACU262082:ACU262086 AMQ262082:AMQ262086 AWM262082:AWM262086 BGI262082:BGI262086 BQE262082:BQE262086 CAA262082:CAA262086 CJW262082:CJW262086 CTS262082:CTS262086 DDO262082:DDO262086 DNK262082:DNK262086 DXG262082:DXG262086 EHC262082:EHC262086 EQY262082:EQY262086 FAU262082:FAU262086 FKQ262082:FKQ262086 FUM262082:FUM262086 GEI262082:GEI262086 GOE262082:GOE262086 GYA262082:GYA262086 HHW262082:HHW262086 HRS262082:HRS262086 IBO262082:IBO262086 ILK262082:ILK262086 IVG262082:IVG262086 JFC262082:JFC262086 JOY262082:JOY262086 JYU262082:JYU262086 KIQ262082:KIQ262086 KSM262082:KSM262086 LCI262082:LCI262086 LME262082:LME262086 LWA262082:LWA262086 MFW262082:MFW262086 MPS262082:MPS262086 MZO262082:MZO262086 NJK262082:NJK262086 NTG262082:NTG262086 ODC262082:ODC262086 OMY262082:OMY262086 OWU262082:OWU262086 PGQ262082:PGQ262086 PQM262082:PQM262086 QAI262082:QAI262086 QKE262082:QKE262086 QUA262082:QUA262086 RDW262082:RDW262086 RNS262082:RNS262086 RXO262082:RXO262086 SHK262082:SHK262086 SRG262082:SRG262086 TBC262082:TBC262086 TKY262082:TKY262086 TUU262082:TUU262086 UEQ262082:UEQ262086 UOM262082:UOM262086 UYI262082:UYI262086 VIE262082:VIE262086 VSA262082:VSA262086 WBW262082:WBW262086 WLS262082:WLS262086 WVO262082:WVO262086 G327618:G327622 JC327618:JC327622 SY327618:SY327622 ACU327618:ACU327622 AMQ327618:AMQ327622 AWM327618:AWM327622 BGI327618:BGI327622 BQE327618:BQE327622 CAA327618:CAA327622 CJW327618:CJW327622 CTS327618:CTS327622 DDO327618:DDO327622 DNK327618:DNK327622 DXG327618:DXG327622 EHC327618:EHC327622 EQY327618:EQY327622 FAU327618:FAU327622 FKQ327618:FKQ327622 FUM327618:FUM327622 GEI327618:GEI327622 GOE327618:GOE327622 GYA327618:GYA327622 HHW327618:HHW327622 HRS327618:HRS327622 IBO327618:IBO327622 ILK327618:ILK327622 IVG327618:IVG327622 JFC327618:JFC327622 JOY327618:JOY327622 JYU327618:JYU327622 KIQ327618:KIQ327622 KSM327618:KSM327622 LCI327618:LCI327622 LME327618:LME327622 LWA327618:LWA327622 MFW327618:MFW327622 MPS327618:MPS327622 MZO327618:MZO327622 NJK327618:NJK327622 NTG327618:NTG327622 ODC327618:ODC327622 OMY327618:OMY327622 OWU327618:OWU327622 PGQ327618:PGQ327622 PQM327618:PQM327622 QAI327618:QAI327622 QKE327618:QKE327622 QUA327618:QUA327622 RDW327618:RDW327622 RNS327618:RNS327622 RXO327618:RXO327622 SHK327618:SHK327622 SRG327618:SRG327622 TBC327618:TBC327622 TKY327618:TKY327622 TUU327618:TUU327622 UEQ327618:UEQ327622 UOM327618:UOM327622 UYI327618:UYI327622 VIE327618:VIE327622 VSA327618:VSA327622 WBW327618:WBW327622 WLS327618:WLS327622 WVO327618:WVO327622 G393154:G393158 JC393154:JC393158 SY393154:SY393158 ACU393154:ACU393158 AMQ393154:AMQ393158 AWM393154:AWM393158 BGI393154:BGI393158 BQE393154:BQE393158 CAA393154:CAA393158 CJW393154:CJW393158 CTS393154:CTS393158 DDO393154:DDO393158 DNK393154:DNK393158 DXG393154:DXG393158 EHC393154:EHC393158 EQY393154:EQY393158 FAU393154:FAU393158 FKQ393154:FKQ393158 FUM393154:FUM393158 GEI393154:GEI393158 GOE393154:GOE393158 GYA393154:GYA393158 HHW393154:HHW393158 HRS393154:HRS393158 IBO393154:IBO393158 ILK393154:ILK393158 IVG393154:IVG393158 JFC393154:JFC393158 JOY393154:JOY393158 JYU393154:JYU393158 KIQ393154:KIQ393158 KSM393154:KSM393158 LCI393154:LCI393158 LME393154:LME393158 LWA393154:LWA393158 MFW393154:MFW393158 MPS393154:MPS393158 MZO393154:MZO393158 NJK393154:NJK393158 NTG393154:NTG393158 ODC393154:ODC393158 OMY393154:OMY393158 OWU393154:OWU393158 PGQ393154:PGQ393158 PQM393154:PQM393158 QAI393154:QAI393158 QKE393154:QKE393158 QUA393154:QUA393158 RDW393154:RDW393158 RNS393154:RNS393158 RXO393154:RXO393158 SHK393154:SHK393158 SRG393154:SRG393158 TBC393154:TBC393158 TKY393154:TKY393158 TUU393154:TUU393158 UEQ393154:UEQ393158 UOM393154:UOM393158 UYI393154:UYI393158 VIE393154:VIE393158 VSA393154:VSA393158 WBW393154:WBW393158 WLS393154:WLS393158 WVO393154:WVO393158 G458690:G458694 JC458690:JC458694 SY458690:SY458694 ACU458690:ACU458694 AMQ458690:AMQ458694 AWM458690:AWM458694 BGI458690:BGI458694 BQE458690:BQE458694 CAA458690:CAA458694 CJW458690:CJW458694 CTS458690:CTS458694 DDO458690:DDO458694 DNK458690:DNK458694 DXG458690:DXG458694 EHC458690:EHC458694 EQY458690:EQY458694 FAU458690:FAU458694 FKQ458690:FKQ458694 FUM458690:FUM458694 GEI458690:GEI458694 GOE458690:GOE458694 GYA458690:GYA458694 HHW458690:HHW458694 HRS458690:HRS458694 IBO458690:IBO458694 ILK458690:ILK458694 IVG458690:IVG458694 JFC458690:JFC458694 JOY458690:JOY458694 JYU458690:JYU458694 KIQ458690:KIQ458694 KSM458690:KSM458694 LCI458690:LCI458694 LME458690:LME458694 LWA458690:LWA458694 MFW458690:MFW458694 MPS458690:MPS458694 MZO458690:MZO458694 NJK458690:NJK458694 NTG458690:NTG458694 ODC458690:ODC458694 OMY458690:OMY458694 OWU458690:OWU458694 PGQ458690:PGQ458694 PQM458690:PQM458694 QAI458690:QAI458694 QKE458690:QKE458694 QUA458690:QUA458694 RDW458690:RDW458694 RNS458690:RNS458694 RXO458690:RXO458694 SHK458690:SHK458694 SRG458690:SRG458694 TBC458690:TBC458694 TKY458690:TKY458694 TUU458690:TUU458694 UEQ458690:UEQ458694 UOM458690:UOM458694 UYI458690:UYI458694 VIE458690:VIE458694 VSA458690:VSA458694 WBW458690:WBW458694 WLS458690:WLS458694 WVO458690:WVO458694 G524226:G524230 JC524226:JC524230 SY524226:SY524230 ACU524226:ACU524230 AMQ524226:AMQ524230 AWM524226:AWM524230 BGI524226:BGI524230 BQE524226:BQE524230 CAA524226:CAA524230 CJW524226:CJW524230 CTS524226:CTS524230 DDO524226:DDO524230 DNK524226:DNK524230 DXG524226:DXG524230 EHC524226:EHC524230 EQY524226:EQY524230 FAU524226:FAU524230 FKQ524226:FKQ524230 FUM524226:FUM524230 GEI524226:GEI524230 GOE524226:GOE524230 GYA524226:GYA524230 HHW524226:HHW524230 HRS524226:HRS524230 IBO524226:IBO524230 ILK524226:ILK524230 IVG524226:IVG524230 JFC524226:JFC524230 JOY524226:JOY524230 JYU524226:JYU524230 KIQ524226:KIQ524230 KSM524226:KSM524230 LCI524226:LCI524230 LME524226:LME524230 LWA524226:LWA524230 MFW524226:MFW524230 MPS524226:MPS524230 MZO524226:MZO524230 NJK524226:NJK524230 NTG524226:NTG524230 ODC524226:ODC524230 OMY524226:OMY524230 OWU524226:OWU524230 PGQ524226:PGQ524230 PQM524226:PQM524230 QAI524226:QAI524230 QKE524226:QKE524230 QUA524226:QUA524230 RDW524226:RDW524230 RNS524226:RNS524230 RXO524226:RXO524230 SHK524226:SHK524230 SRG524226:SRG524230 TBC524226:TBC524230 TKY524226:TKY524230 TUU524226:TUU524230 UEQ524226:UEQ524230 UOM524226:UOM524230 UYI524226:UYI524230 VIE524226:VIE524230 VSA524226:VSA524230 WBW524226:WBW524230 WLS524226:WLS524230 WVO524226:WVO524230 G589762:G589766 JC589762:JC589766 SY589762:SY589766 ACU589762:ACU589766 AMQ589762:AMQ589766 AWM589762:AWM589766 BGI589762:BGI589766 BQE589762:BQE589766 CAA589762:CAA589766 CJW589762:CJW589766 CTS589762:CTS589766 DDO589762:DDO589766 DNK589762:DNK589766 DXG589762:DXG589766 EHC589762:EHC589766 EQY589762:EQY589766 FAU589762:FAU589766 FKQ589762:FKQ589766 FUM589762:FUM589766 GEI589762:GEI589766 GOE589762:GOE589766 GYA589762:GYA589766 HHW589762:HHW589766 HRS589762:HRS589766 IBO589762:IBO589766 ILK589762:ILK589766 IVG589762:IVG589766 JFC589762:JFC589766 JOY589762:JOY589766 JYU589762:JYU589766 KIQ589762:KIQ589766 KSM589762:KSM589766 LCI589762:LCI589766 LME589762:LME589766 LWA589762:LWA589766 MFW589762:MFW589766 MPS589762:MPS589766 MZO589762:MZO589766 NJK589762:NJK589766 NTG589762:NTG589766 ODC589762:ODC589766 OMY589762:OMY589766 OWU589762:OWU589766 PGQ589762:PGQ589766 PQM589762:PQM589766 QAI589762:QAI589766 QKE589762:QKE589766 QUA589762:QUA589766 RDW589762:RDW589766 RNS589762:RNS589766 RXO589762:RXO589766 SHK589762:SHK589766 SRG589762:SRG589766 TBC589762:TBC589766 TKY589762:TKY589766 TUU589762:TUU589766 UEQ589762:UEQ589766 UOM589762:UOM589766 UYI589762:UYI589766 VIE589762:VIE589766 VSA589762:VSA589766 WBW589762:WBW589766 WLS589762:WLS589766 WVO589762:WVO589766 G655298:G655302 JC655298:JC655302 SY655298:SY655302 ACU655298:ACU655302 AMQ655298:AMQ655302 AWM655298:AWM655302 BGI655298:BGI655302 BQE655298:BQE655302 CAA655298:CAA655302 CJW655298:CJW655302 CTS655298:CTS655302 DDO655298:DDO655302 DNK655298:DNK655302 DXG655298:DXG655302 EHC655298:EHC655302 EQY655298:EQY655302 FAU655298:FAU655302 FKQ655298:FKQ655302 FUM655298:FUM655302 GEI655298:GEI655302 GOE655298:GOE655302 GYA655298:GYA655302 HHW655298:HHW655302 HRS655298:HRS655302 IBO655298:IBO655302 ILK655298:ILK655302 IVG655298:IVG655302 JFC655298:JFC655302 JOY655298:JOY655302 JYU655298:JYU655302 KIQ655298:KIQ655302 KSM655298:KSM655302 LCI655298:LCI655302 LME655298:LME655302 LWA655298:LWA655302 MFW655298:MFW655302 MPS655298:MPS655302 MZO655298:MZO655302 NJK655298:NJK655302 NTG655298:NTG655302 ODC655298:ODC655302 OMY655298:OMY655302 OWU655298:OWU655302 PGQ655298:PGQ655302 PQM655298:PQM655302 QAI655298:QAI655302 QKE655298:QKE655302 QUA655298:QUA655302 RDW655298:RDW655302 RNS655298:RNS655302 RXO655298:RXO655302 SHK655298:SHK655302 SRG655298:SRG655302 TBC655298:TBC655302 TKY655298:TKY655302 TUU655298:TUU655302 UEQ655298:UEQ655302 UOM655298:UOM655302 UYI655298:UYI655302 VIE655298:VIE655302 VSA655298:VSA655302 WBW655298:WBW655302 WLS655298:WLS655302 WVO655298:WVO655302 G720834:G720838 JC720834:JC720838 SY720834:SY720838 ACU720834:ACU720838 AMQ720834:AMQ720838 AWM720834:AWM720838 BGI720834:BGI720838 BQE720834:BQE720838 CAA720834:CAA720838 CJW720834:CJW720838 CTS720834:CTS720838 DDO720834:DDO720838 DNK720834:DNK720838 DXG720834:DXG720838 EHC720834:EHC720838 EQY720834:EQY720838 FAU720834:FAU720838 FKQ720834:FKQ720838 FUM720834:FUM720838 GEI720834:GEI720838 GOE720834:GOE720838 GYA720834:GYA720838 HHW720834:HHW720838 HRS720834:HRS720838 IBO720834:IBO720838 ILK720834:ILK720838 IVG720834:IVG720838 JFC720834:JFC720838 JOY720834:JOY720838 JYU720834:JYU720838 KIQ720834:KIQ720838 KSM720834:KSM720838 LCI720834:LCI720838 LME720834:LME720838 LWA720834:LWA720838 MFW720834:MFW720838 MPS720834:MPS720838 MZO720834:MZO720838 NJK720834:NJK720838 NTG720834:NTG720838 ODC720834:ODC720838 OMY720834:OMY720838 OWU720834:OWU720838 PGQ720834:PGQ720838 PQM720834:PQM720838 QAI720834:QAI720838 QKE720834:QKE720838 QUA720834:QUA720838 RDW720834:RDW720838 RNS720834:RNS720838 RXO720834:RXO720838 SHK720834:SHK720838 SRG720834:SRG720838 TBC720834:TBC720838 TKY720834:TKY720838 TUU720834:TUU720838 UEQ720834:UEQ720838 UOM720834:UOM720838 UYI720834:UYI720838 VIE720834:VIE720838 VSA720834:VSA720838 WBW720834:WBW720838 WLS720834:WLS720838 WVO720834:WVO720838 G786370:G786374 JC786370:JC786374 SY786370:SY786374 ACU786370:ACU786374 AMQ786370:AMQ786374 AWM786370:AWM786374 BGI786370:BGI786374 BQE786370:BQE786374 CAA786370:CAA786374 CJW786370:CJW786374 CTS786370:CTS786374 DDO786370:DDO786374 DNK786370:DNK786374 DXG786370:DXG786374 EHC786370:EHC786374 EQY786370:EQY786374 FAU786370:FAU786374 FKQ786370:FKQ786374 FUM786370:FUM786374 GEI786370:GEI786374 GOE786370:GOE786374 GYA786370:GYA786374 HHW786370:HHW786374 HRS786370:HRS786374 IBO786370:IBO786374 ILK786370:ILK786374 IVG786370:IVG786374 JFC786370:JFC786374 JOY786370:JOY786374 JYU786370:JYU786374 KIQ786370:KIQ786374 KSM786370:KSM786374 LCI786370:LCI786374 LME786370:LME786374 LWA786370:LWA786374 MFW786370:MFW786374 MPS786370:MPS786374 MZO786370:MZO786374 NJK786370:NJK786374 NTG786370:NTG786374 ODC786370:ODC786374 OMY786370:OMY786374 OWU786370:OWU786374 PGQ786370:PGQ786374 PQM786370:PQM786374 QAI786370:QAI786374 QKE786370:QKE786374 QUA786370:QUA786374 RDW786370:RDW786374 RNS786370:RNS786374 RXO786370:RXO786374 SHK786370:SHK786374 SRG786370:SRG786374 TBC786370:TBC786374 TKY786370:TKY786374 TUU786370:TUU786374 UEQ786370:UEQ786374 UOM786370:UOM786374 UYI786370:UYI786374 VIE786370:VIE786374 VSA786370:VSA786374 WBW786370:WBW786374 WLS786370:WLS786374 WVO786370:WVO786374 G851906:G851910 JC851906:JC851910 SY851906:SY851910 ACU851906:ACU851910 AMQ851906:AMQ851910 AWM851906:AWM851910 BGI851906:BGI851910 BQE851906:BQE851910 CAA851906:CAA851910 CJW851906:CJW851910 CTS851906:CTS851910 DDO851906:DDO851910 DNK851906:DNK851910 DXG851906:DXG851910 EHC851906:EHC851910 EQY851906:EQY851910 FAU851906:FAU851910 FKQ851906:FKQ851910 FUM851906:FUM851910 GEI851906:GEI851910 GOE851906:GOE851910 GYA851906:GYA851910 HHW851906:HHW851910 HRS851906:HRS851910 IBO851906:IBO851910 ILK851906:ILK851910 IVG851906:IVG851910 JFC851906:JFC851910 JOY851906:JOY851910 JYU851906:JYU851910 KIQ851906:KIQ851910 KSM851906:KSM851910 LCI851906:LCI851910 LME851906:LME851910 LWA851906:LWA851910 MFW851906:MFW851910 MPS851906:MPS851910 MZO851906:MZO851910 NJK851906:NJK851910 NTG851906:NTG851910 ODC851906:ODC851910 OMY851906:OMY851910 OWU851906:OWU851910 PGQ851906:PGQ851910 PQM851906:PQM851910 QAI851906:QAI851910 QKE851906:QKE851910 QUA851906:QUA851910 RDW851906:RDW851910 RNS851906:RNS851910 RXO851906:RXO851910 SHK851906:SHK851910 SRG851906:SRG851910 TBC851906:TBC851910 TKY851906:TKY851910 TUU851906:TUU851910 UEQ851906:UEQ851910 UOM851906:UOM851910 UYI851906:UYI851910 VIE851906:VIE851910 VSA851906:VSA851910 WBW851906:WBW851910 WLS851906:WLS851910 WVO851906:WVO851910 G917442:G917446 JC917442:JC917446 SY917442:SY917446 ACU917442:ACU917446 AMQ917442:AMQ917446 AWM917442:AWM917446 BGI917442:BGI917446 BQE917442:BQE917446 CAA917442:CAA917446 CJW917442:CJW917446 CTS917442:CTS917446 DDO917442:DDO917446 DNK917442:DNK917446 DXG917442:DXG917446 EHC917442:EHC917446 EQY917442:EQY917446 FAU917442:FAU917446 FKQ917442:FKQ917446 FUM917442:FUM917446 GEI917442:GEI917446 GOE917442:GOE917446 GYA917442:GYA917446 HHW917442:HHW917446 HRS917442:HRS917446 IBO917442:IBO917446 ILK917442:ILK917446 IVG917442:IVG917446 JFC917442:JFC917446 JOY917442:JOY917446 JYU917442:JYU917446 KIQ917442:KIQ917446 KSM917442:KSM917446 LCI917442:LCI917446 LME917442:LME917446 LWA917442:LWA917446 MFW917442:MFW917446 MPS917442:MPS917446 MZO917442:MZO917446 NJK917442:NJK917446 NTG917442:NTG917446 ODC917442:ODC917446 OMY917442:OMY917446 OWU917442:OWU917446 PGQ917442:PGQ917446 PQM917442:PQM917446 QAI917442:QAI917446 QKE917442:QKE917446 QUA917442:QUA917446 RDW917442:RDW917446 RNS917442:RNS917446 RXO917442:RXO917446 SHK917442:SHK917446 SRG917442:SRG917446 TBC917442:TBC917446 TKY917442:TKY917446 TUU917442:TUU917446 UEQ917442:UEQ917446 UOM917442:UOM917446 UYI917442:UYI917446 VIE917442:VIE917446 VSA917442:VSA917446 WBW917442:WBW917446 WLS917442:WLS917446 WVO917442:WVO917446 G982978:G982982 JC982978:JC982982 SY982978:SY982982 ACU982978:ACU982982 AMQ982978:AMQ982982 AWM982978:AWM982982 BGI982978:BGI982982 BQE982978:BQE982982 CAA982978:CAA982982 CJW982978:CJW982982 CTS982978:CTS982982 DDO982978:DDO982982 DNK982978:DNK982982 DXG982978:DXG982982 EHC982978:EHC982982 EQY982978:EQY982982 FAU982978:FAU982982 FKQ982978:FKQ982982 FUM982978:FUM982982 GEI982978:GEI982982 GOE982978:GOE982982 GYA982978:GYA982982 HHW982978:HHW982982 HRS982978:HRS982982 IBO982978:IBO982982 ILK982978:ILK982982 IVG982978:IVG982982 JFC982978:JFC982982 JOY982978:JOY982982 JYU982978:JYU982982 KIQ982978:KIQ982982 KSM982978:KSM982982 LCI982978:LCI982982 LME982978:LME982982 LWA982978:LWA982982 MFW982978:MFW982982 MPS982978:MPS982982 MZO982978:MZO982982 NJK982978:NJK982982 NTG982978:NTG982982 ODC982978:ODC982982 OMY982978:OMY982982 OWU982978:OWU982982 PGQ982978:PGQ982982 PQM982978:PQM982982 QAI982978:QAI982982 QKE982978:QKE982982 QUA982978:QUA982982 RDW982978:RDW982982 RNS982978:RNS982982 RXO982978:RXO982982 SHK982978:SHK982982 SRG982978:SRG982982 TBC982978:TBC982982 TKY982978:TKY982982 TUU982978:TUU982982 UEQ982978:UEQ982982 UOM982978:UOM982982 UYI982978:UYI982982 VIE982978:VIE982982 VSA982978:VSA982982" xr:uid="{00000000-0002-0000-0400-00000F000000}">
      <formula1>$AP$16:$AP$23</formula1>
    </dataValidation>
    <dataValidation type="list" allowBlank="1" showInputMessage="1" showErrorMessage="1" sqref="UYO983007:UYO983015 AWS61:AWS62 AMW61:AMW62 ADA61:ADA62 TE61:TE62 JI61:JI62 UOS983007:UOS983015 UEW983007:UEW983015 TVA983007:TVA983015 TLE983007:TLE983015 TBI983007:TBI983015 SRM983007:SRM983015 SHQ983007:SHQ983015 RXU983007:RXU983015 RNY983007:RNY983015 REC983007:REC983015 QUG983007:QUG983015 QKK983007:QKK983015 QAO983007:QAO983015 PQS983007:PQS983015 PGW983007:PGW983015 OXA983007:OXA983015 ONE983007:ONE983015 ODI983007:ODI983015 NTM983007:NTM983015 NJQ983007:NJQ983015 MZU983007:MZU983015 MPY983007:MPY983015 MGC983007:MGC983015 LWG983007:LWG983015 LMK983007:LMK983015 LCO983007:LCO983015 KSS983007:KSS983015 KIW983007:KIW983015 JZA983007:JZA983015 JPE983007:JPE983015 JFI983007:JFI983015 IVM983007:IVM983015 ILQ983007:ILQ983015 IBU983007:IBU983015 HRY983007:HRY983015 HIC983007:HIC983015 GYG983007:GYG983015 GOK983007:GOK983015 GEO983007:GEO983015 FUS983007:FUS983015 FKW983007:FKW983015 FBA983007:FBA983015 ERE983007:ERE983015 EHI983007:EHI983015 DXM983007:DXM983015 DNQ983007:DNQ983015 DDU983007:DDU983015 CTY983007:CTY983015 CKC983007:CKC983015 CAG983007:CAG983015 BQK983007:BQK983015 BGO983007:BGO983015 AWS983007:AWS983015 AMW983007:AMW983015 ADA983007:ADA983015 TE983007:TE983015 JI983007:JI983015 M983007:M983015 WVU917471:WVU917479 WLY917471:WLY917479 WCC917471:WCC917479 VSG917471:VSG917479 VIK917471:VIK917479 UYO917471:UYO917479 UOS917471:UOS917479 UEW917471:UEW917479 TVA917471:TVA917479 TLE917471:TLE917479 TBI917471:TBI917479 SRM917471:SRM917479 SHQ917471:SHQ917479 RXU917471:RXU917479 RNY917471:RNY917479 REC917471:REC917479 QUG917471:QUG917479 QKK917471:QKK917479 QAO917471:QAO917479 PQS917471:PQS917479 PGW917471:PGW917479 OXA917471:OXA917479 ONE917471:ONE917479 ODI917471:ODI917479 NTM917471:NTM917479 NJQ917471:NJQ917479 MZU917471:MZU917479 MPY917471:MPY917479 MGC917471:MGC917479 LWG917471:LWG917479 LMK917471:LMK917479 LCO917471:LCO917479 KSS917471:KSS917479 KIW917471:KIW917479 JZA917471:JZA917479 JPE917471:JPE917479 JFI917471:JFI917479 IVM917471:IVM917479 ILQ917471:ILQ917479 IBU917471:IBU917479 HRY917471:HRY917479 HIC917471:HIC917479 GYG917471:GYG917479 GOK917471:GOK917479 GEO917471:GEO917479 FUS917471:FUS917479 FKW917471:FKW917479 FBA917471:FBA917479 ERE917471:ERE917479 EHI917471:EHI917479 DXM917471:DXM917479 DNQ917471:DNQ917479 DDU917471:DDU917479 CTY917471:CTY917479 CKC917471:CKC917479 CAG917471:CAG917479 BQK917471:BQK917479 BGO917471:BGO917479 AWS917471:AWS917479 AMW917471:AMW917479 ADA917471:ADA917479 TE917471:TE917479 JI917471:JI917479 M917471:M917479 WVU851935:WVU851943 WLY851935:WLY851943 WCC851935:WCC851943 VSG851935:VSG851943 VIK851935:VIK851943 UYO851935:UYO851943 UOS851935:UOS851943 UEW851935:UEW851943 TVA851935:TVA851943 TLE851935:TLE851943 TBI851935:TBI851943 SRM851935:SRM851943 SHQ851935:SHQ851943 RXU851935:RXU851943 RNY851935:RNY851943 REC851935:REC851943 QUG851935:QUG851943 QKK851935:QKK851943 QAO851935:QAO851943 PQS851935:PQS851943 PGW851935:PGW851943 OXA851935:OXA851943 ONE851935:ONE851943 ODI851935:ODI851943 NTM851935:NTM851943 NJQ851935:NJQ851943 MZU851935:MZU851943 MPY851935:MPY851943 MGC851935:MGC851943 LWG851935:LWG851943 LMK851935:LMK851943 LCO851935:LCO851943 KSS851935:KSS851943 KIW851935:KIW851943 JZA851935:JZA851943 JPE851935:JPE851943 JFI851935:JFI851943 IVM851935:IVM851943 ILQ851935:ILQ851943 IBU851935:IBU851943 HRY851935:HRY851943 HIC851935:HIC851943 GYG851935:GYG851943 GOK851935:GOK851943 GEO851935:GEO851943 FUS851935:FUS851943 FKW851935:FKW851943 FBA851935:FBA851943 ERE851935:ERE851943 EHI851935:EHI851943 DXM851935:DXM851943 DNQ851935:DNQ851943 DDU851935:DDU851943 CTY851935:CTY851943 CKC851935:CKC851943 CAG851935:CAG851943 BQK851935:BQK851943 BGO851935:BGO851943 AWS851935:AWS851943 AMW851935:AMW851943 ADA851935:ADA851943 TE851935:TE851943 JI851935:JI851943 M851935:M851943 WVU786399:WVU786407 WLY786399:WLY786407 WCC786399:WCC786407 VSG786399:VSG786407 VIK786399:VIK786407 UYO786399:UYO786407 UOS786399:UOS786407 UEW786399:UEW786407 TVA786399:TVA786407 TLE786399:TLE786407 TBI786399:TBI786407 SRM786399:SRM786407 SHQ786399:SHQ786407 RXU786399:RXU786407 RNY786399:RNY786407 REC786399:REC786407 QUG786399:QUG786407 QKK786399:QKK786407 QAO786399:QAO786407 PQS786399:PQS786407 PGW786399:PGW786407 OXA786399:OXA786407 ONE786399:ONE786407 ODI786399:ODI786407 NTM786399:NTM786407 NJQ786399:NJQ786407 MZU786399:MZU786407 MPY786399:MPY786407 MGC786399:MGC786407 LWG786399:LWG786407 LMK786399:LMK786407 LCO786399:LCO786407 KSS786399:KSS786407 KIW786399:KIW786407 JZA786399:JZA786407 JPE786399:JPE786407 JFI786399:JFI786407 IVM786399:IVM786407 ILQ786399:ILQ786407 IBU786399:IBU786407 HRY786399:HRY786407 HIC786399:HIC786407 GYG786399:GYG786407 GOK786399:GOK786407 GEO786399:GEO786407 FUS786399:FUS786407 FKW786399:FKW786407 FBA786399:FBA786407 ERE786399:ERE786407 EHI786399:EHI786407 DXM786399:DXM786407 DNQ786399:DNQ786407 DDU786399:DDU786407 CTY786399:CTY786407 CKC786399:CKC786407 CAG786399:CAG786407 BQK786399:BQK786407 BGO786399:BGO786407 AWS786399:AWS786407 AMW786399:AMW786407 ADA786399:ADA786407 TE786399:TE786407 JI786399:JI786407 M786399:M786407 WVU720863:WVU720871 WLY720863:WLY720871 WCC720863:WCC720871 VSG720863:VSG720871 VIK720863:VIK720871 UYO720863:UYO720871 UOS720863:UOS720871 UEW720863:UEW720871 TVA720863:TVA720871 TLE720863:TLE720871 TBI720863:TBI720871 SRM720863:SRM720871 SHQ720863:SHQ720871 RXU720863:RXU720871 RNY720863:RNY720871 REC720863:REC720871 QUG720863:QUG720871 QKK720863:QKK720871 QAO720863:QAO720871 PQS720863:PQS720871 PGW720863:PGW720871 OXA720863:OXA720871 ONE720863:ONE720871 ODI720863:ODI720871 NTM720863:NTM720871 NJQ720863:NJQ720871 MZU720863:MZU720871 MPY720863:MPY720871 MGC720863:MGC720871 LWG720863:LWG720871 LMK720863:LMK720871 LCO720863:LCO720871 KSS720863:KSS720871 KIW720863:KIW720871 JZA720863:JZA720871 JPE720863:JPE720871 JFI720863:JFI720871 IVM720863:IVM720871 ILQ720863:ILQ720871 IBU720863:IBU720871 HRY720863:HRY720871 HIC720863:HIC720871 GYG720863:GYG720871 GOK720863:GOK720871 GEO720863:GEO720871 FUS720863:FUS720871 FKW720863:FKW720871 FBA720863:FBA720871 ERE720863:ERE720871 EHI720863:EHI720871 DXM720863:DXM720871 DNQ720863:DNQ720871 DDU720863:DDU720871 CTY720863:CTY720871 CKC720863:CKC720871 CAG720863:CAG720871 BQK720863:BQK720871 BGO720863:BGO720871 AWS720863:AWS720871 AMW720863:AMW720871 ADA720863:ADA720871 TE720863:TE720871 JI720863:JI720871 M720863:M720871 WVU655327:WVU655335 WLY655327:WLY655335 WCC655327:WCC655335 VSG655327:VSG655335 VIK655327:VIK655335 UYO655327:UYO655335 UOS655327:UOS655335 UEW655327:UEW655335 TVA655327:TVA655335 TLE655327:TLE655335 TBI655327:TBI655335 SRM655327:SRM655335 SHQ655327:SHQ655335 RXU655327:RXU655335 RNY655327:RNY655335 REC655327:REC655335 QUG655327:QUG655335 QKK655327:QKK655335 QAO655327:QAO655335 PQS655327:PQS655335 PGW655327:PGW655335 OXA655327:OXA655335 ONE655327:ONE655335 ODI655327:ODI655335 NTM655327:NTM655335 NJQ655327:NJQ655335 MZU655327:MZU655335 MPY655327:MPY655335 MGC655327:MGC655335 LWG655327:LWG655335 LMK655327:LMK655335 LCO655327:LCO655335 KSS655327:KSS655335 KIW655327:KIW655335 JZA655327:JZA655335 JPE655327:JPE655335 JFI655327:JFI655335 IVM655327:IVM655335 ILQ655327:ILQ655335 IBU655327:IBU655335 HRY655327:HRY655335 HIC655327:HIC655335 GYG655327:GYG655335 GOK655327:GOK655335 GEO655327:GEO655335 FUS655327:FUS655335 FKW655327:FKW655335 FBA655327:FBA655335 ERE655327:ERE655335 EHI655327:EHI655335 DXM655327:DXM655335 DNQ655327:DNQ655335 DDU655327:DDU655335 CTY655327:CTY655335 CKC655327:CKC655335 CAG655327:CAG655335 BQK655327:BQK655335 BGO655327:BGO655335 AWS655327:AWS655335 AMW655327:AMW655335 ADA655327:ADA655335 TE655327:TE655335 JI655327:JI655335 M655327:M655335 WVU589791:WVU589799 WLY589791:WLY589799 WCC589791:WCC589799 VSG589791:VSG589799 VIK589791:VIK589799 UYO589791:UYO589799 UOS589791:UOS589799 UEW589791:UEW589799 TVA589791:TVA589799 TLE589791:TLE589799 TBI589791:TBI589799 SRM589791:SRM589799 SHQ589791:SHQ589799 RXU589791:RXU589799 RNY589791:RNY589799 REC589791:REC589799 QUG589791:QUG589799 QKK589791:QKK589799 QAO589791:QAO589799 PQS589791:PQS589799 PGW589791:PGW589799 OXA589791:OXA589799 ONE589791:ONE589799 ODI589791:ODI589799 NTM589791:NTM589799 NJQ589791:NJQ589799 MZU589791:MZU589799 MPY589791:MPY589799 MGC589791:MGC589799 LWG589791:LWG589799 LMK589791:LMK589799 LCO589791:LCO589799 KSS589791:KSS589799 KIW589791:KIW589799 JZA589791:JZA589799 JPE589791:JPE589799 JFI589791:JFI589799 IVM589791:IVM589799 ILQ589791:ILQ589799 IBU589791:IBU589799 HRY589791:HRY589799 HIC589791:HIC589799 GYG589791:GYG589799 GOK589791:GOK589799 GEO589791:GEO589799 FUS589791:FUS589799 FKW589791:FKW589799 FBA589791:FBA589799 ERE589791:ERE589799 EHI589791:EHI589799 DXM589791:DXM589799 DNQ589791:DNQ589799 DDU589791:DDU589799 CTY589791:CTY589799 CKC589791:CKC589799 CAG589791:CAG589799 BQK589791:BQK589799 BGO589791:BGO589799 AWS589791:AWS589799 AMW589791:AMW589799 ADA589791:ADA589799 TE589791:TE589799 JI589791:JI589799 M589791:M589799 WVU524255:WVU524263 WLY524255:WLY524263 WCC524255:WCC524263 VSG524255:VSG524263 VIK524255:VIK524263 UYO524255:UYO524263 UOS524255:UOS524263 UEW524255:UEW524263 TVA524255:TVA524263 TLE524255:TLE524263 TBI524255:TBI524263 SRM524255:SRM524263 SHQ524255:SHQ524263 RXU524255:RXU524263 RNY524255:RNY524263 REC524255:REC524263 QUG524255:QUG524263 QKK524255:QKK524263 QAO524255:QAO524263 PQS524255:PQS524263 PGW524255:PGW524263 OXA524255:OXA524263 ONE524255:ONE524263 ODI524255:ODI524263 NTM524255:NTM524263 NJQ524255:NJQ524263 MZU524255:MZU524263 MPY524255:MPY524263 MGC524255:MGC524263 LWG524255:LWG524263 LMK524255:LMK524263 LCO524255:LCO524263 KSS524255:KSS524263 KIW524255:KIW524263 JZA524255:JZA524263 JPE524255:JPE524263 JFI524255:JFI524263 IVM524255:IVM524263 ILQ524255:ILQ524263 IBU524255:IBU524263 HRY524255:HRY524263 HIC524255:HIC524263 GYG524255:GYG524263 GOK524255:GOK524263 GEO524255:GEO524263 FUS524255:FUS524263 FKW524255:FKW524263 FBA524255:FBA524263 ERE524255:ERE524263 EHI524255:EHI524263 DXM524255:DXM524263 DNQ524255:DNQ524263 DDU524255:DDU524263 CTY524255:CTY524263 CKC524255:CKC524263 CAG524255:CAG524263 BQK524255:BQK524263 BGO524255:BGO524263 AWS524255:AWS524263 AMW524255:AMW524263 ADA524255:ADA524263 TE524255:TE524263 JI524255:JI524263 M524255:M524263 WVU458719:WVU458727 WLY458719:WLY458727 WCC458719:WCC458727 VSG458719:VSG458727 VIK458719:VIK458727 UYO458719:UYO458727 UOS458719:UOS458727 UEW458719:UEW458727 TVA458719:TVA458727 TLE458719:TLE458727 TBI458719:TBI458727 SRM458719:SRM458727 SHQ458719:SHQ458727 RXU458719:RXU458727 RNY458719:RNY458727 REC458719:REC458727 QUG458719:QUG458727 QKK458719:QKK458727 QAO458719:QAO458727 PQS458719:PQS458727 PGW458719:PGW458727 OXA458719:OXA458727 ONE458719:ONE458727 ODI458719:ODI458727 NTM458719:NTM458727 NJQ458719:NJQ458727 MZU458719:MZU458727 MPY458719:MPY458727 MGC458719:MGC458727 LWG458719:LWG458727 LMK458719:LMK458727 LCO458719:LCO458727 KSS458719:KSS458727 KIW458719:KIW458727 JZA458719:JZA458727 JPE458719:JPE458727 JFI458719:JFI458727 IVM458719:IVM458727 ILQ458719:ILQ458727 IBU458719:IBU458727 HRY458719:HRY458727 HIC458719:HIC458727 GYG458719:GYG458727 GOK458719:GOK458727 GEO458719:GEO458727 FUS458719:FUS458727 FKW458719:FKW458727 FBA458719:FBA458727 ERE458719:ERE458727 EHI458719:EHI458727 DXM458719:DXM458727 DNQ458719:DNQ458727 DDU458719:DDU458727 CTY458719:CTY458727 CKC458719:CKC458727 CAG458719:CAG458727 BQK458719:BQK458727 BGO458719:BGO458727 AWS458719:AWS458727 AMW458719:AMW458727 ADA458719:ADA458727 TE458719:TE458727 JI458719:JI458727 M458719:M458727 WVU393183:WVU393191 WLY393183:WLY393191 WCC393183:WCC393191 VSG393183:VSG393191 VIK393183:VIK393191 UYO393183:UYO393191 UOS393183:UOS393191 UEW393183:UEW393191 TVA393183:TVA393191 TLE393183:TLE393191 TBI393183:TBI393191 SRM393183:SRM393191 SHQ393183:SHQ393191 RXU393183:RXU393191 RNY393183:RNY393191 REC393183:REC393191 QUG393183:QUG393191 QKK393183:QKK393191 QAO393183:QAO393191 PQS393183:PQS393191 PGW393183:PGW393191 OXA393183:OXA393191 ONE393183:ONE393191 ODI393183:ODI393191 NTM393183:NTM393191 NJQ393183:NJQ393191 MZU393183:MZU393191 MPY393183:MPY393191 MGC393183:MGC393191 LWG393183:LWG393191 LMK393183:LMK393191 LCO393183:LCO393191 KSS393183:KSS393191 KIW393183:KIW393191 JZA393183:JZA393191 JPE393183:JPE393191 JFI393183:JFI393191 IVM393183:IVM393191 ILQ393183:ILQ393191 IBU393183:IBU393191 HRY393183:HRY393191 HIC393183:HIC393191 GYG393183:GYG393191 GOK393183:GOK393191 GEO393183:GEO393191 FUS393183:FUS393191 FKW393183:FKW393191 FBA393183:FBA393191 ERE393183:ERE393191 EHI393183:EHI393191 DXM393183:DXM393191 DNQ393183:DNQ393191 DDU393183:DDU393191 CTY393183:CTY393191 CKC393183:CKC393191 CAG393183:CAG393191 BQK393183:BQK393191 BGO393183:BGO393191 AWS393183:AWS393191 AMW393183:AMW393191 ADA393183:ADA393191 TE393183:TE393191 JI393183:JI393191 M393183:M393191 WVU327647:WVU327655 WLY327647:WLY327655 WCC327647:WCC327655 VSG327647:VSG327655 VIK327647:VIK327655 UYO327647:UYO327655 UOS327647:UOS327655 UEW327647:UEW327655 TVA327647:TVA327655 TLE327647:TLE327655 TBI327647:TBI327655 SRM327647:SRM327655 SHQ327647:SHQ327655 RXU327647:RXU327655 RNY327647:RNY327655 REC327647:REC327655 QUG327647:QUG327655 QKK327647:QKK327655 QAO327647:QAO327655 PQS327647:PQS327655 PGW327647:PGW327655 OXA327647:OXA327655 ONE327647:ONE327655 ODI327647:ODI327655 NTM327647:NTM327655 NJQ327647:NJQ327655 MZU327647:MZU327655 MPY327647:MPY327655 MGC327647:MGC327655 LWG327647:LWG327655 LMK327647:LMK327655 LCO327647:LCO327655 KSS327647:KSS327655 KIW327647:KIW327655 JZA327647:JZA327655 JPE327647:JPE327655 JFI327647:JFI327655 IVM327647:IVM327655 ILQ327647:ILQ327655 IBU327647:IBU327655 HRY327647:HRY327655 HIC327647:HIC327655 GYG327647:GYG327655 GOK327647:GOK327655 GEO327647:GEO327655 FUS327647:FUS327655 FKW327647:FKW327655 FBA327647:FBA327655 ERE327647:ERE327655 EHI327647:EHI327655 DXM327647:DXM327655 DNQ327647:DNQ327655 DDU327647:DDU327655 CTY327647:CTY327655 CKC327647:CKC327655 CAG327647:CAG327655 BQK327647:BQK327655 BGO327647:BGO327655 AWS327647:AWS327655 AMW327647:AMW327655 ADA327647:ADA327655 TE327647:TE327655 JI327647:JI327655 M327647:M327655 WVU262111:WVU262119 WLY262111:WLY262119 WCC262111:WCC262119 VSG262111:VSG262119 VIK262111:VIK262119 UYO262111:UYO262119 UOS262111:UOS262119 UEW262111:UEW262119 TVA262111:TVA262119 TLE262111:TLE262119 TBI262111:TBI262119 SRM262111:SRM262119 SHQ262111:SHQ262119 RXU262111:RXU262119 RNY262111:RNY262119 REC262111:REC262119 QUG262111:QUG262119 QKK262111:QKK262119 QAO262111:QAO262119 PQS262111:PQS262119 PGW262111:PGW262119 OXA262111:OXA262119 ONE262111:ONE262119 ODI262111:ODI262119 NTM262111:NTM262119 NJQ262111:NJQ262119 MZU262111:MZU262119 MPY262111:MPY262119 MGC262111:MGC262119 LWG262111:LWG262119 LMK262111:LMK262119 LCO262111:LCO262119 KSS262111:KSS262119 KIW262111:KIW262119 JZA262111:JZA262119 JPE262111:JPE262119 JFI262111:JFI262119 IVM262111:IVM262119 ILQ262111:ILQ262119 IBU262111:IBU262119 HRY262111:HRY262119 HIC262111:HIC262119 GYG262111:GYG262119 GOK262111:GOK262119 GEO262111:GEO262119 FUS262111:FUS262119 FKW262111:FKW262119 FBA262111:FBA262119 ERE262111:ERE262119 EHI262111:EHI262119 DXM262111:DXM262119 DNQ262111:DNQ262119 DDU262111:DDU262119 CTY262111:CTY262119 CKC262111:CKC262119 CAG262111:CAG262119 BQK262111:BQK262119 BGO262111:BGO262119 AWS262111:AWS262119 AMW262111:AMW262119 ADA262111:ADA262119 TE262111:TE262119 JI262111:JI262119 M262111:M262119 WVU196575:WVU196583 WLY196575:WLY196583 WCC196575:WCC196583 VSG196575:VSG196583 VIK196575:VIK196583 UYO196575:UYO196583 UOS196575:UOS196583 UEW196575:UEW196583 TVA196575:TVA196583 TLE196575:TLE196583 TBI196575:TBI196583 SRM196575:SRM196583 SHQ196575:SHQ196583 RXU196575:RXU196583 RNY196575:RNY196583 REC196575:REC196583 QUG196575:QUG196583 QKK196575:QKK196583 QAO196575:QAO196583 PQS196575:PQS196583 PGW196575:PGW196583 OXA196575:OXA196583 ONE196575:ONE196583 ODI196575:ODI196583 NTM196575:NTM196583 NJQ196575:NJQ196583 MZU196575:MZU196583 MPY196575:MPY196583 MGC196575:MGC196583 LWG196575:LWG196583 LMK196575:LMK196583 LCO196575:LCO196583 KSS196575:KSS196583 KIW196575:KIW196583 JZA196575:JZA196583 JPE196575:JPE196583 JFI196575:JFI196583 IVM196575:IVM196583 ILQ196575:ILQ196583 IBU196575:IBU196583 HRY196575:HRY196583 HIC196575:HIC196583 GYG196575:GYG196583 GOK196575:GOK196583 GEO196575:GEO196583 FUS196575:FUS196583 FKW196575:FKW196583 FBA196575:FBA196583 ERE196575:ERE196583 EHI196575:EHI196583 DXM196575:DXM196583 DNQ196575:DNQ196583 DDU196575:DDU196583 CTY196575:CTY196583 CKC196575:CKC196583 CAG196575:CAG196583 BQK196575:BQK196583 BGO196575:BGO196583 AWS196575:AWS196583 AMW196575:AMW196583 ADA196575:ADA196583 TE196575:TE196583 JI196575:JI196583 M196575:M196583 WVU131039:WVU131047 WLY131039:WLY131047 WCC131039:WCC131047 VSG131039:VSG131047 VIK131039:VIK131047 UYO131039:UYO131047 UOS131039:UOS131047 UEW131039:UEW131047 TVA131039:TVA131047 TLE131039:TLE131047 TBI131039:TBI131047 SRM131039:SRM131047 SHQ131039:SHQ131047 RXU131039:RXU131047 RNY131039:RNY131047 REC131039:REC131047 QUG131039:QUG131047 QKK131039:QKK131047 QAO131039:QAO131047 PQS131039:PQS131047 PGW131039:PGW131047 OXA131039:OXA131047 ONE131039:ONE131047 ODI131039:ODI131047 NTM131039:NTM131047 NJQ131039:NJQ131047 MZU131039:MZU131047 MPY131039:MPY131047 MGC131039:MGC131047 LWG131039:LWG131047 LMK131039:LMK131047 LCO131039:LCO131047 KSS131039:KSS131047 KIW131039:KIW131047 JZA131039:JZA131047 JPE131039:JPE131047 JFI131039:JFI131047 IVM131039:IVM131047 ILQ131039:ILQ131047 IBU131039:IBU131047 HRY131039:HRY131047 HIC131039:HIC131047 GYG131039:GYG131047 GOK131039:GOK131047 GEO131039:GEO131047 FUS131039:FUS131047 FKW131039:FKW131047 FBA131039:FBA131047 ERE131039:ERE131047 EHI131039:EHI131047 DXM131039:DXM131047 DNQ131039:DNQ131047 DDU131039:DDU131047 CTY131039:CTY131047 CKC131039:CKC131047 CAG131039:CAG131047 BQK131039:BQK131047 BGO131039:BGO131047 AWS131039:AWS131047 AMW131039:AMW131047 ADA131039:ADA131047 TE131039:TE131047 JI131039:JI131047 M131039:M131047 WVU65503:WVU65511 WLY65503:WLY65511 WCC65503:WCC65511 VSG65503:VSG65511 VIK65503:VIK65511 UYO65503:UYO65511 UOS65503:UOS65511 UEW65503:UEW65511 TVA65503:TVA65511 TLE65503:TLE65511 TBI65503:TBI65511 SRM65503:SRM65511 SHQ65503:SHQ65511 RXU65503:RXU65511 RNY65503:RNY65511 REC65503:REC65511 QUG65503:QUG65511 QKK65503:QKK65511 QAO65503:QAO65511 PQS65503:PQS65511 PGW65503:PGW65511 OXA65503:OXA65511 ONE65503:ONE65511 ODI65503:ODI65511 NTM65503:NTM65511 NJQ65503:NJQ65511 MZU65503:MZU65511 MPY65503:MPY65511 MGC65503:MGC65511 LWG65503:LWG65511 LMK65503:LMK65511 LCO65503:LCO65511 KSS65503:KSS65511 KIW65503:KIW65511 JZA65503:JZA65511 JPE65503:JPE65511 JFI65503:JFI65511 IVM65503:IVM65511 ILQ65503:ILQ65511 IBU65503:IBU65511 HRY65503:HRY65511 HIC65503:HIC65511 GYG65503:GYG65511 GOK65503:GOK65511 GEO65503:GEO65511 FUS65503:FUS65511 FKW65503:FKW65511 FBA65503:FBA65511 ERE65503:ERE65511 EHI65503:EHI65511 DXM65503:DXM65511 DNQ65503:DNQ65511 DDU65503:DDU65511 CTY65503:CTY65511 CKC65503:CKC65511 CAG65503:CAG65511 BQK65503:BQK65511 BGO65503:BGO65511 AWS65503:AWS65511 AMW65503:AMW65511 ADA65503:ADA65511 TE65503:TE65511 JI65503:JI65511 M65503:M65511 WVU47:WVU55 WLY47:WLY55 WCC47:WCC55 VSG47:VSG55 VIK47:VIK55 UYO47:UYO55 UOS47:UOS55 UEW47:UEW55 TVA47:TVA55 TLE47:TLE55 TBI47:TBI55 SRM47:SRM55 SHQ47:SHQ55 RXU47:RXU55 RNY47:RNY55 REC47:REC55 QUG47:QUG55 QKK47:QKK55 QAO47:QAO55 PQS47:PQS55 PGW47:PGW55 OXA47:OXA55 ONE47:ONE55 ODI47:ODI55 NTM47:NTM55 NJQ47:NJQ55 MZU47:MZU55 MPY47:MPY55 MGC47:MGC55 LWG47:LWG55 LMK47:LMK55 LCO47:LCO55 KSS47:KSS55 KIW47:KIW55 JZA47:JZA55 JPE47:JPE55 JFI47:JFI55 IVM47:IVM55 ILQ47:ILQ55 IBU47:IBU55 HRY47:HRY55 HIC47:HIC55 GYG47:GYG55 GOK47:GOK55 GEO47:GEO55 FUS47:FUS55 FKW47:FKW55 FBA47:FBA55 ERE47:ERE55 EHI47:EHI55 DXM47:DXM55 DNQ47:DNQ55 DDU47:DDU55 CTY47:CTY55 CKC47:CKC55 CAG47:CAG55 BQK47:BQK55 BGO47:BGO55 AWS47:AWS55 AMW47:AMW55 ADA47:ADA55 TE47:TE55 JI47:JI55 WLY983007:WLY983015 WVV982978:WVV982982 WLZ982978:WLZ982982 WCD982978:WCD982982 VSH982978:VSH982982 VIL982978:VIL982982 UYP982978:UYP982982 UOT982978:UOT982982 UEX982978:UEX982982 TVB982978:TVB982982 TLF982978:TLF982982 TBJ982978:TBJ982982 SRN982978:SRN982982 SHR982978:SHR982982 RXV982978:RXV982982 RNZ982978:RNZ982982 RED982978:RED982982 QUH982978:QUH982982 QKL982978:QKL982982 QAP982978:QAP982982 PQT982978:PQT982982 PGX982978:PGX982982 OXB982978:OXB982982 ONF982978:ONF982982 ODJ982978:ODJ982982 NTN982978:NTN982982 NJR982978:NJR982982 MZV982978:MZV982982 MPZ982978:MPZ982982 MGD982978:MGD982982 LWH982978:LWH982982 LML982978:LML982982 LCP982978:LCP982982 KST982978:KST982982 KIX982978:KIX982982 JZB982978:JZB982982 JPF982978:JPF982982 JFJ982978:JFJ982982 IVN982978:IVN982982 ILR982978:ILR982982 IBV982978:IBV982982 HRZ982978:HRZ982982 HID982978:HID982982 GYH982978:GYH982982 GOL982978:GOL982982 GEP982978:GEP982982 FUT982978:FUT982982 FKX982978:FKX982982 FBB982978:FBB982982 ERF982978:ERF982982 EHJ982978:EHJ982982 DXN982978:DXN982982 DNR982978:DNR982982 DDV982978:DDV982982 CTZ982978:CTZ982982 CKD982978:CKD982982 CAH982978:CAH982982 BQL982978:BQL982982 BGP982978:BGP982982 AWT982978:AWT982982 AMX982978:AMX982982 ADB982978:ADB982982 TF982978:TF982982 JJ982978:JJ982982 N982978:N982982 WVV917442:WVV917446 WLZ917442:WLZ917446 WCD917442:WCD917446 VSH917442:VSH917446 VIL917442:VIL917446 UYP917442:UYP917446 UOT917442:UOT917446 UEX917442:UEX917446 TVB917442:TVB917446 TLF917442:TLF917446 TBJ917442:TBJ917446 SRN917442:SRN917446 SHR917442:SHR917446 RXV917442:RXV917446 RNZ917442:RNZ917446 RED917442:RED917446 QUH917442:QUH917446 QKL917442:QKL917446 QAP917442:QAP917446 PQT917442:PQT917446 PGX917442:PGX917446 OXB917442:OXB917446 ONF917442:ONF917446 ODJ917442:ODJ917446 NTN917442:NTN917446 NJR917442:NJR917446 MZV917442:MZV917446 MPZ917442:MPZ917446 MGD917442:MGD917446 LWH917442:LWH917446 LML917442:LML917446 LCP917442:LCP917446 KST917442:KST917446 KIX917442:KIX917446 JZB917442:JZB917446 JPF917442:JPF917446 JFJ917442:JFJ917446 IVN917442:IVN917446 ILR917442:ILR917446 IBV917442:IBV917446 HRZ917442:HRZ917446 HID917442:HID917446 GYH917442:GYH917446 GOL917442:GOL917446 GEP917442:GEP917446 FUT917442:FUT917446 FKX917442:FKX917446 FBB917442:FBB917446 ERF917442:ERF917446 EHJ917442:EHJ917446 DXN917442:DXN917446 DNR917442:DNR917446 DDV917442:DDV917446 CTZ917442:CTZ917446 CKD917442:CKD917446 CAH917442:CAH917446 BQL917442:BQL917446 BGP917442:BGP917446 AWT917442:AWT917446 AMX917442:AMX917446 ADB917442:ADB917446 TF917442:TF917446 JJ917442:JJ917446 N917442:N917446 WVV851906:WVV851910 WLZ851906:WLZ851910 WCD851906:WCD851910 VSH851906:VSH851910 VIL851906:VIL851910 UYP851906:UYP851910 UOT851906:UOT851910 UEX851906:UEX851910 TVB851906:TVB851910 TLF851906:TLF851910 TBJ851906:TBJ851910 SRN851906:SRN851910 SHR851906:SHR851910 RXV851906:RXV851910 RNZ851906:RNZ851910 RED851906:RED851910 QUH851906:QUH851910 QKL851906:QKL851910 QAP851906:QAP851910 PQT851906:PQT851910 PGX851906:PGX851910 OXB851906:OXB851910 ONF851906:ONF851910 ODJ851906:ODJ851910 NTN851906:NTN851910 NJR851906:NJR851910 MZV851906:MZV851910 MPZ851906:MPZ851910 MGD851906:MGD851910 LWH851906:LWH851910 LML851906:LML851910 LCP851906:LCP851910 KST851906:KST851910 KIX851906:KIX851910 JZB851906:JZB851910 JPF851906:JPF851910 JFJ851906:JFJ851910 IVN851906:IVN851910 ILR851906:ILR851910 IBV851906:IBV851910 HRZ851906:HRZ851910 HID851906:HID851910 GYH851906:GYH851910 GOL851906:GOL851910 GEP851906:GEP851910 FUT851906:FUT851910 FKX851906:FKX851910 FBB851906:FBB851910 ERF851906:ERF851910 EHJ851906:EHJ851910 DXN851906:DXN851910 DNR851906:DNR851910 DDV851906:DDV851910 CTZ851906:CTZ851910 CKD851906:CKD851910 CAH851906:CAH851910 BQL851906:BQL851910 BGP851906:BGP851910 AWT851906:AWT851910 AMX851906:AMX851910 ADB851906:ADB851910 TF851906:TF851910 JJ851906:JJ851910 N851906:N851910 WVV786370:WVV786374 WLZ786370:WLZ786374 WCD786370:WCD786374 VSH786370:VSH786374 VIL786370:VIL786374 UYP786370:UYP786374 UOT786370:UOT786374 UEX786370:UEX786374 TVB786370:TVB786374 TLF786370:TLF786374 TBJ786370:TBJ786374 SRN786370:SRN786374 SHR786370:SHR786374 RXV786370:RXV786374 RNZ786370:RNZ786374 RED786370:RED786374 QUH786370:QUH786374 QKL786370:QKL786374 QAP786370:QAP786374 PQT786370:PQT786374 PGX786370:PGX786374 OXB786370:OXB786374 ONF786370:ONF786374 ODJ786370:ODJ786374 NTN786370:NTN786374 NJR786370:NJR786374 MZV786370:MZV786374 MPZ786370:MPZ786374 MGD786370:MGD786374 LWH786370:LWH786374 LML786370:LML786374 LCP786370:LCP786374 KST786370:KST786374 KIX786370:KIX786374 JZB786370:JZB786374 JPF786370:JPF786374 JFJ786370:JFJ786374 IVN786370:IVN786374 ILR786370:ILR786374 IBV786370:IBV786374 HRZ786370:HRZ786374 HID786370:HID786374 GYH786370:GYH786374 GOL786370:GOL786374 GEP786370:GEP786374 FUT786370:FUT786374 FKX786370:FKX786374 FBB786370:FBB786374 ERF786370:ERF786374 EHJ786370:EHJ786374 DXN786370:DXN786374 DNR786370:DNR786374 DDV786370:DDV786374 CTZ786370:CTZ786374 CKD786370:CKD786374 CAH786370:CAH786374 BQL786370:BQL786374 BGP786370:BGP786374 AWT786370:AWT786374 AMX786370:AMX786374 ADB786370:ADB786374 TF786370:TF786374 JJ786370:JJ786374 N786370:N786374 WVV720834:WVV720838 WLZ720834:WLZ720838 WCD720834:WCD720838 VSH720834:VSH720838 VIL720834:VIL720838 UYP720834:UYP720838 UOT720834:UOT720838 UEX720834:UEX720838 TVB720834:TVB720838 TLF720834:TLF720838 TBJ720834:TBJ720838 SRN720834:SRN720838 SHR720834:SHR720838 RXV720834:RXV720838 RNZ720834:RNZ720838 RED720834:RED720838 QUH720834:QUH720838 QKL720834:QKL720838 QAP720834:QAP720838 PQT720834:PQT720838 PGX720834:PGX720838 OXB720834:OXB720838 ONF720834:ONF720838 ODJ720834:ODJ720838 NTN720834:NTN720838 NJR720834:NJR720838 MZV720834:MZV720838 MPZ720834:MPZ720838 MGD720834:MGD720838 LWH720834:LWH720838 LML720834:LML720838 LCP720834:LCP720838 KST720834:KST720838 KIX720834:KIX720838 JZB720834:JZB720838 JPF720834:JPF720838 JFJ720834:JFJ720838 IVN720834:IVN720838 ILR720834:ILR720838 IBV720834:IBV720838 HRZ720834:HRZ720838 HID720834:HID720838 GYH720834:GYH720838 GOL720834:GOL720838 GEP720834:GEP720838 FUT720834:FUT720838 FKX720834:FKX720838 FBB720834:FBB720838 ERF720834:ERF720838 EHJ720834:EHJ720838 DXN720834:DXN720838 DNR720834:DNR720838 DDV720834:DDV720838 CTZ720834:CTZ720838 CKD720834:CKD720838 CAH720834:CAH720838 BQL720834:BQL720838 BGP720834:BGP720838 AWT720834:AWT720838 AMX720834:AMX720838 ADB720834:ADB720838 TF720834:TF720838 JJ720834:JJ720838 N720834:N720838 WVV655298:WVV655302 WLZ655298:WLZ655302 WCD655298:WCD655302 VSH655298:VSH655302 VIL655298:VIL655302 UYP655298:UYP655302 UOT655298:UOT655302 UEX655298:UEX655302 TVB655298:TVB655302 TLF655298:TLF655302 TBJ655298:TBJ655302 SRN655298:SRN655302 SHR655298:SHR655302 RXV655298:RXV655302 RNZ655298:RNZ655302 RED655298:RED655302 QUH655298:QUH655302 QKL655298:QKL655302 QAP655298:QAP655302 PQT655298:PQT655302 PGX655298:PGX655302 OXB655298:OXB655302 ONF655298:ONF655302 ODJ655298:ODJ655302 NTN655298:NTN655302 NJR655298:NJR655302 MZV655298:MZV655302 MPZ655298:MPZ655302 MGD655298:MGD655302 LWH655298:LWH655302 LML655298:LML655302 LCP655298:LCP655302 KST655298:KST655302 KIX655298:KIX655302 JZB655298:JZB655302 JPF655298:JPF655302 JFJ655298:JFJ655302 IVN655298:IVN655302 ILR655298:ILR655302 IBV655298:IBV655302 HRZ655298:HRZ655302 HID655298:HID655302 GYH655298:GYH655302 GOL655298:GOL655302 GEP655298:GEP655302 FUT655298:FUT655302 FKX655298:FKX655302 FBB655298:FBB655302 ERF655298:ERF655302 EHJ655298:EHJ655302 DXN655298:DXN655302 DNR655298:DNR655302 DDV655298:DDV655302 CTZ655298:CTZ655302 CKD655298:CKD655302 CAH655298:CAH655302 BQL655298:BQL655302 BGP655298:BGP655302 AWT655298:AWT655302 AMX655298:AMX655302 ADB655298:ADB655302 TF655298:TF655302 JJ655298:JJ655302 N655298:N655302 WVV589762:WVV589766 WLZ589762:WLZ589766 WCD589762:WCD589766 VSH589762:VSH589766 VIL589762:VIL589766 UYP589762:UYP589766 UOT589762:UOT589766 UEX589762:UEX589766 TVB589762:TVB589766 TLF589762:TLF589766 TBJ589762:TBJ589766 SRN589762:SRN589766 SHR589762:SHR589766 RXV589762:RXV589766 RNZ589762:RNZ589766 RED589762:RED589766 QUH589762:QUH589766 QKL589762:QKL589766 QAP589762:QAP589766 PQT589762:PQT589766 PGX589762:PGX589766 OXB589762:OXB589766 ONF589762:ONF589766 ODJ589762:ODJ589766 NTN589762:NTN589766 NJR589762:NJR589766 MZV589762:MZV589766 MPZ589762:MPZ589766 MGD589762:MGD589766 LWH589762:LWH589766 LML589762:LML589766 LCP589762:LCP589766 KST589762:KST589766 KIX589762:KIX589766 JZB589762:JZB589766 JPF589762:JPF589766 JFJ589762:JFJ589766 IVN589762:IVN589766 ILR589762:ILR589766 IBV589762:IBV589766 HRZ589762:HRZ589766 HID589762:HID589766 GYH589762:GYH589766 GOL589762:GOL589766 GEP589762:GEP589766 FUT589762:FUT589766 FKX589762:FKX589766 FBB589762:FBB589766 ERF589762:ERF589766 EHJ589762:EHJ589766 DXN589762:DXN589766 DNR589762:DNR589766 DDV589762:DDV589766 CTZ589762:CTZ589766 CKD589762:CKD589766 CAH589762:CAH589766 BQL589762:BQL589766 BGP589762:BGP589766 AWT589762:AWT589766 AMX589762:AMX589766 ADB589762:ADB589766 TF589762:TF589766 JJ589762:JJ589766 N589762:N589766 WVV524226:WVV524230 WLZ524226:WLZ524230 WCD524226:WCD524230 VSH524226:VSH524230 VIL524226:VIL524230 UYP524226:UYP524230 UOT524226:UOT524230 UEX524226:UEX524230 TVB524226:TVB524230 TLF524226:TLF524230 TBJ524226:TBJ524230 SRN524226:SRN524230 SHR524226:SHR524230 RXV524226:RXV524230 RNZ524226:RNZ524230 RED524226:RED524230 QUH524226:QUH524230 QKL524226:QKL524230 QAP524226:QAP524230 PQT524226:PQT524230 PGX524226:PGX524230 OXB524226:OXB524230 ONF524226:ONF524230 ODJ524226:ODJ524230 NTN524226:NTN524230 NJR524226:NJR524230 MZV524226:MZV524230 MPZ524226:MPZ524230 MGD524226:MGD524230 LWH524226:LWH524230 LML524226:LML524230 LCP524226:LCP524230 KST524226:KST524230 KIX524226:KIX524230 JZB524226:JZB524230 JPF524226:JPF524230 JFJ524226:JFJ524230 IVN524226:IVN524230 ILR524226:ILR524230 IBV524226:IBV524230 HRZ524226:HRZ524230 HID524226:HID524230 GYH524226:GYH524230 GOL524226:GOL524230 GEP524226:GEP524230 FUT524226:FUT524230 FKX524226:FKX524230 FBB524226:FBB524230 ERF524226:ERF524230 EHJ524226:EHJ524230 DXN524226:DXN524230 DNR524226:DNR524230 DDV524226:DDV524230 CTZ524226:CTZ524230 CKD524226:CKD524230 CAH524226:CAH524230 BQL524226:BQL524230 BGP524226:BGP524230 AWT524226:AWT524230 AMX524226:AMX524230 ADB524226:ADB524230 TF524226:TF524230 JJ524226:JJ524230 N524226:N524230 WVV458690:WVV458694 WLZ458690:WLZ458694 WCD458690:WCD458694 VSH458690:VSH458694 VIL458690:VIL458694 UYP458690:UYP458694 UOT458690:UOT458694 UEX458690:UEX458694 TVB458690:TVB458694 TLF458690:TLF458694 TBJ458690:TBJ458694 SRN458690:SRN458694 SHR458690:SHR458694 RXV458690:RXV458694 RNZ458690:RNZ458694 RED458690:RED458694 QUH458690:QUH458694 QKL458690:QKL458694 QAP458690:QAP458694 PQT458690:PQT458694 PGX458690:PGX458694 OXB458690:OXB458694 ONF458690:ONF458694 ODJ458690:ODJ458694 NTN458690:NTN458694 NJR458690:NJR458694 MZV458690:MZV458694 MPZ458690:MPZ458694 MGD458690:MGD458694 LWH458690:LWH458694 LML458690:LML458694 LCP458690:LCP458694 KST458690:KST458694 KIX458690:KIX458694 JZB458690:JZB458694 JPF458690:JPF458694 JFJ458690:JFJ458694 IVN458690:IVN458694 ILR458690:ILR458694 IBV458690:IBV458694 HRZ458690:HRZ458694 HID458690:HID458694 GYH458690:GYH458694 GOL458690:GOL458694 GEP458690:GEP458694 FUT458690:FUT458694 FKX458690:FKX458694 FBB458690:FBB458694 ERF458690:ERF458694 EHJ458690:EHJ458694 DXN458690:DXN458694 DNR458690:DNR458694 DDV458690:DDV458694 CTZ458690:CTZ458694 CKD458690:CKD458694 CAH458690:CAH458694 BQL458690:BQL458694 BGP458690:BGP458694 AWT458690:AWT458694 AMX458690:AMX458694 ADB458690:ADB458694 TF458690:TF458694 JJ458690:JJ458694 N458690:N458694 WVV393154:WVV393158 WLZ393154:WLZ393158 WCD393154:WCD393158 VSH393154:VSH393158 VIL393154:VIL393158 UYP393154:UYP393158 UOT393154:UOT393158 UEX393154:UEX393158 TVB393154:TVB393158 TLF393154:TLF393158 TBJ393154:TBJ393158 SRN393154:SRN393158 SHR393154:SHR393158 RXV393154:RXV393158 RNZ393154:RNZ393158 RED393154:RED393158 QUH393154:QUH393158 QKL393154:QKL393158 QAP393154:QAP393158 PQT393154:PQT393158 PGX393154:PGX393158 OXB393154:OXB393158 ONF393154:ONF393158 ODJ393154:ODJ393158 NTN393154:NTN393158 NJR393154:NJR393158 MZV393154:MZV393158 MPZ393154:MPZ393158 MGD393154:MGD393158 LWH393154:LWH393158 LML393154:LML393158 LCP393154:LCP393158 KST393154:KST393158 KIX393154:KIX393158 JZB393154:JZB393158 JPF393154:JPF393158 JFJ393154:JFJ393158 IVN393154:IVN393158 ILR393154:ILR393158 IBV393154:IBV393158 HRZ393154:HRZ393158 HID393154:HID393158 GYH393154:GYH393158 GOL393154:GOL393158 GEP393154:GEP393158 FUT393154:FUT393158 FKX393154:FKX393158 FBB393154:FBB393158 ERF393154:ERF393158 EHJ393154:EHJ393158 DXN393154:DXN393158 DNR393154:DNR393158 DDV393154:DDV393158 CTZ393154:CTZ393158 CKD393154:CKD393158 CAH393154:CAH393158 BQL393154:BQL393158 BGP393154:BGP393158 AWT393154:AWT393158 AMX393154:AMX393158 ADB393154:ADB393158 TF393154:TF393158 JJ393154:JJ393158 N393154:N393158 WVV327618:WVV327622 WLZ327618:WLZ327622 WCD327618:WCD327622 VSH327618:VSH327622 VIL327618:VIL327622 UYP327618:UYP327622 UOT327618:UOT327622 UEX327618:UEX327622 TVB327618:TVB327622 TLF327618:TLF327622 TBJ327618:TBJ327622 SRN327618:SRN327622 SHR327618:SHR327622 RXV327618:RXV327622 RNZ327618:RNZ327622 RED327618:RED327622 QUH327618:QUH327622 QKL327618:QKL327622 QAP327618:QAP327622 PQT327618:PQT327622 PGX327618:PGX327622 OXB327618:OXB327622 ONF327618:ONF327622 ODJ327618:ODJ327622 NTN327618:NTN327622 NJR327618:NJR327622 MZV327618:MZV327622 MPZ327618:MPZ327622 MGD327618:MGD327622 LWH327618:LWH327622 LML327618:LML327622 LCP327618:LCP327622 KST327618:KST327622 KIX327618:KIX327622 JZB327618:JZB327622 JPF327618:JPF327622 JFJ327618:JFJ327622 IVN327618:IVN327622 ILR327618:ILR327622 IBV327618:IBV327622 HRZ327618:HRZ327622 HID327618:HID327622 GYH327618:GYH327622 GOL327618:GOL327622 GEP327618:GEP327622 FUT327618:FUT327622 FKX327618:FKX327622 FBB327618:FBB327622 ERF327618:ERF327622 EHJ327618:EHJ327622 DXN327618:DXN327622 DNR327618:DNR327622 DDV327618:DDV327622 CTZ327618:CTZ327622 CKD327618:CKD327622 CAH327618:CAH327622 BQL327618:BQL327622 BGP327618:BGP327622 AWT327618:AWT327622 AMX327618:AMX327622 ADB327618:ADB327622 TF327618:TF327622 JJ327618:JJ327622 N327618:N327622 WVV262082:WVV262086 WLZ262082:WLZ262086 WCD262082:WCD262086 VSH262082:VSH262086 VIL262082:VIL262086 UYP262082:UYP262086 UOT262082:UOT262086 UEX262082:UEX262086 TVB262082:TVB262086 TLF262082:TLF262086 TBJ262082:TBJ262086 SRN262082:SRN262086 SHR262082:SHR262086 RXV262082:RXV262086 RNZ262082:RNZ262086 RED262082:RED262086 QUH262082:QUH262086 QKL262082:QKL262086 QAP262082:QAP262086 PQT262082:PQT262086 PGX262082:PGX262086 OXB262082:OXB262086 ONF262082:ONF262086 ODJ262082:ODJ262086 NTN262082:NTN262086 NJR262082:NJR262086 MZV262082:MZV262086 MPZ262082:MPZ262086 MGD262082:MGD262086 LWH262082:LWH262086 LML262082:LML262086 LCP262082:LCP262086 KST262082:KST262086 KIX262082:KIX262086 JZB262082:JZB262086 JPF262082:JPF262086 JFJ262082:JFJ262086 IVN262082:IVN262086 ILR262082:ILR262086 IBV262082:IBV262086 HRZ262082:HRZ262086 HID262082:HID262086 GYH262082:GYH262086 GOL262082:GOL262086 GEP262082:GEP262086 FUT262082:FUT262086 FKX262082:FKX262086 FBB262082:FBB262086 ERF262082:ERF262086 EHJ262082:EHJ262086 DXN262082:DXN262086 DNR262082:DNR262086 DDV262082:DDV262086 CTZ262082:CTZ262086 CKD262082:CKD262086 CAH262082:CAH262086 BQL262082:BQL262086 BGP262082:BGP262086 AWT262082:AWT262086 AMX262082:AMX262086 ADB262082:ADB262086 TF262082:TF262086 JJ262082:JJ262086 N262082:N262086 WVV196546:WVV196550 WLZ196546:WLZ196550 WCD196546:WCD196550 VSH196546:VSH196550 VIL196546:VIL196550 UYP196546:UYP196550 UOT196546:UOT196550 UEX196546:UEX196550 TVB196546:TVB196550 TLF196546:TLF196550 TBJ196546:TBJ196550 SRN196546:SRN196550 SHR196546:SHR196550 RXV196546:RXV196550 RNZ196546:RNZ196550 RED196546:RED196550 QUH196546:QUH196550 QKL196546:QKL196550 QAP196546:QAP196550 PQT196546:PQT196550 PGX196546:PGX196550 OXB196546:OXB196550 ONF196546:ONF196550 ODJ196546:ODJ196550 NTN196546:NTN196550 NJR196546:NJR196550 MZV196546:MZV196550 MPZ196546:MPZ196550 MGD196546:MGD196550 LWH196546:LWH196550 LML196546:LML196550 LCP196546:LCP196550 KST196546:KST196550 KIX196546:KIX196550 JZB196546:JZB196550 JPF196546:JPF196550 JFJ196546:JFJ196550 IVN196546:IVN196550 ILR196546:ILR196550 IBV196546:IBV196550 HRZ196546:HRZ196550 HID196546:HID196550 GYH196546:GYH196550 GOL196546:GOL196550 GEP196546:GEP196550 FUT196546:FUT196550 FKX196546:FKX196550 FBB196546:FBB196550 ERF196546:ERF196550 EHJ196546:EHJ196550 DXN196546:DXN196550 DNR196546:DNR196550 DDV196546:DDV196550 CTZ196546:CTZ196550 CKD196546:CKD196550 CAH196546:CAH196550 BQL196546:BQL196550 BGP196546:BGP196550 AWT196546:AWT196550 AMX196546:AMX196550 ADB196546:ADB196550 TF196546:TF196550 JJ196546:JJ196550 N196546:N196550 WVV131010:WVV131014 WLZ131010:WLZ131014 WCD131010:WCD131014 VSH131010:VSH131014 VIL131010:VIL131014 UYP131010:UYP131014 UOT131010:UOT131014 UEX131010:UEX131014 TVB131010:TVB131014 TLF131010:TLF131014 TBJ131010:TBJ131014 SRN131010:SRN131014 SHR131010:SHR131014 RXV131010:RXV131014 RNZ131010:RNZ131014 RED131010:RED131014 QUH131010:QUH131014 QKL131010:QKL131014 QAP131010:QAP131014 PQT131010:PQT131014 PGX131010:PGX131014 OXB131010:OXB131014 ONF131010:ONF131014 ODJ131010:ODJ131014 NTN131010:NTN131014 NJR131010:NJR131014 MZV131010:MZV131014 MPZ131010:MPZ131014 MGD131010:MGD131014 LWH131010:LWH131014 LML131010:LML131014 LCP131010:LCP131014 KST131010:KST131014 KIX131010:KIX131014 JZB131010:JZB131014 JPF131010:JPF131014 JFJ131010:JFJ131014 IVN131010:IVN131014 ILR131010:ILR131014 IBV131010:IBV131014 HRZ131010:HRZ131014 HID131010:HID131014 GYH131010:GYH131014 GOL131010:GOL131014 GEP131010:GEP131014 FUT131010:FUT131014 FKX131010:FKX131014 FBB131010:FBB131014 ERF131010:ERF131014 EHJ131010:EHJ131014 DXN131010:DXN131014 DNR131010:DNR131014 DDV131010:DDV131014 CTZ131010:CTZ131014 CKD131010:CKD131014 CAH131010:CAH131014 BQL131010:BQL131014 BGP131010:BGP131014 AWT131010:AWT131014 AMX131010:AMX131014 ADB131010:ADB131014 TF131010:TF131014 JJ131010:JJ131014 N131010:N131014 WVV65474:WVV65478 WLZ65474:WLZ65478 WCD65474:WCD65478 VSH65474:VSH65478 VIL65474:VIL65478 UYP65474:UYP65478 UOT65474:UOT65478 UEX65474:UEX65478 TVB65474:TVB65478 TLF65474:TLF65478 TBJ65474:TBJ65478 SRN65474:SRN65478 SHR65474:SHR65478 RXV65474:RXV65478 RNZ65474:RNZ65478 RED65474:RED65478 QUH65474:QUH65478 QKL65474:QKL65478 QAP65474:QAP65478 PQT65474:PQT65478 PGX65474:PGX65478 OXB65474:OXB65478 ONF65474:ONF65478 ODJ65474:ODJ65478 NTN65474:NTN65478 NJR65474:NJR65478 MZV65474:MZV65478 MPZ65474:MPZ65478 MGD65474:MGD65478 LWH65474:LWH65478 LML65474:LML65478 LCP65474:LCP65478 KST65474:KST65478 KIX65474:KIX65478 JZB65474:JZB65478 JPF65474:JPF65478 JFJ65474:JFJ65478 IVN65474:IVN65478 ILR65474:ILR65478 IBV65474:IBV65478 HRZ65474:HRZ65478 HID65474:HID65478 GYH65474:GYH65478 GOL65474:GOL65478 GEP65474:GEP65478 FUT65474:FUT65478 FKX65474:FKX65478 FBB65474:FBB65478 ERF65474:ERF65478 EHJ65474:EHJ65478 DXN65474:DXN65478 DNR65474:DNR65478 DDV65474:DDV65478 CTZ65474:CTZ65478 CKD65474:CKD65478 CAH65474:CAH65478 BQL65474:BQL65478 BGP65474:BGP65478 AWT65474:AWT65478 AMX65474:AMX65478 ADB65474:ADB65478 TF65474:TF65478 JJ65474:JJ65478 N65474:N65478 WVV27:WVV32 WLZ27:WLZ32 WCD27:WCD32 VSH27:VSH32 VIL27:VIL32 UYP27:UYP32 UOT27:UOT32 UEX27:UEX32 TVB27:TVB32 TLF27:TLF32 TBJ27:TBJ32 SRN27:SRN32 SHR27:SHR32 RXV27:RXV32 RNZ27:RNZ32 RED27:RED32 QUH27:QUH32 QKL27:QKL32 QAP27:QAP32 PQT27:PQT32 PGX27:PGX32 OXB27:OXB32 ONF27:ONF32 ODJ27:ODJ32 NTN27:NTN32 NJR27:NJR32 MZV27:MZV32 MPZ27:MPZ32 MGD27:MGD32 LWH27:LWH32 LML27:LML32 LCP27:LCP32 KST27:KST32 KIX27:KIX32 JZB27:JZB32 JPF27:JPF32 JFJ27:JFJ32 IVN27:IVN32 ILR27:ILR32 IBV27:IBV32 HRZ27:HRZ32 HID27:HID32 GYH27:GYH32 GOL27:GOL32 GEP27:GEP32 FUT27:FUT32 FKX27:FKX32 FBB27:FBB32 ERF27:ERF32 EHJ27:EHJ32 DXN27:DXN32 DNR27:DNR32 DDV27:DDV32 CTZ27:CTZ32 CKD27:CKD32 CAH27:CAH32 BQL27:BQL32 BGP27:BGP32 AWT27:AWT32 AMX27:AMX32 ADB27:ADB32 TF27:TF32 JJ27:JJ32 WCC983007:WCC983015 WVV982958:WVV982962 WLZ982958:WLZ982962 WCD982958:WCD982962 VSH982958:VSH982962 VIL982958:VIL982962 UYP982958:UYP982962 UOT982958:UOT982962 UEX982958:UEX982962 TVB982958:TVB982962 TLF982958:TLF982962 TBJ982958:TBJ982962 SRN982958:SRN982962 SHR982958:SHR982962 RXV982958:RXV982962 RNZ982958:RNZ982962 RED982958:RED982962 QUH982958:QUH982962 QKL982958:QKL982962 QAP982958:QAP982962 PQT982958:PQT982962 PGX982958:PGX982962 OXB982958:OXB982962 ONF982958:ONF982962 ODJ982958:ODJ982962 NTN982958:NTN982962 NJR982958:NJR982962 MZV982958:MZV982962 MPZ982958:MPZ982962 MGD982958:MGD982962 LWH982958:LWH982962 LML982958:LML982962 LCP982958:LCP982962 KST982958:KST982962 KIX982958:KIX982962 JZB982958:JZB982962 JPF982958:JPF982962 JFJ982958:JFJ982962 IVN982958:IVN982962 ILR982958:ILR982962 IBV982958:IBV982962 HRZ982958:HRZ982962 HID982958:HID982962 GYH982958:GYH982962 GOL982958:GOL982962 GEP982958:GEP982962 FUT982958:FUT982962 FKX982958:FKX982962 FBB982958:FBB982962 ERF982958:ERF982962 EHJ982958:EHJ982962 DXN982958:DXN982962 DNR982958:DNR982962 DDV982958:DDV982962 CTZ982958:CTZ982962 CKD982958:CKD982962 CAH982958:CAH982962 BQL982958:BQL982962 BGP982958:BGP982962 AWT982958:AWT982962 AMX982958:AMX982962 ADB982958:ADB982962 TF982958:TF982962 JJ982958:JJ982962 N982958:N982962 WVV917422:WVV917426 WLZ917422:WLZ917426 WCD917422:WCD917426 VSH917422:VSH917426 VIL917422:VIL917426 UYP917422:UYP917426 UOT917422:UOT917426 UEX917422:UEX917426 TVB917422:TVB917426 TLF917422:TLF917426 TBJ917422:TBJ917426 SRN917422:SRN917426 SHR917422:SHR917426 RXV917422:RXV917426 RNZ917422:RNZ917426 RED917422:RED917426 QUH917422:QUH917426 QKL917422:QKL917426 QAP917422:QAP917426 PQT917422:PQT917426 PGX917422:PGX917426 OXB917422:OXB917426 ONF917422:ONF917426 ODJ917422:ODJ917426 NTN917422:NTN917426 NJR917422:NJR917426 MZV917422:MZV917426 MPZ917422:MPZ917426 MGD917422:MGD917426 LWH917422:LWH917426 LML917422:LML917426 LCP917422:LCP917426 KST917422:KST917426 KIX917422:KIX917426 JZB917422:JZB917426 JPF917422:JPF917426 JFJ917422:JFJ917426 IVN917422:IVN917426 ILR917422:ILR917426 IBV917422:IBV917426 HRZ917422:HRZ917426 HID917422:HID917426 GYH917422:GYH917426 GOL917422:GOL917426 GEP917422:GEP917426 FUT917422:FUT917426 FKX917422:FKX917426 FBB917422:FBB917426 ERF917422:ERF917426 EHJ917422:EHJ917426 DXN917422:DXN917426 DNR917422:DNR917426 DDV917422:DDV917426 CTZ917422:CTZ917426 CKD917422:CKD917426 CAH917422:CAH917426 BQL917422:BQL917426 BGP917422:BGP917426 AWT917422:AWT917426 AMX917422:AMX917426 ADB917422:ADB917426 TF917422:TF917426 JJ917422:JJ917426 N917422:N917426 WVV851886:WVV851890 WLZ851886:WLZ851890 WCD851886:WCD851890 VSH851886:VSH851890 VIL851886:VIL851890 UYP851886:UYP851890 UOT851886:UOT851890 UEX851886:UEX851890 TVB851886:TVB851890 TLF851886:TLF851890 TBJ851886:TBJ851890 SRN851886:SRN851890 SHR851886:SHR851890 RXV851886:RXV851890 RNZ851886:RNZ851890 RED851886:RED851890 QUH851886:QUH851890 QKL851886:QKL851890 QAP851886:QAP851890 PQT851886:PQT851890 PGX851886:PGX851890 OXB851886:OXB851890 ONF851886:ONF851890 ODJ851886:ODJ851890 NTN851886:NTN851890 NJR851886:NJR851890 MZV851886:MZV851890 MPZ851886:MPZ851890 MGD851886:MGD851890 LWH851886:LWH851890 LML851886:LML851890 LCP851886:LCP851890 KST851886:KST851890 KIX851886:KIX851890 JZB851886:JZB851890 JPF851886:JPF851890 JFJ851886:JFJ851890 IVN851886:IVN851890 ILR851886:ILR851890 IBV851886:IBV851890 HRZ851886:HRZ851890 HID851886:HID851890 GYH851886:GYH851890 GOL851886:GOL851890 GEP851886:GEP851890 FUT851886:FUT851890 FKX851886:FKX851890 FBB851886:FBB851890 ERF851886:ERF851890 EHJ851886:EHJ851890 DXN851886:DXN851890 DNR851886:DNR851890 DDV851886:DDV851890 CTZ851886:CTZ851890 CKD851886:CKD851890 CAH851886:CAH851890 BQL851886:BQL851890 BGP851886:BGP851890 AWT851886:AWT851890 AMX851886:AMX851890 ADB851886:ADB851890 TF851886:TF851890 JJ851886:JJ851890 N851886:N851890 WVV786350:WVV786354 WLZ786350:WLZ786354 WCD786350:WCD786354 VSH786350:VSH786354 VIL786350:VIL786354 UYP786350:UYP786354 UOT786350:UOT786354 UEX786350:UEX786354 TVB786350:TVB786354 TLF786350:TLF786354 TBJ786350:TBJ786354 SRN786350:SRN786354 SHR786350:SHR786354 RXV786350:RXV786354 RNZ786350:RNZ786354 RED786350:RED786354 QUH786350:QUH786354 QKL786350:QKL786354 QAP786350:QAP786354 PQT786350:PQT786354 PGX786350:PGX786354 OXB786350:OXB786354 ONF786350:ONF786354 ODJ786350:ODJ786354 NTN786350:NTN786354 NJR786350:NJR786354 MZV786350:MZV786354 MPZ786350:MPZ786354 MGD786350:MGD786354 LWH786350:LWH786354 LML786350:LML786354 LCP786350:LCP786354 KST786350:KST786354 KIX786350:KIX786354 JZB786350:JZB786354 JPF786350:JPF786354 JFJ786350:JFJ786354 IVN786350:IVN786354 ILR786350:ILR786354 IBV786350:IBV786354 HRZ786350:HRZ786354 HID786350:HID786354 GYH786350:GYH786354 GOL786350:GOL786354 GEP786350:GEP786354 FUT786350:FUT786354 FKX786350:FKX786354 FBB786350:FBB786354 ERF786350:ERF786354 EHJ786350:EHJ786354 DXN786350:DXN786354 DNR786350:DNR786354 DDV786350:DDV786354 CTZ786350:CTZ786354 CKD786350:CKD786354 CAH786350:CAH786354 BQL786350:BQL786354 BGP786350:BGP786354 AWT786350:AWT786354 AMX786350:AMX786354 ADB786350:ADB786354 TF786350:TF786354 JJ786350:JJ786354 N786350:N786354 WVV720814:WVV720818 WLZ720814:WLZ720818 WCD720814:WCD720818 VSH720814:VSH720818 VIL720814:VIL720818 UYP720814:UYP720818 UOT720814:UOT720818 UEX720814:UEX720818 TVB720814:TVB720818 TLF720814:TLF720818 TBJ720814:TBJ720818 SRN720814:SRN720818 SHR720814:SHR720818 RXV720814:RXV720818 RNZ720814:RNZ720818 RED720814:RED720818 QUH720814:QUH720818 QKL720814:QKL720818 QAP720814:QAP720818 PQT720814:PQT720818 PGX720814:PGX720818 OXB720814:OXB720818 ONF720814:ONF720818 ODJ720814:ODJ720818 NTN720814:NTN720818 NJR720814:NJR720818 MZV720814:MZV720818 MPZ720814:MPZ720818 MGD720814:MGD720818 LWH720814:LWH720818 LML720814:LML720818 LCP720814:LCP720818 KST720814:KST720818 KIX720814:KIX720818 JZB720814:JZB720818 JPF720814:JPF720818 JFJ720814:JFJ720818 IVN720814:IVN720818 ILR720814:ILR720818 IBV720814:IBV720818 HRZ720814:HRZ720818 HID720814:HID720818 GYH720814:GYH720818 GOL720814:GOL720818 GEP720814:GEP720818 FUT720814:FUT720818 FKX720814:FKX720818 FBB720814:FBB720818 ERF720814:ERF720818 EHJ720814:EHJ720818 DXN720814:DXN720818 DNR720814:DNR720818 DDV720814:DDV720818 CTZ720814:CTZ720818 CKD720814:CKD720818 CAH720814:CAH720818 BQL720814:BQL720818 BGP720814:BGP720818 AWT720814:AWT720818 AMX720814:AMX720818 ADB720814:ADB720818 TF720814:TF720818 JJ720814:JJ720818 N720814:N720818 WVV655278:WVV655282 WLZ655278:WLZ655282 WCD655278:WCD655282 VSH655278:VSH655282 VIL655278:VIL655282 UYP655278:UYP655282 UOT655278:UOT655282 UEX655278:UEX655282 TVB655278:TVB655282 TLF655278:TLF655282 TBJ655278:TBJ655282 SRN655278:SRN655282 SHR655278:SHR655282 RXV655278:RXV655282 RNZ655278:RNZ655282 RED655278:RED655282 QUH655278:QUH655282 QKL655278:QKL655282 QAP655278:QAP655282 PQT655278:PQT655282 PGX655278:PGX655282 OXB655278:OXB655282 ONF655278:ONF655282 ODJ655278:ODJ655282 NTN655278:NTN655282 NJR655278:NJR655282 MZV655278:MZV655282 MPZ655278:MPZ655282 MGD655278:MGD655282 LWH655278:LWH655282 LML655278:LML655282 LCP655278:LCP655282 KST655278:KST655282 KIX655278:KIX655282 JZB655278:JZB655282 JPF655278:JPF655282 JFJ655278:JFJ655282 IVN655278:IVN655282 ILR655278:ILR655282 IBV655278:IBV655282 HRZ655278:HRZ655282 HID655278:HID655282 GYH655278:GYH655282 GOL655278:GOL655282 GEP655278:GEP655282 FUT655278:FUT655282 FKX655278:FKX655282 FBB655278:FBB655282 ERF655278:ERF655282 EHJ655278:EHJ655282 DXN655278:DXN655282 DNR655278:DNR655282 DDV655278:DDV655282 CTZ655278:CTZ655282 CKD655278:CKD655282 CAH655278:CAH655282 BQL655278:BQL655282 BGP655278:BGP655282 AWT655278:AWT655282 AMX655278:AMX655282 ADB655278:ADB655282 TF655278:TF655282 JJ655278:JJ655282 N655278:N655282 WVV589742:WVV589746 WLZ589742:WLZ589746 WCD589742:WCD589746 VSH589742:VSH589746 VIL589742:VIL589746 UYP589742:UYP589746 UOT589742:UOT589746 UEX589742:UEX589746 TVB589742:TVB589746 TLF589742:TLF589746 TBJ589742:TBJ589746 SRN589742:SRN589746 SHR589742:SHR589746 RXV589742:RXV589746 RNZ589742:RNZ589746 RED589742:RED589746 QUH589742:QUH589746 QKL589742:QKL589746 QAP589742:QAP589746 PQT589742:PQT589746 PGX589742:PGX589746 OXB589742:OXB589746 ONF589742:ONF589746 ODJ589742:ODJ589746 NTN589742:NTN589746 NJR589742:NJR589746 MZV589742:MZV589746 MPZ589742:MPZ589746 MGD589742:MGD589746 LWH589742:LWH589746 LML589742:LML589746 LCP589742:LCP589746 KST589742:KST589746 KIX589742:KIX589746 JZB589742:JZB589746 JPF589742:JPF589746 JFJ589742:JFJ589746 IVN589742:IVN589746 ILR589742:ILR589746 IBV589742:IBV589746 HRZ589742:HRZ589746 HID589742:HID589746 GYH589742:GYH589746 GOL589742:GOL589746 GEP589742:GEP589746 FUT589742:FUT589746 FKX589742:FKX589746 FBB589742:FBB589746 ERF589742:ERF589746 EHJ589742:EHJ589746 DXN589742:DXN589746 DNR589742:DNR589746 DDV589742:DDV589746 CTZ589742:CTZ589746 CKD589742:CKD589746 CAH589742:CAH589746 BQL589742:BQL589746 BGP589742:BGP589746 AWT589742:AWT589746 AMX589742:AMX589746 ADB589742:ADB589746 TF589742:TF589746 JJ589742:JJ589746 N589742:N589746 WVV524206:WVV524210 WLZ524206:WLZ524210 WCD524206:WCD524210 VSH524206:VSH524210 VIL524206:VIL524210 UYP524206:UYP524210 UOT524206:UOT524210 UEX524206:UEX524210 TVB524206:TVB524210 TLF524206:TLF524210 TBJ524206:TBJ524210 SRN524206:SRN524210 SHR524206:SHR524210 RXV524206:RXV524210 RNZ524206:RNZ524210 RED524206:RED524210 QUH524206:QUH524210 QKL524206:QKL524210 QAP524206:QAP524210 PQT524206:PQT524210 PGX524206:PGX524210 OXB524206:OXB524210 ONF524206:ONF524210 ODJ524206:ODJ524210 NTN524206:NTN524210 NJR524206:NJR524210 MZV524206:MZV524210 MPZ524206:MPZ524210 MGD524206:MGD524210 LWH524206:LWH524210 LML524206:LML524210 LCP524206:LCP524210 KST524206:KST524210 KIX524206:KIX524210 JZB524206:JZB524210 JPF524206:JPF524210 JFJ524206:JFJ524210 IVN524206:IVN524210 ILR524206:ILR524210 IBV524206:IBV524210 HRZ524206:HRZ524210 HID524206:HID524210 GYH524206:GYH524210 GOL524206:GOL524210 GEP524206:GEP524210 FUT524206:FUT524210 FKX524206:FKX524210 FBB524206:FBB524210 ERF524206:ERF524210 EHJ524206:EHJ524210 DXN524206:DXN524210 DNR524206:DNR524210 DDV524206:DDV524210 CTZ524206:CTZ524210 CKD524206:CKD524210 CAH524206:CAH524210 BQL524206:BQL524210 BGP524206:BGP524210 AWT524206:AWT524210 AMX524206:AMX524210 ADB524206:ADB524210 TF524206:TF524210 JJ524206:JJ524210 N524206:N524210 WVV458670:WVV458674 WLZ458670:WLZ458674 WCD458670:WCD458674 VSH458670:VSH458674 VIL458670:VIL458674 UYP458670:UYP458674 UOT458670:UOT458674 UEX458670:UEX458674 TVB458670:TVB458674 TLF458670:TLF458674 TBJ458670:TBJ458674 SRN458670:SRN458674 SHR458670:SHR458674 RXV458670:RXV458674 RNZ458670:RNZ458674 RED458670:RED458674 QUH458670:QUH458674 QKL458670:QKL458674 QAP458670:QAP458674 PQT458670:PQT458674 PGX458670:PGX458674 OXB458670:OXB458674 ONF458670:ONF458674 ODJ458670:ODJ458674 NTN458670:NTN458674 NJR458670:NJR458674 MZV458670:MZV458674 MPZ458670:MPZ458674 MGD458670:MGD458674 LWH458670:LWH458674 LML458670:LML458674 LCP458670:LCP458674 KST458670:KST458674 KIX458670:KIX458674 JZB458670:JZB458674 JPF458670:JPF458674 JFJ458670:JFJ458674 IVN458670:IVN458674 ILR458670:ILR458674 IBV458670:IBV458674 HRZ458670:HRZ458674 HID458670:HID458674 GYH458670:GYH458674 GOL458670:GOL458674 GEP458670:GEP458674 FUT458670:FUT458674 FKX458670:FKX458674 FBB458670:FBB458674 ERF458670:ERF458674 EHJ458670:EHJ458674 DXN458670:DXN458674 DNR458670:DNR458674 DDV458670:DDV458674 CTZ458670:CTZ458674 CKD458670:CKD458674 CAH458670:CAH458674 BQL458670:BQL458674 BGP458670:BGP458674 AWT458670:AWT458674 AMX458670:AMX458674 ADB458670:ADB458674 TF458670:TF458674 JJ458670:JJ458674 N458670:N458674 WVV393134:WVV393138 WLZ393134:WLZ393138 WCD393134:WCD393138 VSH393134:VSH393138 VIL393134:VIL393138 UYP393134:UYP393138 UOT393134:UOT393138 UEX393134:UEX393138 TVB393134:TVB393138 TLF393134:TLF393138 TBJ393134:TBJ393138 SRN393134:SRN393138 SHR393134:SHR393138 RXV393134:RXV393138 RNZ393134:RNZ393138 RED393134:RED393138 QUH393134:QUH393138 QKL393134:QKL393138 QAP393134:QAP393138 PQT393134:PQT393138 PGX393134:PGX393138 OXB393134:OXB393138 ONF393134:ONF393138 ODJ393134:ODJ393138 NTN393134:NTN393138 NJR393134:NJR393138 MZV393134:MZV393138 MPZ393134:MPZ393138 MGD393134:MGD393138 LWH393134:LWH393138 LML393134:LML393138 LCP393134:LCP393138 KST393134:KST393138 KIX393134:KIX393138 JZB393134:JZB393138 JPF393134:JPF393138 JFJ393134:JFJ393138 IVN393134:IVN393138 ILR393134:ILR393138 IBV393134:IBV393138 HRZ393134:HRZ393138 HID393134:HID393138 GYH393134:GYH393138 GOL393134:GOL393138 GEP393134:GEP393138 FUT393134:FUT393138 FKX393134:FKX393138 FBB393134:FBB393138 ERF393134:ERF393138 EHJ393134:EHJ393138 DXN393134:DXN393138 DNR393134:DNR393138 DDV393134:DDV393138 CTZ393134:CTZ393138 CKD393134:CKD393138 CAH393134:CAH393138 BQL393134:BQL393138 BGP393134:BGP393138 AWT393134:AWT393138 AMX393134:AMX393138 ADB393134:ADB393138 TF393134:TF393138 JJ393134:JJ393138 N393134:N393138 WVV327598:WVV327602 WLZ327598:WLZ327602 WCD327598:WCD327602 VSH327598:VSH327602 VIL327598:VIL327602 UYP327598:UYP327602 UOT327598:UOT327602 UEX327598:UEX327602 TVB327598:TVB327602 TLF327598:TLF327602 TBJ327598:TBJ327602 SRN327598:SRN327602 SHR327598:SHR327602 RXV327598:RXV327602 RNZ327598:RNZ327602 RED327598:RED327602 QUH327598:QUH327602 QKL327598:QKL327602 QAP327598:QAP327602 PQT327598:PQT327602 PGX327598:PGX327602 OXB327598:OXB327602 ONF327598:ONF327602 ODJ327598:ODJ327602 NTN327598:NTN327602 NJR327598:NJR327602 MZV327598:MZV327602 MPZ327598:MPZ327602 MGD327598:MGD327602 LWH327598:LWH327602 LML327598:LML327602 LCP327598:LCP327602 KST327598:KST327602 KIX327598:KIX327602 JZB327598:JZB327602 JPF327598:JPF327602 JFJ327598:JFJ327602 IVN327598:IVN327602 ILR327598:ILR327602 IBV327598:IBV327602 HRZ327598:HRZ327602 HID327598:HID327602 GYH327598:GYH327602 GOL327598:GOL327602 GEP327598:GEP327602 FUT327598:FUT327602 FKX327598:FKX327602 FBB327598:FBB327602 ERF327598:ERF327602 EHJ327598:EHJ327602 DXN327598:DXN327602 DNR327598:DNR327602 DDV327598:DDV327602 CTZ327598:CTZ327602 CKD327598:CKD327602 CAH327598:CAH327602 BQL327598:BQL327602 BGP327598:BGP327602 AWT327598:AWT327602 AMX327598:AMX327602 ADB327598:ADB327602 TF327598:TF327602 JJ327598:JJ327602 N327598:N327602 WVV262062:WVV262066 WLZ262062:WLZ262066 WCD262062:WCD262066 VSH262062:VSH262066 VIL262062:VIL262066 UYP262062:UYP262066 UOT262062:UOT262066 UEX262062:UEX262066 TVB262062:TVB262066 TLF262062:TLF262066 TBJ262062:TBJ262066 SRN262062:SRN262066 SHR262062:SHR262066 RXV262062:RXV262066 RNZ262062:RNZ262066 RED262062:RED262066 QUH262062:QUH262066 QKL262062:QKL262066 QAP262062:QAP262066 PQT262062:PQT262066 PGX262062:PGX262066 OXB262062:OXB262066 ONF262062:ONF262066 ODJ262062:ODJ262066 NTN262062:NTN262066 NJR262062:NJR262066 MZV262062:MZV262066 MPZ262062:MPZ262066 MGD262062:MGD262066 LWH262062:LWH262066 LML262062:LML262066 LCP262062:LCP262066 KST262062:KST262066 KIX262062:KIX262066 JZB262062:JZB262066 JPF262062:JPF262066 JFJ262062:JFJ262066 IVN262062:IVN262066 ILR262062:ILR262066 IBV262062:IBV262066 HRZ262062:HRZ262066 HID262062:HID262066 GYH262062:GYH262066 GOL262062:GOL262066 GEP262062:GEP262066 FUT262062:FUT262066 FKX262062:FKX262066 FBB262062:FBB262066 ERF262062:ERF262066 EHJ262062:EHJ262066 DXN262062:DXN262066 DNR262062:DNR262066 DDV262062:DDV262066 CTZ262062:CTZ262066 CKD262062:CKD262066 CAH262062:CAH262066 BQL262062:BQL262066 BGP262062:BGP262066 AWT262062:AWT262066 AMX262062:AMX262066 ADB262062:ADB262066 TF262062:TF262066 JJ262062:JJ262066 N262062:N262066 WVV196526:WVV196530 WLZ196526:WLZ196530 WCD196526:WCD196530 VSH196526:VSH196530 VIL196526:VIL196530 UYP196526:UYP196530 UOT196526:UOT196530 UEX196526:UEX196530 TVB196526:TVB196530 TLF196526:TLF196530 TBJ196526:TBJ196530 SRN196526:SRN196530 SHR196526:SHR196530 RXV196526:RXV196530 RNZ196526:RNZ196530 RED196526:RED196530 QUH196526:QUH196530 QKL196526:QKL196530 QAP196526:QAP196530 PQT196526:PQT196530 PGX196526:PGX196530 OXB196526:OXB196530 ONF196526:ONF196530 ODJ196526:ODJ196530 NTN196526:NTN196530 NJR196526:NJR196530 MZV196526:MZV196530 MPZ196526:MPZ196530 MGD196526:MGD196530 LWH196526:LWH196530 LML196526:LML196530 LCP196526:LCP196530 KST196526:KST196530 KIX196526:KIX196530 JZB196526:JZB196530 JPF196526:JPF196530 JFJ196526:JFJ196530 IVN196526:IVN196530 ILR196526:ILR196530 IBV196526:IBV196530 HRZ196526:HRZ196530 HID196526:HID196530 GYH196526:GYH196530 GOL196526:GOL196530 GEP196526:GEP196530 FUT196526:FUT196530 FKX196526:FKX196530 FBB196526:FBB196530 ERF196526:ERF196530 EHJ196526:EHJ196530 DXN196526:DXN196530 DNR196526:DNR196530 DDV196526:DDV196530 CTZ196526:CTZ196530 CKD196526:CKD196530 CAH196526:CAH196530 BQL196526:BQL196530 BGP196526:BGP196530 AWT196526:AWT196530 AMX196526:AMX196530 ADB196526:ADB196530 TF196526:TF196530 JJ196526:JJ196530 N196526:N196530 WVV130990:WVV130994 WLZ130990:WLZ130994 WCD130990:WCD130994 VSH130990:VSH130994 VIL130990:VIL130994 UYP130990:UYP130994 UOT130990:UOT130994 UEX130990:UEX130994 TVB130990:TVB130994 TLF130990:TLF130994 TBJ130990:TBJ130994 SRN130990:SRN130994 SHR130990:SHR130994 RXV130990:RXV130994 RNZ130990:RNZ130994 RED130990:RED130994 QUH130990:QUH130994 QKL130990:QKL130994 QAP130990:QAP130994 PQT130990:PQT130994 PGX130990:PGX130994 OXB130990:OXB130994 ONF130990:ONF130994 ODJ130990:ODJ130994 NTN130990:NTN130994 NJR130990:NJR130994 MZV130990:MZV130994 MPZ130990:MPZ130994 MGD130990:MGD130994 LWH130990:LWH130994 LML130990:LML130994 LCP130990:LCP130994 KST130990:KST130994 KIX130990:KIX130994 JZB130990:JZB130994 JPF130990:JPF130994 JFJ130990:JFJ130994 IVN130990:IVN130994 ILR130990:ILR130994 IBV130990:IBV130994 HRZ130990:HRZ130994 HID130990:HID130994 GYH130990:GYH130994 GOL130990:GOL130994 GEP130990:GEP130994 FUT130990:FUT130994 FKX130990:FKX130994 FBB130990:FBB130994 ERF130990:ERF130994 EHJ130990:EHJ130994 DXN130990:DXN130994 DNR130990:DNR130994 DDV130990:DDV130994 CTZ130990:CTZ130994 CKD130990:CKD130994 CAH130990:CAH130994 BQL130990:BQL130994 BGP130990:BGP130994 AWT130990:AWT130994 AMX130990:AMX130994 ADB130990:ADB130994 TF130990:TF130994 JJ130990:JJ130994 N130990:N130994 WVV65454:WVV65458 WLZ65454:WLZ65458 WCD65454:WCD65458 VSH65454:VSH65458 VIL65454:VIL65458 UYP65454:UYP65458 UOT65454:UOT65458 UEX65454:UEX65458 TVB65454:TVB65458 TLF65454:TLF65458 TBJ65454:TBJ65458 SRN65454:SRN65458 SHR65454:SHR65458 RXV65454:RXV65458 RNZ65454:RNZ65458 RED65454:RED65458 QUH65454:QUH65458 QKL65454:QKL65458 QAP65454:QAP65458 PQT65454:PQT65458 PGX65454:PGX65458 OXB65454:OXB65458 ONF65454:ONF65458 ODJ65454:ODJ65458 NTN65454:NTN65458 NJR65454:NJR65458 MZV65454:MZV65458 MPZ65454:MPZ65458 MGD65454:MGD65458 LWH65454:LWH65458 LML65454:LML65458 LCP65454:LCP65458 KST65454:KST65458 KIX65454:KIX65458 JZB65454:JZB65458 JPF65454:JPF65458 JFJ65454:JFJ65458 IVN65454:IVN65458 ILR65454:ILR65458 IBV65454:IBV65458 HRZ65454:HRZ65458 HID65454:HID65458 GYH65454:GYH65458 GOL65454:GOL65458 GEP65454:GEP65458 FUT65454:FUT65458 FKX65454:FKX65458 FBB65454:FBB65458 ERF65454:ERF65458 EHJ65454:EHJ65458 DXN65454:DXN65458 DNR65454:DNR65458 DDV65454:DDV65458 CTZ65454:CTZ65458 CKD65454:CKD65458 CAH65454:CAH65458 BQL65454:BQL65458 BGP65454:BGP65458 AWT65454:AWT65458 AMX65454:AMX65458 ADB65454:ADB65458 TF65454:TF65458 JJ65454:JJ65458 N65454:N65458 VSG983007:VSG983015 WVU982988:WVU983002 WLY982988:WLY983002 WCC982988:WCC983002 VSG982988:VSG983002 VIK982988:VIK983002 UYO982988:UYO983002 UOS982988:UOS983002 UEW982988:UEW983002 TVA982988:TVA983002 TLE982988:TLE983002 TBI982988:TBI983002 SRM982988:SRM983002 SHQ982988:SHQ983002 RXU982988:RXU983002 RNY982988:RNY983002 REC982988:REC983002 QUG982988:QUG983002 QKK982988:QKK983002 QAO982988:QAO983002 PQS982988:PQS983002 PGW982988:PGW983002 OXA982988:OXA983002 ONE982988:ONE983002 ODI982988:ODI983002 NTM982988:NTM983002 NJQ982988:NJQ983002 MZU982988:MZU983002 MPY982988:MPY983002 MGC982988:MGC983002 LWG982988:LWG983002 LMK982988:LMK983002 LCO982988:LCO983002 KSS982988:KSS983002 KIW982988:KIW983002 JZA982988:JZA983002 JPE982988:JPE983002 JFI982988:JFI983002 IVM982988:IVM983002 ILQ982988:ILQ983002 IBU982988:IBU983002 HRY982988:HRY983002 HIC982988:HIC983002 GYG982988:GYG983002 GOK982988:GOK983002 GEO982988:GEO983002 FUS982988:FUS983002 FKW982988:FKW983002 FBA982988:FBA983002 ERE982988:ERE983002 EHI982988:EHI983002 DXM982988:DXM983002 DNQ982988:DNQ983002 DDU982988:DDU983002 CTY982988:CTY983002 CKC982988:CKC983002 CAG982988:CAG983002 BQK982988:BQK983002 BGO982988:BGO983002 AWS982988:AWS983002 AMW982988:AMW983002 ADA982988:ADA983002 TE982988:TE983002 JI982988:JI983002 M982988:M983002 WVU917452:WVU917466 WLY917452:WLY917466 WCC917452:WCC917466 VSG917452:VSG917466 VIK917452:VIK917466 UYO917452:UYO917466 UOS917452:UOS917466 UEW917452:UEW917466 TVA917452:TVA917466 TLE917452:TLE917466 TBI917452:TBI917466 SRM917452:SRM917466 SHQ917452:SHQ917466 RXU917452:RXU917466 RNY917452:RNY917466 REC917452:REC917466 QUG917452:QUG917466 QKK917452:QKK917466 QAO917452:QAO917466 PQS917452:PQS917466 PGW917452:PGW917466 OXA917452:OXA917466 ONE917452:ONE917466 ODI917452:ODI917466 NTM917452:NTM917466 NJQ917452:NJQ917466 MZU917452:MZU917466 MPY917452:MPY917466 MGC917452:MGC917466 LWG917452:LWG917466 LMK917452:LMK917466 LCO917452:LCO917466 KSS917452:KSS917466 KIW917452:KIW917466 JZA917452:JZA917466 JPE917452:JPE917466 JFI917452:JFI917466 IVM917452:IVM917466 ILQ917452:ILQ917466 IBU917452:IBU917466 HRY917452:HRY917466 HIC917452:HIC917466 GYG917452:GYG917466 GOK917452:GOK917466 GEO917452:GEO917466 FUS917452:FUS917466 FKW917452:FKW917466 FBA917452:FBA917466 ERE917452:ERE917466 EHI917452:EHI917466 DXM917452:DXM917466 DNQ917452:DNQ917466 DDU917452:DDU917466 CTY917452:CTY917466 CKC917452:CKC917466 CAG917452:CAG917466 BQK917452:BQK917466 BGO917452:BGO917466 AWS917452:AWS917466 AMW917452:AMW917466 ADA917452:ADA917466 TE917452:TE917466 JI917452:JI917466 M917452:M917466 WVU851916:WVU851930 WLY851916:WLY851930 WCC851916:WCC851930 VSG851916:VSG851930 VIK851916:VIK851930 UYO851916:UYO851930 UOS851916:UOS851930 UEW851916:UEW851930 TVA851916:TVA851930 TLE851916:TLE851930 TBI851916:TBI851930 SRM851916:SRM851930 SHQ851916:SHQ851930 RXU851916:RXU851930 RNY851916:RNY851930 REC851916:REC851930 QUG851916:QUG851930 QKK851916:QKK851930 QAO851916:QAO851930 PQS851916:PQS851930 PGW851916:PGW851930 OXA851916:OXA851930 ONE851916:ONE851930 ODI851916:ODI851930 NTM851916:NTM851930 NJQ851916:NJQ851930 MZU851916:MZU851930 MPY851916:MPY851930 MGC851916:MGC851930 LWG851916:LWG851930 LMK851916:LMK851930 LCO851916:LCO851930 KSS851916:KSS851930 KIW851916:KIW851930 JZA851916:JZA851930 JPE851916:JPE851930 JFI851916:JFI851930 IVM851916:IVM851930 ILQ851916:ILQ851930 IBU851916:IBU851930 HRY851916:HRY851930 HIC851916:HIC851930 GYG851916:GYG851930 GOK851916:GOK851930 GEO851916:GEO851930 FUS851916:FUS851930 FKW851916:FKW851930 FBA851916:FBA851930 ERE851916:ERE851930 EHI851916:EHI851930 DXM851916:DXM851930 DNQ851916:DNQ851930 DDU851916:DDU851930 CTY851916:CTY851930 CKC851916:CKC851930 CAG851916:CAG851930 BQK851916:BQK851930 BGO851916:BGO851930 AWS851916:AWS851930 AMW851916:AMW851930 ADA851916:ADA851930 TE851916:TE851930 JI851916:JI851930 M851916:M851930 WVU786380:WVU786394 WLY786380:WLY786394 WCC786380:WCC786394 VSG786380:VSG786394 VIK786380:VIK786394 UYO786380:UYO786394 UOS786380:UOS786394 UEW786380:UEW786394 TVA786380:TVA786394 TLE786380:TLE786394 TBI786380:TBI786394 SRM786380:SRM786394 SHQ786380:SHQ786394 RXU786380:RXU786394 RNY786380:RNY786394 REC786380:REC786394 QUG786380:QUG786394 QKK786380:QKK786394 QAO786380:QAO786394 PQS786380:PQS786394 PGW786380:PGW786394 OXA786380:OXA786394 ONE786380:ONE786394 ODI786380:ODI786394 NTM786380:NTM786394 NJQ786380:NJQ786394 MZU786380:MZU786394 MPY786380:MPY786394 MGC786380:MGC786394 LWG786380:LWG786394 LMK786380:LMK786394 LCO786380:LCO786394 KSS786380:KSS786394 KIW786380:KIW786394 JZA786380:JZA786394 JPE786380:JPE786394 JFI786380:JFI786394 IVM786380:IVM786394 ILQ786380:ILQ786394 IBU786380:IBU786394 HRY786380:HRY786394 HIC786380:HIC786394 GYG786380:GYG786394 GOK786380:GOK786394 GEO786380:GEO786394 FUS786380:FUS786394 FKW786380:FKW786394 FBA786380:FBA786394 ERE786380:ERE786394 EHI786380:EHI786394 DXM786380:DXM786394 DNQ786380:DNQ786394 DDU786380:DDU786394 CTY786380:CTY786394 CKC786380:CKC786394 CAG786380:CAG786394 BQK786380:BQK786394 BGO786380:BGO786394 AWS786380:AWS786394 AMW786380:AMW786394 ADA786380:ADA786394 TE786380:TE786394 JI786380:JI786394 M786380:M786394 WVU720844:WVU720858 WLY720844:WLY720858 WCC720844:WCC720858 VSG720844:VSG720858 VIK720844:VIK720858 UYO720844:UYO720858 UOS720844:UOS720858 UEW720844:UEW720858 TVA720844:TVA720858 TLE720844:TLE720858 TBI720844:TBI720858 SRM720844:SRM720858 SHQ720844:SHQ720858 RXU720844:RXU720858 RNY720844:RNY720858 REC720844:REC720858 QUG720844:QUG720858 QKK720844:QKK720858 QAO720844:QAO720858 PQS720844:PQS720858 PGW720844:PGW720858 OXA720844:OXA720858 ONE720844:ONE720858 ODI720844:ODI720858 NTM720844:NTM720858 NJQ720844:NJQ720858 MZU720844:MZU720858 MPY720844:MPY720858 MGC720844:MGC720858 LWG720844:LWG720858 LMK720844:LMK720858 LCO720844:LCO720858 KSS720844:KSS720858 KIW720844:KIW720858 JZA720844:JZA720858 JPE720844:JPE720858 JFI720844:JFI720858 IVM720844:IVM720858 ILQ720844:ILQ720858 IBU720844:IBU720858 HRY720844:HRY720858 HIC720844:HIC720858 GYG720844:GYG720858 GOK720844:GOK720858 GEO720844:GEO720858 FUS720844:FUS720858 FKW720844:FKW720858 FBA720844:FBA720858 ERE720844:ERE720858 EHI720844:EHI720858 DXM720844:DXM720858 DNQ720844:DNQ720858 DDU720844:DDU720858 CTY720844:CTY720858 CKC720844:CKC720858 CAG720844:CAG720858 BQK720844:BQK720858 BGO720844:BGO720858 AWS720844:AWS720858 AMW720844:AMW720858 ADA720844:ADA720858 TE720844:TE720858 JI720844:JI720858 M720844:M720858 WVU655308:WVU655322 WLY655308:WLY655322 WCC655308:WCC655322 VSG655308:VSG655322 VIK655308:VIK655322 UYO655308:UYO655322 UOS655308:UOS655322 UEW655308:UEW655322 TVA655308:TVA655322 TLE655308:TLE655322 TBI655308:TBI655322 SRM655308:SRM655322 SHQ655308:SHQ655322 RXU655308:RXU655322 RNY655308:RNY655322 REC655308:REC655322 QUG655308:QUG655322 QKK655308:QKK655322 QAO655308:QAO655322 PQS655308:PQS655322 PGW655308:PGW655322 OXA655308:OXA655322 ONE655308:ONE655322 ODI655308:ODI655322 NTM655308:NTM655322 NJQ655308:NJQ655322 MZU655308:MZU655322 MPY655308:MPY655322 MGC655308:MGC655322 LWG655308:LWG655322 LMK655308:LMK655322 LCO655308:LCO655322 KSS655308:KSS655322 KIW655308:KIW655322 JZA655308:JZA655322 JPE655308:JPE655322 JFI655308:JFI655322 IVM655308:IVM655322 ILQ655308:ILQ655322 IBU655308:IBU655322 HRY655308:HRY655322 HIC655308:HIC655322 GYG655308:GYG655322 GOK655308:GOK655322 GEO655308:GEO655322 FUS655308:FUS655322 FKW655308:FKW655322 FBA655308:FBA655322 ERE655308:ERE655322 EHI655308:EHI655322 DXM655308:DXM655322 DNQ655308:DNQ655322 DDU655308:DDU655322 CTY655308:CTY655322 CKC655308:CKC655322 CAG655308:CAG655322 BQK655308:BQK655322 BGO655308:BGO655322 AWS655308:AWS655322 AMW655308:AMW655322 ADA655308:ADA655322 TE655308:TE655322 JI655308:JI655322 M655308:M655322 WVU589772:WVU589786 WLY589772:WLY589786 WCC589772:WCC589786 VSG589772:VSG589786 VIK589772:VIK589786 UYO589772:UYO589786 UOS589772:UOS589786 UEW589772:UEW589786 TVA589772:TVA589786 TLE589772:TLE589786 TBI589772:TBI589786 SRM589772:SRM589786 SHQ589772:SHQ589786 RXU589772:RXU589786 RNY589772:RNY589786 REC589772:REC589786 QUG589772:QUG589786 QKK589772:QKK589786 QAO589772:QAO589786 PQS589772:PQS589786 PGW589772:PGW589786 OXA589772:OXA589786 ONE589772:ONE589786 ODI589772:ODI589786 NTM589772:NTM589786 NJQ589772:NJQ589786 MZU589772:MZU589786 MPY589772:MPY589786 MGC589772:MGC589786 LWG589772:LWG589786 LMK589772:LMK589786 LCO589772:LCO589786 KSS589772:KSS589786 KIW589772:KIW589786 JZA589772:JZA589786 JPE589772:JPE589786 JFI589772:JFI589786 IVM589772:IVM589786 ILQ589772:ILQ589786 IBU589772:IBU589786 HRY589772:HRY589786 HIC589772:HIC589786 GYG589772:GYG589786 GOK589772:GOK589786 GEO589772:GEO589786 FUS589772:FUS589786 FKW589772:FKW589786 FBA589772:FBA589786 ERE589772:ERE589786 EHI589772:EHI589786 DXM589772:DXM589786 DNQ589772:DNQ589786 DDU589772:DDU589786 CTY589772:CTY589786 CKC589772:CKC589786 CAG589772:CAG589786 BQK589772:BQK589786 BGO589772:BGO589786 AWS589772:AWS589786 AMW589772:AMW589786 ADA589772:ADA589786 TE589772:TE589786 JI589772:JI589786 M589772:M589786 WVU524236:WVU524250 WLY524236:WLY524250 WCC524236:WCC524250 VSG524236:VSG524250 VIK524236:VIK524250 UYO524236:UYO524250 UOS524236:UOS524250 UEW524236:UEW524250 TVA524236:TVA524250 TLE524236:TLE524250 TBI524236:TBI524250 SRM524236:SRM524250 SHQ524236:SHQ524250 RXU524236:RXU524250 RNY524236:RNY524250 REC524236:REC524250 QUG524236:QUG524250 QKK524236:QKK524250 QAO524236:QAO524250 PQS524236:PQS524250 PGW524236:PGW524250 OXA524236:OXA524250 ONE524236:ONE524250 ODI524236:ODI524250 NTM524236:NTM524250 NJQ524236:NJQ524250 MZU524236:MZU524250 MPY524236:MPY524250 MGC524236:MGC524250 LWG524236:LWG524250 LMK524236:LMK524250 LCO524236:LCO524250 KSS524236:KSS524250 KIW524236:KIW524250 JZA524236:JZA524250 JPE524236:JPE524250 JFI524236:JFI524250 IVM524236:IVM524250 ILQ524236:ILQ524250 IBU524236:IBU524250 HRY524236:HRY524250 HIC524236:HIC524250 GYG524236:GYG524250 GOK524236:GOK524250 GEO524236:GEO524250 FUS524236:FUS524250 FKW524236:FKW524250 FBA524236:FBA524250 ERE524236:ERE524250 EHI524236:EHI524250 DXM524236:DXM524250 DNQ524236:DNQ524250 DDU524236:DDU524250 CTY524236:CTY524250 CKC524236:CKC524250 CAG524236:CAG524250 BQK524236:BQK524250 BGO524236:BGO524250 AWS524236:AWS524250 AMW524236:AMW524250 ADA524236:ADA524250 TE524236:TE524250 JI524236:JI524250 M524236:M524250 WVU458700:WVU458714 WLY458700:WLY458714 WCC458700:WCC458714 VSG458700:VSG458714 VIK458700:VIK458714 UYO458700:UYO458714 UOS458700:UOS458714 UEW458700:UEW458714 TVA458700:TVA458714 TLE458700:TLE458714 TBI458700:TBI458714 SRM458700:SRM458714 SHQ458700:SHQ458714 RXU458700:RXU458714 RNY458700:RNY458714 REC458700:REC458714 QUG458700:QUG458714 QKK458700:QKK458714 QAO458700:QAO458714 PQS458700:PQS458714 PGW458700:PGW458714 OXA458700:OXA458714 ONE458700:ONE458714 ODI458700:ODI458714 NTM458700:NTM458714 NJQ458700:NJQ458714 MZU458700:MZU458714 MPY458700:MPY458714 MGC458700:MGC458714 LWG458700:LWG458714 LMK458700:LMK458714 LCO458700:LCO458714 KSS458700:KSS458714 KIW458700:KIW458714 JZA458700:JZA458714 JPE458700:JPE458714 JFI458700:JFI458714 IVM458700:IVM458714 ILQ458700:ILQ458714 IBU458700:IBU458714 HRY458700:HRY458714 HIC458700:HIC458714 GYG458700:GYG458714 GOK458700:GOK458714 GEO458700:GEO458714 FUS458700:FUS458714 FKW458700:FKW458714 FBA458700:FBA458714 ERE458700:ERE458714 EHI458700:EHI458714 DXM458700:DXM458714 DNQ458700:DNQ458714 DDU458700:DDU458714 CTY458700:CTY458714 CKC458700:CKC458714 CAG458700:CAG458714 BQK458700:BQK458714 BGO458700:BGO458714 AWS458700:AWS458714 AMW458700:AMW458714 ADA458700:ADA458714 TE458700:TE458714 JI458700:JI458714 M458700:M458714 WVU393164:WVU393178 WLY393164:WLY393178 WCC393164:WCC393178 VSG393164:VSG393178 VIK393164:VIK393178 UYO393164:UYO393178 UOS393164:UOS393178 UEW393164:UEW393178 TVA393164:TVA393178 TLE393164:TLE393178 TBI393164:TBI393178 SRM393164:SRM393178 SHQ393164:SHQ393178 RXU393164:RXU393178 RNY393164:RNY393178 REC393164:REC393178 QUG393164:QUG393178 QKK393164:QKK393178 QAO393164:QAO393178 PQS393164:PQS393178 PGW393164:PGW393178 OXA393164:OXA393178 ONE393164:ONE393178 ODI393164:ODI393178 NTM393164:NTM393178 NJQ393164:NJQ393178 MZU393164:MZU393178 MPY393164:MPY393178 MGC393164:MGC393178 LWG393164:LWG393178 LMK393164:LMK393178 LCO393164:LCO393178 KSS393164:KSS393178 KIW393164:KIW393178 JZA393164:JZA393178 JPE393164:JPE393178 JFI393164:JFI393178 IVM393164:IVM393178 ILQ393164:ILQ393178 IBU393164:IBU393178 HRY393164:HRY393178 HIC393164:HIC393178 GYG393164:GYG393178 GOK393164:GOK393178 GEO393164:GEO393178 FUS393164:FUS393178 FKW393164:FKW393178 FBA393164:FBA393178 ERE393164:ERE393178 EHI393164:EHI393178 DXM393164:DXM393178 DNQ393164:DNQ393178 DDU393164:DDU393178 CTY393164:CTY393178 CKC393164:CKC393178 CAG393164:CAG393178 BQK393164:BQK393178 BGO393164:BGO393178 AWS393164:AWS393178 AMW393164:AMW393178 ADA393164:ADA393178 TE393164:TE393178 JI393164:JI393178 M393164:M393178 WVU327628:WVU327642 WLY327628:WLY327642 WCC327628:WCC327642 VSG327628:VSG327642 VIK327628:VIK327642 UYO327628:UYO327642 UOS327628:UOS327642 UEW327628:UEW327642 TVA327628:TVA327642 TLE327628:TLE327642 TBI327628:TBI327642 SRM327628:SRM327642 SHQ327628:SHQ327642 RXU327628:RXU327642 RNY327628:RNY327642 REC327628:REC327642 QUG327628:QUG327642 QKK327628:QKK327642 QAO327628:QAO327642 PQS327628:PQS327642 PGW327628:PGW327642 OXA327628:OXA327642 ONE327628:ONE327642 ODI327628:ODI327642 NTM327628:NTM327642 NJQ327628:NJQ327642 MZU327628:MZU327642 MPY327628:MPY327642 MGC327628:MGC327642 LWG327628:LWG327642 LMK327628:LMK327642 LCO327628:LCO327642 KSS327628:KSS327642 KIW327628:KIW327642 JZA327628:JZA327642 JPE327628:JPE327642 JFI327628:JFI327642 IVM327628:IVM327642 ILQ327628:ILQ327642 IBU327628:IBU327642 HRY327628:HRY327642 HIC327628:HIC327642 GYG327628:GYG327642 GOK327628:GOK327642 GEO327628:GEO327642 FUS327628:FUS327642 FKW327628:FKW327642 FBA327628:FBA327642 ERE327628:ERE327642 EHI327628:EHI327642 DXM327628:DXM327642 DNQ327628:DNQ327642 DDU327628:DDU327642 CTY327628:CTY327642 CKC327628:CKC327642 CAG327628:CAG327642 BQK327628:BQK327642 BGO327628:BGO327642 AWS327628:AWS327642 AMW327628:AMW327642 ADA327628:ADA327642 TE327628:TE327642 JI327628:JI327642 M327628:M327642 WVU262092:WVU262106 WLY262092:WLY262106 WCC262092:WCC262106 VSG262092:VSG262106 VIK262092:VIK262106 UYO262092:UYO262106 UOS262092:UOS262106 UEW262092:UEW262106 TVA262092:TVA262106 TLE262092:TLE262106 TBI262092:TBI262106 SRM262092:SRM262106 SHQ262092:SHQ262106 RXU262092:RXU262106 RNY262092:RNY262106 REC262092:REC262106 QUG262092:QUG262106 QKK262092:QKK262106 QAO262092:QAO262106 PQS262092:PQS262106 PGW262092:PGW262106 OXA262092:OXA262106 ONE262092:ONE262106 ODI262092:ODI262106 NTM262092:NTM262106 NJQ262092:NJQ262106 MZU262092:MZU262106 MPY262092:MPY262106 MGC262092:MGC262106 LWG262092:LWG262106 LMK262092:LMK262106 LCO262092:LCO262106 KSS262092:KSS262106 KIW262092:KIW262106 JZA262092:JZA262106 JPE262092:JPE262106 JFI262092:JFI262106 IVM262092:IVM262106 ILQ262092:ILQ262106 IBU262092:IBU262106 HRY262092:HRY262106 HIC262092:HIC262106 GYG262092:GYG262106 GOK262092:GOK262106 GEO262092:GEO262106 FUS262092:FUS262106 FKW262092:FKW262106 FBA262092:FBA262106 ERE262092:ERE262106 EHI262092:EHI262106 DXM262092:DXM262106 DNQ262092:DNQ262106 DDU262092:DDU262106 CTY262092:CTY262106 CKC262092:CKC262106 CAG262092:CAG262106 BQK262092:BQK262106 BGO262092:BGO262106 AWS262092:AWS262106 AMW262092:AMW262106 ADA262092:ADA262106 TE262092:TE262106 JI262092:JI262106 M262092:M262106 WVU196556:WVU196570 WLY196556:WLY196570 WCC196556:WCC196570 VSG196556:VSG196570 VIK196556:VIK196570 UYO196556:UYO196570 UOS196556:UOS196570 UEW196556:UEW196570 TVA196556:TVA196570 TLE196556:TLE196570 TBI196556:TBI196570 SRM196556:SRM196570 SHQ196556:SHQ196570 RXU196556:RXU196570 RNY196556:RNY196570 REC196556:REC196570 QUG196556:QUG196570 QKK196556:QKK196570 QAO196556:QAO196570 PQS196556:PQS196570 PGW196556:PGW196570 OXA196556:OXA196570 ONE196556:ONE196570 ODI196556:ODI196570 NTM196556:NTM196570 NJQ196556:NJQ196570 MZU196556:MZU196570 MPY196556:MPY196570 MGC196556:MGC196570 LWG196556:LWG196570 LMK196556:LMK196570 LCO196556:LCO196570 KSS196556:KSS196570 KIW196556:KIW196570 JZA196556:JZA196570 JPE196556:JPE196570 JFI196556:JFI196570 IVM196556:IVM196570 ILQ196556:ILQ196570 IBU196556:IBU196570 HRY196556:HRY196570 HIC196556:HIC196570 GYG196556:GYG196570 GOK196556:GOK196570 GEO196556:GEO196570 FUS196556:FUS196570 FKW196556:FKW196570 FBA196556:FBA196570 ERE196556:ERE196570 EHI196556:EHI196570 DXM196556:DXM196570 DNQ196556:DNQ196570 DDU196556:DDU196570 CTY196556:CTY196570 CKC196556:CKC196570 CAG196556:CAG196570 BQK196556:BQK196570 BGO196556:BGO196570 AWS196556:AWS196570 AMW196556:AMW196570 ADA196556:ADA196570 TE196556:TE196570 JI196556:JI196570 M196556:M196570 WVU131020:WVU131034 WLY131020:WLY131034 WCC131020:WCC131034 VSG131020:VSG131034 VIK131020:VIK131034 UYO131020:UYO131034 UOS131020:UOS131034 UEW131020:UEW131034 TVA131020:TVA131034 TLE131020:TLE131034 TBI131020:TBI131034 SRM131020:SRM131034 SHQ131020:SHQ131034 RXU131020:RXU131034 RNY131020:RNY131034 REC131020:REC131034 QUG131020:QUG131034 QKK131020:QKK131034 QAO131020:QAO131034 PQS131020:PQS131034 PGW131020:PGW131034 OXA131020:OXA131034 ONE131020:ONE131034 ODI131020:ODI131034 NTM131020:NTM131034 NJQ131020:NJQ131034 MZU131020:MZU131034 MPY131020:MPY131034 MGC131020:MGC131034 LWG131020:LWG131034 LMK131020:LMK131034 LCO131020:LCO131034 KSS131020:KSS131034 KIW131020:KIW131034 JZA131020:JZA131034 JPE131020:JPE131034 JFI131020:JFI131034 IVM131020:IVM131034 ILQ131020:ILQ131034 IBU131020:IBU131034 HRY131020:HRY131034 HIC131020:HIC131034 GYG131020:GYG131034 GOK131020:GOK131034 GEO131020:GEO131034 FUS131020:FUS131034 FKW131020:FKW131034 FBA131020:FBA131034 ERE131020:ERE131034 EHI131020:EHI131034 DXM131020:DXM131034 DNQ131020:DNQ131034 DDU131020:DDU131034 CTY131020:CTY131034 CKC131020:CKC131034 CAG131020:CAG131034 BQK131020:BQK131034 BGO131020:BGO131034 AWS131020:AWS131034 AMW131020:AMW131034 ADA131020:ADA131034 TE131020:TE131034 JI131020:JI131034 M131020:M131034 WVU65484:WVU65498 WLY65484:WLY65498 WCC65484:WCC65498 VSG65484:VSG65498 VIK65484:VIK65498 UYO65484:UYO65498 UOS65484:UOS65498 UEW65484:UEW65498 TVA65484:TVA65498 TLE65484:TLE65498 TBI65484:TBI65498 SRM65484:SRM65498 SHQ65484:SHQ65498 RXU65484:RXU65498 RNY65484:RNY65498 REC65484:REC65498 QUG65484:QUG65498 QKK65484:QKK65498 QAO65484:QAO65498 PQS65484:PQS65498 PGW65484:PGW65498 OXA65484:OXA65498 ONE65484:ONE65498 ODI65484:ODI65498 NTM65484:NTM65498 NJQ65484:NJQ65498 MZU65484:MZU65498 MPY65484:MPY65498 MGC65484:MGC65498 LWG65484:LWG65498 LMK65484:LMK65498 LCO65484:LCO65498 KSS65484:KSS65498 KIW65484:KIW65498 JZA65484:JZA65498 JPE65484:JPE65498 JFI65484:JFI65498 IVM65484:IVM65498 ILQ65484:ILQ65498 IBU65484:IBU65498 HRY65484:HRY65498 HIC65484:HIC65498 GYG65484:GYG65498 GOK65484:GOK65498 GEO65484:GEO65498 FUS65484:FUS65498 FKW65484:FKW65498 FBA65484:FBA65498 ERE65484:ERE65498 EHI65484:EHI65498 DXM65484:DXM65498 DNQ65484:DNQ65498 DDU65484:DDU65498 CTY65484:CTY65498 CKC65484:CKC65498 CAG65484:CAG65498 BQK65484:BQK65498 BGO65484:BGO65498 AWS65484:AWS65498 AMW65484:AMW65498 ADA65484:ADA65498 TE65484:TE65498 JI65484:JI65498 M65484:M65498 WVU38:WVU42 WLY38:WLY42 WCC38:WCC42 VSG38:VSG42 VIK38:VIK42 UYO38:UYO42 UOS38:UOS42 UEW38:UEW42 TVA38:TVA42 TLE38:TLE42 TBI38:TBI42 SRM38:SRM42 SHQ38:SHQ42 RXU38:RXU42 RNY38:RNY42 REC38:REC42 QUG38:QUG42 QKK38:QKK42 QAO38:QAO42 PQS38:PQS42 PGW38:PGW42 OXA38:OXA42 ONE38:ONE42 ODI38:ODI42 NTM38:NTM42 NJQ38:NJQ42 MZU38:MZU42 MPY38:MPY42 MGC38:MGC42 LWG38:LWG42 LMK38:LMK42 LCO38:LCO42 KSS38:KSS42 KIW38:KIW42 JZA38:JZA42 JPE38:JPE42 JFI38:JFI42 IVM38:IVM42 ILQ38:ILQ42 IBU38:IBU42 HRY38:HRY42 HIC38:HIC42 GYG38:GYG42 GOK38:GOK42 GEO38:GEO42 FUS38:FUS42 FKW38:FKW42 FBA38:FBA42 ERE38:ERE42 EHI38:EHI42 DXM38:DXM42 DNQ38:DNQ42 DDU38:DDU42 CTY38:CTY42 CKC38:CKC42 CAG38:CAG42 BQK38:BQK42 BGO38:BGO42 AWS38:AWS42 AMW38:AMW42 ADA38:ADA42 TE38:TE42 JI38:JI42 WVU983007:WVU983015 WVV982968:WVV982972 WLZ982968:WLZ982972 WCD982968:WCD982972 VSH982968:VSH982972 VIL982968:VIL982972 UYP982968:UYP982972 UOT982968:UOT982972 UEX982968:UEX982972 TVB982968:TVB982972 TLF982968:TLF982972 TBJ982968:TBJ982972 SRN982968:SRN982972 SHR982968:SHR982972 RXV982968:RXV982972 RNZ982968:RNZ982972 RED982968:RED982972 QUH982968:QUH982972 QKL982968:QKL982972 QAP982968:QAP982972 PQT982968:PQT982972 PGX982968:PGX982972 OXB982968:OXB982972 ONF982968:ONF982972 ODJ982968:ODJ982972 NTN982968:NTN982972 NJR982968:NJR982972 MZV982968:MZV982972 MPZ982968:MPZ982972 MGD982968:MGD982972 LWH982968:LWH982972 LML982968:LML982972 LCP982968:LCP982972 KST982968:KST982972 KIX982968:KIX982972 JZB982968:JZB982972 JPF982968:JPF982972 JFJ982968:JFJ982972 IVN982968:IVN982972 ILR982968:ILR982972 IBV982968:IBV982972 HRZ982968:HRZ982972 HID982968:HID982972 GYH982968:GYH982972 GOL982968:GOL982972 GEP982968:GEP982972 FUT982968:FUT982972 FKX982968:FKX982972 FBB982968:FBB982972 ERF982968:ERF982972 EHJ982968:EHJ982972 DXN982968:DXN982972 DNR982968:DNR982972 DDV982968:DDV982972 CTZ982968:CTZ982972 CKD982968:CKD982972 CAH982968:CAH982972 BQL982968:BQL982972 BGP982968:BGP982972 AWT982968:AWT982972 AMX982968:AMX982972 ADB982968:ADB982972 TF982968:TF982972 JJ982968:JJ982972 N982968:N982972 WVV917432:WVV917436 WLZ917432:WLZ917436 WCD917432:WCD917436 VSH917432:VSH917436 VIL917432:VIL917436 UYP917432:UYP917436 UOT917432:UOT917436 UEX917432:UEX917436 TVB917432:TVB917436 TLF917432:TLF917436 TBJ917432:TBJ917436 SRN917432:SRN917436 SHR917432:SHR917436 RXV917432:RXV917436 RNZ917432:RNZ917436 RED917432:RED917436 QUH917432:QUH917436 QKL917432:QKL917436 QAP917432:QAP917436 PQT917432:PQT917436 PGX917432:PGX917436 OXB917432:OXB917436 ONF917432:ONF917436 ODJ917432:ODJ917436 NTN917432:NTN917436 NJR917432:NJR917436 MZV917432:MZV917436 MPZ917432:MPZ917436 MGD917432:MGD917436 LWH917432:LWH917436 LML917432:LML917436 LCP917432:LCP917436 KST917432:KST917436 KIX917432:KIX917436 JZB917432:JZB917436 JPF917432:JPF917436 JFJ917432:JFJ917436 IVN917432:IVN917436 ILR917432:ILR917436 IBV917432:IBV917436 HRZ917432:HRZ917436 HID917432:HID917436 GYH917432:GYH917436 GOL917432:GOL917436 GEP917432:GEP917436 FUT917432:FUT917436 FKX917432:FKX917436 FBB917432:FBB917436 ERF917432:ERF917436 EHJ917432:EHJ917436 DXN917432:DXN917436 DNR917432:DNR917436 DDV917432:DDV917436 CTZ917432:CTZ917436 CKD917432:CKD917436 CAH917432:CAH917436 BQL917432:BQL917436 BGP917432:BGP917436 AWT917432:AWT917436 AMX917432:AMX917436 ADB917432:ADB917436 TF917432:TF917436 JJ917432:JJ917436 N917432:N917436 WVV851896:WVV851900 WLZ851896:WLZ851900 WCD851896:WCD851900 VSH851896:VSH851900 VIL851896:VIL851900 UYP851896:UYP851900 UOT851896:UOT851900 UEX851896:UEX851900 TVB851896:TVB851900 TLF851896:TLF851900 TBJ851896:TBJ851900 SRN851896:SRN851900 SHR851896:SHR851900 RXV851896:RXV851900 RNZ851896:RNZ851900 RED851896:RED851900 QUH851896:QUH851900 QKL851896:QKL851900 QAP851896:QAP851900 PQT851896:PQT851900 PGX851896:PGX851900 OXB851896:OXB851900 ONF851896:ONF851900 ODJ851896:ODJ851900 NTN851896:NTN851900 NJR851896:NJR851900 MZV851896:MZV851900 MPZ851896:MPZ851900 MGD851896:MGD851900 LWH851896:LWH851900 LML851896:LML851900 LCP851896:LCP851900 KST851896:KST851900 KIX851896:KIX851900 JZB851896:JZB851900 JPF851896:JPF851900 JFJ851896:JFJ851900 IVN851896:IVN851900 ILR851896:ILR851900 IBV851896:IBV851900 HRZ851896:HRZ851900 HID851896:HID851900 GYH851896:GYH851900 GOL851896:GOL851900 GEP851896:GEP851900 FUT851896:FUT851900 FKX851896:FKX851900 FBB851896:FBB851900 ERF851896:ERF851900 EHJ851896:EHJ851900 DXN851896:DXN851900 DNR851896:DNR851900 DDV851896:DDV851900 CTZ851896:CTZ851900 CKD851896:CKD851900 CAH851896:CAH851900 BQL851896:BQL851900 BGP851896:BGP851900 AWT851896:AWT851900 AMX851896:AMX851900 ADB851896:ADB851900 TF851896:TF851900 JJ851896:JJ851900 N851896:N851900 WVV786360:WVV786364 WLZ786360:WLZ786364 WCD786360:WCD786364 VSH786360:VSH786364 VIL786360:VIL786364 UYP786360:UYP786364 UOT786360:UOT786364 UEX786360:UEX786364 TVB786360:TVB786364 TLF786360:TLF786364 TBJ786360:TBJ786364 SRN786360:SRN786364 SHR786360:SHR786364 RXV786360:RXV786364 RNZ786360:RNZ786364 RED786360:RED786364 QUH786360:QUH786364 QKL786360:QKL786364 QAP786360:QAP786364 PQT786360:PQT786364 PGX786360:PGX786364 OXB786360:OXB786364 ONF786360:ONF786364 ODJ786360:ODJ786364 NTN786360:NTN786364 NJR786360:NJR786364 MZV786360:MZV786364 MPZ786360:MPZ786364 MGD786360:MGD786364 LWH786360:LWH786364 LML786360:LML786364 LCP786360:LCP786364 KST786360:KST786364 KIX786360:KIX786364 JZB786360:JZB786364 JPF786360:JPF786364 JFJ786360:JFJ786364 IVN786360:IVN786364 ILR786360:ILR786364 IBV786360:IBV786364 HRZ786360:HRZ786364 HID786360:HID786364 GYH786360:GYH786364 GOL786360:GOL786364 GEP786360:GEP786364 FUT786360:FUT786364 FKX786360:FKX786364 FBB786360:FBB786364 ERF786360:ERF786364 EHJ786360:EHJ786364 DXN786360:DXN786364 DNR786360:DNR786364 DDV786360:DDV786364 CTZ786360:CTZ786364 CKD786360:CKD786364 CAH786360:CAH786364 BQL786360:BQL786364 BGP786360:BGP786364 AWT786360:AWT786364 AMX786360:AMX786364 ADB786360:ADB786364 TF786360:TF786364 JJ786360:JJ786364 N786360:N786364 WVV720824:WVV720828 WLZ720824:WLZ720828 WCD720824:WCD720828 VSH720824:VSH720828 VIL720824:VIL720828 UYP720824:UYP720828 UOT720824:UOT720828 UEX720824:UEX720828 TVB720824:TVB720828 TLF720824:TLF720828 TBJ720824:TBJ720828 SRN720824:SRN720828 SHR720824:SHR720828 RXV720824:RXV720828 RNZ720824:RNZ720828 RED720824:RED720828 QUH720824:QUH720828 QKL720824:QKL720828 QAP720824:QAP720828 PQT720824:PQT720828 PGX720824:PGX720828 OXB720824:OXB720828 ONF720824:ONF720828 ODJ720824:ODJ720828 NTN720824:NTN720828 NJR720824:NJR720828 MZV720824:MZV720828 MPZ720824:MPZ720828 MGD720824:MGD720828 LWH720824:LWH720828 LML720824:LML720828 LCP720824:LCP720828 KST720824:KST720828 KIX720824:KIX720828 JZB720824:JZB720828 JPF720824:JPF720828 JFJ720824:JFJ720828 IVN720824:IVN720828 ILR720824:ILR720828 IBV720824:IBV720828 HRZ720824:HRZ720828 HID720824:HID720828 GYH720824:GYH720828 GOL720824:GOL720828 GEP720824:GEP720828 FUT720824:FUT720828 FKX720824:FKX720828 FBB720824:FBB720828 ERF720824:ERF720828 EHJ720824:EHJ720828 DXN720824:DXN720828 DNR720824:DNR720828 DDV720824:DDV720828 CTZ720824:CTZ720828 CKD720824:CKD720828 CAH720824:CAH720828 BQL720824:BQL720828 BGP720824:BGP720828 AWT720824:AWT720828 AMX720824:AMX720828 ADB720824:ADB720828 TF720824:TF720828 JJ720824:JJ720828 N720824:N720828 WVV655288:WVV655292 WLZ655288:WLZ655292 WCD655288:WCD655292 VSH655288:VSH655292 VIL655288:VIL655292 UYP655288:UYP655292 UOT655288:UOT655292 UEX655288:UEX655292 TVB655288:TVB655292 TLF655288:TLF655292 TBJ655288:TBJ655292 SRN655288:SRN655292 SHR655288:SHR655292 RXV655288:RXV655292 RNZ655288:RNZ655292 RED655288:RED655292 QUH655288:QUH655292 QKL655288:QKL655292 QAP655288:QAP655292 PQT655288:PQT655292 PGX655288:PGX655292 OXB655288:OXB655292 ONF655288:ONF655292 ODJ655288:ODJ655292 NTN655288:NTN655292 NJR655288:NJR655292 MZV655288:MZV655292 MPZ655288:MPZ655292 MGD655288:MGD655292 LWH655288:LWH655292 LML655288:LML655292 LCP655288:LCP655292 KST655288:KST655292 KIX655288:KIX655292 JZB655288:JZB655292 JPF655288:JPF655292 JFJ655288:JFJ655292 IVN655288:IVN655292 ILR655288:ILR655292 IBV655288:IBV655292 HRZ655288:HRZ655292 HID655288:HID655292 GYH655288:GYH655292 GOL655288:GOL655292 GEP655288:GEP655292 FUT655288:FUT655292 FKX655288:FKX655292 FBB655288:FBB655292 ERF655288:ERF655292 EHJ655288:EHJ655292 DXN655288:DXN655292 DNR655288:DNR655292 DDV655288:DDV655292 CTZ655288:CTZ655292 CKD655288:CKD655292 CAH655288:CAH655292 BQL655288:BQL655292 BGP655288:BGP655292 AWT655288:AWT655292 AMX655288:AMX655292 ADB655288:ADB655292 TF655288:TF655292 JJ655288:JJ655292 N655288:N655292 WVV589752:WVV589756 WLZ589752:WLZ589756 WCD589752:WCD589756 VSH589752:VSH589756 VIL589752:VIL589756 UYP589752:UYP589756 UOT589752:UOT589756 UEX589752:UEX589756 TVB589752:TVB589756 TLF589752:TLF589756 TBJ589752:TBJ589756 SRN589752:SRN589756 SHR589752:SHR589756 RXV589752:RXV589756 RNZ589752:RNZ589756 RED589752:RED589756 QUH589752:QUH589756 QKL589752:QKL589756 QAP589752:QAP589756 PQT589752:PQT589756 PGX589752:PGX589756 OXB589752:OXB589756 ONF589752:ONF589756 ODJ589752:ODJ589756 NTN589752:NTN589756 NJR589752:NJR589756 MZV589752:MZV589756 MPZ589752:MPZ589756 MGD589752:MGD589756 LWH589752:LWH589756 LML589752:LML589756 LCP589752:LCP589756 KST589752:KST589756 KIX589752:KIX589756 JZB589752:JZB589756 JPF589752:JPF589756 JFJ589752:JFJ589756 IVN589752:IVN589756 ILR589752:ILR589756 IBV589752:IBV589756 HRZ589752:HRZ589756 HID589752:HID589756 GYH589752:GYH589756 GOL589752:GOL589756 GEP589752:GEP589756 FUT589752:FUT589756 FKX589752:FKX589756 FBB589752:FBB589756 ERF589752:ERF589756 EHJ589752:EHJ589756 DXN589752:DXN589756 DNR589752:DNR589756 DDV589752:DDV589756 CTZ589752:CTZ589756 CKD589752:CKD589756 CAH589752:CAH589756 BQL589752:BQL589756 BGP589752:BGP589756 AWT589752:AWT589756 AMX589752:AMX589756 ADB589752:ADB589756 TF589752:TF589756 JJ589752:JJ589756 N589752:N589756 WVV524216:WVV524220 WLZ524216:WLZ524220 WCD524216:WCD524220 VSH524216:VSH524220 VIL524216:VIL524220 UYP524216:UYP524220 UOT524216:UOT524220 UEX524216:UEX524220 TVB524216:TVB524220 TLF524216:TLF524220 TBJ524216:TBJ524220 SRN524216:SRN524220 SHR524216:SHR524220 RXV524216:RXV524220 RNZ524216:RNZ524220 RED524216:RED524220 QUH524216:QUH524220 QKL524216:QKL524220 QAP524216:QAP524220 PQT524216:PQT524220 PGX524216:PGX524220 OXB524216:OXB524220 ONF524216:ONF524220 ODJ524216:ODJ524220 NTN524216:NTN524220 NJR524216:NJR524220 MZV524216:MZV524220 MPZ524216:MPZ524220 MGD524216:MGD524220 LWH524216:LWH524220 LML524216:LML524220 LCP524216:LCP524220 KST524216:KST524220 KIX524216:KIX524220 JZB524216:JZB524220 JPF524216:JPF524220 JFJ524216:JFJ524220 IVN524216:IVN524220 ILR524216:ILR524220 IBV524216:IBV524220 HRZ524216:HRZ524220 HID524216:HID524220 GYH524216:GYH524220 GOL524216:GOL524220 GEP524216:GEP524220 FUT524216:FUT524220 FKX524216:FKX524220 FBB524216:FBB524220 ERF524216:ERF524220 EHJ524216:EHJ524220 DXN524216:DXN524220 DNR524216:DNR524220 DDV524216:DDV524220 CTZ524216:CTZ524220 CKD524216:CKD524220 CAH524216:CAH524220 BQL524216:BQL524220 BGP524216:BGP524220 AWT524216:AWT524220 AMX524216:AMX524220 ADB524216:ADB524220 TF524216:TF524220 JJ524216:JJ524220 N524216:N524220 WVV458680:WVV458684 WLZ458680:WLZ458684 WCD458680:WCD458684 VSH458680:VSH458684 VIL458680:VIL458684 UYP458680:UYP458684 UOT458680:UOT458684 UEX458680:UEX458684 TVB458680:TVB458684 TLF458680:TLF458684 TBJ458680:TBJ458684 SRN458680:SRN458684 SHR458680:SHR458684 RXV458680:RXV458684 RNZ458680:RNZ458684 RED458680:RED458684 QUH458680:QUH458684 QKL458680:QKL458684 QAP458680:QAP458684 PQT458680:PQT458684 PGX458680:PGX458684 OXB458680:OXB458684 ONF458680:ONF458684 ODJ458680:ODJ458684 NTN458680:NTN458684 NJR458680:NJR458684 MZV458680:MZV458684 MPZ458680:MPZ458684 MGD458680:MGD458684 LWH458680:LWH458684 LML458680:LML458684 LCP458680:LCP458684 KST458680:KST458684 KIX458680:KIX458684 JZB458680:JZB458684 JPF458680:JPF458684 JFJ458680:JFJ458684 IVN458680:IVN458684 ILR458680:ILR458684 IBV458680:IBV458684 HRZ458680:HRZ458684 HID458680:HID458684 GYH458680:GYH458684 GOL458680:GOL458684 GEP458680:GEP458684 FUT458680:FUT458684 FKX458680:FKX458684 FBB458680:FBB458684 ERF458680:ERF458684 EHJ458680:EHJ458684 DXN458680:DXN458684 DNR458680:DNR458684 DDV458680:DDV458684 CTZ458680:CTZ458684 CKD458680:CKD458684 CAH458680:CAH458684 BQL458680:BQL458684 BGP458680:BGP458684 AWT458680:AWT458684 AMX458680:AMX458684 ADB458680:ADB458684 TF458680:TF458684 JJ458680:JJ458684 N458680:N458684 WVV393144:WVV393148 WLZ393144:WLZ393148 WCD393144:WCD393148 VSH393144:VSH393148 VIL393144:VIL393148 UYP393144:UYP393148 UOT393144:UOT393148 UEX393144:UEX393148 TVB393144:TVB393148 TLF393144:TLF393148 TBJ393144:TBJ393148 SRN393144:SRN393148 SHR393144:SHR393148 RXV393144:RXV393148 RNZ393144:RNZ393148 RED393144:RED393148 QUH393144:QUH393148 QKL393144:QKL393148 QAP393144:QAP393148 PQT393144:PQT393148 PGX393144:PGX393148 OXB393144:OXB393148 ONF393144:ONF393148 ODJ393144:ODJ393148 NTN393144:NTN393148 NJR393144:NJR393148 MZV393144:MZV393148 MPZ393144:MPZ393148 MGD393144:MGD393148 LWH393144:LWH393148 LML393144:LML393148 LCP393144:LCP393148 KST393144:KST393148 KIX393144:KIX393148 JZB393144:JZB393148 JPF393144:JPF393148 JFJ393144:JFJ393148 IVN393144:IVN393148 ILR393144:ILR393148 IBV393144:IBV393148 HRZ393144:HRZ393148 HID393144:HID393148 GYH393144:GYH393148 GOL393144:GOL393148 GEP393144:GEP393148 FUT393144:FUT393148 FKX393144:FKX393148 FBB393144:FBB393148 ERF393144:ERF393148 EHJ393144:EHJ393148 DXN393144:DXN393148 DNR393144:DNR393148 DDV393144:DDV393148 CTZ393144:CTZ393148 CKD393144:CKD393148 CAH393144:CAH393148 BQL393144:BQL393148 BGP393144:BGP393148 AWT393144:AWT393148 AMX393144:AMX393148 ADB393144:ADB393148 TF393144:TF393148 JJ393144:JJ393148 N393144:N393148 WVV327608:WVV327612 WLZ327608:WLZ327612 WCD327608:WCD327612 VSH327608:VSH327612 VIL327608:VIL327612 UYP327608:UYP327612 UOT327608:UOT327612 UEX327608:UEX327612 TVB327608:TVB327612 TLF327608:TLF327612 TBJ327608:TBJ327612 SRN327608:SRN327612 SHR327608:SHR327612 RXV327608:RXV327612 RNZ327608:RNZ327612 RED327608:RED327612 QUH327608:QUH327612 QKL327608:QKL327612 QAP327608:QAP327612 PQT327608:PQT327612 PGX327608:PGX327612 OXB327608:OXB327612 ONF327608:ONF327612 ODJ327608:ODJ327612 NTN327608:NTN327612 NJR327608:NJR327612 MZV327608:MZV327612 MPZ327608:MPZ327612 MGD327608:MGD327612 LWH327608:LWH327612 LML327608:LML327612 LCP327608:LCP327612 KST327608:KST327612 KIX327608:KIX327612 JZB327608:JZB327612 JPF327608:JPF327612 JFJ327608:JFJ327612 IVN327608:IVN327612 ILR327608:ILR327612 IBV327608:IBV327612 HRZ327608:HRZ327612 HID327608:HID327612 GYH327608:GYH327612 GOL327608:GOL327612 GEP327608:GEP327612 FUT327608:FUT327612 FKX327608:FKX327612 FBB327608:FBB327612 ERF327608:ERF327612 EHJ327608:EHJ327612 DXN327608:DXN327612 DNR327608:DNR327612 DDV327608:DDV327612 CTZ327608:CTZ327612 CKD327608:CKD327612 CAH327608:CAH327612 BQL327608:BQL327612 BGP327608:BGP327612 AWT327608:AWT327612 AMX327608:AMX327612 ADB327608:ADB327612 TF327608:TF327612 JJ327608:JJ327612 N327608:N327612 WVV262072:WVV262076 WLZ262072:WLZ262076 WCD262072:WCD262076 VSH262072:VSH262076 VIL262072:VIL262076 UYP262072:UYP262076 UOT262072:UOT262076 UEX262072:UEX262076 TVB262072:TVB262076 TLF262072:TLF262076 TBJ262072:TBJ262076 SRN262072:SRN262076 SHR262072:SHR262076 RXV262072:RXV262076 RNZ262072:RNZ262076 RED262072:RED262076 QUH262072:QUH262076 QKL262072:QKL262076 QAP262072:QAP262076 PQT262072:PQT262076 PGX262072:PGX262076 OXB262072:OXB262076 ONF262072:ONF262076 ODJ262072:ODJ262076 NTN262072:NTN262076 NJR262072:NJR262076 MZV262072:MZV262076 MPZ262072:MPZ262076 MGD262072:MGD262076 LWH262072:LWH262076 LML262072:LML262076 LCP262072:LCP262076 KST262072:KST262076 KIX262072:KIX262076 JZB262072:JZB262076 JPF262072:JPF262076 JFJ262072:JFJ262076 IVN262072:IVN262076 ILR262072:ILR262076 IBV262072:IBV262076 HRZ262072:HRZ262076 HID262072:HID262076 GYH262072:GYH262076 GOL262072:GOL262076 GEP262072:GEP262076 FUT262072:FUT262076 FKX262072:FKX262076 FBB262072:FBB262076 ERF262072:ERF262076 EHJ262072:EHJ262076 DXN262072:DXN262076 DNR262072:DNR262076 DDV262072:DDV262076 CTZ262072:CTZ262076 CKD262072:CKD262076 CAH262072:CAH262076 BQL262072:BQL262076 BGP262072:BGP262076 AWT262072:AWT262076 AMX262072:AMX262076 ADB262072:ADB262076 TF262072:TF262076 JJ262072:JJ262076 N262072:N262076 WVV196536:WVV196540 WLZ196536:WLZ196540 WCD196536:WCD196540 VSH196536:VSH196540 VIL196536:VIL196540 UYP196536:UYP196540 UOT196536:UOT196540 UEX196536:UEX196540 TVB196536:TVB196540 TLF196536:TLF196540 TBJ196536:TBJ196540 SRN196536:SRN196540 SHR196536:SHR196540 RXV196536:RXV196540 RNZ196536:RNZ196540 RED196536:RED196540 QUH196536:QUH196540 QKL196536:QKL196540 QAP196536:QAP196540 PQT196536:PQT196540 PGX196536:PGX196540 OXB196536:OXB196540 ONF196536:ONF196540 ODJ196536:ODJ196540 NTN196536:NTN196540 NJR196536:NJR196540 MZV196536:MZV196540 MPZ196536:MPZ196540 MGD196536:MGD196540 LWH196536:LWH196540 LML196536:LML196540 LCP196536:LCP196540 KST196536:KST196540 KIX196536:KIX196540 JZB196536:JZB196540 JPF196536:JPF196540 JFJ196536:JFJ196540 IVN196536:IVN196540 ILR196536:ILR196540 IBV196536:IBV196540 HRZ196536:HRZ196540 HID196536:HID196540 GYH196536:GYH196540 GOL196536:GOL196540 GEP196536:GEP196540 FUT196536:FUT196540 FKX196536:FKX196540 FBB196536:FBB196540 ERF196536:ERF196540 EHJ196536:EHJ196540 DXN196536:DXN196540 DNR196536:DNR196540 DDV196536:DDV196540 CTZ196536:CTZ196540 CKD196536:CKD196540 CAH196536:CAH196540 BQL196536:BQL196540 BGP196536:BGP196540 AWT196536:AWT196540 AMX196536:AMX196540 ADB196536:ADB196540 TF196536:TF196540 JJ196536:JJ196540 N196536:N196540 WVV131000:WVV131004 WLZ131000:WLZ131004 WCD131000:WCD131004 VSH131000:VSH131004 VIL131000:VIL131004 UYP131000:UYP131004 UOT131000:UOT131004 UEX131000:UEX131004 TVB131000:TVB131004 TLF131000:TLF131004 TBJ131000:TBJ131004 SRN131000:SRN131004 SHR131000:SHR131004 RXV131000:RXV131004 RNZ131000:RNZ131004 RED131000:RED131004 QUH131000:QUH131004 QKL131000:QKL131004 QAP131000:QAP131004 PQT131000:PQT131004 PGX131000:PGX131004 OXB131000:OXB131004 ONF131000:ONF131004 ODJ131000:ODJ131004 NTN131000:NTN131004 NJR131000:NJR131004 MZV131000:MZV131004 MPZ131000:MPZ131004 MGD131000:MGD131004 LWH131000:LWH131004 LML131000:LML131004 LCP131000:LCP131004 KST131000:KST131004 KIX131000:KIX131004 JZB131000:JZB131004 JPF131000:JPF131004 JFJ131000:JFJ131004 IVN131000:IVN131004 ILR131000:ILR131004 IBV131000:IBV131004 HRZ131000:HRZ131004 HID131000:HID131004 GYH131000:GYH131004 GOL131000:GOL131004 GEP131000:GEP131004 FUT131000:FUT131004 FKX131000:FKX131004 FBB131000:FBB131004 ERF131000:ERF131004 EHJ131000:EHJ131004 DXN131000:DXN131004 DNR131000:DNR131004 DDV131000:DDV131004 CTZ131000:CTZ131004 CKD131000:CKD131004 CAH131000:CAH131004 BQL131000:BQL131004 BGP131000:BGP131004 AWT131000:AWT131004 AMX131000:AMX131004 ADB131000:ADB131004 TF131000:TF131004 JJ131000:JJ131004 N131000:N131004 WVV65464:WVV65468 WLZ65464:WLZ65468 WCD65464:WCD65468 VSH65464:VSH65468 VIL65464:VIL65468 UYP65464:UYP65468 UOT65464:UOT65468 UEX65464:UEX65468 TVB65464:TVB65468 TLF65464:TLF65468 TBJ65464:TBJ65468 SRN65464:SRN65468 SHR65464:SHR65468 RXV65464:RXV65468 RNZ65464:RNZ65468 RED65464:RED65468 QUH65464:QUH65468 QKL65464:QKL65468 QAP65464:QAP65468 PQT65464:PQT65468 PGX65464:PGX65468 OXB65464:OXB65468 ONF65464:ONF65468 ODJ65464:ODJ65468 NTN65464:NTN65468 NJR65464:NJR65468 MZV65464:MZV65468 MPZ65464:MPZ65468 MGD65464:MGD65468 LWH65464:LWH65468 LML65464:LML65468 LCP65464:LCP65468 KST65464:KST65468 KIX65464:KIX65468 JZB65464:JZB65468 JPF65464:JPF65468 JFJ65464:JFJ65468 IVN65464:IVN65468 ILR65464:ILR65468 IBV65464:IBV65468 HRZ65464:HRZ65468 HID65464:HID65468 GYH65464:GYH65468 GOL65464:GOL65468 GEP65464:GEP65468 FUT65464:FUT65468 FKX65464:FKX65468 FBB65464:FBB65468 ERF65464:ERF65468 EHJ65464:EHJ65468 DXN65464:DXN65468 DNR65464:DNR65468 DDV65464:DDV65468 CTZ65464:CTZ65468 CKD65464:CKD65468 CAH65464:CAH65468 BQL65464:BQL65468 BGP65464:BGP65468 AWT65464:AWT65468 AMX65464:AMX65468 ADB65464:ADB65468 TF65464:TF65468 JJ65464:JJ65468 N65464:N65468 WVV17:WVV21 WLZ17:WLZ21 WCD17:WCD21 VSH17:VSH21 VIL17:VIL21 UYP17:UYP21 UOT17:UOT21 UEX17:UEX21 TVB17:TVB21 TLF17:TLF21 TBJ17:TBJ21 SRN17:SRN21 SHR17:SHR21 RXV17:RXV21 RNZ17:RNZ21 RED17:RED21 QUH17:QUH21 QKL17:QKL21 QAP17:QAP21 PQT17:PQT21 PGX17:PGX21 OXB17:OXB21 ONF17:ONF21 ODJ17:ODJ21 NTN17:NTN21 NJR17:NJR21 MZV17:MZV21 MPZ17:MPZ21 MGD17:MGD21 LWH17:LWH21 LML17:LML21 LCP17:LCP21 KST17:KST21 KIX17:KIX21 JZB17:JZB21 JPF17:JPF21 JFJ17:JFJ21 IVN17:IVN21 ILR17:ILR21 IBV17:IBV21 HRZ17:HRZ21 HID17:HID21 GYH17:GYH21 GOL17:GOL21 GEP17:GEP21 FUT17:FUT21 FKX17:FKX21 FBB17:FBB21 ERF17:ERF21 EHJ17:EHJ21 DXN17:DXN21 DNR17:DNR21 DDV17:DDV21 CTZ17:CTZ21 CKD17:CKD21 CAH17:CAH21 BQL17:BQL21 BGP17:BGP21 AWT17:AWT21 AMX17:AMX21 ADB17:ADB21 TF17:TF21 JJ17:JJ21 VIK983007:VIK983015 WVU983020:WVU983024 WLY983020:WLY983024 WCC983020:WCC983024 VSG983020:VSG983024 VIK983020:VIK983024 UYO983020:UYO983024 UOS983020:UOS983024 UEW983020:UEW983024 TVA983020:TVA983024 TLE983020:TLE983024 TBI983020:TBI983024 SRM983020:SRM983024 SHQ983020:SHQ983024 RXU983020:RXU983024 RNY983020:RNY983024 REC983020:REC983024 QUG983020:QUG983024 QKK983020:QKK983024 QAO983020:QAO983024 PQS983020:PQS983024 PGW983020:PGW983024 OXA983020:OXA983024 ONE983020:ONE983024 ODI983020:ODI983024 NTM983020:NTM983024 NJQ983020:NJQ983024 MZU983020:MZU983024 MPY983020:MPY983024 MGC983020:MGC983024 LWG983020:LWG983024 LMK983020:LMK983024 LCO983020:LCO983024 KSS983020:KSS983024 KIW983020:KIW983024 JZA983020:JZA983024 JPE983020:JPE983024 JFI983020:JFI983024 IVM983020:IVM983024 ILQ983020:ILQ983024 IBU983020:IBU983024 HRY983020:HRY983024 HIC983020:HIC983024 GYG983020:GYG983024 GOK983020:GOK983024 GEO983020:GEO983024 FUS983020:FUS983024 FKW983020:FKW983024 FBA983020:FBA983024 ERE983020:ERE983024 EHI983020:EHI983024 DXM983020:DXM983024 DNQ983020:DNQ983024 DDU983020:DDU983024 CTY983020:CTY983024 CKC983020:CKC983024 CAG983020:CAG983024 BQK983020:BQK983024 BGO983020:BGO983024 AWS983020:AWS983024 AMW983020:AMW983024 ADA983020:ADA983024 TE983020:TE983024 JI983020:JI983024 M983020:M983024 WVU917484:WVU917488 WLY917484:WLY917488 WCC917484:WCC917488 VSG917484:VSG917488 VIK917484:VIK917488 UYO917484:UYO917488 UOS917484:UOS917488 UEW917484:UEW917488 TVA917484:TVA917488 TLE917484:TLE917488 TBI917484:TBI917488 SRM917484:SRM917488 SHQ917484:SHQ917488 RXU917484:RXU917488 RNY917484:RNY917488 REC917484:REC917488 QUG917484:QUG917488 QKK917484:QKK917488 QAO917484:QAO917488 PQS917484:PQS917488 PGW917484:PGW917488 OXA917484:OXA917488 ONE917484:ONE917488 ODI917484:ODI917488 NTM917484:NTM917488 NJQ917484:NJQ917488 MZU917484:MZU917488 MPY917484:MPY917488 MGC917484:MGC917488 LWG917484:LWG917488 LMK917484:LMK917488 LCO917484:LCO917488 KSS917484:KSS917488 KIW917484:KIW917488 JZA917484:JZA917488 JPE917484:JPE917488 JFI917484:JFI917488 IVM917484:IVM917488 ILQ917484:ILQ917488 IBU917484:IBU917488 HRY917484:HRY917488 HIC917484:HIC917488 GYG917484:GYG917488 GOK917484:GOK917488 GEO917484:GEO917488 FUS917484:FUS917488 FKW917484:FKW917488 FBA917484:FBA917488 ERE917484:ERE917488 EHI917484:EHI917488 DXM917484:DXM917488 DNQ917484:DNQ917488 DDU917484:DDU917488 CTY917484:CTY917488 CKC917484:CKC917488 CAG917484:CAG917488 BQK917484:BQK917488 BGO917484:BGO917488 AWS917484:AWS917488 AMW917484:AMW917488 ADA917484:ADA917488 TE917484:TE917488 JI917484:JI917488 M917484:M917488 WVU851948:WVU851952 WLY851948:WLY851952 WCC851948:WCC851952 VSG851948:VSG851952 VIK851948:VIK851952 UYO851948:UYO851952 UOS851948:UOS851952 UEW851948:UEW851952 TVA851948:TVA851952 TLE851948:TLE851952 TBI851948:TBI851952 SRM851948:SRM851952 SHQ851948:SHQ851952 RXU851948:RXU851952 RNY851948:RNY851952 REC851948:REC851952 QUG851948:QUG851952 QKK851948:QKK851952 QAO851948:QAO851952 PQS851948:PQS851952 PGW851948:PGW851952 OXA851948:OXA851952 ONE851948:ONE851952 ODI851948:ODI851952 NTM851948:NTM851952 NJQ851948:NJQ851952 MZU851948:MZU851952 MPY851948:MPY851952 MGC851948:MGC851952 LWG851948:LWG851952 LMK851948:LMK851952 LCO851948:LCO851952 KSS851948:KSS851952 KIW851948:KIW851952 JZA851948:JZA851952 JPE851948:JPE851952 JFI851948:JFI851952 IVM851948:IVM851952 ILQ851948:ILQ851952 IBU851948:IBU851952 HRY851948:HRY851952 HIC851948:HIC851952 GYG851948:GYG851952 GOK851948:GOK851952 GEO851948:GEO851952 FUS851948:FUS851952 FKW851948:FKW851952 FBA851948:FBA851952 ERE851948:ERE851952 EHI851948:EHI851952 DXM851948:DXM851952 DNQ851948:DNQ851952 DDU851948:DDU851952 CTY851948:CTY851952 CKC851948:CKC851952 CAG851948:CAG851952 BQK851948:BQK851952 BGO851948:BGO851952 AWS851948:AWS851952 AMW851948:AMW851952 ADA851948:ADA851952 TE851948:TE851952 JI851948:JI851952 M851948:M851952 WVU786412:WVU786416 WLY786412:WLY786416 WCC786412:WCC786416 VSG786412:VSG786416 VIK786412:VIK786416 UYO786412:UYO786416 UOS786412:UOS786416 UEW786412:UEW786416 TVA786412:TVA786416 TLE786412:TLE786416 TBI786412:TBI786416 SRM786412:SRM786416 SHQ786412:SHQ786416 RXU786412:RXU786416 RNY786412:RNY786416 REC786412:REC786416 QUG786412:QUG786416 QKK786412:QKK786416 QAO786412:QAO786416 PQS786412:PQS786416 PGW786412:PGW786416 OXA786412:OXA786416 ONE786412:ONE786416 ODI786412:ODI786416 NTM786412:NTM786416 NJQ786412:NJQ786416 MZU786412:MZU786416 MPY786412:MPY786416 MGC786412:MGC786416 LWG786412:LWG786416 LMK786412:LMK786416 LCO786412:LCO786416 KSS786412:KSS786416 KIW786412:KIW786416 JZA786412:JZA786416 JPE786412:JPE786416 JFI786412:JFI786416 IVM786412:IVM786416 ILQ786412:ILQ786416 IBU786412:IBU786416 HRY786412:HRY786416 HIC786412:HIC786416 GYG786412:GYG786416 GOK786412:GOK786416 GEO786412:GEO786416 FUS786412:FUS786416 FKW786412:FKW786416 FBA786412:FBA786416 ERE786412:ERE786416 EHI786412:EHI786416 DXM786412:DXM786416 DNQ786412:DNQ786416 DDU786412:DDU786416 CTY786412:CTY786416 CKC786412:CKC786416 CAG786412:CAG786416 BQK786412:BQK786416 BGO786412:BGO786416 AWS786412:AWS786416 AMW786412:AMW786416 ADA786412:ADA786416 TE786412:TE786416 JI786412:JI786416 M786412:M786416 WVU720876:WVU720880 WLY720876:WLY720880 WCC720876:WCC720880 VSG720876:VSG720880 VIK720876:VIK720880 UYO720876:UYO720880 UOS720876:UOS720880 UEW720876:UEW720880 TVA720876:TVA720880 TLE720876:TLE720880 TBI720876:TBI720880 SRM720876:SRM720880 SHQ720876:SHQ720880 RXU720876:RXU720880 RNY720876:RNY720880 REC720876:REC720880 QUG720876:QUG720880 QKK720876:QKK720880 QAO720876:QAO720880 PQS720876:PQS720880 PGW720876:PGW720880 OXA720876:OXA720880 ONE720876:ONE720880 ODI720876:ODI720880 NTM720876:NTM720880 NJQ720876:NJQ720880 MZU720876:MZU720880 MPY720876:MPY720880 MGC720876:MGC720880 LWG720876:LWG720880 LMK720876:LMK720880 LCO720876:LCO720880 KSS720876:KSS720880 KIW720876:KIW720880 JZA720876:JZA720880 JPE720876:JPE720880 JFI720876:JFI720880 IVM720876:IVM720880 ILQ720876:ILQ720880 IBU720876:IBU720880 HRY720876:HRY720880 HIC720876:HIC720880 GYG720876:GYG720880 GOK720876:GOK720880 GEO720876:GEO720880 FUS720876:FUS720880 FKW720876:FKW720880 FBA720876:FBA720880 ERE720876:ERE720880 EHI720876:EHI720880 DXM720876:DXM720880 DNQ720876:DNQ720880 DDU720876:DDU720880 CTY720876:CTY720880 CKC720876:CKC720880 CAG720876:CAG720880 BQK720876:BQK720880 BGO720876:BGO720880 AWS720876:AWS720880 AMW720876:AMW720880 ADA720876:ADA720880 TE720876:TE720880 JI720876:JI720880 M720876:M720880 WVU655340:WVU655344 WLY655340:WLY655344 WCC655340:WCC655344 VSG655340:VSG655344 VIK655340:VIK655344 UYO655340:UYO655344 UOS655340:UOS655344 UEW655340:UEW655344 TVA655340:TVA655344 TLE655340:TLE655344 TBI655340:TBI655344 SRM655340:SRM655344 SHQ655340:SHQ655344 RXU655340:RXU655344 RNY655340:RNY655344 REC655340:REC655344 QUG655340:QUG655344 QKK655340:QKK655344 QAO655340:QAO655344 PQS655340:PQS655344 PGW655340:PGW655344 OXA655340:OXA655344 ONE655340:ONE655344 ODI655340:ODI655344 NTM655340:NTM655344 NJQ655340:NJQ655344 MZU655340:MZU655344 MPY655340:MPY655344 MGC655340:MGC655344 LWG655340:LWG655344 LMK655340:LMK655344 LCO655340:LCO655344 KSS655340:KSS655344 KIW655340:KIW655344 JZA655340:JZA655344 JPE655340:JPE655344 JFI655340:JFI655344 IVM655340:IVM655344 ILQ655340:ILQ655344 IBU655340:IBU655344 HRY655340:HRY655344 HIC655340:HIC655344 GYG655340:GYG655344 GOK655340:GOK655344 GEO655340:GEO655344 FUS655340:FUS655344 FKW655340:FKW655344 FBA655340:FBA655344 ERE655340:ERE655344 EHI655340:EHI655344 DXM655340:DXM655344 DNQ655340:DNQ655344 DDU655340:DDU655344 CTY655340:CTY655344 CKC655340:CKC655344 CAG655340:CAG655344 BQK655340:BQK655344 BGO655340:BGO655344 AWS655340:AWS655344 AMW655340:AMW655344 ADA655340:ADA655344 TE655340:TE655344 JI655340:JI655344 M655340:M655344 WVU589804:WVU589808 WLY589804:WLY589808 WCC589804:WCC589808 VSG589804:VSG589808 VIK589804:VIK589808 UYO589804:UYO589808 UOS589804:UOS589808 UEW589804:UEW589808 TVA589804:TVA589808 TLE589804:TLE589808 TBI589804:TBI589808 SRM589804:SRM589808 SHQ589804:SHQ589808 RXU589804:RXU589808 RNY589804:RNY589808 REC589804:REC589808 QUG589804:QUG589808 QKK589804:QKK589808 QAO589804:QAO589808 PQS589804:PQS589808 PGW589804:PGW589808 OXA589804:OXA589808 ONE589804:ONE589808 ODI589804:ODI589808 NTM589804:NTM589808 NJQ589804:NJQ589808 MZU589804:MZU589808 MPY589804:MPY589808 MGC589804:MGC589808 LWG589804:LWG589808 LMK589804:LMK589808 LCO589804:LCO589808 KSS589804:KSS589808 KIW589804:KIW589808 JZA589804:JZA589808 JPE589804:JPE589808 JFI589804:JFI589808 IVM589804:IVM589808 ILQ589804:ILQ589808 IBU589804:IBU589808 HRY589804:HRY589808 HIC589804:HIC589808 GYG589804:GYG589808 GOK589804:GOK589808 GEO589804:GEO589808 FUS589804:FUS589808 FKW589804:FKW589808 FBA589804:FBA589808 ERE589804:ERE589808 EHI589804:EHI589808 DXM589804:DXM589808 DNQ589804:DNQ589808 DDU589804:DDU589808 CTY589804:CTY589808 CKC589804:CKC589808 CAG589804:CAG589808 BQK589804:BQK589808 BGO589804:BGO589808 AWS589804:AWS589808 AMW589804:AMW589808 ADA589804:ADA589808 TE589804:TE589808 JI589804:JI589808 M589804:M589808 WVU524268:WVU524272 WLY524268:WLY524272 WCC524268:WCC524272 VSG524268:VSG524272 VIK524268:VIK524272 UYO524268:UYO524272 UOS524268:UOS524272 UEW524268:UEW524272 TVA524268:TVA524272 TLE524268:TLE524272 TBI524268:TBI524272 SRM524268:SRM524272 SHQ524268:SHQ524272 RXU524268:RXU524272 RNY524268:RNY524272 REC524268:REC524272 QUG524268:QUG524272 QKK524268:QKK524272 QAO524268:QAO524272 PQS524268:PQS524272 PGW524268:PGW524272 OXA524268:OXA524272 ONE524268:ONE524272 ODI524268:ODI524272 NTM524268:NTM524272 NJQ524268:NJQ524272 MZU524268:MZU524272 MPY524268:MPY524272 MGC524268:MGC524272 LWG524268:LWG524272 LMK524268:LMK524272 LCO524268:LCO524272 KSS524268:KSS524272 KIW524268:KIW524272 JZA524268:JZA524272 JPE524268:JPE524272 JFI524268:JFI524272 IVM524268:IVM524272 ILQ524268:ILQ524272 IBU524268:IBU524272 HRY524268:HRY524272 HIC524268:HIC524272 GYG524268:GYG524272 GOK524268:GOK524272 GEO524268:GEO524272 FUS524268:FUS524272 FKW524268:FKW524272 FBA524268:FBA524272 ERE524268:ERE524272 EHI524268:EHI524272 DXM524268:DXM524272 DNQ524268:DNQ524272 DDU524268:DDU524272 CTY524268:CTY524272 CKC524268:CKC524272 CAG524268:CAG524272 BQK524268:BQK524272 BGO524268:BGO524272 AWS524268:AWS524272 AMW524268:AMW524272 ADA524268:ADA524272 TE524268:TE524272 JI524268:JI524272 M524268:M524272 WVU458732:WVU458736 WLY458732:WLY458736 WCC458732:WCC458736 VSG458732:VSG458736 VIK458732:VIK458736 UYO458732:UYO458736 UOS458732:UOS458736 UEW458732:UEW458736 TVA458732:TVA458736 TLE458732:TLE458736 TBI458732:TBI458736 SRM458732:SRM458736 SHQ458732:SHQ458736 RXU458732:RXU458736 RNY458732:RNY458736 REC458732:REC458736 QUG458732:QUG458736 QKK458732:QKK458736 QAO458732:QAO458736 PQS458732:PQS458736 PGW458732:PGW458736 OXA458732:OXA458736 ONE458732:ONE458736 ODI458732:ODI458736 NTM458732:NTM458736 NJQ458732:NJQ458736 MZU458732:MZU458736 MPY458732:MPY458736 MGC458732:MGC458736 LWG458732:LWG458736 LMK458732:LMK458736 LCO458732:LCO458736 KSS458732:KSS458736 KIW458732:KIW458736 JZA458732:JZA458736 JPE458732:JPE458736 JFI458732:JFI458736 IVM458732:IVM458736 ILQ458732:ILQ458736 IBU458732:IBU458736 HRY458732:HRY458736 HIC458732:HIC458736 GYG458732:GYG458736 GOK458732:GOK458736 GEO458732:GEO458736 FUS458732:FUS458736 FKW458732:FKW458736 FBA458732:FBA458736 ERE458732:ERE458736 EHI458732:EHI458736 DXM458732:DXM458736 DNQ458732:DNQ458736 DDU458732:DDU458736 CTY458732:CTY458736 CKC458732:CKC458736 CAG458732:CAG458736 BQK458732:BQK458736 BGO458732:BGO458736 AWS458732:AWS458736 AMW458732:AMW458736 ADA458732:ADA458736 TE458732:TE458736 JI458732:JI458736 M458732:M458736 WVU393196:WVU393200 WLY393196:WLY393200 WCC393196:WCC393200 VSG393196:VSG393200 VIK393196:VIK393200 UYO393196:UYO393200 UOS393196:UOS393200 UEW393196:UEW393200 TVA393196:TVA393200 TLE393196:TLE393200 TBI393196:TBI393200 SRM393196:SRM393200 SHQ393196:SHQ393200 RXU393196:RXU393200 RNY393196:RNY393200 REC393196:REC393200 QUG393196:QUG393200 QKK393196:QKK393200 QAO393196:QAO393200 PQS393196:PQS393200 PGW393196:PGW393200 OXA393196:OXA393200 ONE393196:ONE393200 ODI393196:ODI393200 NTM393196:NTM393200 NJQ393196:NJQ393200 MZU393196:MZU393200 MPY393196:MPY393200 MGC393196:MGC393200 LWG393196:LWG393200 LMK393196:LMK393200 LCO393196:LCO393200 KSS393196:KSS393200 KIW393196:KIW393200 JZA393196:JZA393200 JPE393196:JPE393200 JFI393196:JFI393200 IVM393196:IVM393200 ILQ393196:ILQ393200 IBU393196:IBU393200 HRY393196:HRY393200 HIC393196:HIC393200 GYG393196:GYG393200 GOK393196:GOK393200 GEO393196:GEO393200 FUS393196:FUS393200 FKW393196:FKW393200 FBA393196:FBA393200 ERE393196:ERE393200 EHI393196:EHI393200 DXM393196:DXM393200 DNQ393196:DNQ393200 DDU393196:DDU393200 CTY393196:CTY393200 CKC393196:CKC393200 CAG393196:CAG393200 BQK393196:BQK393200 BGO393196:BGO393200 AWS393196:AWS393200 AMW393196:AMW393200 ADA393196:ADA393200 TE393196:TE393200 JI393196:JI393200 M393196:M393200 WVU327660:WVU327664 WLY327660:WLY327664 WCC327660:WCC327664 VSG327660:VSG327664 VIK327660:VIK327664 UYO327660:UYO327664 UOS327660:UOS327664 UEW327660:UEW327664 TVA327660:TVA327664 TLE327660:TLE327664 TBI327660:TBI327664 SRM327660:SRM327664 SHQ327660:SHQ327664 RXU327660:RXU327664 RNY327660:RNY327664 REC327660:REC327664 QUG327660:QUG327664 QKK327660:QKK327664 QAO327660:QAO327664 PQS327660:PQS327664 PGW327660:PGW327664 OXA327660:OXA327664 ONE327660:ONE327664 ODI327660:ODI327664 NTM327660:NTM327664 NJQ327660:NJQ327664 MZU327660:MZU327664 MPY327660:MPY327664 MGC327660:MGC327664 LWG327660:LWG327664 LMK327660:LMK327664 LCO327660:LCO327664 KSS327660:KSS327664 KIW327660:KIW327664 JZA327660:JZA327664 JPE327660:JPE327664 JFI327660:JFI327664 IVM327660:IVM327664 ILQ327660:ILQ327664 IBU327660:IBU327664 HRY327660:HRY327664 HIC327660:HIC327664 GYG327660:GYG327664 GOK327660:GOK327664 GEO327660:GEO327664 FUS327660:FUS327664 FKW327660:FKW327664 FBA327660:FBA327664 ERE327660:ERE327664 EHI327660:EHI327664 DXM327660:DXM327664 DNQ327660:DNQ327664 DDU327660:DDU327664 CTY327660:CTY327664 CKC327660:CKC327664 CAG327660:CAG327664 BQK327660:BQK327664 BGO327660:BGO327664 AWS327660:AWS327664 AMW327660:AMW327664 ADA327660:ADA327664 TE327660:TE327664 JI327660:JI327664 M327660:M327664 WVU262124:WVU262128 WLY262124:WLY262128 WCC262124:WCC262128 VSG262124:VSG262128 VIK262124:VIK262128 UYO262124:UYO262128 UOS262124:UOS262128 UEW262124:UEW262128 TVA262124:TVA262128 TLE262124:TLE262128 TBI262124:TBI262128 SRM262124:SRM262128 SHQ262124:SHQ262128 RXU262124:RXU262128 RNY262124:RNY262128 REC262124:REC262128 QUG262124:QUG262128 QKK262124:QKK262128 QAO262124:QAO262128 PQS262124:PQS262128 PGW262124:PGW262128 OXA262124:OXA262128 ONE262124:ONE262128 ODI262124:ODI262128 NTM262124:NTM262128 NJQ262124:NJQ262128 MZU262124:MZU262128 MPY262124:MPY262128 MGC262124:MGC262128 LWG262124:LWG262128 LMK262124:LMK262128 LCO262124:LCO262128 KSS262124:KSS262128 KIW262124:KIW262128 JZA262124:JZA262128 JPE262124:JPE262128 JFI262124:JFI262128 IVM262124:IVM262128 ILQ262124:ILQ262128 IBU262124:IBU262128 HRY262124:HRY262128 HIC262124:HIC262128 GYG262124:GYG262128 GOK262124:GOK262128 GEO262124:GEO262128 FUS262124:FUS262128 FKW262124:FKW262128 FBA262124:FBA262128 ERE262124:ERE262128 EHI262124:EHI262128 DXM262124:DXM262128 DNQ262124:DNQ262128 DDU262124:DDU262128 CTY262124:CTY262128 CKC262124:CKC262128 CAG262124:CAG262128 BQK262124:BQK262128 BGO262124:BGO262128 AWS262124:AWS262128 AMW262124:AMW262128 ADA262124:ADA262128 TE262124:TE262128 JI262124:JI262128 M262124:M262128 WVU196588:WVU196592 WLY196588:WLY196592 WCC196588:WCC196592 VSG196588:VSG196592 VIK196588:VIK196592 UYO196588:UYO196592 UOS196588:UOS196592 UEW196588:UEW196592 TVA196588:TVA196592 TLE196588:TLE196592 TBI196588:TBI196592 SRM196588:SRM196592 SHQ196588:SHQ196592 RXU196588:RXU196592 RNY196588:RNY196592 REC196588:REC196592 QUG196588:QUG196592 QKK196588:QKK196592 QAO196588:QAO196592 PQS196588:PQS196592 PGW196588:PGW196592 OXA196588:OXA196592 ONE196588:ONE196592 ODI196588:ODI196592 NTM196588:NTM196592 NJQ196588:NJQ196592 MZU196588:MZU196592 MPY196588:MPY196592 MGC196588:MGC196592 LWG196588:LWG196592 LMK196588:LMK196592 LCO196588:LCO196592 KSS196588:KSS196592 KIW196588:KIW196592 JZA196588:JZA196592 JPE196588:JPE196592 JFI196588:JFI196592 IVM196588:IVM196592 ILQ196588:ILQ196592 IBU196588:IBU196592 HRY196588:HRY196592 HIC196588:HIC196592 GYG196588:GYG196592 GOK196588:GOK196592 GEO196588:GEO196592 FUS196588:FUS196592 FKW196588:FKW196592 FBA196588:FBA196592 ERE196588:ERE196592 EHI196588:EHI196592 DXM196588:DXM196592 DNQ196588:DNQ196592 DDU196588:DDU196592 CTY196588:CTY196592 CKC196588:CKC196592 CAG196588:CAG196592 BQK196588:BQK196592 BGO196588:BGO196592 AWS196588:AWS196592 AMW196588:AMW196592 ADA196588:ADA196592 TE196588:TE196592 JI196588:JI196592 M196588:M196592 WVU131052:WVU131056 WLY131052:WLY131056 WCC131052:WCC131056 VSG131052:VSG131056 VIK131052:VIK131056 UYO131052:UYO131056 UOS131052:UOS131056 UEW131052:UEW131056 TVA131052:TVA131056 TLE131052:TLE131056 TBI131052:TBI131056 SRM131052:SRM131056 SHQ131052:SHQ131056 RXU131052:RXU131056 RNY131052:RNY131056 REC131052:REC131056 QUG131052:QUG131056 QKK131052:QKK131056 QAO131052:QAO131056 PQS131052:PQS131056 PGW131052:PGW131056 OXA131052:OXA131056 ONE131052:ONE131056 ODI131052:ODI131056 NTM131052:NTM131056 NJQ131052:NJQ131056 MZU131052:MZU131056 MPY131052:MPY131056 MGC131052:MGC131056 LWG131052:LWG131056 LMK131052:LMK131056 LCO131052:LCO131056 KSS131052:KSS131056 KIW131052:KIW131056 JZA131052:JZA131056 JPE131052:JPE131056 JFI131052:JFI131056 IVM131052:IVM131056 ILQ131052:ILQ131056 IBU131052:IBU131056 HRY131052:HRY131056 HIC131052:HIC131056 GYG131052:GYG131056 GOK131052:GOK131056 GEO131052:GEO131056 FUS131052:FUS131056 FKW131052:FKW131056 FBA131052:FBA131056 ERE131052:ERE131056 EHI131052:EHI131056 DXM131052:DXM131056 DNQ131052:DNQ131056 DDU131052:DDU131056 CTY131052:CTY131056 CKC131052:CKC131056 CAG131052:CAG131056 BQK131052:BQK131056 BGO131052:BGO131056 AWS131052:AWS131056 AMW131052:AMW131056 ADA131052:ADA131056 TE131052:TE131056 JI131052:JI131056 M131052:M131056 WVU65516:WVU65520 WLY65516:WLY65520 WCC65516:WCC65520 VSG65516:VSG65520 VIK65516:VIK65520 UYO65516:UYO65520 UOS65516:UOS65520 UEW65516:UEW65520 TVA65516:TVA65520 TLE65516:TLE65520 TBI65516:TBI65520 SRM65516:SRM65520 SHQ65516:SHQ65520 RXU65516:RXU65520 RNY65516:RNY65520 REC65516:REC65520 QUG65516:QUG65520 QKK65516:QKK65520 QAO65516:QAO65520 PQS65516:PQS65520 PGW65516:PGW65520 OXA65516:OXA65520 ONE65516:ONE65520 ODI65516:ODI65520 NTM65516:NTM65520 NJQ65516:NJQ65520 MZU65516:MZU65520 MPY65516:MPY65520 MGC65516:MGC65520 LWG65516:LWG65520 LMK65516:LMK65520 LCO65516:LCO65520 KSS65516:KSS65520 KIW65516:KIW65520 JZA65516:JZA65520 JPE65516:JPE65520 JFI65516:JFI65520 IVM65516:IVM65520 ILQ65516:ILQ65520 IBU65516:IBU65520 HRY65516:HRY65520 HIC65516:HIC65520 GYG65516:GYG65520 GOK65516:GOK65520 GEO65516:GEO65520 FUS65516:FUS65520 FKW65516:FKW65520 FBA65516:FBA65520 ERE65516:ERE65520 EHI65516:EHI65520 DXM65516:DXM65520 DNQ65516:DNQ65520 DDU65516:DDU65520 CTY65516:CTY65520 CKC65516:CKC65520 CAG65516:CAG65520 BQK65516:BQK65520 BGO65516:BGO65520 AWS65516:AWS65520 AMW65516:AMW65520 ADA65516:ADA65520 TE65516:TE65520 JI65516:JI65520 M65516:M65520 WVU61:WVU62 WLY61:WLY62 WCC61:WCC62 VSG61:VSG62 VIK61:VIK62 UYO61:UYO62 UOS61:UOS62 UEW61:UEW62 TVA61:TVA62 TLE61:TLE62 TBI61:TBI62 SRM61:SRM62 SHQ61:SHQ62 RXU61:RXU62 RNY61:RNY62 REC61:REC62 QUG61:QUG62 QKK61:QKK62 QAO61:QAO62 PQS61:PQS62 PGW61:PGW62 OXA61:OXA62 ONE61:ONE62 ODI61:ODI62 NTM61:NTM62 NJQ61:NJQ62 MZU61:MZU62 MPY61:MPY62 MGC61:MGC62 LWG61:LWG62 LMK61:LMK62 LCO61:LCO62 KSS61:KSS62 KIW61:KIW62 JZA61:JZA62 JPE61:JPE62 JFI61:JFI62 IVM61:IVM62 ILQ61:ILQ62 IBU61:IBU62 HRY61:HRY62 HIC61:HIC62 GYG61:GYG62 GOK61:GOK62 GEO61:GEO62 FUS61:FUS62 FKW61:FKW62 FBA61:FBA62 ERE61:ERE62 EHI61:EHI62 DXM61:DXM62 DNQ61:DNQ62 DDU61:DDU62 CTY61:CTY62 CKC61:CKC62 CAG61:CAG62 BQK61:BQK62 BGO61:BGO62 JJ8:JJ11 TF8:TF11 ADB8:ADB11 AMX8:AMX11 AWT8:AWT11 BGP8:BGP11 BQL8:BQL11 CAH8:CAH11 CKD8:CKD11 CTZ8:CTZ11 DDV8:DDV11 DNR8:DNR11 DXN8:DXN11 EHJ8:EHJ11 ERF8:ERF11 FBB8:FBB11 FKX8:FKX11 FUT8:FUT11 GEP8:GEP11 GOL8:GOL11 GYH8:GYH11 HID8:HID11 HRZ8:HRZ11 IBV8:IBV11 ILR8:ILR11 IVN8:IVN11 JFJ8:JFJ11 JPF8:JPF11 JZB8:JZB11 KIX8:KIX11 KST8:KST11 LCP8:LCP11 LML8:LML11 LWH8:LWH11 MGD8:MGD11 MPZ8:MPZ11 MZV8:MZV11 NJR8:NJR11 NTN8:NTN11 ODJ8:ODJ11 ONF8:ONF11 OXB8:OXB11 PGX8:PGX11 PQT8:PQT11 QAP8:QAP11 QKL8:QKL11 QUH8:QUH11 RED8:RED11 RNZ8:RNZ11 RXV8:RXV11 SHR8:SHR11 SRN8:SRN11 TBJ8:TBJ11 TLF8:TLF11 TVB8:TVB11 UEX8:UEX11 UOT8:UOT11 UYP8:UYP11 VIL8:VIL11 VSH8:VSH11 WCD8:WCD11 WLZ8:WLZ11 WVV8:WVV11" xr:uid="{00000000-0002-0000-0400-000010000000}">
      <formula1>$AP$5:$AP$6</formula1>
    </dataValidation>
    <dataValidation type="list" allowBlank="1" showInputMessage="1" showErrorMessage="1" sqref="UOT983007:UOT983015 JH63:JH67 TD63:TD67 ACZ63:ACZ67 AMV63:AMV67 AWR63:AWR67 BGN63:BGN67 BQJ63:BQJ67 CAF63:CAF67 CKB63:CKB67 CTX63:CTX67 DDT63:DDT67 DNP63:DNP67 DXL63:DXL67 EHH63:EHH67 ERD63:ERD67 FAZ63:FAZ67 FKV63:FKV67 FUR63:FUR67 GEN63:GEN67 GOJ63:GOJ67 GYF63:GYF67 HIB63:HIB67 HRX63:HRX67 IBT63:IBT67 ILP63:ILP67 IVL63:IVL67 JFH63:JFH67 JPD63:JPD67 JYZ63:JYZ67 KIV63:KIV67 KSR63:KSR67 LCN63:LCN67 LMJ63:LMJ67 LWF63:LWF67 MGB63:MGB67 MPX63:MPX67 MZT63:MZT67 NJP63:NJP67 NTL63:NTL67 ODH63:ODH67 OND63:OND67 OWZ63:OWZ67 PGV63:PGV67 PQR63:PQR67 QAN63:QAN67 QKJ63:QKJ67 QUF63:QUF67 REB63:REB67 RNX63:RNX67 RXT63:RXT67 SHP63:SHP67 SRL63:SRL67 TBH63:TBH67 TLD63:TLD67 TUZ63:TUZ67 UEV63:UEV67 UOR63:UOR67 UYN63:UYN67 VIJ63:VIJ67 VSF63:VSF67 WCB63:WCB67 WLX63:WLX67 WVT63:WVT67 L65526:L65530 JH65526:JH65530 TD65526:TD65530 ACZ65526:ACZ65530 AMV65526:AMV65530 AWR65526:AWR65530 BGN65526:BGN65530 BQJ65526:BQJ65530 CAF65526:CAF65530 CKB65526:CKB65530 CTX65526:CTX65530 DDT65526:DDT65530 DNP65526:DNP65530 DXL65526:DXL65530 EHH65526:EHH65530 ERD65526:ERD65530 FAZ65526:FAZ65530 FKV65526:FKV65530 FUR65526:FUR65530 GEN65526:GEN65530 GOJ65526:GOJ65530 GYF65526:GYF65530 HIB65526:HIB65530 HRX65526:HRX65530 IBT65526:IBT65530 ILP65526:ILP65530 IVL65526:IVL65530 JFH65526:JFH65530 JPD65526:JPD65530 JYZ65526:JYZ65530 KIV65526:KIV65530 KSR65526:KSR65530 LCN65526:LCN65530 LMJ65526:LMJ65530 LWF65526:LWF65530 MGB65526:MGB65530 MPX65526:MPX65530 MZT65526:MZT65530 NJP65526:NJP65530 NTL65526:NTL65530 ODH65526:ODH65530 OND65526:OND65530 OWZ65526:OWZ65530 PGV65526:PGV65530 PQR65526:PQR65530 QAN65526:QAN65530 QKJ65526:QKJ65530 QUF65526:QUF65530 REB65526:REB65530 RNX65526:RNX65530 RXT65526:RXT65530 SHP65526:SHP65530 SRL65526:SRL65530 TBH65526:TBH65530 TLD65526:TLD65530 TUZ65526:TUZ65530 UEV65526:UEV65530 UOR65526:UOR65530 UYN65526:UYN65530 VIJ65526:VIJ65530 VSF65526:VSF65530 WCB65526:WCB65530 WLX65526:WLX65530 WVT65526:WVT65530 L131062:L131066 JH131062:JH131066 TD131062:TD131066 ACZ131062:ACZ131066 AMV131062:AMV131066 AWR131062:AWR131066 BGN131062:BGN131066 BQJ131062:BQJ131066 CAF131062:CAF131066 CKB131062:CKB131066 CTX131062:CTX131066 DDT131062:DDT131066 DNP131062:DNP131066 DXL131062:DXL131066 EHH131062:EHH131066 ERD131062:ERD131066 FAZ131062:FAZ131066 FKV131062:FKV131066 FUR131062:FUR131066 GEN131062:GEN131066 GOJ131062:GOJ131066 GYF131062:GYF131066 HIB131062:HIB131066 HRX131062:HRX131066 IBT131062:IBT131066 ILP131062:ILP131066 IVL131062:IVL131066 JFH131062:JFH131066 JPD131062:JPD131066 JYZ131062:JYZ131066 KIV131062:KIV131066 KSR131062:KSR131066 LCN131062:LCN131066 LMJ131062:LMJ131066 LWF131062:LWF131066 MGB131062:MGB131066 MPX131062:MPX131066 MZT131062:MZT131066 NJP131062:NJP131066 NTL131062:NTL131066 ODH131062:ODH131066 OND131062:OND131066 OWZ131062:OWZ131066 PGV131062:PGV131066 PQR131062:PQR131066 QAN131062:QAN131066 QKJ131062:QKJ131066 QUF131062:QUF131066 REB131062:REB131066 RNX131062:RNX131066 RXT131062:RXT131066 SHP131062:SHP131066 SRL131062:SRL131066 TBH131062:TBH131066 TLD131062:TLD131066 TUZ131062:TUZ131066 UEV131062:UEV131066 UOR131062:UOR131066 UYN131062:UYN131066 VIJ131062:VIJ131066 VSF131062:VSF131066 WCB131062:WCB131066 WLX131062:WLX131066 WVT131062:WVT131066 L196598:L196602 JH196598:JH196602 TD196598:TD196602 ACZ196598:ACZ196602 AMV196598:AMV196602 AWR196598:AWR196602 BGN196598:BGN196602 BQJ196598:BQJ196602 CAF196598:CAF196602 CKB196598:CKB196602 CTX196598:CTX196602 DDT196598:DDT196602 DNP196598:DNP196602 DXL196598:DXL196602 EHH196598:EHH196602 ERD196598:ERD196602 FAZ196598:FAZ196602 FKV196598:FKV196602 FUR196598:FUR196602 GEN196598:GEN196602 GOJ196598:GOJ196602 GYF196598:GYF196602 HIB196598:HIB196602 HRX196598:HRX196602 IBT196598:IBT196602 ILP196598:ILP196602 IVL196598:IVL196602 JFH196598:JFH196602 JPD196598:JPD196602 JYZ196598:JYZ196602 KIV196598:KIV196602 KSR196598:KSR196602 LCN196598:LCN196602 LMJ196598:LMJ196602 LWF196598:LWF196602 MGB196598:MGB196602 MPX196598:MPX196602 MZT196598:MZT196602 NJP196598:NJP196602 NTL196598:NTL196602 ODH196598:ODH196602 OND196598:OND196602 OWZ196598:OWZ196602 PGV196598:PGV196602 PQR196598:PQR196602 QAN196598:QAN196602 QKJ196598:QKJ196602 QUF196598:QUF196602 REB196598:REB196602 RNX196598:RNX196602 RXT196598:RXT196602 SHP196598:SHP196602 SRL196598:SRL196602 TBH196598:TBH196602 TLD196598:TLD196602 TUZ196598:TUZ196602 UEV196598:UEV196602 UOR196598:UOR196602 UYN196598:UYN196602 VIJ196598:VIJ196602 VSF196598:VSF196602 WCB196598:WCB196602 WLX196598:WLX196602 WVT196598:WVT196602 L262134:L262138 JH262134:JH262138 TD262134:TD262138 ACZ262134:ACZ262138 AMV262134:AMV262138 AWR262134:AWR262138 BGN262134:BGN262138 BQJ262134:BQJ262138 CAF262134:CAF262138 CKB262134:CKB262138 CTX262134:CTX262138 DDT262134:DDT262138 DNP262134:DNP262138 DXL262134:DXL262138 EHH262134:EHH262138 ERD262134:ERD262138 FAZ262134:FAZ262138 FKV262134:FKV262138 FUR262134:FUR262138 GEN262134:GEN262138 GOJ262134:GOJ262138 GYF262134:GYF262138 HIB262134:HIB262138 HRX262134:HRX262138 IBT262134:IBT262138 ILP262134:ILP262138 IVL262134:IVL262138 JFH262134:JFH262138 JPD262134:JPD262138 JYZ262134:JYZ262138 KIV262134:KIV262138 KSR262134:KSR262138 LCN262134:LCN262138 LMJ262134:LMJ262138 LWF262134:LWF262138 MGB262134:MGB262138 MPX262134:MPX262138 MZT262134:MZT262138 NJP262134:NJP262138 NTL262134:NTL262138 ODH262134:ODH262138 OND262134:OND262138 OWZ262134:OWZ262138 PGV262134:PGV262138 PQR262134:PQR262138 QAN262134:QAN262138 QKJ262134:QKJ262138 QUF262134:QUF262138 REB262134:REB262138 RNX262134:RNX262138 RXT262134:RXT262138 SHP262134:SHP262138 SRL262134:SRL262138 TBH262134:TBH262138 TLD262134:TLD262138 TUZ262134:TUZ262138 UEV262134:UEV262138 UOR262134:UOR262138 UYN262134:UYN262138 VIJ262134:VIJ262138 VSF262134:VSF262138 WCB262134:WCB262138 WLX262134:WLX262138 WVT262134:WVT262138 L327670:L327674 JH327670:JH327674 TD327670:TD327674 ACZ327670:ACZ327674 AMV327670:AMV327674 AWR327670:AWR327674 BGN327670:BGN327674 BQJ327670:BQJ327674 CAF327670:CAF327674 CKB327670:CKB327674 CTX327670:CTX327674 DDT327670:DDT327674 DNP327670:DNP327674 DXL327670:DXL327674 EHH327670:EHH327674 ERD327670:ERD327674 FAZ327670:FAZ327674 FKV327670:FKV327674 FUR327670:FUR327674 GEN327670:GEN327674 GOJ327670:GOJ327674 GYF327670:GYF327674 HIB327670:HIB327674 HRX327670:HRX327674 IBT327670:IBT327674 ILP327670:ILP327674 IVL327670:IVL327674 JFH327670:JFH327674 JPD327670:JPD327674 JYZ327670:JYZ327674 KIV327670:KIV327674 KSR327670:KSR327674 LCN327670:LCN327674 LMJ327670:LMJ327674 LWF327670:LWF327674 MGB327670:MGB327674 MPX327670:MPX327674 MZT327670:MZT327674 NJP327670:NJP327674 NTL327670:NTL327674 ODH327670:ODH327674 OND327670:OND327674 OWZ327670:OWZ327674 PGV327670:PGV327674 PQR327670:PQR327674 QAN327670:QAN327674 QKJ327670:QKJ327674 QUF327670:QUF327674 REB327670:REB327674 RNX327670:RNX327674 RXT327670:RXT327674 SHP327670:SHP327674 SRL327670:SRL327674 TBH327670:TBH327674 TLD327670:TLD327674 TUZ327670:TUZ327674 UEV327670:UEV327674 UOR327670:UOR327674 UYN327670:UYN327674 VIJ327670:VIJ327674 VSF327670:VSF327674 WCB327670:WCB327674 WLX327670:WLX327674 WVT327670:WVT327674 L393206:L393210 JH393206:JH393210 TD393206:TD393210 ACZ393206:ACZ393210 AMV393206:AMV393210 AWR393206:AWR393210 BGN393206:BGN393210 BQJ393206:BQJ393210 CAF393206:CAF393210 CKB393206:CKB393210 CTX393206:CTX393210 DDT393206:DDT393210 DNP393206:DNP393210 DXL393206:DXL393210 EHH393206:EHH393210 ERD393206:ERD393210 FAZ393206:FAZ393210 FKV393206:FKV393210 FUR393206:FUR393210 GEN393206:GEN393210 GOJ393206:GOJ393210 GYF393206:GYF393210 HIB393206:HIB393210 HRX393206:HRX393210 IBT393206:IBT393210 ILP393206:ILP393210 IVL393206:IVL393210 JFH393206:JFH393210 JPD393206:JPD393210 JYZ393206:JYZ393210 KIV393206:KIV393210 KSR393206:KSR393210 LCN393206:LCN393210 LMJ393206:LMJ393210 LWF393206:LWF393210 MGB393206:MGB393210 MPX393206:MPX393210 MZT393206:MZT393210 NJP393206:NJP393210 NTL393206:NTL393210 ODH393206:ODH393210 OND393206:OND393210 OWZ393206:OWZ393210 PGV393206:PGV393210 PQR393206:PQR393210 QAN393206:QAN393210 QKJ393206:QKJ393210 QUF393206:QUF393210 REB393206:REB393210 RNX393206:RNX393210 RXT393206:RXT393210 SHP393206:SHP393210 SRL393206:SRL393210 TBH393206:TBH393210 TLD393206:TLD393210 TUZ393206:TUZ393210 UEV393206:UEV393210 UOR393206:UOR393210 UYN393206:UYN393210 VIJ393206:VIJ393210 VSF393206:VSF393210 WCB393206:WCB393210 WLX393206:WLX393210 WVT393206:WVT393210 L458742:L458746 JH458742:JH458746 TD458742:TD458746 ACZ458742:ACZ458746 AMV458742:AMV458746 AWR458742:AWR458746 BGN458742:BGN458746 BQJ458742:BQJ458746 CAF458742:CAF458746 CKB458742:CKB458746 CTX458742:CTX458746 DDT458742:DDT458746 DNP458742:DNP458746 DXL458742:DXL458746 EHH458742:EHH458746 ERD458742:ERD458746 FAZ458742:FAZ458746 FKV458742:FKV458746 FUR458742:FUR458746 GEN458742:GEN458746 GOJ458742:GOJ458746 GYF458742:GYF458746 HIB458742:HIB458746 HRX458742:HRX458746 IBT458742:IBT458746 ILP458742:ILP458746 IVL458742:IVL458746 JFH458742:JFH458746 JPD458742:JPD458746 JYZ458742:JYZ458746 KIV458742:KIV458746 KSR458742:KSR458746 LCN458742:LCN458746 LMJ458742:LMJ458746 LWF458742:LWF458746 MGB458742:MGB458746 MPX458742:MPX458746 MZT458742:MZT458746 NJP458742:NJP458746 NTL458742:NTL458746 ODH458742:ODH458746 OND458742:OND458746 OWZ458742:OWZ458746 PGV458742:PGV458746 PQR458742:PQR458746 QAN458742:QAN458746 QKJ458742:QKJ458746 QUF458742:QUF458746 REB458742:REB458746 RNX458742:RNX458746 RXT458742:RXT458746 SHP458742:SHP458746 SRL458742:SRL458746 TBH458742:TBH458746 TLD458742:TLD458746 TUZ458742:TUZ458746 UEV458742:UEV458746 UOR458742:UOR458746 UYN458742:UYN458746 VIJ458742:VIJ458746 VSF458742:VSF458746 WCB458742:WCB458746 WLX458742:WLX458746 WVT458742:WVT458746 L524278:L524282 JH524278:JH524282 TD524278:TD524282 ACZ524278:ACZ524282 AMV524278:AMV524282 AWR524278:AWR524282 BGN524278:BGN524282 BQJ524278:BQJ524282 CAF524278:CAF524282 CKB524278:CKB524282 CTX524278:CTX524282 DDT524278:DDT524282 DNP524278:DNP524282 DXL524278:DXL524282 EHH524278:EHH524282 ERD524278:ERD524282 FAZ524278:FAZ524282 FKV524278:FKV524282 FUR524278:FUR524282 GEN524278:GEN524282 GOJ524278:GOJ524282 GYF524278:GYF524282 HIB524278:HIB524282 HRX524278:HRX524282 IBT524278:IBT524282 ILP524278:ILP524282 IVL524278:IVL524282 JFH524278:JFH524282 JPD524278:JPD524282 JYZ524278:JYZ524282 KIV524278:KIV524282 KSR524278:KSR524282 LCN524278:LCN524282 LMJ524278:LMJ524282 LWF524278:LWF524282 MGB524278:MGB524282 MPX524278:MPX524282 MZT524278:MZT524282 NJP524278:NJP524282 NTL524278:NTL524282 ODH524278:ODH524282 OND524278:OND524282 OWZ524278:OWZ524282 PGV524278:PGV524282 PQR524278:PQR524282 QAN524278:QAN524282 QKJ524278:QKJ524282 QUF524278:QUF524282 REB524278:REB524282 RNX524278:RNX524282 RXT524278:RXT524282 SHP524278:SHP524282 SRL524278:SRL524282 TBH524278:TBH524282 TLD524278:TLD524282 TUZ524278:TUZ524282 UEV524278:UEV524282 UOR524278:UOR524282 UYN524278:UYN524282 VIJ524278:VIJ524282 VSF524278:VSF524282 WCB524278:WCB524282 WLX524278:WLX524282 WVT524278:WVT524282 L589814:L589818 JH589814:JH589818 TD589814:TD589818 ACZ589814:ACZ589818 AMV589814:AMV589818 AWR589814:AWR589818 BGN589814:BGN589818 BQJ589814:BQJ589818 CAF589814:CAF589818 CKB589814:CKB589818 CTX589814:CTX589818 DDT589814:DDT589818 DNP589814:DNP589818 DXL589814:DXL589818 EHH589814:EHH589818 ERD589814:ERD589818 FAZ589814:FAZ589818 FKV589814:FKV589818 FUR589814:FUR589818 GEN589814:GEN589818 GOJ589814:GOJ589818 GYF589814:GYF589818 HIB589814:HIB589818 HRX589814:HRX589818 IBT589814:IBT589818 ILP589814:ILP589818 IVL589814:IVL589818 JFH589814:JFH589818 JPD589814:JPD589818 JYZ589814:JYZ589818 KIV589814:KIV589818 KSR589814:KSR589818 LCN589814:LCN589818 LMJ589814:LMJ589818 LWF589814:LWF589818 MGB589814:MGB589818 MPX589814:MPX589818 MZT589814:MZT589818 NJP589814:NJP589818 NTL589814:NTL589818 ODH589814:ODH589818 OND589814:OND589818 OWZ589814:OWZ589818 PGV589814:PGV589818 PQR589814:PQR589818 QAN589814:QAN589818 QKJ589814:QKJ589818 QUF589814:QUF589818 REB589814:REB589818 RNX589814:RNX589818 RXT589814:RXT589818 SHP589814:SHP589818 SRL589814:SRL589818 TBH589814:TBH589818 TLD589814:TLD589818 TUZ589814:TUZ589818 UEV589814:UEV589818 UOR589814:UOR589818 UYN589814:UYN589818 VIJ589814:VIJ589818 VSF589814:VSF589818 WCB589814:WCB589818 WLX589814:WLX589818 WVT589814:WVT589818 L655350:L655354 JH655350:JH655354 TD655350:TD655354 ACZ655350:ACZ655354 AMV655350:AMV655354 AWR655350:AWR655354 BGN655350:BGN655354 BQJ655350:BQJ655354 CAF655350:CAF655354 CKB655350:CKB655354 CTX655350:CTX655354 DDT655350:DDT655354 DNP655350:DNP655354 DXL655350:DXL655354 EHH655350:EHH655354 ERD655350:ERD655354 FAZ655350:FAZ655354 FKV655350:FKV655354 FUR655350:FUR655354 GEN655350:GEN655354 GOJ655350:GOJ655354 GYF655350:GYF655354 HIB655350:HIB655354 HRX655350:HRX655354 IBT655350:IBT655354 ILP655350:ILP655354 IVL655350:IVL655354 JFH655350:JFH655354 JPD655350:JPD655354 JYZ655350:JYZ655354 KIV655350:KIV655354 KSR655350:KSR655354 LCN655350:LCN655354 LMJ655350:LMJ655354 LWF655350:LWF655354 MGB655350:MGB655354 MPX655350:MPX655354 MZT655350:MZT655354 NJP655350:NJP655354 NTL655350:NTL655354 ODH655350:ODH655354 OND655350:OND655354 OWZ655350:OWZ655354 PGV655350:PGV655354 PQR655350:PQR655354 QAN655350:QAN655354 QKJ655350:QKJ655354 QUF655350:QUF655354 REB655350:REB655354 RNX655350:RNX655354 RXT655350:RXT655354 SHP655350:SHP655354 SRL655350:SRL655354 TBH655350:TBH655354 TLD655350:TLD655354 TUZ655350:TUZ655354 UEV655350:UEV655354 UOR655350:UOR655354 UYN655350:UYN655354 VIJ655350:VIJ655354 VSF655350:VSF655354 WCB655350:WCB655354 WLX655350:WLX655354 WVT655350:WVT655354 L720886:L720890 JH720886:JH720890 TD720886:TD720890 ACZ720886:ACZ720890 AMV720886:AMV720890 AWR720886:AWR720890 BGN720886:BGN720890 BQJ720886:BQJ720890 CAF720886:CAF720890 CKB720886:CKB720890 CTX720886:CTX720890 DDT720886:DDT720890 DNP720886:DNP720890 DXL720886:DXL720890 EHH720886:EHH720890 ERD720886:ERD720890 FAZ720886:FAZ720890 FKV720886:FKV720890 FUR720886:FUR720890 GEN720886:GEN720890 GOJ720886:GOJ720890 GYF720886:GYF720890 HIB720886:HIB720890 HRX720886:HRX720890 IBT720886:IBT720890 ILP720886:ILP720890 IVL720886:IVL720890 JFH720886:JFH720890 JPD720886:JPD720890 JYZ720886:JYZ720890 KIV720886:KIV720890 KSR720886:KSR720890 LCN720886:LCN720890 LMJ720886:LMJ720890 LWF720886:LWF720890 MGB720886:MGB720890 MPX720886:MPX720890 MZT720886:MZT720890 NJP720886:NJP720890 NTL720886:NTL720890 ODH720886:ODH720890 OND720886:OND720890 OWZ720886:OWZ720890 PGV720886:PGV720890 PQR720886:PQR720890 QAN720886:QAN720890 QKJ720886:QKJ720890 QUF720886:QUF720890 REB720886:REB720890 RNX720886:RNX720890 RXT720886:RXT720890 SHP720886:SHP720890 SRL720886:SRL720890 TBH720886:TBH720890 TLD720886:TLD720890 TUZ720886:TUZ720890 UEV720886:UEV720890 UOR720886:UOR720890 UYN720886:UYN720890 VIJ720886:VIJ720890 VSF720886:VSF720890 WCB720886:WCB720890 WLX720886:WLX720890 WVT720886:WVT720890 L786422:L786426 JH786422:JH786426 TD786422:TD786426 ACZ786422:ACZ786426 AMV786422:AMV786426 AWR786422:AWR786426 BGN786422:BGN786426 BQJ786422:BQJ786426 CAF786422:CAF786426 CKB786422:CKB786426 CTX786422:CTX786426 DDT786422:DDT786426 DNP786422:DNP786426 DXL786422:DXL786426 EHH786422:EHH786426 ERD786422:ERD786426 FAZ786422:FAZ786426 FKV786422:FKV786426 FUR786422:FUR786426 GEN786422:GEN786426 GOJ786422:GOJ786426 GYF786422:GYF786426 HIB786422:HIB786426 HRX786422:HRX786426 IBT786422:IBT786426 ILP786422:ILP786426 IVL786422:IVL786426 JFH786422:JFH786426 JPD786422:JPD786426 JYZ786422:JYZ786426 KIV786422:KIV786426 KSR786422:KSR786426 LCN786422:LCN786426 LMJ786422:LMJ786426 LWF786422:LWF786426 MGB786422:MGB786426 MPX786422:MPX786426 MZT786422:MZT786426 NJP786422:NJP786426 NTL786422:NTL786426 ODH786422:ODH786426 OND786422:OND786426 OWZ786422:OWZ786426 PGV786422:PGV786426 PQR786422:PQR786426 QAN786422:QAN786426 QKJ786422:QKJ786426 QUF786422:QUF786426 REB786422:REB786426 RNX786422:RNX786426 RXT786422:RXT786426 SHP786422:SHP786426 SRL786422:SRL786426 TBH786422:TBH786426 TLD786422:TLD786426 TUZ786422:TUZ786426 UEV786422:UEV786426 UOR786422:UOR786426 UYN786422:UYN786426 VIJ786422:VIJ786426 VSF786422:VSF786426 WCB786422:WCB786426 WLX786422:WLX786426 WVT786422:WVT786426 L851958:L851962 JH851958:JH851962 TD851958:TD851962 ACZ851958:ACZ851962 AMV851958:AMV851962 AWR851958:AWR851962 BGN851958:BGN851962 BQJ851958:BQJ851962 CAF851958:CAF851962 CKB851958:CKB851962 CTX851958:CTX851962 DDT851958:DDT851962 DNP851958:DNP851962 DXL851958:DXL851962 EHH851958:EHH851962 ERD851958:ERD851962 FAZ851958:FAZ851962 FKV851958:FKV851962 FUR851958:FUR851962 GEN851958:GEN851962 GOJ851958:GOJ851962 GYF851958:GYF851962 HIB851958:HIB851962 HRX851958:HRX851962 IBT851958:IBT851962 ILP851958:ILP851962 IVL851958:IVL851962 JFH851958:JFH851962 JPD851958:JPD851962 JYZ851958:JYZ851962 KIV851958:KIV851962 KSR851958:KSR851962 LCN851958:LCN851962 LMJ851958:LMJ851962 LWF851958:LWF851962 MGB851958:MGB851962 MPX851958:MPX851962 MZT851958:MZT851962 NJP851958:NJP851962 NTL851958:NTL851962 ODH851958:ODH851962 OND851958:OND851962 OWZ851958:OWZ851962 PGV851958:PGV851962 PQR851958:PQR851962 QAN851958:QAN851962 QKJ851958:QKJ851962 QUF851958:QUF851962 REB851958:REB851962 RNX851958:RNX851962 RXT851958:RXT851962 SHP851958:SHP851962 SRL851958:SRL851962 TBH851958:TBH851962 TLD851958:TLD851962 TUZ851958:TUZ851962 UEV851958:UEV851962 UOR851958:UOR851962 UYN851958:UYN851962 VIJ851958:VIJ851962 VSF851958:VSF851962 WCB851958:WCB851962 WLX851958:WLX851962 WVT851958:WVT851962 L917494:L917498 JH917494:JH917498 TD917494:TD917498 ACZ917494:ACZ917498 AMV917494:AMV917498 AWR917494:AWR917498 BGN917494:BGN917498 BQJ917494:BQJ917498 CAF917494:CAF917498 CKB917494:CKB917498 CTX917494:CTX917498 DDT917494:DDT917498 DNP917494:DNP917498 DXL917494:DXL917498 EHH917494:EHH917498 ERD917494:ERD917498 FAZ917494:FAZ917498 FKV917494:FKV917498 FUR917494:FUR917498 GEN917494:GEN917498 GOJ917494:GOJ917498 GYF917494:GYF917498 HIB917494:HIB917498 HRX917494:HRX917498 IBT917494:IBT917498 ILP917494:ILP917498 IVL917494:IVL917498 JFH917494:JFH917498 JPD917494:JPD917498 JYZ917494:JYZ917498 KIV917494:KIV917498 KSR917494:KSR917498 LCN917494:LCN917498 LMJ917494:LMJ917498 LWF917494:LWF917498 MGB917494:MGB917498 MPX917494:MPX917498 MZT917494:MZT917498 NJP917494:NJP917498 NTL917494:NTL917498 ODH917494:ODH917498 OND917494:OND917498 OWZ917494:OWZ917498 PGV917494:PGV917498 PQR917494:PQR917498 QAN917494:QAN917498 QKJ917494:QKJ917498 QUF917494:QUF917498 REB917494:REB917498 RNX917494:RNX917498 RXT917494:RXT917498 SHP917494:SHP917498 SRL917494:SRL917498 TBH917494:TBH917498 TLD917494:TLD917498 TUZ917494:TUZ917498 UEV917494:UEV917498 UOR917494:UOR917498 UYN917494:UYN917498 VIJ917494:VIJ917498 VSF917494:VSF917498 WCB917494:WCB917498 WLX917494:WLX917498 WVT917494:WVT917498 L983030:L983034 JH983030:JH983034 TD983030:TD983034 ACZ983030:ACZ983034 AMV983030:AMV983034 AWR983030:AWR983034 BGN983030:BGN983034 BQJ983030:BQJ983034 CAF983030:CAF983034 CKB983030:CKB983034 CTX983030:CTX983034 DDT983030:DDT983034 DNP983030:DNP983034 DXL983030:DXL983034 EHH983030:EHH983034 ERD983030:ERD983034 FAZ983030:FAZ983034 FKV983030:FKV983034 FUR983030:FUR983034 GEN983030:GEN983034 GOJ983030:GOJ983034 GYF983030:GYF983034 HIB983030:HIB983034 HRX983030:HRX983034 IBT983030:IBT983034 ILP983030:ILP983034 IVL983030:IVL983034 JFH983030:JFH983034 JPD983030:JPD983034 JYZ983030:JYZ983034 KIV983030:KIV983034 KSR983030:KSR983034 LCN983030:LCN983034 LMJ983030:LMJ983034 LWF983030:LWF983034 MGB983030:MGB983034 MPX983030:MPX983034 MZT983030:MZT983034 NJP983030:NJP983034 NTL983030:NTL983034 ODH983030:ODH983034 OND983030:OND983034 OWZ983030:OWZ983034 PGV983030:PGV983034 PQR983030:PQR983034 QAN983030:QAN983034 QKJ983030:QKJ983034 QUF983030:QUF983034 REB983030:REB983034 RNX983030:RNX983034 RXT983030:RXT983034 SHP983030:SHP983034 SRL983030:SRL983034 TBH983030:TBH983034 TLD983030:TLD983034 TUZ983030:TUZ983034 UEV983030:UEV983034 UOR983030:UOR983034 UYN983030:UYN983034 VIJ983030:VIJ983034 VSF983030:VSF983034 WCB983030:WCB983034 WLX983030:WLX983034 WVT983030:WVT983034 WVV983007:WVV983015 JJ38:JJ42 TF38:TF42 ADB38:ADB42 AMX38:AMX42 AWT38:AWT42 BGP38:BGP42 BQL38:BQL42 CAH38:CAH42 CKD38:CKD42 CTZ38:CTZ42 DDV38:DDV42 DNR38:DNR42 DXN38:DXN42 EHJ38:EHJ42 ERF38:ERF42 FBB38:FBB42 FKX38:FKX42 FUT38:FUT42 GEP38:GEP42 GOL38:GOL42 GYH38:GYH42 HID38:HID42 HRZ38:HRZ42 IBV38:IBV42 ILR38:ILR42 IVN38:IVN42 JFJ38:JFJ42 JPF38:JPF42 JZB38:JZB42 KIX38:KIX42 KST38:KST42 LCP38:LCP42 LML38:LML42 LWH38:LWH42 MGD38:MGD42 MPZ38:MPZ42 MZV38:MZV42 NJR38:NJR42 NTN38:NTN42 ODJ38:ODJ42 ONF38:ONF42 OXB38:OXB42 PGX38:PGX42 PQT38:PQT42 QAP38:QAP42 QKL38:QKL42 QUH38:QUH42 RED38:RED42 RNZ38:RNZ42 RXV38:RXV42 SHR38:SHR42 SRN38:SRN42 TBJ38:TBJ42 TLF38:TLF42 TVB38:TVB42 UEX38:UEX42 UOT38:UOT42 UYP38:UYP42 VIL38:VIL42 VSH38:VSH42 WCD38:WCD42 WLZ38:WLZ42 WVV38:WVV42 N65484:N65498 JJ65484:JJ65498 TF65484:TF65498 ADB65484:ADB65498 AMX65484:AMX65498 AWT65484:AWT65498 BGP65484:BGP65498 BQL65484:BQL65498 CAH65484:CAH65498 CKD65484:CKD65498 CTZ65484:CTZ65498 DDV65484:DDV65498 DNR65484:DNR65498 DXN65484:DXN65498 EHJ65484:EHJ65498 ERF65484:ERF65498 FBB65484:FBB65498 FKX65484:FKX65498 FUT65484:FUT65498 GEP65484:GEP65498 GOL65484:GOL65498 GYH65484:GYH65498 HID65484:HID65498 HRZ65484:HRZ65498 IBV65484:IBV65498 ILR65484:ILR65498 IVN65484:IVN65498 JFJ65484:JFJ65498 JPF65484:JPF65498 JZB65484:JZB65498 KIX65484:KIX65498 KST65484:KST65498 LCP65484:LCP65498 LML65484:LML65498 LWH65484:LWH65498 MGD65484:MGD65498 MPZ65484:MPZ65498 MZV65484:MZV65498 NJR65484:NJR65498 NTN65484:NTN65498 ODJ65484:ODJ65498 ONF65484:ONF65498 OXB65484:OXB65498 PGX65484:PGX65498 PQT65484:PQT65498 QAP65484:QAP65498 QKL65484:QKL65498 QUH65484:QUH65498 RED65484:RED65498 RNZ65484:RNZ65498 RXV65484:RXV65498 SHR65484:SHR65498 SRN65484:SRN65498 TBJ65484:TBJ65498 TLF65484:TLF65498 TVB65484:TVB65498 UEX65484:UEX65498 UOT65484:UOT65498 UYP65484:UYP65498 VIL65484:VIL65498 VSH65484:VSH65498 WCD65484:WCD65498 WLZ65484:WLZ65498 WVV65484:WVV65498 N131020:N131034 JJ131020:JJ131034 TF131020:TF131034 ADB131020:ADB131034 AMX131020:AMX131034 AWT131020:AWT131034 BGP131020:BGP131034 BQL131020:BQL131034 CAH131020:CAH131034 CKD131020:CKD131034 CTZ131020:CTZ131034 DDV131020:DDV131034 DNR131020:DNR131034 DXN131020:DXN131034 EHJ131020:EHJ131034 ERF131020:ERF131034 FBB131020:FBB131034 FKX131020:FKX131034 FUT131020:FUT131034 GEP131020:GEP131034 GOL131020:GOL131034 GYH131020:GYH131034 HID131020:HID131034 HRZ131020:HRZ131034 IBV131020:IBV131034 ILR131020:ILR131034 IVN131020:IVN131034 JFJ131020:JFJ131034 JPF131020:JPF131034 JZB131020:JZB131034 KIX131020:KIX131034 KST131020:KST131034 LCP131020:LCP131034 LML131020:LML131034 LWH131020:LWH131034 MGD131020:MGD131034 MPZ131020:MPZ131034 MZV131020:MZV131034 NJR131020:NJR131034 NTN131020:NTN131034 ODJ131020:ODJ131034 ONF131020:ONF131034 OXB131020:OXB131034 PGX131020:PGX131034 PQT131020:PQT131034 QAP131020:QAP131034 QKL131020:QKL131034 QUH131020:QUH131034 RED131020:RED131034 RNZ131020:RNZ131034 RXV131020:RXV131034 SHR131020:SHR131034 SRN131020:SRN131034 TBJ131020:TBJ131034 TLF131020:TLF131034 TVB131020:TVB131034 UEX131020:UEX131034 UOT131020:UOT131034 UYP131020:UYP131034 VIL131020:VIL131034 VSH131020:VSH131034 WCD131020:WCD131034 WLZ131020:WLZ131034 WVV131020:WVV131034 N196556:N196570 JJ196556:JJ196570 TF196556:TF196570 ADB196556:ADB196570 AMX196556:AMX196570 AWT196556:AWT196570 BGP196556:BGP196570 BQL196556:BQL196570 CAH196556:CAH196570 CKD196556:CKD196570 CTZ196556:CTZ196570 DDV196556:DDV196570 DNR196556:DNR196570 DXN196556:DXN196570 EHJ196556:EHJ196570 ERF196556:ERF196570 FBB196556:FBB196570 FKX196556:FKX196570 FUT196556:FUT196570 GEP196556:GEP196570 GOL196556:GOL196570 GYH196556:GYH196570 HID196556:HID196570 HRZ196556:HRZ196570 IBV196556:IBV196570 ILR196556:ILR196570 IVN196556:IVN196570 JFJ196556:JFJ196570 JPF196556:JPF196570 JZB196556:JZB196570 KIX196556:KIX196570 KST196556:KST196570 LCP196556:LCP196570 LML196556:LML196570 LWH196556:LWH196570 MGD196556:MGD196570 MPZ196556:MPZ196570 MZV196556:MZV196570 NJR196556:NJR196570 NTN196556:NTN196570 ODJ196556:ODJ196570 ONF196556:ONF196570 OXB196556:OXB196570 PGX196556:PGX196570 PQT196556:PQT196570 QAP196556:QAP196570 QKL196556:QKL196570 QUH196556:QUH196570 RED196556:RED196570 RNZ196556:RNZ196570 RXV196556:RXV196570 SHR196556:SHR196570 SRN196556:SRN196570 TBJ196556:TBJ196570 TLF196556:TLF196570 TVB196556:TVB196570 UEX196556:UEX196570 UOT196556:UOT196570 UYP196556:UYP196570 VIL196556:VIL196570 VSH196556:VSH196570 WCD196556:WCD196570 WLZ196556:WLZ196570 WVV196556:WVV196570 N262092:N262106 JJ262092:JJ262106 TF262092:TF262106 ADB262092:ADB262106 AMX262092:AMX262106 AWT262092:AWT262106 BGP262092:BGP262106 BQL262092:BQL262106 CAH262092:CAH262106 CKD262092:CKD262106 CTZ262092:CTZ262106 DDV262092:DDV262106 DNR262092:DNR262106 DXN262092:DXN262106 EHJ262092:EHJ262106 ERF262092:ERF262106 FBB262092:FBB262106 FKX262092:FKX262106 FUT262092:FUT262106 GEP262092:GEP262106 GOL262092:GOL262106 GYH262092:GYH262106 HID262092:HID262106 HRZ262092:HRZ262106 IBV262092:IBV262106 ILR262092:ILR262106 IVN262092:IVN262106 JFJ262092:JFJ262106 JPF262092:JPF262106 JZB262092:JZB262106 KIX262092:KIX262106 KST262092:KST262106 LCP262092:LCP262106 LML262092:LML262106 LWH262092:LWH262106 MGD262092:MGD262106 MPZ262092:MPZ262106 MZV262092:MZV262106 NJR262092:NJR262106 NTN262092:NTN262106 ODJ262092:ODJ262106 ONF262092:ONF262106 OXB262092:OXB262106 PGX262092:PGX262106 PQT262092:PQT262106 QAP262092:QAP262106 QKL262092:QKL262106 QUH262092:QUH262106 RED262092:RED262106 RNZ262092:RNZ262106 RXV262092:RXV262106 SHR262092:SHR262106 SRN262092:SRN262106 TBJ262092:TBJ262106 TLF262092:TLF262106 TVB262092:TVB262106 UEX262092:UEX262106 UOT262092:UOT262106 UYP262092:UYP262106 VIL262092:VIL262106 VSH262092:VSH262106 WCD262092:WCD262106 WLZ262092:WLZ262106 WVV262092:WVV262106 N327628:N327642 JJ327628:JJ327642 TF327628:TF327642 ADB327628:ADB327642 AMX327628:AMX327642 AWT327628:AWT327642 BGP327628:BGP327642 BQL327628:BQL327642 CAH327628:CAH327642 CKD327628:CKD327642 CTZ327628:CTZ327642 DDV327628:DDV327642 DNR327628:DNR327642 DXN327628:DXN327642 EHJ327628:EHJ327642 ERF327628:ERF327642 FBB327628:FBB327642 FKX327628:FKX327642 FUT327628:FUT327642 GEP327628:GEP327642 GOL327628:GOL327642 GYH327628:GYH327642 HID327628:HID327642 HRZ327628:HRZ327642 IBV327628:IBV327642 ILR327628:ILR327642 IVN327628:IVN327642 JFJ327628:JFJ327642 JPF327628:JPF327642 JZB327628:JZB327642 KIX327628:KIX327642 KST327628:KST327642 LCP327628:LCP327642 LML327628:LML327642 LWH327628:LWH327642 MGD327628:MGD327642 MPZ327628:MPZ327642 MZV327628:MZV327642 NJR327628:NJR327642 NTN327628:NTN327642 ODJ327628:ODJ327642 ONF327628:ONF327642 OXB327628:OXB327642 PGX327628:PGX327642 PQT327628:PQT327642 QAP327628:QAP327642 QKL327628:QKL327642 QUH327628:QUH327642 RED327628:RED327642 RNZ327628:RNZ327642 RXV327628:RXV327642 SHR327628:SHR327642 SRN327628:SRN327642 TBJ327628:TBJ327642 TLF327628:TLF327642 TVB327628:TVB327642 UEX327628:UEX327642 UOT327628:UOT327642 UYP327628:UYP327642 VIL327628:VIL327642 VSH327628:VSH327642 WCD327628:WCD327642 WLZ327628:WLZ327642 WVV327628:WVV327642 N393164:N393178 JJ393164:JJ393178 TF393164:TF393178 ADB393164:ADB393178 AMX393164:AMX393178 AWT393164:AWT393178 BGP393164:BGP393178 BQL393164:BQL393178 CAH393164:CAH393178 CKD393164:CKD393178 CTZ393164:CTZ393178 DDV393164:DDV393178 DNR393164:DNR393178 DXN393164:DXN393178 EHJ393164:EHJ393178 ERF393164:ERF393178 FBB393164:FBB393178 FKX393164:FKX393178 FUT393164:FUT393178 GEP393164:GEP393178 GOL393164:GOL393178 GYH393164:GYH393178 HID393164:HID393178 HRZ393164:HRZ393178 IBV393164:IBV393178 ILR393164:ILR393178 IVN393164:IVN393178 JFJ393164:JFJ393178 JPF393164:JPF393178 JZB393164:JZB393178 KIX393164:KIX393178 KST393164:KST393178 LCP393164:LCP393178 LML393164:LML393178 LWH393164:LWH393178 MGD393164:MGD393178 MPZ393164:MPZ393178 MZV393164:MZV393178 NJR393164:NJR393178 NTN393164:NTN393178 ODJ393164:ODJ393178 ONF393164:ONF393178 OXB393164:OXB393178 PGX393164:PGX393178 PQT393164:PQT393178 QAP393164:QAP393178 QKL393164:QKL393178 QUH393164:QUH393178 RED393164:RED393178 RNZ393164:RNZ393178 RXV393164:RXV393178 SHR393164:SHR393178 SRN393164:SRN393178 TBJ393164:TBJ393178 TLF393164:TLF393178 TVB393164:TVB393178 UEX393164:UEX393178 UOT393164:UOT393178 UYP393164:UYP393178 VIL393164:VIL393178 VSH393164:VSH393178 WCD393164:WCD393178 WLZ393164:WLZ393178 WVV393164:WVV393178 N458700:N458714 JJ458700:JJ458714 TF458700:TF458714 ADB458700:ADB458714 AMX458700:AMX458714 AWT458700:AWT458714 BGP458700:BGP458714 BQL458700:BQL458714 CAH458700:CAH458714 CKD458700:CKD458714 CTZ458700:CTZ458714 DDV458700:DDV458714 DNR458700:DNR458714 DXN458700:DXN458714 EHJ458700:EHJ458714 ERF458700:ERF458714 FBB458700:FBB458714 FKX458700:FKX458714 FUT458700:FUT458714 GEP458700:GEP458714 GOL458700:GOL458714 GYH458700:GYH458714 HID458700:HID458714 HRZ458700:HRZ458714 IBV458700:IBV458714 ILR458700:ILR458714 IVN458700:IVN458714 JFJ458700:JFJ458714 JPF458700:JPF458714 JZB458700:JZB458714 KIX458700:KIX458714 KST458700:KST458714 LCP458700:LCP458714 LML458700:LML458714 LWH458700:LWH458714 MGD458700:MGD458714 MPZ458700:MPZ458714 MZV458700:MZV458714 NJR458700:NJR458714 NTN458700:NTN458714 ODJ458700:ODJ458714 ONF458700:ONF458714 OXB458700:OXB458714 PGX458700:PGX458714 PQT458700:PQT458714 QAP458700:QAP458714 QKL458700:QKL458714 QUH458700:QUH458714 RED458700:RED458714 RNZ458700:RNZ458714 RXV458700:RXV458714 SHR458700:SHR458714 SRN458700:SRN458714 TBJ458700:TBJ458714 TLF458700:TLF458714 TVB458700:TVB458714 UEX458700:UEX458714 UOT458700:UOT458714 UYP458700:UYP458714 VIL458700:VIL458714 VSH458700:VSH458714 WCD458700:WCD458714 WLZ458700:WLZ458714 WVV458700:WVV458714 N524236:N524250 JJ524236:JJ524250 TF524236:TF524250 ADB524236:ADB524250 AMX524236:AMX524250 AWT524236:AWT524250 BGP524236:BGP524250 BQL524236:BQL524250 CAH524236:CAH524250 CKD524236:CKD524250 CTZ524236:CTZ524250 DDV524236:DDV524250 DNR524236:DNR524250 DXN524236:DXN524250 EHJ524236:EHJ524250 ERF524236:ERF524250 FBB524236:FBB524250 FKX524236:FKX524250 FUT524236:FUT524250 GEP524236:GEP524250 GOL524236:GOL524250 GYH524236:GYH524250 HID524236:HID524250 HRZ524236:HRZ524250 IBV524236:IBV524250 ILR524236:ILR524250 IVN524236:IVN524250 JFJ524236:JFJ524250 JPF524236:JPF524250 JZB524236:JZB524250 KIX524236:KIX524250 KST524236:KST524250 LCP524236:LCP524250 LML524236:LML524250 LWH524236:LWH524250 MGD524236:MGD524250 MPZ524236:MPZ524250 MZV524236:MZV524250 NJR524236:NJR524250 NTN524236:NTN524250 ODJ524236:ODJ524250 ONF524236:ONF524250 OXB524236:OXB524250 PGX524236:PGX524250 PQT524236:PQT524250 QAP524236:QAP524250 QKL524236:QKL524250 QUH524236:QUH524250 RED524236:RED524250 RNZ524236:RNZ524250 RXV524236:RXV524250 SHR524236:SHR524250 SRN524236:SRN524250 TBJ524236:TBJ524250 TLF524236:TLF524250 TVB524236:TVB524250 UEX524236:UEX524250 UOT524236:UOT524250 UYP524236:UYP524250 VIL524236:VIL524250 VSH524236:VSH524250 WCD524236:WCD524250 WLZ524236:WLZ524250 WVV524236:WVV524250 N589772:N589786 JJ589772:JJ589786 TF589772:TF589786 ADB589772:ADB589786 AMX589772:AMX589786 AWT589772:AWT589786 BGP589772:BGP589786 BQL589772:BQL589786 CAH589772:CAH589786 CKD589772:CKD589786 CTZ589772:CTZ589786 DDV589772:DDV589786 DNR589772:DNR589786 DXN589772:DXN589786 EHJ589772:EHJ589786 ERF589772:ERF589786 FBB589772:FBB589786 FKX589772:FKX589786 FUT589772:FUT589786 GEP589772:GEP589786 GOL589772:GOL589786 GYH589772:GYH589786 HID589772:HID589786 HRZ589772:HRZ589786 IBV589772:IBV589786 ILR589772:ILR589786 IVN589772:IVN589786 JFJ589772:JFJ589786 JPF589772:JPF589786 JZB589772:JZB589786 KIX589772:KIX589786 KST589772:KST589786 LCP589772:LCP589786 LML589772:LML589786 LWH589772:LWH589786 MGD589772:MGD589786 MPZ589772:MPZ589786 MZV589772:MZV589786 NJR589772:NJR589786 NTN589772:NTN589786 ODJ589772:ODJ589786 ONF589772:ONF589786 OXB589772:OXB589786 PGX589772:PGX589786 PQT589772:PQT589786 QAP589772:QAP589786 QKL589772:QKL589786 QUH589772:QUH589786 RED589772:RED589786 RNZ589772:RNZ589786 RXV589772:RXV589786 SHR589772:SHR589786 SRN589772:SRN589786 TBJ589772:TBJ589786 TLF589772:TLF589786 TVB589772:TVB589786 UEX589772:UEX589786 UOT589772:UOT589786 UYP589772:UYP589786 VIL589772:VIL589786 VSH589772:VSH589786 WCD589772:WCD589786 WLZ589772:WLZ589786 WVV589772:WVV589786 N655308:N655322 JJ655308:JJ655322 TF655308:TF655322 ADB655308:ADB655322 AMX655308:AMX655322 AWT655308:AWT655322 BGP655308:BGP655322 BQL655308:BQL655322 CAH655308:CAH655322 CKD655308:CKD655322 CTZ655308:CTZ655322 DDV655308:DDV655322 DNR655308:DNR655322 DXN655308:DXN655322 EHJ655308:EHJ655322 ERF655308:ERF655322 FBB655308:FBB655322 FKX655308:FKX655322 FUT655308:FUT655322 GEP655308:GEP655322 GOL655308:GOL655322 GYH655308:GYH655322 HID655308:HID655322 HRZ655308:HRZ655322 IBV655308:IBV655322 ILR655308:ILR655322 IVN655308:IVN655322 JFJ655308:JFJ655322 JPF655308:JPF655322 JZB655308:JZB655322 KIX655308:KIX655322 KST655308:KST655322 LCP655308:LCP655322 LML655308:LML655322 LWH655308:LWH655322 MGD655308:MGD655322 MPZ655308:MPZ655322 MZV655308:MZV655322 NJR655308:NJR655322 NTN655308:NTN655322 ODJ655308:ODJ655322 ONF655308:ONF655322 OXB655308:OXB655322 PGX655308:PGX655322 PQT655308:PQT655322 QAP655308:QAP655322 QKL655308:QKL655322 QUH655308:QUH655322 RED655308:RED655322 RNZ655308:RNZ655322 RXV655308:RXV655322 SHR655308:SHR655322 SRN655308:SRN655322 TBJ655308:TBJ655322 TLF655308:TLF655322 TVB655308:TVB655322 UEX655308:UEX655322 UOT655308:UOT655322 UYP655308:UYP655322 VIL655308:VIL655322 VSH655308:VSH655322 WCD655308:WCD655322 WLZ655308:WLZ655322 WVV655308:WVV655322 N720844:N720858 JJ720844:JJ720858 TF720844:TF720858 ADB720844:ADB720858 AMX720844:AMX720858 AWT720844:AWT720858 BGP720844:BGP720858 BQL720844:BQL720858 CAH720844:CAH720858 CKD720844:CKD720858 CTZ720844:CTZ720858 DDV720844:DDV720858 DNR720844:DNR720858 DXN720844:DXN720858 EHJ720844:EHJ720858 ERF720844:ERF720858 FBB720844:FBB720858 FKX720844:FKX720858 FUT720844:FUT720858 GEP720844:GEP720858 GOL720844:GOL720858 GYH720844:GYH720858 HID720844:HID720858 HRZ720844:HRZ720858 IBV720844:IBV720858 ILR720844:ILR720858 IVN720844:IVN720858 JFJ720844:JFJ720858 JPF720844:JPF720858 JZB720844:JZB720858 KIX720844:KIX720858 KST720844:KST720858 LCP720844:LCP720858 LML720844:LML720858 LWH720844:LWH720858 MGD720844:MGD720858 MPZ720844:MPZ720858 MZV720844:MZV720858 NJR720844:NJR720858 NTN720844:NTN720858 ODJ720844:ODJ720858 ONF720844:ONF720858 OXB720844:OXB720858 PGX720844:PGX720858 PQT720844:PQT720858 QAP720844:QAP720858 QKL720844:QKL720858 QUH720844:QUH720858 RED720844:RED720858 RNZ720844:RNZ720858 RXV720844:RXV720858 SHR720844:SHR720858 SRN720844:SRN720858 TBJ720844:TBJ720858 TLF720844:TLF720858 TVB720844:TVB720858 UEX720844:UEX720858 UOT720844:UOT720858 UYP720844:UYP720858 VIL720844:VIL720858 VSH720844:VSH720858 WCD720844:WCD720858 WLZ720844:WLZ720858 WVV720844:WVV720858 N786380:N786394 JJ786380:JJ786394 TF786380:TF786394 ADB786380:ADB786394 AMX786380:AMX786394 AWT786380:AWT786394 BGP786380:BGP786394 BQL786380:BQL786394 CAH786380:CAH786394 CKD786380:CKD786394 CTZ786380:CTZ786394 DDV786380:DDV786394 DNR786380:DNR786394 DXN786380:DXN786394 EHJ786380:EHJ786394 ERF786380:ERF786394 FBB786380:FBB786394 FKX786380:FKX786394 FUT786380:FUT786394 GEP786380:GEP786394 GOL786380:GOL786394 GYH786380:GYH786394 HID786380:HID786394 HRZ786380:HRZ786394 IBV786380:IBV786394 ILR786380:ILR786394 IVN786380:IVN786394 JFJ786380:JFJ786394 JPF786380:JPF786394 JZB786380:JZB786394 KIX786380:KIX786394 KST786380:KST786394 LCP786380:LCP786394 LML786380:LML786394 LWH786380:LWH786394 MGD786380:MGD786394 MPZ786380:MPZ786394 MZV786380:MZV786394 NJR786380:NJR786394 NTN786380:NTN786394 ODJ786380:ODJ786394 ONF786380:ONF786394 OXB786380:OXB786394 PGX786380:PGX786394 PQT786380:PQT786394 QAP786380:QAP786394 QKL786380:QKL786394 QUH786380:QUH786394 RED786380:RED786394 RNZ786380:RNZ786394 RXV786380:RXV786394 SHR786380:SHR786394 SRN786380:SRN786394 TBJ786380:TBJ786394 TLF786380:TLF786394 TVB786380:TVB786394 UEX786380:UEX786394 UOT786380:UOT786394 UYP786380:UYP786394 VIL786380:VIL786394 VSH786380:VSH786394 WCD786380:WCD786394 WLZ786380:WLZ786394 WVV786380:WVV786394 N851916:N851930 JJ851916:JJ851930 TF851916:TF851930 ADB851916:ADB851930 AMX851916:AMX851930 AWT851916:AWT851930 BGP851916:BGP851930 BQL851916:BQL851930 CAH851916:CAH851930 CKD851916:CKD851930 CTZ851916:CTZ851930 DDV851916:DDV851930 DNR851916:DNR851930 DXN851916:DXN851930 EHJ851916:EHJ851930 ERF851916:ERF851930 FBB851916:FBB851930 FKX851916:FKX851930 FUT851916:FUT851930 GEP851916:GEP851930 GOL851916:GOL851930 GYH851916:GYH851930 HID851916:HID851930 HRZ851916:HRZ851930 IBV851916:IBV851930 ILR851916:ILR851930 IVN851916:IVN851930 JFJ851916:JFJ851930 JPF851916:JPF851930 JZB851916:JZB851930 KIX851916:KIX851930 KST851916:KST851930 LCP851916:LCP851930 LML851916:LML851930 LWH851916:LWH851930 MGD851916:MGD851930 MPZ851916:MPZ851930 MZV851916:MZV851930 NJR851916:NJR851930 NTN851916:NTN851930 ODJ851916:ODJ851930 ONF851916:ONF851930 OXB851916:OXB851930 PGX851916:PGX851930 PQT851916:PQT851930 QAP851916:QAP851930 QKL851916:QKL851930 QUH851916:QUH851930 RED851916:RED851930 RNZ851916:RNZ851930 RXV851916:RXV851930 SHR851916:SHR851930 SRN851916:SRN851930 TBJ851916:TBJ851930 TLF851916:TLF851930 TVB851916:TVB851930 UEX851916:UEX851930 UOT851916:UOT851930 UYP851916:UYP851930 VIL851916:VIL851930 VSH851916:VSH851930 WCD851916:WCD851930 WLZ851916:WLZ851930 WVV851916:WVV851930 N917452:N917466 JJ917452:JJ917466 TF917452:TF917466 ADB917452:ADB917466 AMX917452:AMX917466 AWT917452:AWT917466 BGP917452:BGP917466 BQL917452:BQL917466 CAH917452:CAH917466 CKD917452:CKD917466 CTZ917452:CTZ917466 DDV917452:DDV917466 DNR917452:DNR917466 DXN917452:DXN917466 EHJ917452:EHJ917466 ERF917452:ERF917466 FBB917452:FBB917466 FKX917452:FKX917466 FUT917452:FUT917466 GEP917452:GEP917466 GOL917452:GOL917466 GYH917452:GYH917466 HID917452:HID917466 HRZ917452:HRZ917466 IBV917452:IBV917466 ILR917452:ILR917466 IVN917452:IVN917466 JFJ917452:JFJ917466 JPF917452:JPF917466 JZB917452:JZB917466 KIX917452:KIX917466 KST917452:KST917466 LCP917452:LCP917466 LML917452:LML917466 LWH917452:LWH917466 MGD917452:MGD917466 MPZ917452:MPZ917466 MZV917452:MZV917466 NJR917452:NJR917466 NTN917452:NTN917466 ODJ917452:ODJ917466 ONF917452:ONF917466 OXB917452:OXB917466 PGX917452:PGX917466 PQT917452:PQT917466 QAP917452:QAP917466 QKL917452:QKL917466 QUH917452:QUH917466 RED917452:RED917466 RNZ917452:RNZ917466 RXV917452:RXV917466 SHR917452:SHR917466 SRN917452:SRN917466 TBJ917452:TBJ917466 TLF917452:TLF917466 TVB917452:TVB917466 UEX917452:UEX917466 UOT917452:UOT917466 UYP917452:UYP917466 VIL917452:VIL917466 VSH917452:VSH917466 WCD917452:WCD917466 WLZ917452:WLZ917466 WVV917452:WVV917466 N982988:N983002 JJ982988:JJ983002 TF982988:TF983002 ADB982988:ADB983002 AMX982988:AMX983002 AWT982988:AWT983002 BGP982988:BGP983002 BQL982988:BQL983002 CAH982988:CAH983002 CKD982988:CKD983002 CTZ982988:CTZ983002 DDV982988:DDV983002 DNR982988:DNR983002 DXN982988:DXN983002 EHJ982988:EHJ983002 ERF982988:ERF983002 FBB982988:FBB983002 FKX982988:FKX983002 FUT982988:FUT983002 GEP982988:GEP983002 GOL982988:GOL983002 GYH982988:GYH983002 HID982988:HID983002 HRZ982988:HRZ983002 IBV982988:IBV983002 ILR982988:ILR983002 IVN982988:IVN983002 JFJ982988:JFJ983002 JPF982988:JPF983002 JZB982988:JZB983002 KIX982988:KIX983002 KST982988:KST983002 LCP982988:LCP983002 LML982988:LML983002 LWH982988:LWH983002 MGD982988:MGD983002 MPZ982988:MPZ983002 MZV982988:MZV983002 NJR982988:NJR983002 NTN982988:NTN983002 ODJ982988:ODJ983002 ONF982988:ONF983002 OXB982988:OXB983002 PGX982988:PGX983002 PQT982988:PQT983002 QAP982988:QAP983002 QKL982988:QKL983002 QUH982988:QUH983002 RED982988:RED983002 RNZ982988:RNZ983002 RXV982988:RXV983002 SHR982988:SHR983002 SRN982988:SRN983002 TBJ982988:TBJ983002 TLF982988:TLF983002 TVB982988:TVB983002 UEX982988:UEX983002 UOT982988:UOT983002 UYP982988:UYP983002 VIL982988:VIL983002 VSH982988:VSH983002 WCD982988:WCD983002 WLZ982988:WLZ983002 WVV982988:WVV983002 UYP983007:UYP983015 JK8:JK11 TG8:TG11 ADC8:ADC11 AMY8:AMY11 AWU8:AWU11 BGQ8:BGQ11 BQM8:BQM11 CAI8:CAI11 CKE8:CKE11 CUA8:CUA11 DDW8:DDW11 DNS8:DNS11 DXO8:DXO11 EHK8:EHK11 ERG8:ERG11 FBC8:FBC11 FKY8:FKY11 FUU8:FUU11 GEQ8:GEQ11 GOM8:GOM11 GYI8:GYI11 HIE8:HIE11 HSA8:HSA11 IBW8:IBW11 ILS8:ILS11 IVO8:IVO11 JFK8:JFK11 JPG8:JPG11 JZC8:JZC11 KIY8:KIY11 KSU8:KSU11 LCQ8:LCQ11 LMM8:LMM11 LWI8:LWI11 MGE8:MGE11 MQA8:MQA11 MZW8:MZW11 NJS8:NJS11 NTO8:NTO11 ODK8:ODK11 ONG8:ONG11 OXC8:OXC11 PGY8:PGY11 PQU8:PQU11 QAQ8:QAQ11 QKM8:QKM11 QUI8:QUI11 REE8:REE11 ROA8:ROA11 RXW8:RXW11 SHS8:SHS11 SRO8:SRO11 TBK8:TBK11 TLG8:TLG11 TVC8:TVC11 UEY8:UEY11 UOU8:UOU11 UYQ8:UYQ11 VIM8:VIM11 VSI8:VSI11 WCE8:WCE11 WMA8:WMA11 WVW8:WVW11 O65454:O65458 JK65454:JK65458 TG65454:TG65458 ADC65454:ADC65458 AMY65454:AMY65458 AWU65454:AWU65458 BGQ65454:BGQ65458 BQM65454:BQM65458 CAI65454:CAI65458 CKE65454:CKE65458 CUA65454:CUA65458 DDW65454:DDW65458 DNS65454:DNS65458 DXO65454:DXO65458 EHK65454:EHK65458 ERG65454:ERG65458 FBC65454:FBC65458 FKY65454:FKY65458 FUU65454:FUU65458 GEQ65454:GEQ65458 GOM65454:GOM65458 GYI65454:GYI65458 HIE65454:HIE65458 HSA65454:HSA65458 IBW65454:IBW65458 ILS65454:ILS65458 IVO65454:IVO65458 JFK65454:JFK65458 JPG65454:JPG65458 JZC65454:JZC65458 KIY65454:KIY65458 KSU65454:KSU65458 LCQ65454:LCQ65458 LMM65454:LMM65458 LWI65454:LWI65458 MGE65454:MGE65458 MQA65454:MQA65458 MZW65454:MZW65458 NJS65454:NJS65458 NTO65454:NTO65458 ODK65454:ODK65458 ONG65454:ONG65458 OXC65454:OXC65458 PGY65454:PGY65458 PQU65454:PQU65458 QAQ65454:QAQ65458 QKM65454:QKM65458 QUI65454:QUI65458 REE65454:REE65458 ROA65454:ROA65458 RXW65454:RXW65458 SHS65454:SHS65458 SRO65454:SRO65458 TBK65454:TBK65458 TLG65454:TLG65458 TVC65454:TVC65458 UEY65454:UEY65458 UOU65454:UOU65458 UYQ65454:UYQ65458 VIM65454:VIM65458 VSI65454:VSI65458 WCE65454:WCE65458 WMA65454:WMA65458 WVW65454:WVW65458 O130990:O130994 JK130990:JK130994 TG130990:TG130994 ADC130990:ADC130994 AMY130990:AMY130994 AWU130990:AWU130994 BGQ130990:BGQ130994 BQM130990:BQM130994 CAI130990:CAI130994 CKE130990:CKE130994 CUA130990:CUA130994 DDW130990:DDW130994 DNS130990:DNS130994 DXO130990:DXO130994 EHK130990:EHK130994 ERG130990:ERG130994 FBC130990:FBC130994 FKY130990:FKY130994 FUU130990:FUU130994 GEQ130990:GEQ130994 GOM130990:GOM130994 GYI130990:GYI130994 HIE130990:HIE130994 HSA130990:HSA130994 IBW130990:IBW130994 ILS130990:ILS130994 IVO130990:IVO130994 JFK130990:JFK130994 JPG130990:JPG130994 JZC130990:JZC130994 KIY130990:KIY130994 KSU130990:KSU130994 LCQ130990:LCQ130994 LMM130990:LMM130994 LWI130990:LWI130994 MGE130990:MGE130994 MQA130990:MQA130994 MZW130990:MZW130994 NJS130990:NJS130994 NTO130990:NTO130994 ODK130990:ODK130994 ONG130990:ONG130994 OXC130990:OXC130994 PGY130990:PGY130994 PQU130990:PQU130994 QAQ130990:QAQ130994 QKM130990:QKM130994 QUI130990:QUI130994 REE130990:REE130994 ROA130990:ROA130994 RXW130990:RXW130994 SHS130990:SHS130994 SRO130990:SRO130994 TBK130990:TBK130994 TLG130990:TLG130994 TVC130990:TVC130994 UEY130990:UEY130994 UOU130990:UOU130994 UYQ130990:UYQ130994 VIM130990:VIM130994 VSI130990:VSI130994 WCE130990:WCE130994 WMA130990:WMA130994 WVW130990:WVW130994 O196526:O196530 JK196526:JK196530 TG196526:TG196530 ADC196526:ADC196530 AMY196526:AMY196530 AWU196526:AWU196530 BGQ196526:BGQ196530 BQM196526:BQM196530 CAI196526:CAI196530 CKE196526:CKE196530 CUA196526:CUA196530 DDW196526:DDW196530 DNS196526:DNS196530 DXO196526:DXO196530 EHK196526:EHK196530 ERG196526:ERG196530 FBC196526:FBC196530 FKY196526:FKY196530 FUU196526:FUU196530 GEQ196526:GEQ196530 GOM196526:GOM196530 GYI196526:GYI196530 HIE196526:HIE196530 HSA196526:HSA196530 IBW196526:IBW196530 ILS196526:ILS196530 IVO196526:IVO196530 JFK196526:JFK196530 JPG196526:JPG196530 JZC196526:JZC196530 KIY196526:KIY196530 KSU196526:KSU196530 LCQ196526:LCQ196530 LMM196526:LMM196530 LWI196526:LWI196530 MGE196526:MGE196530 MQA196526:MQA196530 MZW196526:MZW196530 NJS196526:NJS196530 NTO196526:NTO196530 ODK196526:ODK196530 ONG196526:ONG196530 OXC196526:OXC196530 PGY196526:PGY196530 PQU196526:PQU196530 QAQ196526:QAQ196530 QKM196526:QKM196530 QUI196526:QUI196530 REE196526:REE196530 ROA196526:ROA196530 RXW196526:RXW196530 SHS196526:SHS196530 SRO196526:SRO196530 TBK196526:TBK196530 TLG196526:TLG196530 TVC196526:TVC196530 UEY196526:UEY196530 UOU196526:UOU196530 UYQ196526:UYQ196530 VIM196526:VIM196530 VSI196526:VSI196530 WCE196526:WCE196530 WMA196526:WMA196530 WVW196526:WVW196530 O262062:O262066 JK262062:JK262066 TG262062:TG262066 ADC262062:ADC262066 AMY262062:AMY262066 AWU262062:AWU262066 BGQ262062:BGQ262066 BQM262062:BQM262066 CAI262062:CAI262066 CKE262062:CKE262066 CUA262062:CUA262066 DDW262062:DDW262066 DNS262062:DNS262066 DXO262062:DXO262066 EHK262062:EHK262066 ERG262062:ERG262066 FBC262062:FBC262066 FKY262062:FKY262066 FUU262062:FUU262066 GEQ262062:GEQ262066 GOM262062:GOM262066 GYI262062:GYI262066 HIE262062:HIE262066 HSA262062:HSA262066 IBW262062:IBW262066 ILS262062:ILS262066 IVO262062:IVO262066 JFK262062:JFK262066 JPG262062:JPG262066 JZC262062:JZC262066 KIY262062:KIY262066 KSU262062:KSU262066 LCQ262062:LCQ262066 LMM262062:LMM262066 LWI262062:LWI262066 MGE262062:MGE262066 MQA262062:MQA262066 MZW262062:MZW262066 NJS262062:NJS262066 NTO262062:NTO262066 ODK262062:ODK262066 ONG262062:ONG262066 OXC262062:OXC262066 PGY262062:PGY262066 PQU262062:PQU262066 QAQ262062:QAQ262066 QKM262062:QKM262066 QUI262062:QUI262066 REE262062:REE262066 ROA262062:ROA262066 RXW262062:RXW262066 SHS262062:SHS262066 SRO262062:SRO262066 TBK262062:TBK262066 TLG262062:TLG262066 TVC262062:TVC262066 UEY262062:UEY262066 UOU262062:UOU262066 UYQ262062:UYQ262066 VIM262062:VIM262066 VSI262062:VSI262066 WCE262062:WCE262066 WMA262062:WMA262066 WVW262062:WVW262066 O327598:O327602 JK327598:JK327602 TG327598:TG327602 ADC327598:ADC327602 AMY327598:AMY327602 AWU327598:AWU327602 BGQ327598:BGQ327602 BQM327598:BQM327602 CAI327598:CAI327602 CKE327598:CKE327602 CUA327598:CUA327602 DDW327598:DDW327602 DNS327598:DNS327602 DXO327598:DXO327602 EHK327598:EHK327602 ERG327598:ERG327602 FBC327598:FBC327602 FKY327598:FKY327602 FUU327598:FUU327602 GEQ327598:GEQ327602 GOM327598:GOM327602 GYI327598:GYI327602 HIE327598:HIE327602 HSA327598:HSA327602 IBW327598:IBW327602 ILS327598:ILS327602 IVO327598:IVO327602 JFK327598:JFK327602 JPG327598:JPG327602 JZC327598:JZC327602 KIY327598:KIY327602 KSU327598:KSU327602 LCQ327598:LCQ327602 LMM327598:LMM327602 LWI327598:LWI327602 MGE327598:MGE327602 MQA327598:MQA327602 MZW327598:MZW327602 NJS327598:NJS327602 NTO327598:NTO327602 ODK327598:ODK327602 ONG327598:ONG327602 OXC327598:OXC327602 PGY327598:PGY327602 PQU327598:PQU327602 QAQ327598:QAQ327602 QKM327598:QKM327602 QUI327598:QUI327602 REE327598:REE327602 ROA327598:ROA327602 RXW327598:RXW327602 SHS327598:SHS327602 SRO327598:SRO327602 TBK327598:TBK327602 TLG327598:TLG327602 TVC327598:TVC327602 UEY327598:UEY327602 UOU327598:UOU327602 UYQ327598:UYQ327602 VIM327598:VIM327602 VSI327598:VSI327602 WCE327598:WCE327602 WMA327598:WMA327602 WVW327598:WVW327602 O393134:O393138 JK393134:JK393138 TG393134:TG393138 ADC393134:ADC393138 AMY393134:AMY393138 AWU393134:AWU393138 BGQ393134:BGQ393138 BQM393134:BQM393138 CAI393134:CAI393138 CKE393134:CKE393138 CUA393134:CUA393138 DDW393134:DDW393138 DNS393134:DNS393138 DXO393134:DXO393138 EHK393134:EHK393138 ERG393134:ERG393138 FBC393134:FBC393138 FKY393134:FKY393138 FUU393134:FUU393138 GEQ393134:GEQ393138 GOM393134:GOM393138 GYI393134:GYI393138 HIE393134:HIE393138 HSA393134:HSA393138 IBW393134:IBW393138 ILS393134:ILS393138 IVO393134:IVO393138 JFK393134:JFK393138 JPG393134:JPG393138 JZC393134:JZC393138 KIY393134:KIY393138 KSU393134:KSU393138 LCQ393134:LCQ393138 LMM393134:LMM393138 LWI393134:LWI393138 MGE393134:MGE393138 MQA393134:MQA393138 MZW393134:MZW393138 NJS393134:NJS393138 NTO393134:NTO393138 ODK393134:ODK393138 ONG393134:ONG393138 OXC393134:OXC393138 PGY393134:PGY393138 PQU393134:PQU393138 QAQ393134:QAQ393138 QKM393134:QKM393138 QUI393134:QUI393138 REE393134:REE393138 ROA393134:ROA393138 RXW393134:RXW393138 SHS393134:SHS393138 SRO393134:SRO393138 TBK393134:TBK393138 TLG393134:TLG393138 TVC393134:TVC393138 UEY393134:UEY393138 UOU393134:UOU393138 UYQ393134:UYQ393138 VIM393134:VIM393138 VSI393134:VSI393138 WCE393134:WCE393138 WMA393134:WMA393138 WVW393134:WVW393138 O458670:O458674 JK458670:JK458674 TG458670:TG458674 ADC458670:ADC458674 AMY458670:AMY458674 AWU458670:AWU458674 BGQ458670:BGQ458674 BQM458670:BQM458674 CAI458670:CAI458674 CKE458670:CKE458674 CUA458670:CUA458674 DDW458670:DDW458674 DNS458670:DNS458674 DXO458670:DXO458674 EHK458670:EHK458674 ERG458670:ERG458674 FBC458670:FBC458674 FKY458670:FKY458674 FUU458670:FUU458674 GEQ458670:GEQ458674 GOM458670:GOM458674 GYI458670:GYI458674 HIE458670:HIE458674 HSA458670:HSA458674 IBW458670:IBW458674 ILS458670:ILS458674 IVO458670:IVO458674 JFK458670:JFK458674 JPG458670:JPG458674 JZC458670:JZC458674 KIY458670:KIY458674 KSU458670:KSU458674 LCQ458670:LCQ458674 LMM458670:LMM458674 LWI458670:LWI458674 MGE458670:MGE458674 MQA458670:MQA458674 MZW458670:MZW458674 NJS458670:NJS458674 NTO458670:NTO458674 ODK458670:ODK458674 ONG458670:ONG458674 OXC458670:OXC458674 PGY458670:PGY458674 PQU458670:PQU458674 QAQ458670:QAQ458674 QKM458670:QKM458674 QUI458670:QUI458674 REE458670:REE458674 ROA458670:ROA458674 RXW458670:RXW458674 SHS458670:SHS458674 SRO458670:SRO458674 TBK458670:TBK458674 TLG458670:TLG458674 TVC458670:TVC458674 UEY458670:UEY458674 UOU458670:UOU458674 UYQ458670:UYQ458674 VIM458670:VIM458674 VSI458670:VSI458674 WCE458670:WCE458674 WMA458670:WMA458674 WVW458670:WVW458674 O524206:O524210 JK524206:JK524210 TG524206:TG524210 ADC524206:ADC524210 AMY524206:AMY524210 AWU524206:AWU524210 BGQ524206:BGQ524210 BQM524206:BQM524210 CAI524206:CAI524210 CKE524206:CKE524210 CUA524206:CUA524210 DDW524206:DDW524210 DNS524206:DNS524210 DXO524206:DXO524210 EHK524206:EHK524210 ERG524206:ERG524210 FBC524206:FBC524210 FKY524206:FKY524210 FUU524206:FUU524210 GEQ524206:GEQ524210 GOM524206:GOM524210 GYI524206:GYI524210 HIE524206:HIE524210 HSA524206:HSA524210 IBW524206:IBW524210 ILS524206:ILS524210 IVO524206:IVO524210 JFK524206:JFK524210 JPG524206:JPG524210 JZC524206:JZC524210 KIY524206:KIY524210 KSU524206:KSU524210 LCQ524206:LCQ524210 LMM524206:LMM524210 LWI524206:LWI524210 MGE524206:MGE524210 MQA524206:MQA524210 MZW524206:MZW524210 NJS524206:NJS524210 NTO524206:NTO524210 ODK524206:ODK524210 ONG524206:ONG524210 OXC524206:OXC524210 PGY524206:PGY524210 PQU524206:PQU524210 QAQ524206:QAQ524210 QKM524206:QKM524210 QUI524206:QUI524210 REE524206:REE524210 ROA524206:ROA524210 RXW524206:RXW524210 SHS524206:SHS524210 SRO524206:SRO524210 TBK524206:TBK524210 TLG524206:TLG524210 TVC524206:TVC524210 UEY524206:UEY524210 UOU524206:UOU524210 UYQ524206:UYQ524210 VIM524206:VIM524210 VSI524206:VSI524210 WCE524206:WCE524210 WMA524206:WMA524210 WVW524206:WVW524210 O589742:O589746 JK589742:JK589746 TG589742:TG589746 ADC589742:ADC589746 AMY589742:AMY589746 AWU589742:AWU589746 BGQ589742:BGQ589746 BQM589742:BQM589746 CAI589742:CAI589746 CKE589742:CKE589746 CUA589742:CUA589746 DDW589742:DDW589746 DNS589742:DNS589746 DXO589742:DXO589746 EHK589742:EHK589746 ERG589742:ERG589746 FBC589742:FBC589746 FKY589742:FKY589746 FUU589742:FUU589746 GEQ589742:GEQ589746 GOM589742:GOM589746 GYI589742:GYI589746 HIE589742:HIE589746 HSA589742:HSA589746 IBW589742:IBW589746 ILS589742:ILS589746 IVO589742:IVO589746 JFK589742:JFK589746 JPG589742:JPG589746 JZC589742:JZC589746 KIY589742:KIY589746 KSU589742:KSU589746 LCQ589742:LCQ589746 LMM589742:LMM589746 LWI589742:LWI589746 MGE589742:MGE589746 MQA589742:MQA589746 MZW589742:MZW589746 NJS589742:NJS589746 NTO589742:NTO589746 ODK589742:ODK589746 ONG589742:ONG589746 OXC589742:OXC589746 PGY589742:PGY589746 PQU589742:PQU589746 QAQ589742:QAQ589746 QKM589742:QKM589746 QUI589742:QUI589746 REE589742:REE589746 ROA589742:ROA589746 RXW589742:RXW589746 SHS589742:SHS589746 SRO589742:SRO589746 TBK589742:TBK589746 TLG589742:TLG589746 TVC589742:TVC589746 UEY589742:UEY589746 UOU589742:UOU589746 UYQ589742:UYQ589746 VIM589742:VIM589746 VSI589742:VSI589746 WCE589742:WCE589746 WMA589742:WMA589746 WVW589742:WVW589746 O655278:O655282 JK655278:JK655282 TG655278:TG655282 ADC655278:ADC655282 AMY655278:AMY655282 AWU655278:AWU655282 BGQ655278:BGQ655282 BQM655278:BQM655282 CAI655278:CAI655282 CKE655278:CKE655282 CUA655278:CUA655282 DDW655278:DDW655282 DNS655278:DNS655282 DXO655278:DXO655282 EHK655278:EHK655282 ERG655278:ERG655282 FBC655278:FBC655282 FKY655278:FKY655282 FUU655278:FUU655282 GEQ655278:GEQ655282 GOM655278:GOM655282 GYI655278:GYI655282 HIE655278:HIE655282 HSA655278:HSA655282 IBW655278:IBW655282 ILS655278:ILS655282 IVO655278:IVO655282 JFK655278:JFK655282 JPG655278:JPG655282 JZC655278:JZC655282 KIY655278:KIY655282 KSU655278:KSU655282 LCQ655278:LCQ655282 LMM655278:LMM655282 LWI655278:LWI655282 MGE655278:MGE655282 MQA655278:MQA655282 MZW655278:MZW655282 NJS655278:NJS655282 NTO655278:NTO655282 ODK655278:ODK655282 ONG655278:ONG655282 OXC655278:OXC655282 PGY655278:PGY655282 PQU655278:PQU655282 QAQ655278:QAQ655282 QKM655278:QKM655282 QUI655278:QUI655282 REE655278:REE655282 ROA655278:ROA655282 RXW655278:RXW655282 SHS655278:SHS655282 SRO655278:SRO655282 TBK655278:TBK655282 TLG655278:TLG655282 TVC655278:TVC655282 UEY655278:UEY655282 UOU655278:UOU655282 UYQ655278:UYQ655282 VIM655278:VIM655282 VSI655278:VSI655282 WCE655278:WCE655282 WMA655278:WMA655282 WVW655278:WVW655282 O720814:O720818 JK720814:JK720818 TG720814:TG720818 ADC720814:ADC720818 AMY720814:AMY720818 AWU720814:AWU720818 BGQ720814:BGQ720818 BQM720814:BQM720818 CAI720814:CAI720818 CKE720814:CKE720818 CUA720814:CUA720818 DDW720814:DDW720818 DNS720814:DNS720818 DXO720814:DXO720818 EHK720814:EHK720818 ERG720814:ERG720818 FBC720814:FBC720818 FKY720814:FKY720818 FUU720814:FUU720818 GEQ720814:GEQ720818 GOM720814:GOM720818 GYI720814:GYI720818 HIE720814:HIE720818 HSA720814:HSA720818 IBW720814:IBW720818 ILS720814:ILS720818 IVO720814:IVO720818 JFK720814:JFK720818 JPG720814:JPG720818 JZC720814:JZC720818 KIY720814:KIY720818 KSU720814:KSU720818 LCQ720814:LCQ720818 LMM720814:LMM720818 LWI720814:LWI720818 MGE720814:MGE720818 MQA720814:MQA720818 MZW720814:MZW720818 NJS720814:NJS720818 NTO720814:NTO720818 ODK720814:ODK720818 ONG720814:ONG720818 OXC720814:OXC720818 PGY720814:PGY720818 PQU720814:PQU720818 QAQ720814:QAQ720818 QKM720814:QKM720818 QUI720814:QUI720818 REE720814:REE720818 ROA720814:ROA720818 RXW720814:RXW720818 SHS720814:SHS720818 SRO720814:SRO720818 TBK720814:TBK720818 TLG720814:TLG720818 TVC720814:TVC720818 UEY720814:UEY720818 UOU720814:UOU720818 UYQ720814:UYQ720818 VIM720814:VIM720818 VSI720814:VSI720818 WCE720814:WCE720818 WMA720814:WMA720818 WVW720814:WVW720818 O786350:O786354 JK786350:JK786354 TG786350:TG786354 ADC786350:ADC786354 AMY786350:AMY786354 AWU786350:AWU786354 BGQ786350:BGQ786354 BQM786350:BQM786354 CAI786350:CAI786354 CKE786350:CKE786354 CUA786350:CUA786354 DDW786350:DDW786354 DNS786350:DNS786354 DXO786350:DXO786354 EHK786350:EHK786354 ERG786350:ERG786354 FBC786350:FBC786354 FKY786350:FKY786354 FUU786350:FUU786354 GEQ786350:GEQ786354 GOM786350:GOM786354 GYI786350:GYI786354 HIE786350:HIE786354 HSA786350:HSA786354 IBW786350:IBW786354 ILS786350:ILS786354 IVO786350:IVO786354 JFK786350:JFK786354 JPG786350:JPG786354 JZC786350:JZC786354 KIY786350:KIY786354 KSU786350:KSU786354 LCQ786350:LCQ786354 LMM786350:LMM786354 LWI786350:LWI786354 MGE786350:MGE786354 MQA786350:MQA786354 MZW786350:MZW786354 NJS786350:NJS786354 NTO786350:NTO786354 ODK786350:ODK786354 ONG786350:ONG786354 OXC786350:OXC786354 PGY786350:PGY786354 PQU786350:PQU786354 QAQ786350:QAQ786354 QKM786350:QKM786354 QUI786350:QUI786354 REE786350:REE786354 ROA786350:ROA786354 RXW786350:RXW786354 SHS786350:SHS786354 SRO786350:SRO786354 TBK786350:TBK786354 TLG786350:TLG786354 TVC786350:TVC786354 UEY786350:UEY786354 UOU786350:UOU786354 UYQ786350:UYQ786354 VIM786350:VIM786354 VSI786350:VSI786354 WCE786350:WCE786354 WMA786350:WMA786354 WVW786350:WVW786354 O851886:O851890 JK851886:JK851890 TG851886:TG851890 ADC851886:ADC851890 AMY851886:AMY851890 AWU851886:AWU851890 BGQ851886:BGQ851890 BQM851886:BQM851890 CAI851886:CAI851890 CKE851886:CKE851890 CUA851886:CUA851890 DDW851886:DDW851890 DNS851886:DNS851890 DXO851886:DXO851890 EHK851886:EHK851890 ERG851886:ERG851890 FBC851886:FBC851890 FKY851886:FKY851890 FUU851886:FUU851890 GEQ851886:GEQ851890 GOM851886:GOM851890 GYI851886:GYI851890 HIE851886:HIE851890 HSA851886:HSA851890 IBW851886:IBW851890 ILS851886:ILS851890 IVO851886:IVO851890 JFK851886:JFK851890 JPG851886:JPG851890 JZC851886:JZC851890 KIY851886:KIY851890 KSU851886:KSU851890 LCQ851886:LCQ851890 LMM851886:LMM851890 LWI851886:LWI851890 MGE851886:MGE851890 MQA851886:MQA851890 MZW851886:MZW851890 NJS851886:NJS851890 NTO851886:NTO851890 ODK851886:ODK851890 ONG851886:ONG851890 OXC851886:OXC851890 PGY851886:PGY851890 PQU851886:PQU851890 QAQ851886:QAQ851890 QKM851886:QKM851890 QUI851886:QUI851890 REE851886:REE851890 ROA851886:ROA851890 RXW851886:RXW851890 SHS851886:SHS851890 SRO851886:SRO851890 TBK851886:TBK851890 TLG851886:TLG851890 TVC851886:TVC851890 UEY851886:UEY851890 UOU851886:UOU851890 UYQ851886:UYQ851890 VIM851886:VIM851890 VSI851886:VSI851890 WCE851886:WCE851890 WMA851886:WMA851890 WVW851886:WVW851890 O917422:O917426 JK917422:JK917426 TG917422:TG917426 ADC917422:ADC917426 AMY917422:AMY917426 AWU917422:AWU917426 BGQ917422:BGQ917426 BQM917422:BQM917426 CAI917422:CAI917426 CKE917422:CKE917426 CUA917422:CUA917426 DDW917422:DDW917426 DNS917422:DNS917426 DXO917422:DXO917426 EHK917422:EHK917426 ERG917422:ERG917426 FBC917422:FBC917426 FKY917422:FKY917426 FUU917422:FUU917426 GEQ917422:GEQ917426 GOM917422:GOM917426 GYI917422:GYI917426 HIE917422:HIE917426 HSA917422:HSA917426 IBW917422:IBW917426 ILS917422:ILS917426 IVO917422:IVO917426 JFK917422:JFK917426 JPG917422:JPG917426 JZC917422:JZC917426 KIY917422:KIY917426 KSU917422:KSU917426 LCQ917422:LCQ917426 LMM917422:LMM917426 LWI917422:LWI917426 MGE917422:MGE917426 MQA917422:MQA917426 MZW917422:MZW917426 NJS917422:NJS917426 NTO917422:NTO917426 ODK917422:ODK917426 ONG917422:ONG917426 OXC917422:OXC917426 PGY917422:PGY917426 PQU917422:PQU917426 QAQ917422:QAQ917426 QKM917422:QKM917426 QUI917422:QUI917426 REE917422:REE917426 ROA917422:ROA917426 RXW917422:RXW917426 SHS917422:SHS917426 SRO917422:SRO917426 TBK917422:TBK917426 TLG917422:TLG917426 TVC917422:TVC917426 UEY917422:UEY917426 UOU917422:UOU917426 UYQ917422:UYQ917426 VIM917422:VIM917426 VSI917422:VSI917426 WCE917422:WCE917426 WMA917422:WMA917426 WVW917422:WVW917426 O982958:O982962 JK982958:JK982962 TG982958:TG982962 ADC982958:ADC982962 AMY982958:AMY982962 AWU982958:AWU982962 BGQ982958:BGQ982962 BQM982958:BQM982962 CAI982958:CAI982962 CKE982958:CKE982962 CUA982958:CUA982962 DDW982958:DDW982962 DNS982958:DNS982962 DXO982958:DXO982962 EHK982958:EHK982962 ERG982958:ERG982962 FBC982958:FBC982962 FKY982958:FKY982962 FUU982958:FUU982962 GEQ982958:GEQ982962 GOM982958:GOM982962 GYI982958:GYI982962 HIE982958:HIE982962 HSA982958:HSA982962 IBW982958:IBW982962 ILS982958:ILS982962 IVO982958:IVO982962 JFK982958:JFK982962 JPG982958:JPG982962 JZC982958:JZC982962 KIY982958:KIY982962 KSU982958:KSU982962 LCQ982958:LCQ982962 LMM982958:LMM982962 LWI982958:LWI982962 MGE982958:MGE982962 MQA982958:MQA982962 MZW982958:MZW982962 NJS982958:NJS982962 NTO982958:NTO982962 ODK982958:ODK982962 ONG982958:ONG982962 OXC982958:OXC982962 PGY982958:PGY982962 PQU982958:PQU982962 QAQ982958:QAQ982962 QKM982958:QKM982962 QUI982958:QUI982962 REE982958:REE982962 ROA982958:ROA982962 RXW982958:RXW982962 SHS982958:SHS982962 SRO982958:SRO982962 TBK982958:TBK982962 TLG982958:TLG982962 TVC982958:TVC982962 UEY982958:UEY982962 UOU982958:UOU982962 UYQ982958:UYQ982962 VIM982958:VIM982962 VSI982958:VSI982962 WCE982958:WCE982962 WMA982958:WMA982962 WVW982958:WVW982962 VIL983007:VIL983015 JK17:JK21 TG17:TG21 ADC17:ADC21 AMY17:AMY21 AWU17:AWU21 BGQ17:BGQ21 BQM17:BQM21 CAI17:CAI21 CKE17:CKE21 CUA17:CUA21 DDW17:DDW21 DNS17:DNS21 DXO17:DXO21 EHK17:EHK21 ERG17:ERG21 FBC17:FBC21 FKY17:FKY21 FUU17:FUU21 GEQ17:GEQ21 GOM17:GOM21 GYI17:GYI21 HIE17:HIE21 HSA17:HSA21 IBW17:IBW21 ILS17:ILS21 IVO17:IVO21 JFK17:JFK21 JPG17:JPG21 JZC17:JZC21 KIY17:KIY21 KSU17:KSU21 LCQ17:LCQ21 LMM17:LMM21 LWI17:LWI21 MGE17:MGE21 MQA17:MQA21 MZW17:MZW21 NJS17:NJS21 NTO17:NTO21 ODK17:ODK21 ONG17:ONG21 OXC17:OXC21 PGY17:PGY21 PQU17:PQU21 QAQ17:QAQ21 QKM17:QKM21 QUI17:QUI21 REE17:REE21 ROA17:ROA21 RXW17:RXW21 SHS17:SHS21 SRO17:SRO21 TBK17:TBK21 TLG17:TLG21 TVC17:TVC21 UEY17:UEY21 UOU17:UOU21 UYQ17:UYQ21 VIM17:VIM21 VSI17:VSI21 WCE17:WCE21 WMA17:WMA21 WVW17:WVW21 O65464:O65468 JK65464:JK65468 TG65464:TG65468 ADC65464:ADC65468 AMY65464:AMY65468 AWU65464:AWU65468 BGQ65464:BGQ65468 BQM65464:BQM65468 CAI65464:CAI65468 CKE65464:CKE65468 CUA65464:CUA65468 DDW65464:DDW65468 DNS65464:DNS65468 DXO65464:DXO65468 EHK65464:EHK65468 ERG65464:ERG65468 FBC65464:FBC65468 FKY65464:FKY65468 FUU65464:FUU65468 GEQ65464:GEQ65468 GOM65464:GOM65468 GYI65464:GYI65468 HIE65464:HIE65468 HSA65464:HSA65468 IBW65464:IBW65468 ILS65464:ILS65468 IVO65464:IVO65468 JFK65464:JFK65468 JPG65464:JPG65468 JZC65464:JZC65468 KIY65464:KIY65468 KSU65464:KSU65468 LCQ65464:LCQ65468 LMM65464:LMM65468 LWI65464:LWI65468 MGE65464:MGE65468 MQA65464:MQA65468 MZW65464:MZW65468 NJS65464:NJS65468 NTO65464:NTO65468 ODK65464:ODK65468 ONG65464:ONG65468 OXC65464:OXC65468 PGY65464:PGY65468 PQU65464:PQU65468 QAQ65464:QAQ65468 QKM65464:QKM65468 QUI65464:QUI65468 REE65464:REE65468 ROA65464:ROA65468 RXW65464:RXW65468 SHS65464:SHS65468 SRO65464:SRO65468 TBK65464:TBK65468 TLG65464:TLG65468 TVC65464:TVC65468 UEY65464:UEY65468 UOU65464:UOU65468 UYQ65464:UYQ65468 VIM65464:VIM65468 VSI65464:VSI65468 WCE65464:WCE65468 WMA65464:WMA65468 WVW65464:WVW65468 O131000:O131004 JK131000:JK131004 TG131000:TG131004 ADC131000:ADC131004 AMY131000:AMY131004 AWU131000:AWU131004 BGQ131000:BGQ131004 BQM131000:BQM131004 CAI131000:CAI131004 CKE131000:CKE131004 CUA131000:CUA131004 DDW131000:DDW131004 DNS131000:DNS131004 DXO131000:DXO131004 EHK131000:EHK131004 ERG131000:ERG131004 FBC131000:FBC131004 FKY131000:FKY131004 FUU131000:FUU131004 GEQ131000:GEQ131004 GOM131000:GOM131004 GYI131000:GYI131004 HIE131000:HIE131004 HSA131000:HSA131004 IBW131000:IBW131004 ILS131000:ILS131004 IVO131000:IVO131004 JFK131000:JFK131004 JPG131000:JPG131004 JZC131000:JZC131004 KIY131000:KIY131004 KSU131000:KSU131004 LCQ131000:LCQ131004 LMM131000:LMM131004 LWI131000:LWI131004 MGE131000:MGE131004 MQA131000:MQA131004 MZW131000:MZW131004 NJS131000:NJS131004 NTO131000:NTO131004 ODK131000:ODK131004 ONG131000:ONG131004 OXC131000:OXC131004 PGY131000:PGY131004 PQU131000:PQU131004 QAQ131000:QAQ131004 QKM131000:QKM131004 QUI131000:QUI131004 REE131000:REE131004 ROA131000:ROA131004 RXW131000:RXW131004 SHS131000:SHS131004 SRO131000:SRO131004 TBK131000:TBK131004 TLG131000:TLG131004 TVC131000:TVC131004 UEY131000:UEY131004 UOU131000:UOU131004 UYQ131000:UYQ131004 VIM131000:VIM131004 VSI131000:VSI131004 WCE131000:WCE131004 WMA131000:WMA131004 WVW131000:WVW131004 O196536:O196540 JK196536:JK196540 TG196536:TG196540 ADC196536:ADC196540 AMY196536:AMY196540 AWU196536:AWU196540 BGQ196536:BGQ196540 BQM196536:BQM196540 CAI196536:CAI196540 CKE196536:CKE196540 CUA196536:CUA196540 DDW196536:DDW196540 DNS196536:DNS196540 DXO196536:DXO196540 EHK196536:EHK196540 ERG196536:ERG196540 FBC196536:FBC196540 FKY196536:FKY196540 FUU196536:FUU196540 GEQ196536:GEQ196540 GOM196536:GOM196540 GYI196536:GYI196540 HIE196536:HIE196540 HSA196536:HSA196540 IBW196536:IBW196540 ILS196536:ILS196540 IVO196536:IVO196540 JFK196536:JFK196540 JPG196536:JPG196540 JZC196536:JZC196540 KIY196536:KIY196540 KSU196536:KSU196540 LCQ196536:LCQ196540 LMM196536:LMM196540 LWI196536:LWI196540 MGE196536:MGE196540 MQA196536:MQA196540 MZW196536:MZW196540 NJS196536:NJS196540 NTO196536:NTO196540 ODK196536:ODK196540 ONG196536:ONG196540 OXC196536:OXC196540 PGY196536:PGY196540 PQU196536:PQU196540 QAQ196536:QAQ196540 QKM196536:QKM196540 QUI196536:QUI196540 REE196536:REE196540 ROA196536:ROA196540 RXW196536:RXW196540 SHS196536:SHS196540 SRO196536:SRO196540 TBK196536:TBK196540 TLG196536:TLG196540 TVC196536:TVC196540 UEY196536:UEY196540 UOU196536:UOU196540 UYQ196536:UYQ196540 VIM196536:VIM196540 VSI196536:VSI196540 WCE196536:WCE196540 WMA196536:WMA196540 WVW196536:WVW196540 O262072:O262076 JK262072:JK262076 TG262072:TG262076 ADC262072:ADC262076 AMY262072:AMY262076 AWU262072:AWU262076 BGQ262072:BGQ262076 BQM262072:BQM262076 CAI262072:CAI262076 CKE262072:CKE262076 CUA262072:CUA262076 DDW262072:DDW262076 DNS262072:DNS262076 DXO262072:DXO262076 EHK262072:EHK262076 ERG262072:ERG262076 FBC262072:FBC262076 FKY262072:FKY262076 FUU262072:FUU262076 GEQ262072:GEQ262076 GOM262072:GOM262076 GYI262072:GYI262076 HIE262072:HIE262076 HSA262072:HSA262076 IBW262072:IBW262076 ILS262072:ILS262076 IVO262072:IVO262076 JFK262072:JFK262076 JPG262072:JPG262076 JZC262072:JZC262076 KIY262072:KIY262076 KSU262072:KSU262076 LCQ262072:LCQ262076 LMM262072:LMM262076 LWI262072:LWI262076 MGE262072:MGE262076 MQA262072:MQA262076 MZW262072:MZW262076 NJS262072:NJS262076 NTO262072:NTO262076 ODK262072:ODK262076 ONG262072:ONG262076 OXC262072:OXC262076 PGY262072:PGY262076 PQU262072:PQU262076 QAQ262072:QAQ262076 QKM262072:QKM262076 QUI262072:QUI262076 REE262072:REE262076 ROA262072:ROA262076 RXW262072:RXW262076 SHS262072:SHS262076 SRO262072:SRO262076 TBK262072:TBK262076 TLG262072:TLG262076 TVC262072:TVC262076 UEY262072:UEY262076 UOU262072:UOU262076 UYQ262072:UYQ262076 VIM262072:VIM262076 VSI262072:VSI262076 WCE262072:WCE262076 WMA262072:WMA262076 WVW262072:WVW262076 O327608:O327612 JK327608:JK327612 TG327608:TG327612 ADC327608:ADC327612 AMY327608:AMY327612 AWU327608:AWU327612 BGQ327608:BGQ327612 BQM327608:BQM327612 CAI327608:CAI327612 CKE327608:CKE327612 CUA327608:CUA327612 DDW327608:DDW327612 DNS327608:DNS327612 DXO327608:DXO327612 EHK327608:EHK327612 ERG327608:ERG327612 FBC327608:FBC327612 FKY327608:FKY327612 FUU327608:FUU327612 GEQ327608:GEQ327612 GOM327608:GOM327612 GYI327608:GYI327612 HIE327608:HIE327612 HSA327608:HSA327612 IBW327608:IBW327612 ILS327608:ILS327612 IVO327608:IVO327612 JFK327608:JFK327612 JPG327608:JPG327612 JZC327608:JZC327612 KIY327608:KIY327612 KSU327608:KSU327612 LCQ327608:LCQ327612 LMM327608:LMM327612 LWI327608:LWI327612 MGE327608:MGE327612 MQA327608:MQA327612 MZW327608:MZW327612 NJS327608:NJS327612 NTO327608:NTO327612 ODK327608:ODK327612 ONG327608:ONG327612 OXC327608:OXC327612 PGY327608:PGY327612 PQU327608:PQU327612 QAQ327608:QAQ327612 QKM327608:QKM327612 QUI327608:QUI327612 REE327608:REE327612 ROA327608:ROA327612 RXW327608:RXW327612 SHS327608:SHS327612 SRO327608:SRO327612 TBK327608:TBK327612 TLG327608:TLG327612 TVC327608:TVC327612 UEY327608:UEY327612 UOU327608:UOU327612 UYQ327608:UYQ327612 VIM327608:VIM327612 VSI327608:VSI327612 WCE327608:WCE327612 WMA327608:WMA327612 WVW327608:WVW327612 O393144:O393148 JK393144:JK393148 TG393144:TG393148 ADC393144:ADC393148 AMY393144:AMY393148 AWU393144:AWU393148 BGQ393144:BGQ393148 BQM393144:BQM393148 CAI393144:CAI393148 CKE393144:CKE393148 CUA393144:CUA393148 DDW393144:DDW393148 DNS393144:DNS393148 DXO393144:DXO393148 EHK393144:EHK393148 ERG393144:ERG393148 FBC393144:FBC393148 FKY393144:FKY393148 FUU393144:FUU393148 GEQ393144:GEQ393148 GOM393144:GOM393148 GYI393144:GYI393148 HIE393144:HIE393148 HSA393144:HSA393148 IBW393144:IBW393148 ILS393144:ILS393148 IVO393144:IVO393148 JFK393144:JFK393148 JPG393144:JPG393148 JZC393144:JZC393148 KIY393144:KIY393148 KSU393144:KSU393148 LCQ393144:LCQ393148 LMM393144:LMM393148 LWI393144:LWI393148 MGE393144:MGE393148 MQA393144:MQA393148 MZW393144:MZW393148 NJS393144:NJS393148 NTO393144:NTO393148 ODK393144:ODK393148 ONG393144:ONG393148 OXC393144:OXC393148 PGY393144:PGY393148 PQU393144:PQU393148 QAQ393144:QAQ393148 QKM393144:QKM393148 QUI393144:QUI393148 REE393144:REE393148 ROA393144:ROA393148 RXW393144:RXW393148 SHS393144:SHS393148 SRO393144:SRO393148 TBK393144:TBK393148 TLG393144:TLG393148 TVC393144:TVC393148 UEY393144:UEY393148 UOU393144:UOU393148 UYQ393144:UYQ393148 VIM393144:VIM393148 VSI393144:VSI393148 WCE393144:WCE393148 WMA393144:WMA393148 WVW393144:WVW393148 O458680:O458684 JK458680:JK458684 TG458680:TG458684 ADC458680:ADC458684 AMY458680:AMY458684 AWU458680:AWU458684 BGQ458680:BGQ458684 BQM458680:BQM458684 CAI458680:CAI458684 CKE458680:CKE458684 CUA458680:CUA458684 DDW458680:DDW458684 DNS458680:DNS458684 DXO458680:DXO458684 EHK458680:EHK458684 ERG458680:ERG458684 FBC458680:FBC458684 FKY458680:FKY458684 FUU458680:FUU458684 GEQ458680:GEQ458684 GOM458680:GOM458684 GYI458680:GYI458684 HIE458680:HIE458684 HSA458680:HSA458684 IBW458680:IBW458684 ILS458680:ILS458684 IVO458680:IVO458684 JFK458680:JFK458684 JPG458680:JPG458684 JZC458680:JZC458684 KIY458680:KIY458684 KSU458680:KSU458684 LCQ458680:LCQ458684 LMM458680:LMM458684 LWI458680:LWI458684 MGE458680:MGE458684 MQA458680:MQA458684 MZW458680:MZW458684 NJS458680:NJS458684 NTO458680:NTO458684 ODK458680:ODK458684 ONG458680:ONG458684 OXC458680:OXC458684 PGY458680:PGY458684 PQU458680:PQU458684 QAQ458680:QAQ458684 QKM458680:QKM458684 QUI458680:QUI458684 REE458680:REE458684 ROA458680:ROA458684 RXW458680:RXW458684 SHS458680:SHS458684 SRO458680:SRO458684 TBK458680:TBK458684 TLG458680:TLG458684 TVC458680:TVC458684 UEY458680:UEY458684 UOU458680:UOU458684 UYQ458680:UYQ458684 VIM458680:VIM458684 VSI458680:VSI458684 WCE458680:WCE458684 WMA458680:WMA458684 WVW458680:WVW458684 O524216:O524220 JK524216:JK524220 TG524216:TG524220 ADC524216:ADC524220 AMY524216:AMY524220 AWU524216:AWU524220 BGQ524216:BGQ524220 BQM524216:BQM524220 CAI524216:CAI524220 CKE524216:CKE524220 CUA524216:CUA524220 DDW524216:DDW524220 DNS524216:DNS524220 DXO524216:DXO524220 EHK524216:EHK524220 ERG524216:ERG524220 FBC524216:FBC524220 FKY524216:FKY524220 FUU524216:FUU524220 GEQ524216:GEQ524220 GOM524216:GOM524220 GYI524216:GYI524220 HIE524216:HIE524220 HSA524216:HSA524220 IBW524216:IBW524220 ILS524216:ILS524220 IVO524216:IVO524220 JFK524216:JFK524220 JPG524216:JPG524220 JZC524216:JZC524220 KIY524216:KIY524220 KSU524216:KSU524220 LCQ524216:LCQ524220 LMM524216:LMM524220 LWI524216:LWI524220 MGE524216:MGE524220 MQA524216:MQA524220 MZW524216:MZW524220 NJS524216:NJS524220 NTO524216:NTO524220 ODK524216:ODK524220 ONG524216:ONG524220 OXC524216:OXC524220 PGY524216:PGY524220 PQU524216:PQU524220 QAQ524216:QAQ524220 QKM524216:QKM524220 QUI524216:QUI524220 REE524216:REE524220 ROA524216:ROA524220 RXW524216:RXW524220 SHS524216:SHS524220 SRO524216:SRO524220 TBK524216:TBK524220 TLG524216:TLG524220 TVC524216:TVC524220 UEY524216:UEY524220 UOU524216:UOU524220 UYQ524216:UYQ524220 VIM524216:VIM524220 VSI524216:VSI524220 WCE524216:WCE524220 WMA524216:WMA524220 WVW524216:WVW524220 O589752:O589756 JK589752:JK589756 TG589752:TG589756 ADC589752:ADC589756 AMY589752:AMY589756 AWU589752:AWU589756 BGQ589752:BGQ589756 BQM589752:BQM589756 CAI589752:CAI589756 CKE589752:CKE589756 CUA589752:CUA589756 DDW589752:DDW589756 DNS589752:DNS589756 DXO589752:DXO589756 EHK589752:EHK589756 ERG589752:ERG589756 FBC589752:FBC589756 FKY589752:FKY589756 FUU589752:FUU589756 GEQ589752:GEQ589756 GOM589752:GOM589756 GYI589752:GYI589756 HIE589752:HIE589756 HSA589752:HSA589756 IBW589752:IBW589756 ILS589752:ILS589756 IVO589752:IVO589756 JFK589752:JFK589756 JPG589752:JPG589756 JZC589752:JZC589756 KIY589752:KIY589756 KSU589752:KSU589756 LCQ589752:LCQ589756 LMM589752:LMM589756 LWI589752:LWI589756 MGE589752:MGE589756 MQA589752:MQA589756 MZW589752:MZW589756 NJS589752:NJS589756 NTO589752:NTO589756 ODK589752:ODK589756 ONG589752:ONG589756 OXC589752:OXC589756 PGY589752:PGY589756 PQU589752:PQU589756 QAQ589752:QAQ589756 QKM589752:QKM589756 QUI589752:QUI589756 REE589752:REE589756 ROA589752:ROA589756 RXW589752:RXW589756 SHS589752:SHS589756 SRO589752:SRO589756 TBK589752:TBK589756 TLG589752:TLG589756 TVC589752:TVC589756 UEY589752:UEY589756 UOU589752:UOU589756 UYQ589752:UYQ589756 VIM589752:VIM589756 VSI589752:VSI589756 WCE589752:WCE589756 WMA589752:WMA589756 WVW589752:WVW589756 O655288:O655292 JK655288:JK655292 TG655288:TG655292 ADC655288:ADC655292 AMY655288:AMY655292 AWU655288:AWU655292 BGQ655288:BGQ655292 BQM655288:BQM655292 CAI655288:CAI655292 CKE655288:CKE655292 CUA655288:CUA655292 DDW655288:DDW655292 DNS655288:DNS655292 DXO655288:DXO655292 EHK655288:EHK655292 ERG655288:ERG655292 FBC655288:FBC655292 FKY655288:FKY655292 FUU655288:FUU655292 GEQ655288:GEQ655292 GOM655288:GOM655292 GYI655288:GYI655292 HIE655288:HIE655292 HSA655288:HSA655292 IBW655288:IBW655292 ILS655288:ILS655292 IVO655288:IVO655292 JFK655288:JFK655292 JPG655288:JPG655292 JZC655288:JZC655292 KIY655288:KIY655292 KSU655288:KSU655292 LCQ655288:LCQ655292 LMM655288:LMM655292 LWI655288:LWI655292 MGE655288:MGE655292 MQA655288:MQA655292 MZW655288:MZW655292 NJS655288:NJS655292 NTO655288:NTO655292 ODK655288:ODK655292 ONG655288:ONG655292 OXC655288:OXC655292 PGY655288:PGY655292 PQU655288:PQU655292 QAQ655288:QAQ655292 QKM655288:QKM655292 QUI655288:QUI655292 REE655288:REE655292 ROA655288:ROA655292 RXW655288:RXW655292 SHS655288:SHS655292 SRO655288:SRO655292 TBK655288:TBK655292 TLG655288:TLG655292 TVC655288:TVC655292 UEY655288:UEY655292 UOU655288:UOU655292 UYQ655288:UYQ655292 VIM655288:VIM655292 VSI655288:VSI655292 WCE655288:WCE655292 WMA655288:WMA655292 WVW655288:WVW655292 O720824:O720828 JK720824:JK720828 TG720824:TG720828 ADC720824:ADC720828 AMY720824:AMY720828 AWU720824:AWU720828 BGQ720824:BGQ720828 BQM720824:BQM720828 CAI720824:CAI720828 CKE720824:CKE720828 CUA720824:CUA720828 DDW720824:DDW720828 DNS720824:DNS720828 DXO720824:DXO720828 EHK720824:EHK720828 ERG720824:ERG720828 FBC720824:FBC720828 FKY720824:FKY720828 FUU720824:FUU720828 GEQ720824:GEQ720828 GOM720824:GOM720828 GYI720824:GYI720828 HIE720824:HIE720828 HSA720824:HSA720828 IBW720824:IBW720828 ILS720824:ILS720828 IVO720824:IVO720828 JFK720824:JFK720828 JPG720824:JPG720828 JZC720824:JZC720828 KIY720824:KIY720828 KSU720824:KSU720828 LCQ720824:LCQ720828 LMM720824:LMM720828 LWI720824:LWI720828 MGE720824:MGE720828 MQA720824:MQA720828 MZW720824:MZW720828 NJS720824:NJS720828 NTO720824:NTO720828 ODK720824:ODK720828 ONG720824:ONG720828 OXC720824:OXC720828 PGY720824:PGY720828 PQU720824:PQU720828 QAQ720824:QAQ720828 QKM720824:QKM720828 QUI720824:QUI720828 REE720824:REE720828 ROA720824:ROA720828 RXW720824:RXW720828 SHS720824:SHS720828 SRO720824:SRO720828 TBK720824:TBK720828 TLG720824:TLG720828 TVC720824:TVC720828 UEY720824:UEY720828 UOU720824:UOU720828 UYQ720824:UYQ720828 VIM720824:VIM720828 VSI720824:VSI720828 WCE720824:WCE720828 WMA720824:WMA720828 WVW720824:WVW720828 O786360:O786364 JK786360:JK786364 TG786360:TG786364 ADC786360:ADC786364 AMY786360:AMY786364 AWU786360:AWU786364 BGQ786360:BGQ786364 BQM786360:BQM786364 CAI786360:CAI786364 CKE786360:CKE786364 CUA786360:CUA786364 DDW786360:DDW786364 DNS786360:DNS786364 DXO786360:DXO786364 EHK786360:EHK786364 ERG786360:ERG786364 FBC786360:FBC786364 FKY786360:FKY786364 FUU786360:FUU786364 GEQ786360:GEQ786364 GOM786360:GOM786364 GYI786360:GYI786364 HIE786360:HIE786364 HSA786360:HSA786364 IBW786360:IBW786364 ILS786360:ILS786364 IVO786360:IVO786364 JFK786360:JFK786364 JPG786360:JPG786364 JZC786360:JZC786364 KIY786360:KIY786364 KSU786360:KSU786364 LCQ786360:LCQ786364 LMM786360:LMM786364 LWI786360:LWI786364 MGE786360:MGE786364 MQA786360:MQA786364 MZW786360:MZW786364 NJS786360:NJS786364 NTO786360:NTO786364 ODK786360:ODK786364 ONG786360:ONG786364 OXC786360:OXC786364 PGY786360:PGY786364 PQU786360:PQU786364 QAQ786360:QAQ786364 QKM786360:QKM786364 QUI786360:QUI786364 REE786360:REE786364 ROA786360:ROA786364 RXW786360:RXW786364 SHS786360:SHS786364 SRO786360:SRO786364 TBK786360:TBK786364 TLG786360:TLG786364 TVC786360:TVC786364 UEY786360:UEY786364 UOU786360:UOU786364 UYQ786360:UYQ786364 VIM786360:VIM786364 VSI786360:VSI786364 WCE786360:WCE786364 WMA786360:WMA786364 WVW786360:WVW786364 O851896:O851900 JK851896:JK851900 TG851896:TG851900 ADC851896:ADC851900 AMY851896:AMY851900 AWU851896:AWU851900 BGQ851896:BGQ851900 BQM851896:BQM851900 CAI851896:CAI851900 CKE851896:CKE851900 CUA851896:CUA851900 DDW851896:DDW851900 DNS851896:DNS851900 DXO851896:DXO851900 EHK851896:EHK851900 ERG851896:ERG851900 FBC851896:FBC851900 FKY851896:FKY851900 FUU851896:FUU851900 GEQ851896:GEQ851900 GOM851896:GOM851900 GYI851896:GYI851900 HIE851896:HIE851900 HSA851896:HSA851900 IBW851896:IBW851900 ILS851896:ILS851900 IVO851896:IVO851900 JFK851896:JFK851900 JPG851896:JPG851900 JZC851896:JZC851900 KIY851896:KIY851900 KSU851896:KSU851900 LCQ851896:LCQ851900 LMM851896:LMM851900 LWI851896:LWI851900 MGE851896:MGE851900 MQA851896:MQA851900 MZW851896:MZW851900 NJS851896:NJS851900 NTO851896:NTO851900 ODK851896:ODK851900 ONG851896:ONG851900 OXC851896:OXC851900 PGY851896:PGY851900 PQU851896:PQU851900 QAQ851896:QAQ851900 QKM851896:QKM851900 QUI851896:QUI851900 REE851896:REE851900 ROA851896:ROA851900 RXW851896:RXW851900 SHS851896:SHS851900 SRO851896:SRO851900 TBK851896:TBK851900 TLG851896:TLG851900 TVC851896:TVC851900 UEY851896:UEY851900 UOU851896:UOU851900 UYQ851896:UYQ851900 VIM851896:VIM851900 VSI851896:VSI851900 WCE851896:WCE851900 WMA851896:WMA851900 WVW851896:WVW851900 O917432:O917436 JK917432:JK917436 TG917432:TG917436 ADC917432:ADC917436 AMY917432:AMY917436 AWU917432:AWU917436 BGQ917432:BGQ917436 BQM917432:BQM917436 CAI917432:CAI917436 CKE917432:CKE917436 CUA917432:CUA917436 DDW917432:DDW917436 DNS917432:DNS917436 DXO917432:DXO917436 EHK917432:EHK917436 ERG917432:ERG917436 FBC917432:FBC917436 FKY917432:FKY917436 FUU917432:FUU917436 GEQ917432:GEQ917436 GOM917432:GOM917436 GYI917432:GYI917436 HIE917432:HIE917436 HSA917432:HSA917436 IBW917432:IBW917436 ILS917432:ILS917436 IVO917432:IVO917436 JFK917432:JFK917436 JPG917432:JPG917436 JZC917432:JZC917436 KIY917432:KIY917436 KSU917432:KSU917436 LCQ917432:LCQ917436 LMM917432:LMM917436 LWI917432:LWI917436 MGE917432:MGE917436 MQA917432:MQA917436 MZW917432:MZW917436 NJS917432:NJS917436 NTO917432:NTO917436 ODK917432:ODK917436 ONG917432:ONG917436 OXC917432:OXC917436 PGY917432:PGY917436 PQU917432:PQU917436 QAQ917432:QAQ917436 QKM917432:QKM917436 QUI917432:QUI917436 REE917432:REE917436 ROA917432:ROA917436 RXW917432:RXW917436 SHS917432:SHS917436 SRO917432:SRO917436 TBK917432:TBK917436 TLG917432:TLG917436 TVC917432:TVC917436 UEY917432:UEY917436 UOU917432:UOU917436 UYQ917432:UYQ917436 VIM917432:VIM917436 VSI917432:VSI917436 WCE917432:WCE917436 WMA917432:WMA917436 WVW917432:WVW917436 O982968:O982972 JK982968:JK982972 TG982968:TG982972 ADC982968:ADC982972 AMY982968:AMY982972 AWU982968:AWU982972 BGQ982968:BGQ982972 BQM982968:BQM982972 CAI982968:CAI982972 CKE982968:CKE982972 CUA982968:CUA982972 DDW982968:DDW982972 DNS982968:DNS982972 DXO982968:DXO982972 EHK982968:EHK982972 ERG982968:ERG982972 FBC982968:FBC982972 FKY982968:FKY982972 FUU982968:FUU982972 GEQ982968:GEQ982972 GOM982968:GOM982972 GYI982968:GYI982972 HIE982968:HIE982972 HSA982968:HSA982972 IBW982968:IBW982972 ILS982968:ILS982972 IVO982968:IVO982972 JFK982968:JFK982972 JPG982968:JPG982972 JZC982968:JZC982972 KIY982968:KIY982972 KSU982968:KSU982972 LCQ982968:LCQ982972 LMM982968:LMM982972 LWI982968:LWI982972 MGE982968:MGE982972 MQA982968:MQA982972 MZW982968:MZW982972 NJS982968:NJS982972 NTO982968:NTO982972 ODK982968:ODK982972 ONG982968:ONG982972 OXC982968:OXC982972 PGY982968:PGY982972 PQU982968:PQU982972 QAQ982968:QAQ982972 QKM982968:QKM982972 QUI982968:QUI982972 REE982968:REE982972 ROA982968:ROA982972 RXW982968:RXW982972 SHS982968:SHS982972 SRO982968:SRO982972 TBK982968:TBK982972 TLG982968:TLG982972 TVC982968:TVC982972 UEY982968:UEY982972 UOU982968:UOU982972 UYQ982968:UYQ982972 VIM982968:VIM982972 VSI982968:VSI982972 WCE982968:WCE982972 WMA982968:WMA982972 WVW982968:WVW982972 VSH983007:VSH983015 JJ61:JJ62 TF61:TF62 ADB61:ADB62 AMX61:AMX62 AWT61:AWT62 BGP61:BGP62 BQL61:BQL62 CAH61:CAH62 CKD61:CKD62 CTZ61:CTZ62 DDV61:DDV62 DNR61:DNR62 DXN61:DXN62 EHJ61:EHJ62 ERF61:ERF62 FBB61:FBB62 FKX61:FKX62 FUT61:FUT62 GEP61:GEP62 GOL61:GOL62 GYH61:GYH62 HID61:HID62 HRZ61:HRZ62 IBV61:IBV62 ILR61:ILR62 IVN61:IVN62 JFJ61:JFJ62 JPF61:JPF62 JZB61:JZB62 KIX61:KIX62 KST61:KST62 LCP61:LCP62 LML61:LML62 LWH61:LWH62 MGD61:MGD62 MPZ61:MPZ62 MZV61:MZV62 NJR61:NJR62 NTN61:NTN62 ODJ61:ODJ62 ONF61:ONF62 OXB61:OXB62 PGX61:PGX62 PQT61:PQT62 QAP61:QAP62 QKL61:QKL62 QUH61:QUH62 RED61:RED62 RNZ61:RNZ62 RXV61:RXV62 SHR61:SHR62 SRN61:SRN62 TBJ61:TBJ62 TLF61:TLF62 TVB61:TVB62 UEX61:UEX62 UOT61:UOT62 UYP61:UYP62 VIL61:VIL62 VSH61:VSH62 WCD61:WCD62 WLZ61:WLZ62 WVV61:WVV62 N65516:N65520 JJ65516:JJ65520 TF65516:TF65520 ADB65516:ADB65520 AMX65516:AMX65520 AWT65516:AWT65520 BGP65516:BGP65520 BQL65516:BQL65520 CAH65516:CAH65520 CKD65516:CKD65520 CTZ65516:CTZ65520 DDV65516:DDV65520 DNR65516:DNR65520 DXN65516:DXN65520 EHJ65516:EHJ65520 ERF65516:ERF65520 FBB65516:FBB65520 FKX65516:FKX65520 FUT65516:FUT65520 GEP65516:GEP65520 GOL65516:GOL65520 GYH65516:GYH65520 HID65516:HID65520 HRZ65516:HRZ65520 IBV65516:IBV65520 ILR65516:ILR65520 IVN65516:IVN65520 JFJ65516:JFJ65520 JPF65516:JPF65520 JZB65516:JZB65520 KIX65516:KIX65520 KST65516:KST65520 LCP65516:LCP65520 LML65516:LML65520 LWH65516:LWH65520 MGD65516:MGD65520 MPZ65516:MPZ65520 MZV65516:MZV65520 NJR65516:NJR65520 NTN65516:NTN65520 ODJ65516:ODJ65520 ONF65516:ONF65520 OXB65516:OXB65520 PGX65516:PGX65520 PQT65516:PQT65520 QAP65516:QAP65520 QKL65516:QKL65520 QUH65516:QUH65520 RED65516:RED65520 RNZ65516:RNZ65520 RXV65516:RXV65520 SHR65516:SHR65520 SRN65516:SRN65520 TBJ65516:TBJ65520 TLF65516:TLF65520 TVB65516:TVB65520 UEX65516:UEX65520 UOT65516:UOT65520 UYP65516:UYP65520 VIL65516:VIL65520 VSH65516:VSH65520 WCD65516:WCD65520 WLZ65516:WLZ65520 WVV65516:WVV65520 N131052:N131056 JJ131052:JJ131056 TF131052:TF131056 ADB131052:ADB131056 AMX131052:AMX131056 AWT131052:AWT131056 BGP131052:BGP131056 BQL131052:BQL131056 CAH131052:CAH131056 CKD131052:CKD131056 CTZ131052:CTZ131056 DDV131052:DDV131056 DNR131052:DNR131056 DXN131052:DXN131056 EHJ131052:EHJ131056 ERF131052:ERF131056 FBB131052:FBB131056 FKX131052:FKX131056 FUT131052:FUT131056 GEP131052:GEP131056 GOL131052:GOL131056 GYH131052:GYH131056 HID131052:HID131056 HRZ131052:HRZ131056 IBV131052:IBV131056 ILR131052:ILR131056 IVN131052:IVN131056 JFJ131052:JFJ131056 JPF131052:JPF131056 JZB131052:JZB131056 KIX131052:KIX131056 KST131052:KST131056 LCP131052:LCP131056 LML131052:LML131056 LWH131052:LWH131056 MGD131052:MGD131056 MPZ131052:MPZ131056 MZV131052:MZV131056 NJR131052:NJR131056 NTN131052:NTN131056 ODJ131052:ODJ131056 ONF131052:ONF131056 OXB131052:OXB131056 PGX131052:PGX131056 PQT131052:PQT131056 QAP131052:QAP131056 QKL131052:QKL131056 QUH131052:QUH131056 RED131052:RED131056 RNZ131052:RNZ131056 RXV131052:RXV131056 SHR131052:SHR131056 SRN131052:SRN131056 TBJ131052:TBJ131056 TLF131052:TLF131056 TVB131052:TVB131056 UEX131052:UEX131056 UOT131052:UOT131056 UYP131052:UYP131056 VIL131052:VIL131056 VSH131052:VSH131056 WCD131052:WCD131056 WLZ131052:WLZ131056 WVV131052:WVV131056 N196588:N196592 JJ196588:JJ196592 TF196588:TF196592 ADB196588:ADB196592 AMX196588:AMX196592 AWT196588:AWT196592 BGP196588:BGP196592 BQL196588:BQL196592 CAH196588:CAH196592 CKD196588:CKD196592 CTZ196588:CTZ196592 DDV196588:DDV196592 DNR196588:DNR196592 DXN196588:DXN196592 EHJ196588:EHJ196592 ERF196588:ERF196592 FBB196588:FBB196592 FKX196588:FKX196592 FUT196588:FUT196592 GEP196588:GEP196592 GOL196588:GOL196592 GYH196588:GYH196592 HID196588:HID196592 HRZ196588:HRZ196592 IBV196588:IBV196592 ILR196588:ILR196592 IVN196588:IVN196592 JFJ196588:JFJ196592 JPF196588:JPF196592 JZB196588:JZB196592 KIX196588:KIX196592 KST196588:KST196592 LCP196588:LCP196592 LML196588:LML196592 LWH196588:LWH196592 MGD196588:MGD196592 MPZ196588:MPZ196592 MZV196588:MZV196592 NJR196588:NJR196592 NTN196588:NTN196592 ODJ196588:ODJ196592 ONF196588:ONF196592 OXB196588:OXB196592 PGX196588:PGX196592 PQT196588:PQT196592 QAP196588:QAP196592 QKL196588:QKL196592 QUH196588:QUH196592 RED196588:RED196592 RNZ196588:RNZ196592 RXV196588:RXV196592 SHR196588:SHR196592 SRN196588:SRN196592 TBJ196588:TBJ196592 TLF196588:TLF196592 TVB196588:TVB196592 UEX196588:UEX196592 UOT196588:UOT196592 UYP196588:UYP196592 VIL196588:VIL196592 VSH196588:VSH196592 WCD196588:WCD196592 WLZ196588:WLZ196592 WVV196588:WVV196592 N262124:N262128 JJ262124:JJ262128 TF262124:TF262128 ADB262124:ADB262128 AMX262124:AMX262128 AWT262124:AWT262128 BGP262124:BGP262128 BQL262124:BQL262128 CAH262124:CAH262128 CKD262124:CKD262128 CTZ262124:CTZ262128 DDV262124:DDV262128 DNR262124:DNR262128 DXN262124:DXN262128 EHJ262124:EHJ262128 ERF262124:ERF262128 FBB262124:FBB262128 FKX262124:FKX262128 FUT262124:FUT262128 GEP262124:GEP262128 GOL262124:GOL262128 GYH262124:GYH262128 HID262124:HID262128 HRZ262124:HRZ262128 IBV262124:IBV262128 ILR262124:ILR262128 IVN262124:IVN262128 JFJ262124:JFJ262128 JPF262124:JPF262128 JZB262124:JZB262128 KIX262124:KIX262128 KST262124:KST262128 LCP262124:LCP262128 LML262124:LML262128 LWH262124:LWH262128 MGD262124:MGD262128 MPZ262124:MPZ262128 MZV262124:MZV262128 NJR262124:NJR262128 NTN262124:NTN262128 ODJ262124:ODJ262128 ONF262124:ONF262128 OXB262124:OXB262128 PGX262124:PGX262128 PQT262124:PQT262128 QAP262124:QAP262128 QKL262124:QKL262128 QUH262124:QUH262128 RED262124:RED262128 RNZ262124:RNZ262128 RXV262124:RXV262128 SHR262124:SHR262128 SRN262124:SRN262128 TBJ262124:TBJ262128 TLF262124:TLF262128 TVB262124:TVB262128 UEX262124:UEX262128 UOT262124:UOT262128 UYP262124:UYP262128 VIL262124:VIL262128 VSH262124:VSH262128 WCD262124:WCD262128 WLZ262124:WLZ262128 WVV262124:WVV262128 N327660:N327664 JJ327660:JJ327664 TF327660:TF327664 ADB327660:ADB327664 AMX327660:AMX327664 AWT327660:AWT327664 BGP327660:BGP327664 BQL327660:BQL327664 CAH327660:CAH327664 CKD327660:CKD327664 CTZ327660:CTZ327664 DDV327660:DDV327664 DNR327660:DNR327664 DXN327660:DXN327664 EHJ327660:EHJ327664 ERF327660:ERF327664 FBB327660:FBB327664 FKX327660:FKX327664 FUT327660:FUT327664 GEP327660:GEP327664 GOL327660:GOL327664 GYH327660:GYH327664 HID327660:HID327664 HRZ327660:HRZ327664 IBV327660:IBV327664 ILR327660:ILR327664 IVN327660:IVN327664 JFJ327660:JFJ327664 JPF327660:JPF327664 JZB327660:JZB327664 KIX327660:KIX327664 KST327660:KST327664 LCP327660:LCP327664 LML327660:LML327664 LWH327660:LWH327664 MGD327660:MGD327664 MPZ327660:MPZ327664 MZV327660:MZV327664 NJR327660:NJR327664 NTN327660:NTN327664 ODJ327660:ODJ327664 ONF327660:ONF327664 OXB327660:OXB327664 PGX327660:PGX327664 PQT327660:PQT327664 QAP327660:QAP327664 QKL327660:QKL327664 QUH327660:QUH327664 RED327660:RED327664 RNZ327660:RNZ327664 RXV327660:RXV327664 SHR327660:SHR327664 SRN327660:SRN327664 TBJ327660:TBJ327664 TLF327660:TLF327664 TVB327660:TVB327664 UEX327660:UEX327664 UOT327660:UOT327664 UYP327660:UYP327664 VIL327660:VIL327664 VSH327660:VSH327664 WCD327660:WCD327664 WLZ327660:WLZ327664 WVV327660:WVV327664 N393196:N393200 JJ393196:JJ393200 TF393196:TF393200 ADB393196:ADB393200 AMX393196:AMX393200 AWT393196:AWT393200 BGP393196:BGP393200 BQL393196:BQL393200 CAH393196:CAH393200 CKD393196:CKD393200 CTZ393196:CTZ393200 DDV393196:DDV393200 DNR393196:DNR393200 DXN393196:DXN393200 EHJ393196:EHJ393200 ERF393196:ERF393200 FBB393196:FBB393200 FKX393196:FKX393200 FUT393196:FUT393200 GEP393196:GEP393200 GOL393196:GOL393200 GYH393196:GYH393200 HID393196:HID393200 HRZ393196:HRZ393200 IBV393196:IBV393200 ILR393196:ILR393200 IVN393196:IVN393200 JFJ393196:JFJ393200 JPF393196:JPF393200 JZB393196:JZB393200 KIX393196:KIX393200 KST393196:KST393200 LCP393196:LCP393200 LML393196:LML393200 LWH393196:LWH393200 MGD393196:MGD393200 MPZ393196:MPZ393200 MZV393196:MZV393200 NJR393196:NJR393200 NTN393196:NTN393200 ODJ393196:ODJ393200 ONF393196:ONF393200 OXB393196:OXB393200 PGX393196:PGX393200 PQT393196:PQT393200 QAP393196:QAP393200 QKL393196:QKL393200 QUH393196:QUH393200 RED393196:RED393200 RNZ393196:RNZ393200 RXV393196:RXV393200 SHR393196:SHR393200 SRN393196:SRN393200 TBJ393196:TBJ393200 TLF393196:TLF393200 TVB393196:TVB393200 UEX393196:UEX393200 UOT393196:UOT393200 UYP393196:UYP393200 VIL393196:VIL393200 VSH393196:VSH393200 WCD393196:WCD393200 WLZ393196:WLZ393200 WVV393196:WVV393200 N458732:N458736 JJ458732:JJ458736 TF458732:TF458736 ADB458732:ADB458736 AMX458732:AMX458736 AWT458732:AWT458736 BGP458732:BGP458736 BQL458732:BQL458736 CAH458732:CAH458736 CKD458732:CKD458736 CTZ458732:CTZ458736 DDV458732:DDV458736 DNR458732:DNR458736 DXN458732:DXN458736 EHJ458732:EHJ458736 ERF458732:ERF458736 FBB458732:FBB458736 FKX458732:FKX458736 FUT458732:FUT458736 GEP458732:GEP458736 GOL458732:GOL458736 GYH458732:GYH458736 HID458732:HID458736 HRZ458732:HRZ458736 IBV458732:IBV458736 ILR458732:ILR458736 IVN458732:IVN458736 JFJ458732:JFJ458736 JPF458732:JPF458736 JZB458732:JZB458736 KIX458732:KIX458736 KST458732:KST458736 LCP458732:LCP458736 LML458732:LML458736 LWH458732:LWH458736 MGD458732:MGD458736 MPZ458732:MPZ458736 MZV458732:MZV458736 NJR458732:NJR458736 NTN458732:NTN458736 ODJ458732:ODJ458736 ONF458732:ONF458736 OXB458732:OXB458736 PGX458732:PGX458736 PQT458732:PQT458736 QAP458732:QAP458736 QKL458732:QKL458736 QUH458732:QUH458736 RED458732:RED458736 RNZ458732:RNZ458736 RXV458732:RXV458736 SHR458732:SHR458736 SRN458732:SRN458736 TBJ458732:TBJ458736 TLF458732:TLF458736 TVB458732:TVB458736 UEX458732:UEX458736 UOT458732:UOT458736 UYP458732:UYP458736 VIL458732:VIL458736 VSH458732:VSH458736 WCD458732:WCD458736 WLZ458732:WLZ458736 WVV458732:WVV458736 N524268:N524272 JJ524268:JJ524272 TF524268:TF524272 ADB524268:ADB524272 AMX524268:AMX524272 AWT524268:AWT524272 BGP524268:BGP524272 BQL524268:BQL524272 CAH524268:CAH524272 CKD524268:CKD524272 CTZ524268:CTZ524272 DDV524268:DDV524272 DNR524268:DNR524272 DXN524268:DXN524272 EHJ524268:EHJ524272 ERF524268:ERF524272 FBB524268:FBB524272 FKX524268:FKX524272 FUT524268:FUT524272 GEP524268:GEP524272 GOL524268:GOL524272 GYH524268:GYH524272 HID524268:HID524272 HRZ524268:HRZ524272 IBV524268:IBV524272 ILR524268:ILR524272 IVN524268:IVN524272 JFJ524268:JFJ524272 JPF524268:JPF524272 JZB524268:JZB524272 KIX524268:KIX524272 KST524268:KST524272 LCP524268:LCP524272 LML524268:LML524272 LWH524268:LWH524272 MGD524268:MGD524272 MPZ524268:MPZ524272 MZV524268:MZV524272 NJR524268:NJR524272 NTN524268:NTN524272 ODJ524268:ODJ524272 ONF524268:ONF524272 OXB524268:OXB524272 PGX524268:PGX524272 PQT524268:PQT524272 QAP524268:QAP524272 QKL524268:QKL524272 QUH524268:QUH524272 RED524268:RED524272 RNZ524268:RNZ524272 RXV524268:RXV524272 SHR524268:SHR524272 SRN524268:SRN524272 TBJ524268:TBJ524272 TLF524268:TLF524272 TVB524268:TVB524272 UEX524268:UEX524272 UOT524268:UOT524272 UYP524268:UYP524272 VIL524268:VIL524272 VSH524268:VSH524272 WCD524268:WCD524272 WLZ524268:WLZ524272 WVV524268:WVV524272 N589804:N589808 JJ589804:JJ589808 TF589804:TF589808 ADB589804:ADB589808 AMX589804:AMX589808 AWT589804:AWT589808 BGP589804:BGP589808 BQL589804:BQL589808 CAH589804:CAH589808 CKD589804:CKD589808 CTZ589804:CTZ589808 DDV589804:DDV589808 DNR589804:DNR589808 DXN589804:DXN589808 EHJ589804:EHJ589808 ERF589804:ERF589808 FBB589804:FBB589808 FKX589804:FKX589808 FUT589804:FUT589808 GEP589804:GEP589808 GOL589804:GOL589808 GYH589804:GYH589808 HID589804:HID589808 HRZ589804:HRZ589808 IBV589804:IBV589808 ILR589804:ILR589808 IVN589804:IVN589808 JFJ589804:JFJ589808 JPF589804:JPF589808 JZB589804:JZB589808 KIX589804:KIX589808 KST589804:KST589808 LCP589804:LCP589808 LML589804:LML589808 LWH589804:LWH589808 MGD589804:MGD589808 MPZ589804:MPZ589808 MZV589804:MZV589808 NJR589804:NJR589808 NTN589804:NTN589808 ODJ589804:ODJ589808 ONF589804:ONF589808 OXB589804:OXB589808 PGX589804:PGX589808 PQT589804:PQT589808 QAP589804:QAP589808 QKL589804:QKL589808 QUH589804:QUH589808 RED589804:RED589808 RNZ589804:RNZ589808 RXV589804:RXV589808 SHR589804:SHR589808 SRN589804:SRN589808 TBJ589804:TBJ589808 TLF589804:TLF589808 TVB589804:TVB589808 UEX589804:UEX589808 UOT589804:UOT589808 UYP589804:UYP589808 VIL589804:VIL589808 VSH589804:VSH589808 WCD589804:WCD589808 WLZ589804:WLZ589808 WVV589804:WVV589808 N655340:N655344 JJ655340:JJ655344 TF655340:TF655344 ADB655340:ADB655344 AMX655340:AMX655344 AWT655340:AWT655344 BGP655340:BGP655344 BQL655340:BQL655344 CAH655340:CAH655344 CKD655340:CKD655344 CTZ655340:CTZ655344 DDV655340:DDV655344 DNR655340:DNR655344 DXN655340:DXN655344 EHJ655340:EHJ655344 ERF655340:ERF655344 FBB655340:FBB655344 FKX655340:FKX655344 FUT655340:FUT655344 GEP655340:GEP655344 GOL655340:GOL655344 GYH655340:GYH655344 HID655340:HID655344 HRZ655340:HRZ655344 IBV655340:IBV655344 ILR655340:ILR655344 IVN655340:IVN655344 JFJ655340:JFJ655344 JPF655340:JPF655344 JZB655340:JZB655344 KIX655340:KIX655344 KST655340:KST655344 LCP655340:LCP655344 LML655340:LML655344 LWH655340:LWH655344 MGD655340:MGD655344 MPZ655340:MPZ655344 MZV655340:MZV655344 NJR655340:NJR655344 NTN655340:NTN655344 ODJ655340:ODJ655344 ONF655340:ONF655344 OXB655340:OXB655344 PGX655340:PGX655344 PQT655340:PQT655344 QAP655340:QAP655344 QKL655340:QKL655344 QUH655340:QUH655344 RED655340:RED655344 RNZ655340:RNZ655344 RXV655340:RXV655344 SHR655340:SHR655344 SRN655340:SRN655344 TBJ655340:TBJ655344 TLF655340:TLF655344 TVB655340:TVB655344 UEX655340:UEX655344 UOT655340:UOT655344 UYP655340:UYP655344 VIL655340:VIL655344 VSH655340:VSH655344 WCD655340:WCD655344 WLZ655340:WLZ655344 WVV655340:WVV655344 N720876:N720880 JJ720876:JJ720880 TF720876:TF720880 ADB720876:ADB720880 AMX720876:AMX720880 AWT720876:AWT720880 BGP720876:BGP720880 BQL720876:BQL720880 CAH720876:CAH720880 CKD720876:CKD720880 CTZ720876:CTZ720880 DDV720876:DDV720880 DNR720876:DNR720880 DXN720876:DXN720880 EHJ720876:EHJ720880 ERF720876:ERF720880 FBB720876:FBB720880 FKX720876:FKX720880 FUT720876:FUT720880 GEP720876:GEP720880 GOL720876:GOL720880 GYH720876:GYH720880 HID720876:HID720880 HRZ720876:HRZ720880 IBV720876:IBV720880 ILR720876:ILR720880 IVN720876:IVN720880 JFJ720876:JFJ720880 JPF720876:JPF720880 JZB720876:JZB720880 KIX720876:KIX720880 KST720876:KST720880 LCP720876:LCP720880 LML720876:LML720880 LWH720876:LWH720880 MGD720876:MGD720880 MPZ720876:MPZ720880 MZV720876:MZV720880 NJR720876:NJR720880 NTN720876:NTN720880 ODJ720876:ODJ720880 ONF720876:ONF720880 OXB720876:OXB720880 PGX720876:PGX720880 PQT720876:PQT720880 QAP720876:QAP720880 QKL720876:QKL720880 QUH720876:QUH720880 RED720876:RED720880 RNZ720876:RNZ720880 RXV720876:RXV720880 SHR720876:SHR720880 SRN720876:SRN720880 TBJ720876:TBJ720880 TLF720876:TLF720880 TVB720876:TVB720880 UEX720876:UEX720880 UOT720876:UOT720880 UYP720876:UYP720880 VIL720876:VIL720880 VSH720876:VSH720880 WCD720876:WCD720880 WLZ720876:WLZ720880 WVV720876:WVV720880 N786412:N786416 JJ786412:JJ786416 TF786412:TF786416 ADB786412:ADB786416 AMX786412:AMX786416 AWT786412:AWT786416 BGP786412:BGP786416 BQL786412:BQL786416 CAH786412:CAH786416 CKD786412:CKD786416 CTZ786412:CTZ786416 DDV786412:DDV786416 DNR786412:DNR786416 DXN786412:DXN786416 EHJ786412:EHJ786416 ERF786412:ERF786416 FBB786412:FBB786416 FKX786412:FKX786416 FUT786412:FUT786416 GEP786412:GEP786416 GOL786412:GOL786416 GYH786412:GYH786416 HID786412:HID786416 HRZ786412:HRZ786416 IBV786412:IBV786416 ILR786412:ILR786416 IVN786412:IVN786416 JFJ786412:JFJ786416 JPF786412:JPF786416 JZB786412:JZB786416 KIX786412:KIX786416 KST786412:KST786416 LCP786412:LCP786416 LML786412:LML786416 LWH786412:LWH786416 MGD786412:MGD786416 MPZ786412:MPZ786416 MZV786412:MZV786416 NJR786412:NJR786416 NTN786412:NTN786416 ODJ786412:ODJ786416 ONF786412:ONF786416 OXB786412:OXB786416 PGX786412:PGX786416 PQT786412:PQT786416 QAP786412:QAP786416 QKL786412:QKL786416 QUH786412:QUH786416 RED786412:RED786416 RNZ786412:RNZ786416 RXV786412:RXV786416 SHR786412:SHR786416 SRN786412:SRN786416 TBJ786412:TBJ786416 TLF786412:TLF786416 TVB786412:TVB786416 UEX786412:UEX786416 UOT786412:UOT786416 UYP786412:UYP786416 VIL786412:VIL786416 VSH786412:VSH786416 WCD786412:WCD786416 WLZ786412:WLZ786416 WVV786412:WVV786416 N851948:N851952 JJ851948:JJ851952 TF851948:TF851952 ADB851948:ADB851952 AMX851948:AMX851952 AWT851948:AWT851952 BGP851948:BGP851952 BQL851948:BQL851952 CAH851948:CAH851952 CKD851948:CKD851952 CTZ851948:CTZ851952 DDV851948:DDV851952 DNR851948:DNR851952 DXN851948:DXN851952 EHJ851948:EHJ851952 ERF851948:ERF851952 FBB851948:FBB851952 FKX851948:FKX851952 FUT851948:FUT851952 GEP851948:GEP851952 GOL851948:GOL851952 GYH851948:GYH851952 HID851948:HID851952 HRZ851948:HRZ851952 IBV851948:IBV851952 ILR851948:ILR851952 IVN851948:IVN851952 JFJ851948:JFJ851952 JPF851948:JPF851952 JZB851948:JZB851952 KIX851948:KIX851952 KST851948:KST851952 LCP851948:LCP851952 LML851948:LML851952 LWH851948:LWH851952 MGD851948:MGD851952 MPZ851948:MPZ851952 MZV851948:MZV851952 NJR851948:NJR851952 NTN851948:NTN851952 ODJ851948:ODJ851952 ONF851948:ONF851952 OXB851948:OXB851952 PGX851948:PGX851952 PQT851948:PQT851952 QAP851948:QAP851952 QKL851948:QKL851952 QUH851948:QUH851952 RED851948:RED851952 RNZ851948:RNZ851952 RXV851948:RXV851952 SHR851948:SHR851952 SRN851948:SRN851952 TBJ851948:TBJ851952 TLF851948:TLF851952 TVB851948:TVB851952 UEX851948:UEX851952 UOT851948:UOT851952 UYP851948:UYP851952 VIL851948:VIL851952 VSH851948:VSH851952 WCD851948:WCD851952 WLZ851948:WLZ851952 WVV851948:WVV851952 N917484:N917488 JJ917484:JJ917488 TF917484:TF917488 ADB917484:ADB917488 AMX917484:AMX917488 AWT917484:AWT917488 BGP917484:BGP917488 BQL917484:BQL917488 CAH917484:CAH917488 CKD917484:CKD917488 CTZ917484:CTZ917488 DDV917484:DDV917488 DNR917484:DNR917488 DXN917484:DXN917488 EHJ917484:EHJ917488 ERF917484:ERF917488 FBB917484:FBB917488 FKX917484:FKX917488 FUT917484:FUT917488 GEP917484:GEP917488 GOL917484:GOL917488 GYH917484:GYH917488 HID917484:HID917488 HRZ917484:HRZ917488 IBV917484:IBV917488 ILR917484:ILR917488 IVN917484:IVN917488 JFJ917484:JFJ917488 JPF917484:JPF917488 JZB917484:JZB917488 KIX917484:KIX917488 KST917484:KST917488 LCP917484:LCP917488 LML917484:LML917488 LWH917484:LWH917488 MGD917484:MGD917488 MPZ917484:MPZ917488 MZV917484:MZV917488 NJR917484:NJR917488 NTN917484:NTN917488 ODJ917484:ODJ917488 ONF917484:ONF917488 OXB917484:OXB917488 PGX917484:PGX917488 PQT917484:PQT917488 QAP917484:QAP917488 QKL917484:QKL917488 QUH917484:QUH917488 RED917484:RED917488 RNZ917484:RNZ917488 RXV917484:RXV917488 SHR917484:SHR917488 SRN917484:SRN917488 TBJ917484:TBJ917488 TLF917484:TLF917488 TVB917484:TVB917488 UEX917484:UEX917488 UOT917484:UOT917488 UYP917484:UYP917488 VIL917484:VIL917488 VSH917484:VSH917488 WCD917484:WCD917488 WLZ917484:WLZ917488 WVV917484:WVV917488 N983020:N983024 JJ983020:JJ983024 TF983020:TF983024 ADB983020:ADB983024 AMX983020:AMX983024 AWT983020:AWT983024 BGP983020:BGP983024 BQL983020:BQL983024 CAH983020:CAH983024 CKD983020:CKD983024 CTZ983020:CTZ983024 DDV983020:DDV983024 DNR983020:DNR983024 DXN983020:DXN983024 EHJ983020:EHJ983024 ERF983020:ERF983024 FBB983020:FBB983024 FKX983020:FKX983024 FUT983020:FUT983024 GEP983020:GEP983024 GOL983020:GOL983024 GYH983020:GYH983024 HID983020:HID983024 HRZ983020:HRZ983024 IBV983020:IBV983024 ILR983020:ILR983024 IVN983020:IVN983024 JFJ983020:JFJ983024 JPF983020:JPF983024 JZB983020:JZB983024 KIX983020:KIX983024 KST983020:KST983024 LCP983020:LCP983024 LML983020:LML983024 LWH983020:LWH983024 MGD983020:MGD983024 MPZ983020:MPZ983024 MZV983020:MZV983024 NJR983020:NJR983024 NTN983020:NTN983024 ODJ983020:ODJ983024 ONF983020:ONF983024 OXB983020:OXB983024 PGX983020:PGX983024 PQT983020:PQT983024 QAP983020:QAP983024 QKL983020:QKL983024 QUH983020:QUH983024 RED983020:RED983024 RNZ983020:RNZ983024 RXV983020:RXV983024 SHR983020:SHR983024 SRN983020:SRN983024 TBJ983020:TBJ983024 TLF983020:TLF983024 TVB983020:TVB983024 UEX983020:UEX983024 UOT983020:UOT983024 UYP983020:UYP983024 VIL983020:VIL983024 VSH983020:VSH983024 WCD983020:WCD983024 WLZ983020:WLZ983024 WVV983020:WVV983024 WCD983007:WCD983015 JK27:JK32 TG27:TG32 ADC27:ADC32 AMY27:AMY32 AWU27:AWU32 BGQ27:BGQ32 BQM27:BQM32 CAI27:CAI32 CKE27:CKE32 CUA27:CUA32 DDW27:DDW32 DNS27:DNS32 DXO27:DXO32 EHK27:EHK32 ERG27:ERG32 FBC27:FBC32 FKY27:FKY32 FUU27:FUU32 GEQ27:GEQ32 GOM27:GOM32 GYI27:GYI32 HIE27:HIE32 HSA27:HSA32 IBW27:IBW32 ILS27:ILS32 IVO27:IVO32 JFK27:JFK32 JPG27:JPG32 JZC27:JZC32 KIY27:KIY32 KSU27:KSU32 LCQ27:LCQ32 LMM27:LMM32 LWI27:LWI32 MGE27:MGE32 MQA27:MQA32 MZW27:MZW32 NJS27:NJS32 NTO27:NTO32 ODK27:ODK32 ONG27:ONG32 OXC27:OXC32 PGY27:PGY32 PQU27:PQU32 QAQ27:QAQ32 QKM27:QKM32 QUI27:QUI32 REE27:REE32 ROA27:ROA32 RXW27:RXW32 SHS27:SHS32 SRO27:SRO32 TBK27:TBK32 TLG27:TLG32 TVC27:TVC32 UEY27:UEY32 UOU27:UOU32 UYQ27:UYQ32 VIM27:VIM32 VSI27:VSI32 WCE27:WCE32 WMA27:WMA32 WVW27:WVW32 O65474:O65478 JK65474:JK65478 TG65474:TG65478 ADC65474:ADC65478 AMY65474:AMY65478 AWU65474:AWU65478 BGQ65474:BGQ65478 BQM65474:BQM65478 CAI65474:CAI65478 CKE65474:CKE65478 CUA65474:CUA65478 DDW65474:DDW65478 DNS65474:DNS65478 DXO65474:DXO65478 EHK65474:EHK65478 ERG65474:ERG65478 FBC65474:FBC65478 FKY65474:FKY65478 FUU65474:FUU65478 GEQ65474:GEQ65478 GOM65474:GOM65478 GYI65474:GYI65478 HIE65474:HIE65478 HSA65474:HSA65478 IBW65474:IBW65478 ILS65474:ILS65478 IVO65474:IVO65478 JFK65474:JFK65478 JPG65474:JPG65478 JZC65474:JZC65478 KIY65474:KIY65478 KSU65474:KSU65478 LCQ65474:LCQ65478 LMM65474:LMM65478 LWI65474:LWI65478 MGE65474:MGE65478 MQA65474:MQA65478 MZW65474:MZW65478 NJS65474:NJS65478 NTO65474:NTO65478 ODK65474:ODK65478 ONG65474:ONG65478 OXC65474:OXC65478 PGY65474:PGY65478 PQU65474:PQU65478 QAQ65474:QAQ65478 QKM65474:QKM65478 QUI65474:QUI65478 REE65474:REE65478 ROA65474:ROA65478 RXW65474:RXW65478 SHS65474:SHS65478 SRO65474:SRO65478 TBK65474:TBK65478 TLG65474:TLG65478 TVC65474:TVC65478 UEY65474:UEY65478 UOU65474:UOU65478 UYQ65474:UYQ65478 VIM65474:VIM65478 VSI65474:VSI65478 WCE65474:WCE65478 WMA65474:WMA65478 WVW65474:WVW65478 O131010:O131014 JK131010:JK131014 TG131010:TG131014 ADC131010:ADC131014 AMY131010:AMY131014 AWU131010:AWU131014 BGQ131010:BGQ131014 BQM131010:BQM131014 CAI131010:CAI131014 CKE131010:CKE131014 CUA131010:CUA131014 DDW131010:DDW131014 DNS131010:DNS131014 DXO131010:DXO131014 EHK131010:EHK131014 ERG131010:ERG131014 FBC131010:FBC131014 FKY131010:FKY131014 FUU131010:FUU131014 GEQ131010:GEQ131014 GOM131010:GOM131014 GYI131010:GYI131014 HIE131010:HIE131014 HSA131010:HSA131014 IBW131010:IBW131014 ILS131010:ILS131014 IVO131010:IVO131014 JFK131010:JFK131014 JPG131010:JPG131014 JZC131010:JZC131014 KIY131010:KIY131014 KSU131010:KSU131014 LCQ131010:LCQ131014 LMM131010:LMM131014 LWI131010:LWI131014 MGE131010:MGE131014 MQA131010:MQA131014 MZW131010:MZW131014 NJS131010:NJS131014 NTO131010:NTO131014 ODK131010:ODK131014 ONG131010:ONG131014 OXC131010:OXC131014 PGY131010:PGY131014 PQU131010:PQU131014 QAQ131010:QAQ131014 QKM131010:QKM131014 QUI131010:QUI131014 REE131010:REE131014 ROA131010:ROA131014 RXW131010:RXW131014 SHS131010:SHS131014 SRO131010:SRO131014 TBK131010:TBK131014 TLG131010:TLG131014 TVC131010:TVC131014 UEY131010:UEY131014 UOU131010:UOU131014 UYQ131010:UYQ131014 VIM131010:VIM131014 VSI131010:VSI131014 WCE131010:WCE131014 WMA131010:WMA131014 WVW131010:WVW131014 O196546:O196550 JK196546:JK196550 TG196546:TG196550 ADC196546:ADC196550 AMY196546:AMY196550 AWU196546:AWU196550 BGQ196546:BGQ196550 BQM196546:BQM196550 CAI196546:CAI196550 CKE196546:CKE196550 CUA196546:CUA196550 DDW196546:DDW196550 DNS196546:DNS196550 DXO196546:DXO196550 EHK196546:EHK196550 ERG196546:ERG196550 FBC196546:FBC196550 FKY196546:FKY196550 FUU196546:FUU196550 GEQ196546:GEQ196550 GOM196546:GOM196550 GYI196546:GYI196550 HIE196546:HIE196550 HSA196546:HSA196550 IBW196546:IBW196550 ILS196546:ILS196550 IVO196546:IVO196550 JFK196546:JFK196550 JPG196546:JPG196550 JZC196546:JZC196550 KIY196546:KIY196550 KSU196546:KSU196550 LCQ196546:LCQ196550 LMM196546:LMM196550 LWI196546:LWI196550 MGE196546:MGE196550 MQA196546:MQA196550 MZW196546:MZW196550 NJS196546:NJS196550 NTO196546:NTO196550 ODK196546:ODK196550 ONG196546:ONG196550 OXC196546:OXC196550 PGY196546:PGY196550 PQU196546:PQU196550 QAQ196546:QAQ196550 QKM196546:QKM196550 QUI196546:QUI196550 REE196546:REE196550 ROA196546:ROA196550 RXW196546:RXW196550 SHS196546:SHS196550 SRO196546:SRO196550 TBK196546:TBK196550 TLG196546:TLG196550 TVC196546:TVC196550 UEY196546:UEY196550 UOU196546:UOU196550 UYQ196546:UYQ196550 VIM196546:VIM196550 VSI196546:VSI196550 WCE196546:WCE196550 WMA196546:WMA196550 WVW196546:WVW196550 O262082:O262086 JK262082:JK262086 TG262082:TG262086 ADC262082:ADC262086 AMY262082:AMY262086 AWU262082:AWU262086 BGQ262082:BGQ262086 BQM262082:BQM262086 CAI262082:CAI262086 CKE262082:CKE262086 CUA262082:CUA262086 DDW262082:DDW262086 DNS262082:DNS262086 DXO262082:DXO262086 EHK262082:EHK262086 ERG262082:ERG262086 FBC262082:FBC262086 FKY262082:FKY262086 FUU262082:FUU262086 GEQ262082:GEQ262086 GOM262082:GOM262086 GYI262082:GYI262086 HIE262082:HIE262086 HSA262082:HSA262086 IBW262082:IBW262086 ILS262082:ILS262086 IVO262082:IVO262086 JFK262082:JFK262086 JPG262082:JPG262086 JZC262082:JZC262086 KIY262082:KIY262086 KSU262082:KSU262086 LCQ262082:LCQ262086 LMM262082:LMM262086 LWI262082:LWI262086 MGE262082:MGE262086 MQA262082:MQA262086 MZW262082:MZW262086 NJS262082:NJS262086 NTO262082:NTO262086 ODK262082:ODK262086 ONG262082:ONG262086 OXC262082:OXC262086 PGY262082:PGY262086 PQU262082:PQU262086 QAQ262082:QAQ262086 QKM262082:QKM262086 QUI262082:QUI262086 REE262082:REE262086 ROA262082:ROA262086 RXW262082:RXW262086 SHS262082:SHS262086 SRO262082:SRO262086 TBK262082:TBK262086 TLG262082:TLG262086 TVC262082:TVC262086 UEY262082:UEY262086 UOU262082:UOU262086 UYQ262082:UYQ262086 VIM262082:VIM262086 VSI262082:VSI262086 WCE262082:WCE262086 WMA262082:WMA262086 WVW262082:WVW262086 O327618:O327622 JK327618:JK327622 TG327618:TG327622 ADC327618:ADC327622 AMY327618:AMY327622 AWU327618:AWU327622 BGQ327618:BGQ327622 BQM327618:BQM327622 CAI327618:CAI327622 CKE327618:CKE327622 CUA327618:CUA327622 DDW327618:DDW327622 DNS327618:DNS327622 DXO327618:DXO327622 EHK327618:EHK327622 ERG327618:ERG327622 FBC327618:FBC327622 FKY327618:FKY327622 FUU327618:FUU327622 GEQ327618:GEQ327622 GOM327618:GOM327622 GYI327618:GYI327622 HIE327618:HIE327622 HSA327618:HSA327622 IBW327618:IBW327622 ILS327618:ILS327622 IVO327618:IVO327622 JFK327618:JFK327622 JPG327618:JPG327622 JZC327618:JZC327622 KIY327618:KIY327622 KSU327618:KSU327622 LCQ327618:LCQ327622 LMM327618:LMM327622 LWI327618:LWI327622 MGE327618:MGE327622 MQA327618:MQA327622 MZW327618:MZW327622 NJS327618:NJS327622 NTO327618:NTO327622 ODK327618:ODK327622 ONG327618:ONG327622 OXC327618:OXC327622 PGY327618:PGY327622 PQU327618:PQU327622 QAQ327618:QAQ327622 QKM327618:QKM327622 QUI327618:QUI327622 REE327618:REE327622 ROA327618:ROA327622 RXW327618:RXW327622 SHS327618:SHS327622 SRO327618:SRO327622 TBK327618:TBK327622 TLG327618:TLG327622 TVC327618:TVC327622 UEY327618:UEY327622 UOU327618:UOU327622 UYQ327618:UYQ327622 VIM327618:VIM327622 VSI327618:VSI327622 WCE327618:WCE327622 WMA327618:WMA327622 WVW327618:WVW327622 O393154:O393158 JK393154:JK393158 TG393154:TG393158 ADC393154:ADC393158 AMY393154:AMY393158 AWU393154:AWU393158 BGQ393154:BGQ393158 BQM393154:BQM393158 CAI393154:CAI393158 CKE393154:CKE393158 CUA393154:CUA393158 DDW393154:DDW393158 DNS393154:DNS393158 DXO393154:DXO393158 EHK393154:EHK393158 ERG393154:ERG393158 FBC393154:FBC393158 FKY393154:FKY393158 FUU393154:FUU393158 GEQ393154:GEQ393158 GOM393154:GOM393158 GYI393154:GYI393158 HIE393154:HIE393158 HSA393154:HSA393158 IBW393154:IBW393158 ILS393154:ILS393158 IVO393154:IVO393158 JFK393154:JFK393158 JPG393154:JPG393158 JZC393154:JZC393158 KIY393154:KIY393158 KSU393154:KSU393158 LCQ393154:LCQ393158 LMM393154:LMM393158 LWI393154:LWI393158 MGE393154:MGE393158 MQA393154:MQA393158 MZW393154:MZW393158 NJS393154:NJS393158 NTO393154:NTO393158 ODK393154:ODK393158 ONG393154:ONG393158 OXC393154:OXC393158 PGY393154:PGY393158 PQU393154:PQU393158 QAQ393154:QAQ393158 QKM393154:QKM393158 QUI393154:QUI393158 REE393154:REE393158 ROA393154:ROA393158 RXW393154:RXW393158 SHS393154:SHS393158 SRO393154:SRO393158 TBK393154:TBK393158 TLG393154:TLG393158 TVC393154:TVC393158 UEY393154:UEY393158 UOU393154:UOU393158 UYQ393154:UYQ393158 VIM393154:VIM393158 VSI393154:VSI393158 WCE393154:WCE393158 WMA393154:WMA393158 WVW393154:WVW393158 O458690:O458694 JK458690:JK458694 TG458690:TG458694 ADC458690:ADC458694 AMY458690:AMY458694 AWU458690:AWU458694 BGQ458690:BGQ458694 BQM458690:BQM458694 CAI458690:CAI458694 CKE458690:CKE458694 CUA458690:CUA458694 DDW458690:DDW458694 DNS458690:DNS458694 DXO458690:DXO458694 EHK458690:EHK458694 ERG458690:ERG458694 FBC458690:FBC458694 FKY458690:FKY458694 FUU458690:FUU458694 GEQ458690:GEQ458694 GOM458690:GOM458694 GYI458690:GYI458694 HIE458690:HIE458694 HSA458690:HSA458694 IBW458690:IBW458694 ILS458690:ILS458694 IVO458690:IVO458694 JFK458690:JFK458694 JPG458690:JPG458694 JZC458690:JZC458694 KIY458690:KIY458694 KSU458690:KSU458694 LCQ458690:LCQ458694 LMM458690:LMM458694 LWI458690:LWI458694 MGE458690:MGE458694 MQA458690:MQA458694 MZW458690:MZW458694 NJS458690:NJS458694 NTO458690:NTO458694 ODK458690:ODK458694 ONG458690:ONG458694 OXC458690:OXC458694 PGY458690:PGY458694 PQU458690:PQU458694 QAQ458690:QAQ458694 QKM458690:QKM458694 QUI458690:QUI458694 REE458690:REE458694 ROA458690:ROA458694 RXW458690:RXW458694 SHS458690:SHS458694 SRO458690:SRO458694 TBK458690:TBK458694 TLG458690:TLG458694 TVC458690:TVC458694 UEY458690:UEY458694 UOU458690:UOU458694 UYQ458690:UYQ458694 VIM458690:VIM458694 VSI458690:VSI458694 WCE458690:WCE458694 WMA458690:WMA458694 WVW458690:WVW458694 O524226:O524230 JK524226:JK524230 TG524226:TG524230 ADC524226:ADC524230 AMY524226:AMY524230 AWU524226:AWU524230 BGQ524226:BGQ524230 BQM524226:BQM524230 CAI524226:CAI524230 CKE524226:CKE524230 CUA524226:CUA524230 DDW524226:DDW524230 DNS524226:DNS524230 DXO524226:DXO524230 EHK524226:EHK524230 ERG524226:ERG524230 FBC524226:FBC524230 FKY524226:FKY524230 FUU524226:FUU524230 GEQ524226:GEQ524230 GOM524226:GOM524230 GYI524226:GYI524230 HIE524226:HIE524230 HSA524226:HSA524230 IBW524226:IBW524230 ILS524226:ILS524230 IVO524226:IVO524230 JFK524226:JFK524230 JPG524226:JPG524230 JZC524226:JZC524230 KIY524226:KIY524230 KSU524226:KSU524230 LCQ524226:LCQ524230 LMM524226:LMM524230 LWI524226:LWI524230 MGE524226:MGE524230 MQA524226:MQA524230 MZW524226:MZW524230 NJS524226:NJS524230 NTO524226:NTO524230 ODK524226:ODK524230 ONG524226:ONG524230 OXC524226:OXC524230 PGY524226:PGY524230 PQU524226:PQU524230 QAQ524226:QAQ524230 QKM524226:QKM524230 QUI524226:QUI524230 REE524226:REE524230 ROA524226:ROA524230 RXW524226:RXW524230 SHS524226:SHS524230 SRO524226:SRO524230 TBK524226:TBK524230 TLG524226:TLG524230 TVC524226:TVC524230 UEY524226:UEY524230 UOU524226:UOU524230 UYQ524226:UYQ524230 VIM524226:VIM524230 VSI524226:VSI524230 WCE524226:WCE524230 WMA524226:WMA524230 WVW524226:WVW524230 O589762:O589766 JK589762:JK589766 TG589762:TG589766 ADC589762:ADC589766 AMY589762:AMY589766 AWU589762:AWU589766 BGQ589762:BGQ589766 BQM589762:BQM589766 CAI589762:CAI589766 CKE589762:CKE589766 CUA589762:CUA589766 DDW589762:DDW589766 DNS589762:DNS589766 DXO589762:DXO589766 EHK589762:EHK589766 ERG589762:ERG589766 FBC589762:FBC589766 FKY589762:FKY589766 FUU589762:FUU589766 GEQ589762:GEQ589766 GOM589762:GOM589766 GYI589762:GYI589766 HIE589762:HIE589766 HSA589762:HSA589766 IBW589762:IBW589766 ILS589762:ILS589766 IVO589762:IVO589766 JFK589762:JFK589766 JPG589762:JPG589766 JZC589762:JZC589766 KIY589762:KIY589766 KSU589762:KSU589766 LCQ589762:LCQ589766 LMM589762:LMM589766 LWI589762:LWI589766 MGE589762:MGE589766 MQA589762:MQA589766 MZW589762:MZW589766 NJS589762:NJS589766 NTO589762:NTO589766 ODK589762:ODK589766 ONG589762:ONG589766 OXC589762:OXC589766 PGY589762:PGY589766 PQU589762:PQU589766 QAQ589762:QAQ589766 QKM589762:QKM589766 QUI589762:QUI589766 REE589762:REE589766 ROA589762:ROA589766 RXW589762:RXW589766 SHS589762:SHS589766 SRO589762:SRO589766 TBK589762:TBK589766 TLG589762:TLG589766 TVC589762:TVC589766 UEY589762:UEY589766 UOU589762:UOU589766 UYQ589762:UYQ589766 VIM589762:VIM589766 VSI589762:VSI589766 WCE589762:WCE589766 WMA589762:WMA589766 WVW589762:WVW589766 O655298:O655302 JK655298:JK655302 TG655298:TG655302 ADC655298:ADC655302 AMY655298:AMY655302 AWU655298:AWU655302 BGQ655298:BGQ655302 BQM655298:BQM655302 CAI655298:CAI655302 CKE655298:CKE655302 CUA655298:CUA655302 DDW655298:DDW655302 DNS655298:DNS655302 DXO655298:DXO655302 EHK655298:EHK655302 ERG655298:ERG655302 FBC655298:FBC655302 FKY655298:FKY655302 FUU655298:FUU655302 GEQ655298:GEQ655302 GOM655298:GOM655302 GYI655298:GYI655302 HIE655298:HIE655302 HSA655298:HSA655302 IBW655298:IBW655302 ILS655298:ILS655302 IVO655298:IVO655302 JFK655298:JFK655302 JPG655298:JPG655302 JZC655298:JZC655302 KIY655298:KIY655302 KSU655298:KSU655302 LCQ655298:LCQ655302 LMM655298:LMM655302 LWI655298:LWI655302 MGE655298:MGE655302 MQA655298:MQA655302 MZW655298:MZW655302 NJS655298:NJS655302 NTO655298:NTO655302 ODK655298:ODK655302 ONG655298:ONG655302 OXC655298:OXC655302 PGY655298:PGY655302 PQU655298:PQU655302 QAQ655298:QAQ655302 QKM655298:QKM655302 QUI655298:QUI655302 REE655298:REE655302 ROA655298:ROA655302 RXW655298:RXW655302 SHS655298:SHS655302 SRO655298:SRO655302 TBK655298:TBK655302 TLG655298:TLG655302 TVC655298:TVC655302 UEY655298:UEY655302 UOU655298:UOU655302 UYQ655298:UYQ655302 VIM655298:VIM655302 VSI655298:VSI655302 WCE655298:WCE655302 WMA655298:WMA655302 WVW655298:WVW655302 O720834:O720838 JK720834:JK720838 TG720834:TG720838 ADC720834:ADC720838 AMY720834:AMY720838 AWU720834:AWU720838 BGQ720834:BGQ720838 BQM720834:BQM720838 CAI720834:CAI720838 CKE720834:CKE720838 CUA720834:CUA720838 DDW720834:DDW720838 DNS720834:DNS720838 DXO720834:DXO720838 EHK720834:EHK720838 ERG720834:ERG720838 FBC720834:FBC720838 FKY720834:FKY720838 FUU720834:FUU720838 GEQ720834:GEQ720838 GOM720834:GOM720838 GYI720834:GYI720838 HIE720834:HIE720838 HSA720834:HSA720838 IBW720834:IBW720838 ILS720834:ILS720838 IVO720834:IVO720838 JFK720834:JFK720838 JPG720834:JPG720838 JZC720834:JZC720838 KIY720834:KIY720838 KSU720834:KSU720838 LCQ720834:LCQ720838 LMM720834:LMM720838 LWI720834:LWI720838 MGE720834:MGE720838 MQA720834:MQA720838 MZW720834:MZW720838 NJS720834:NJS720838 NTO720834:NTO720838 ODK720834:ODK720838 ONG720834:ONG720838 OXC720834:OXC720838 PGY720834:PGY720838 PQU720834:PQU720838 QAQ720834:QAQ720838 QKM720834:QKM720838 QUI720834:QUI720838 REE720834:REE720838 ROA720834:ROA720838 RXW720834:RXW720838 SHS720834:SHS720838 SRO720834:SRO720838 TBK720834:TBK720838 TLG720834:TLG720838 TVC720834:TVC720838 UEY720834:UEY720838 UOU720834:UOU720838 UYQ720834:UYQ720838 VIM720834:VIM720838 VSI720834:VSI720838 WCE720834:WCE720838 WMA720834:WMA720838 WVW720834:WVW720838 O786370:O786374 JK786370:JK786374 TG786370:TG786374 ADC786370:ADC786374 AMY786370:AMY786374 AWU786370:AWU786374 BGQ786370:BGQ786374 BQM786370:BQM786374 CAI786370:CAI786374 CKE786370:CKE786374 CUA786370:CUA786374 DDW786370:DDW786374 DNS786370:DNS786374 DXO786370:DXO786374 EHK786370:EHK786374 ERG786370:ERG786374 FBC786370:FBC786374 FKY786370:FKY786374 FUU786370:FUU786374 GEQ786370:GEQ786374 GOM786370:GOM786374 GYI786370:GYI786374 HIE786370:HIE786374 HSA786370:HSA786374 IBW786370:IBW786374 ILS786370:ILS786374 IVO786370:IVO786374 JFK786370:JFK786374 JPG786370:JPG786374 JZC786370:JZC786374 KIY786370:KIY786374 KSU786370:KSU786374 LCQ786370:LCQ786374 LMM786370:LMM786374 LWI786370:LWI786374 MGE786370:MGE786374 MQA786370:MQA786374 MZW786370:MZW786374 NJS786370:NJS786374 NTO786370:NTO786374 ODK786370:ODK786374 ONG786370:ONG786374 OXC786370:OXC786374 PGY786370:PGY786374 PQU786370:PQU786374 QAQ786370:QAQ786374 QKM786370:QKM786374 QUI786370:QUI786374 REE786370:REE786374 ROA786370:ROA786374 RXW786370:RXW786374 SHS786370:SHS786374 SRO786370:SRO786374 TBK786370:TBK786374 TLG786370:TLG786374 TVC786370:TVC786374 UEY786370:UEY786374 UOU786370:UOU786374 UYQ786370:UYQ786374 VIM786370:VIM786374 VSI786370:VSI786374 WCE786370:WCE786374 WMA786370:WMA786374 WVW786370:WVW786374 O851906:O851910 JK851906:JK851910 TG851906:TG851910 ADC851906:ADC851910 AMY851906:AMY851910 AWU851906:AWU851910 BGQ851906:BGQ851910 BQM851906:BQM851910 CAI851906:CAI851910 CKE851906:CKE851910 CUA851906:CUA851910 DDW851906:DDW851910 DNS851906:DNS851910 DXO851906:DXO851910 EHK851906:EHK851910 ERG851906:ERG851910 FBC851906:FBC851910 FKY851906:FKY851910 FUU851906:FUU851910 GEQ851906:GEQ851910 GOM851906:GOM851910 GYI851906:GYI851910 HIE851906:HIE851910 HSA851906:HSA851910 IBW851906:IBW851910 ILS851906:ILS851910 IVO851906:IVO851910 JFK851906:JFK851910 JPG851906:JPG851910 JZC851906:JZC851910 KIY851906:KIY851910 KSU851906:KSU851910 LCQ851906:LCQ851910 LMM851906:LMM851910 LWI851906:LWI851910 MGE851906:MGE851910 MQA851906:MQA851910 MZW851906:MZW851910 NJS851906:NJS851910 NTO851906:NTO851910 ODK851906:ODK851910 ONG851906:ONG851910 OXC851906:OXC851910 PGY851906:PGY851910 PQU851906:PQU851910 QAQ851906:QAQ851910 QKM851906:QKM851910 QUI851906:QUI851910 REE851906:REE851910 ROA851906:ROA851910 RXW851906:RXW851910 SHS851906:SHS851910 SRO851906:SRO851910 TBK851906:TBK851910 TLG851906:TLG851910 TVC851906:TVC851910 UEY851906:UEY851910 UOU851906:UOU851910 UYQ851906:UYQ851910 VIM851906:VIM851910 VSI851906:VSI851910 WCE851906:WCE851910 WMA851906:WMA851910 WVW851906:WVW851910 O917442:O917446 JK917442:JK917446 TG917442:TG917446 ADC917442:ADC917446 AMY917442:AMY917446 AWU917442:AWU917446 BGQ917442:BGQ917446 BQM917442:BQM917446 CAI917442:CAI917446 CKE917442:CKE917446 CUA917442:CUA917446 DDW917442:DDW917446 DNS917442:DNS917446 DXO917442:DXO917446 EHK917442:EHK917446 ERG917442:ERG917446 FBC917442:FBC917446 FKY917442:FKY917446 FUU917442:FUU917446 GEQ917442:GEQ917446 GOM917442:GOM917446 GYI917442:GYI917446 HIE917442:HIE917446 HSA917442:HSA917446 IBW917442:IBW917446 ILS917442:ILS917446 IVO917442:IVO917446 JFK917442:JFK917446 JPG917442:JPG917446 JZC917442:JZC917446 KIY917442:KIY917446 KSU917442:KSU917446 LCQ917442:LCQ917446 LMM917442:LMM917446 LWI917442:LWI917446 MGE917442:MGE917446 MQA917442:MQA917446 MZW917442:MZW917446 NJS917442:NJS917446 NTO917442:NTO917446 ODK917442:ODK917446 ONG917442:ONG917446 OXC917442:OXC917446 PGY917442:PGY917446 PQU917442:PQU917446 QAQ917442:QAQ917446 QKM917442:QKM917446 QUI917442:QUI917446 REE917442:REE917446 ROA917442:ROA917446 RXW917442:RXW917446 SHS917442:SHS917446 SRO917442:SRO917446 TBK917442:TBK917446 TLG917442:TLG917446 TVC917442:TVC917446 UEY917442:UEY917446 UOU917442:UOU917446 UYQ917442:UYQ917446 VIM917442:VIM917446 VSI917442:VSI917446 WCE917442:WCE917446 WMA917442:WMA917446 WVW917442:WVW917446 O982978:O982982 JK982978:JK982982 TG982978:TG982982 ADC982978:ADC982982 AMY982978:AMY982982 AWU982978:AWU982982 BGQ982978:BGQ982982 BQM982978:BQM982982 CAI982978:CAI982982 CKE982978:CKE982982 CUA982978:CUA982982 DDW982978:DDW982982 DNS982978:DNS982982 DXO982978:DXO982982 EHK982978:EHK982982 ERG982978:ERG982982 FBC982978:FBC982982 FKY982978:FKY982982 FUU982978:FUU982982 GEQ982978:GEQ982982 GOM982978:GOM982982 GYI982978:GYI982982 HIE982978:HIE982982 HSA982978:HSA982982 IBW982978:IBW982982 ILS982978:ILS982982 IVO982978:IVO982982 JFK982978:JFK982982 JPG982978:JPG982982 JZC982978:JZC982982 KIY982978:KIY982982 KSU982978:KSU982982 LCQ982978:LCQ982982 LMM982978:LMM982982 LWI982978:LWI982982 MGE982978:MGE982982 MQA982978:MQA982982 MZW982978:MZW982982 NJS982978:NJS982982 NTO982978:NTO982982 ODK982978:ODK982982 ONG982978:ONG982982 OXC982978:OXC982982 PGY982978:PGY982982 PQU982978:PQU982982 QAQ982978:QAQ982982 QKM982978:QKM982982 QUI982978:QUI982982 REE982978:REE982982 ROA982978:ROA982982 RXW982978:RXW982982 SHS982978:SHS982982 SRO982978:SRO982982 TBK982978:TBK982982 TLG982978:TLG982982 TVC982978:TVC982982 UEY982978:UEY982982 UOU982978:UOU982982 UYQ982978:UYQ982982 VIM982978:VIM982982 VSI982978:VSI982982 WCE982978:WCE982982 WMA982978:WMA982982 WVW982978:WVW982982 WLZ983007:WLZ983015 JJ47:JJ55 TF47:TF55 ADB47:ADB55 AMX47:AMX55 AWT47:AWT55 BGP47:BGP55 BQL47:BQL55 CAH47:CAH55 CKD47:CKD55 CTZ47:CTZ55 DDV47:DDV55 DNR47:DNR55 DXN47:DXN55 EHJ47:EHJ55 ERF47:ERF55 FBB47:FBB55 FKX47:FKX55 FUT47:FUT55 GEP47:GEP55 GOL47:GOL55 GYH47:GYH55 HID47:HID55 HRZ47:HRZ55 IBV47:IBV55 ILR47:ILR55 IVN47:IVN55 JFJ47:JFJ55 JPF47:JPF55 JZB47:JZB55 KIX47:KIX55 KST47:KST55 LCP47:LCP55 LML47:LML55 LWH47:LWH55 MGD47:MGD55 MPZ47:MPZ55 MZV47:MZV55 NJR47:NJR55 NTN47:NTN55 ODJ47:ODJ55 ONF47:ONF55 OXB47:OXB55 PGX47:PGX55 PQT47:PQT55 QAP47:QAP55 QKL47:QKL55 QUH47:QUH55 RED47:RED55 RNZ47:RNZ55 RXV47:RXV55 SHR47:SHR55 SRN47:SRN55 TBJ47:TBJ55 TLF47:TLF55 TVB47:TVB55 UEX47:UEX55 UOT47:UOT55 UYP47:UYP55 VIL47:VIL55 VSH47:VSH55 WCD47:WCD55 WLZ47:WLZ55 WVV47:WVV55 N65503:N65511 JJ65503:JJ65511 TF65503:TF65511 ADB65503:ADB65511 AMX65503:AMX65511 AWT65503:AWT65511 BGP65503:BGP65511 BQL65503:BQL65511 CAH65503:CAH65511 CKD65503:CKD65511 CTZ65503:CTZ65511 DDV65503:DDV65511 DNR65503:DNR65511 DXN65503:DXN65511 EHJ65503:EHJ65511 ERF65503:ERF65511 FBB65503:FBB65511 FKX65503:FKX65511 FUT65503:FUT65511 GEP65503:GEP65511 GOL65503:GOL65511 GYH65503:GYH65511 HID65503:HID65511 HRZ65503:HRZ65511 IBV65503:IBV65511 ILR65503:ILR65511 IVN65503:IVN65511 JFJ65503:JFJ65511 JPF65503:JPF65511 JZB65503:JZB65511 KIX65503:KIX65511 KST65503:KST65511 LCP65503:LCP65511 LML65503:LML65511 LWH65503:LWH65511 MGD65503:MGD65511 MPZ65503:MPZ65511 MZV65503:MZV65511 NJR65503:NJR65511 NTN65503:NTN65511 ODJ65503:ODJ65511 ONF65503:ONF65511 OXB65503:OXB65511 PGX65503:PGX65511 PQT65503:PQT65511 QAP65503:QAP65511 QKL65503:QKL65511 QUH65503:QUH65511 RED65503:RED65511 RNZ65503:RNZ65511 RXV65503:RXV65511 SHR65503:SHR65511 SRN65503:SRN65511 TBJ65503:TBJ65511 TLF65503:TLF65511 TVB65503:TVB65511 UEX65503:UEX65511 UOT65503:UOT65511 UYP65503:UYP65511 VIL65503:VIL65511 VSH65503:VSH65511 WCD65503:WCD65511 WLZ65503:WLZ65511 WVV65503:WVV65511 N131039:N131047 JJ131039:JJ131047 TF131039:TF131047 ADB131039:ADB131047 AMX131039:AMX131047 AWT131039:AWT131047 BGP131039:BGP131047 BQL131039:BQL131047 CAH131039:CAH131047 CKD131039:CKD131047 CTZ131039:CTZ131047 DDV131039:DDV131047 DNR131039:DNR131047 DXN131039:DXN131047 EHJ131039:EHJ131047 ERF131039:ERF131047 FBB131039:FBB131047 FKX131039:FKX131047 FUT131039:FUT131047 GEP131039:GEP131047 GOL131039:GOL131047 GYH131039:GYH131047 HID131039:HID131047 HRZ131039:HRZ131047 IBV131039:IBV131047 ILR131039:ILR131047 IVN131039:IVN131047 JFJ131039:JFJ131047 JPF131039:JPF131047 JZB131039:JZB131047 KIX131039:KIX131047 KST131039:KST131047 LCP131039:LCP131047 LML131039:LML131047 LWH131039:LWH131047 MGD131039:MGD131047 MPZ131039:MPZ131047 MZV131039:MZV131047 NJR131039:NJR131047 NTN131039:NTN131047 ODJ131039:ODJ131047 ONF131039:ONF131047 OXB131039:OXB131047 PGX131039:PGX131047 PQT131039:PQT131047 QAP131039:QAP131047 QKL131039:QKL131047 QUH131039:QUH131047 RED131039:RED131047 RNZ131039:RNZ131047 RXV131039:RXV131047 SHR131039:SHR131047 SRN131039:SRN131047 TBJ131039:TBJ131047 TLF131039:TLF131047 TVB131039:TVB131047 UEX131039:UEX131047 UOT131039:UOT131047 UYP131039:UYP131047 VIL131039:VIL131047 VSH131039:VSH131047 WCD131039:WCD131047 WLZ131039:WLZ131047 WVV131039:WVV131047 N196575:N196583 JJ196575:JJ196583 TF196575:TF196583 ADB196575:ADB196583 AMX196575:AMX196583 AWT196575:AWT196583 BGP196575:BGP196583 BQL196575:BQL196583 CAH196575:CAH196583 CKD196575:CKD196583 CTZ196575:CTZ196583 DDV196575:DDV196583 DNR196575:DNR196583 DXN196575:DXN196583 EHJ196575:EHJ196583 ERF196575:ERF196583 FBB196575:FBB196583 FKX196575:FKX196583 FUT196575:FUT196583 GEP196575:GEP196583 GOL196575:GOL196583 GYH196575:GYH196583 HID196575:HID196583 HRZ196575:HRZ196583 IBV196575:IBV196583 ILR196575:ILR196583 IVN196575:IVN196583 JFJ196575:JFJ196583 JPF196575:JPF196583 JZB196575:JZB196583 KIX196575:KIX196583 KST196575:KST196583 LCP196575:LCP196583 LML196575:LML196583 LWH196575:LWH196583 MGD196575:MGD196583 MPZ196575:MPZ196583 MZV196575:MZV196583 NJR196575:NJR196583 NTN196575:NTN196583 ODJ196575:ODJ196583 ONF196575:ONF196583 OXB196575:OXB196583 PGX196575:PGX196583 PQT196575:PQT196583 QAP196575:QAP196583 QKL196575:QKL196583 QUH196575:QUH196583 RED196575:RED196583 RNZ196575:RNZ196583 RXV196575:RXV196583 SHR196575:SHR196583 SRN196575:SRN196583 TBJ196575:TBJ196583 TLF196575:TLF196583 TVB196575:TVB196583 UEX196575:UEX196583 UOT196575:UOT196583 UYP196575:UYP196583 VIL196575:VIL196583 VSH196575:VSH196583 WCD196575:WCD196583 WLZ196575:WLZ196583 WVV196575:WVV196583 N262111:N262119 JJ262111:JJ262119 TF262111:TF262119 ADB262111:ADB262119 AMX262111:AMX262119 AWT262111:AWT262119 BGP262111:BGP262119 BQL262111:BQL262119 CAH262111:CAH262119 CKD262111:CKD262119 CTZ262111:CTZ262119 DDV262111:DDV262119 DNR262111:DNR262119 DXN262111:DXN262119 EHJ262111:EHJ262119 ERF262111:ERF262119 FBB262111:FBB262119 FKX262111:FKX262119 FUT262111:FUT262119 GEP262111:GEP262119 GOL262111:GOL262119 GYH262111:GYH262119 HID262111:HID262119 HRZ262111:HRZ262119 IBV262111:IBV262119 ILR262111:ILR262119 IVN262111:IVN262119 JFJ262111:JFJ262119 JPF262111:JPF262119 JZB262111:JZB262119 KIX262111:KIX262119 KST262111:KST262119 LCP262111:LCP262119 LML262111:LML262119 LWH262111:LWH262119 MGD262111:MGD262119 MPZ262111:MPZ262119 MZV262111:MZV262119 NJR262111:NJR262119 NTN262111:NTN262119 ODJ262111:ODJ262119 ONF262111:ONF262119 OXB262111:OXB262119 PGX262111:PGX262119 PQT262111:PQT262119 QAP262111:QAP262119 QKL262111:QKL262119 QUH262111:QUH262119 RED262111:RED262119 RNZ262111:RNZ262119 RXV262111:RXV262119 SHR262111:SHR262119 SRN262111:SRN262119 TBJ262111:TBJ262119 TLF262111:TLF262119 TVB262111:TVB262119 UEX262111:UEX262119 UOT262111:UOT262119 UYP262111:UYP262119 VIL262111:VIL262119 VSH262111:VSH262119 WCD262111:WCD262119 WLZ262111:WLZ262119 WVV262111:WVV262119 N327647:N327655 JJ327647:JJ327655 TF327647:TF327655 ADB327647:ADB327655 AMX327647:AMX327655 AWT327647:AWT327655 BGP327647:BGP327655 BQL327647:BQL327655 CAH327647:CAH327655 CKD327647:CKD327655 CTZ327647:CTZ327655 DDV327647:DDV327655 DNR327647:DNR327655 DXN327647:DXN327655 EHJ327647:EHJ327655 ERF327647:ERF327655 FBB327647:FBB327655 FKX327647:FKX327655 FUT327647:FUT327655 GEP327647:GEP327655 GOL327647:GOL327655 GYH327647:GYH327655 HID327647:HID327655 HRZ327647:HRZ327655 IBV327647:IBV327655 ILR327647:ILR327655 IVN327647:IVN327655 JFJ327647:JFJ327655 JPF327647:JPF327655 JZB327647:JZB327655 KIX327647:KIX327655 KST327647:KST327655 LCP327647:LCP327655 LML327647:LML327655 LWH327647:LWH327655 MGD327647:MGD327655 MPZ327647:MPZ327655 MZV327647:MZV327655 NJR327647:NJR327655 NTN327647:NTN327655 ODJ327647:ODJ327655 ONF327647:ONF327655 OXB327647:OXB327655 PGX327647:PGX327655 PQT327647:PQT327655 QAP327647:QAP327655 QKL327647:QKL327655 QUH327647:QUH327655 RED327647:RED327655 RNZ327647:RNZ327655 RXV327647:RXV327655 SHR327647:SHR327655 SRN327647:SRN327655 TBJ327647:TBJ327655 TLF327647:TLF327655 TVB327647:TVB327655 UEX327647:UEX327655 UOT327647:UOT327655 UYP327647:UYP327655 VIL327647:VIL327655 VSH327647:VSH327655 WCD327647:WCD327655 WLZ327647:WLZ327655 WVV327647:WVV327655 N393183:N393191 JJ393183:JJ393191 TF393183:TF393191 ADB393183:ADB393191 AMX393183:AMX393191 AWT393183:AWT393191 BGP393183:BGP393191 BQL393183:BQL393191 CAH393183:CAH393191 CKD393183:CKD393191 CTZ393183:CTZ393191 DDV393183:DDV393191 DNR393183:DNR393191 DXN393183:DXN393191 EHJ393183:EHJ393191 ERF393183:ERF393191 FBB393183:FBB393191 FKX393183:FKX393191 FUT393183:FUT393191 GEP393183:GEP393191 GOL393183:GOL393191 GYH393183:GYH393191 HID393183:HID393191 HRZ393183:HRZ393191 IBV393183:IBV393191 ILR393183:ILR393191 IVN393183:IVN393191 JFJ393183:JFJ393191 JPF393183:JPF393191 JZB393183:JZB393191 KIX393183:KIX393191 KST393183:KST393191 LCP393183:LCP393191 LML393183:LML393191 LWH393183:LWH393191 MGD393183:MGD393191 MPZ393183:MPZ393191 MZV393183:MZV393191 NJR393183:NJR393191 NTN393183:NTN393191 ODJ393183:ODJ393191 ONF393183:ONF393191 OXB393183:OXB393191 PGX393183:PGX393191 PQT393183:PQT393191 QAP393183:QAP393191 QKL393183:QKL393191 QUH393183:QUH393191 RED393183:RED393191 RNZ393183:RNZ393191 RXV393183:RXV393191 SHR393183:SHR393191 SRN393183:SRN393191 TBJ393183:TBJ393191 TLF393183:TLF393191 TVB393183:TVB393191 UEX393183:UEX393191 UOT393183:UOT393191 UYP393183:UYP393191 VIL393183:VIL393191 VSH393183:VSH393191 WCD393183:WCD393191 WLZ393183:WLZ393191 WVV393183:WVV393191 N458719:N458727 JJ458719:JJ458727 TF458719:TF458727 ADB458719:ADB458727 AMX458719:AMX458727 AWT458719:AWT458727 BGP458719:BGP458727 BQL458719:BQL458727 CAH458719:CAH458727 CKD458719:CKD458727 CTZ458719:CTZ458727 DDV458719:DDV458727 DNR458719:DNR458727 DXN458719:DXN458727 EHJ458719:EHJ458727 ERF458719:ERF458727 FBB458719:FBB458727 FKX458719:FKX458727 FUT458719:FUT458727 GEP458719:GEP458727 GOL458719:GOL458727 GYH458719:GYH458727 HID458719:HID458727 HRZ458719:HRZ458727 IBV458719:IBV458727 ILR458719:ILR458727 IVN458719:IVN458727 JFJ458719:JFJ458727 JPF458719:JPF458727 JZB458719:JZB458727 KIX458719:KIX458727 KST458719:KST458727 LCP458719:LCP458727 LML458719:LML458727 LWH458719:LWH458727 MGD458719:MGD458727 MPZ458719:MPZ458727 MZV458719:MZV458727 NJR458719:NJR458727 NTN458719:NTN458727 ODJ458719:ODJ458727 ONF458719:ONF458727 OXB458719:OXB458727 PGX458719:PGX458727 PQT458719:PQT458727 QAP458719:QAP458727 QKL458719:QKL458727 QUH458719:QUH458727 RED458719:RED458727 RNZ458719:RNZ458727 RXV458719:RXV458727 SHR458719:SHR458727 SRN458719:SRN458727 TBJ458719:TBJ458727 TLF458719:TLF458727 TVB458719:TVB458727 UEX458719:UEX458727 UOT458719:UOT458727 UYP458719:UYP458727 VIL458719:VIL458727 VSH458719:VSH458727 WCD458719:WCD458727 WLZ458719:WLZ458727 WVV458719:WVV458727 N524255:N524263 JJ524255:JJ524263 TF524255:TF524263 ADB524255:ADB524263 AMX524255:AMX524263 AWT524255:AWT524263 BGP524255:BGP524263 BQL524255:BQL524263 CAH524255:CAH524263 CKD524255:CKD524263 CTZ524255:CTZ524263 DDV524255:DDV524263 DNR524255:DNR524263 DXN524255:DXN524263 EHJ524255:EHJ524263 ERF524255:ERF524263 FBB524255:FBB524263 FKX524255:FKX524263 FUT524255:FUT524263 GEP524255:GEP524263 GOL524255:GOL524263 GYH524255:GYH524263 HID524255:HID524263 HRZ524255:HRZ524263 IBV524255:IBV524263 ILR524255:ILR524263 IVN524255:IVN524263 JFJ524255:JFJ524263 JPF524255:JPF524263 JZB524255:JZB524263 KIX524255:KIX524263 KST524255:KST524263 LCP524255:LCP524263 LML524255:LML524263 LWH524255:LWH524263 MGD524255:MGD524263 MPZ524255:MPZ524263 MZV524255:MZV524263 NJR524255:NJR524263 NTN524255:NTN524263 ODJ524255:ODJ524263 ONF524255:ONF524263 OXB524255:OXB524263 PGX524255:PGX524263 PQT524255:PQT524263 QAP524255:QAP524263 QKL524255:QKL524263 QUH524255:QUH524263 RED524255:RED524263 RNZ524255:RNZ524263 RXV524255:RXV524263 SHR524255:SHR524263 SRN524255:SRN524263 TBJ524255:TBJ524263 TLF524255:TLF524263 TVB524255:TVB524263 UEX524255:UEX524263 UOT524255:UOT524263 UYP524255:UYP524263 VIL524255:VIL524263 VSH524255:VSH524263 WCD524255:WCD524263 WLZ524255:WLZ524263 WVV524255:WVV524263 N589791:N589799 JJ589791:JJ589799 TF589791:TF589799 ADB589791:ADB589799 AMX589791:AMX589799 AWT589791:AWT589799 BGP589791:BGP589799 BQL589791:BQL589799 CAH589791:CAH589799 CKD589791:CKD589799 CTZ589791:CTZ589799 DDV589791:DDV589799 DNR589791:DNR589799 DXN589791:DXN589799 EHJ589791:EHJ589799 ERF589791:ERF589799 FBB589791:FBB589799 FKX589791:FKX589799 FUT589791:FUT589799 GEP589791:GEP589799 GOL589791:GOL589799 GYH589791:GYH589799 HID589791:HID589799 HRZ589791:HRZ589799 IBV589791:IBV589799 ILR589791:ILR589799 IVN589791:IVN589799 JFJ589791:JFJ589799 JPF589791:JPF589799 JZB589791:JZB589799 KIX589791:KIX589799 KST589791:KST589799 LCP589791:LCP589799 LML589791:LML589799 LWH589791:LWH589799 MGD589791:MGD589799 MPZ589791:MPZ589799 MZV589791:MZV589799 NJR589791:NJR589799 NTN589791:NTN589799 ODJ589791:ODJ589799 ONF589791:ONF589799 OXB589791:OXB589799 PGX589791:PGX589799 PQT589791:PQT589799 QAP589791:QAP589799 QKL589791:QKL589799 QUH589791:QUH589799 RED589791:RED589799 RNZ589791:RNZ589799 RXV589791:RXV589799 SHR589791:SHR589799 SRN589791:SRN589799 TBJ589791:TBJ589799 TLF589791:TLF589799 TVB589791:TVB589799 UEX589791:UEX589799 UOT589791:UOT589799 UYP589791:UYP589799 VIL589791:VIL589799 VSH589791:VSH589799 WCD589791:WCD589799 WLZ589791:WLZ589799 WVV589791:WVV589799 N655327:N655335 JJ655327:JJ655335 TF655327:TF655335 ADB655327:ADB655335 AMX655327:AMX655335 AWT655327:AWT655335 BGP655327:BGP655335 BQL655327:BQL655335 CAH655327:CAH655335 CKD655327:CKD655335 CTZ655327:CTZ655335 DDV655327:DDV655335 DNR655327:DNR655335 DXN655327:DXN655335 EHJ655327:EHJ655335 ERF655327:ERF655335 FBB655327:FBB655335 FKX655327:FKX655335 FUT655327:FUT655335 GEP655327:GEP655335 GOL655327:GOL655335 GYH655327:GYH655335 HID655327:HID655335 HRZ655327:HRZ655335 IBV655327:IBV655335 ILR655327:ILR655335 IVN655327:IVN655335 JFJ655327:JFJ655335 JPF655327:JPF655335 JZB655327:JZB655335 KIX655327:KIX655335 KST655327:KST655335 LCP655327:LCP655335 LML655327:LML655335 LWH655327:LWH655335 MGD655327:MGD655335 MPZ655327:MPZ655335 MZV655327:MZV655335 NJR655327:NJR655335 NTN655327:NTN655335 ODJ655327:ODJ655335 ONF655327:ONF655335 OXB655327:OXB655335 PGX655327:PGX655335 PQT655327:PQT655335 QAP655327:QAP655335 QKL655327:QKL655335 QUH655327:QUH655335 RED655327:RED655335 RNZ655327:RNZ655335 RXV655327:RXV655335 SHR655327:SHR655335 SRN655327:SRN655335 TBJ655327:TBJ655335 TLF655327:TLF655335 TVB655327:TVB655335 UEX655327:UEX655335 UOT655327:UOT655335 UYP655327:UYP655335 VIL655327:VIL655335 VSH655327:VSH655335 WCD655327:WCD655335 WLZ655327:WLZ655335 WVV655327:WVV655335 N720863:N720871 JJ720863:JJ720871 TF720863:TF720871 ADB720863:ADB720871 AMX720863:AMX720871 AWT720863:AWT720871 BGP720863:BGP720871 BQL720863:BQL720871 CAH720863:CAH720871 CKD720863:CKD720871 CTZ720863:CTZ720871 DDV720863:DDV720871 DNR720863:DNR720871 DXN720863:DXN720871 EHJ720863:EHJ720871 ERF720863:ERF720871 FBB720863:FBB720871 FKX720863:FKX720871 FUT720863:FUT720871 GEP720863:GEP720871 GOL720863:GOL720871 GYH720863:GYH720871 HID720863:HID720871 HRZ720863:HRZ720871 IBV720863:IBV720871 ILR720863:ILR720871 IVN720863:IVN720871 JFJ720863:JFJ720871 JPF720863:JPF720871 JZB720863:JZB720871 KIX720863:KIX720871 KST720863:KST720871 LCP720863:LCP720871 LML720863:LML720871 LWH720863:LWH720871 MGD720863:MGD720871 MPZ720863:MPZ720871 MZV720863:MZV720871 NJR720863:NJR720871 NTN720863:NTN720871 ODJ720863:ODJ720871 ONF720863:ONF720871 OXB720863:OXB720871 PGX720863:PGX720871 PQT720863:PQT720871 QAP720863:QAP720871 QKL720863:QKL720871 QUH720863:QUH720871 RED720863:RED720871 RNZ720863:RNZ720871 RXV720863:RXV720871 SHR720863:SHR720871 SRN720863:SRN720871 TBJ720863:TBJ720871 TLF720863:TLF720871 TVB720863:TVB720871 UEX720863:UEX720871 UOT720863:UOT720871 UYP720863:UYP720871 VIL720863:VIL720871 VSH720863:VSH720871 WCD720863:WCD720871 WLZ720863:WLZ720871 WVV720863:WVV720871 N786399:N786407 JJ786399:JJ786407 TF786399:TF786407 ADB786399:ADB786407 AMX786399:AMX786407 AWT786399:AWT786407 BGP786399:BGP786407 BQL786399:BQL786407 CAH786399:CAH786407 CKD786399:CKD786407 CTZ786399:CTZ786407 DDV786399:DDV786407 DNR786399:DNR786407 DXN786399:DXN786407 EHJ786399:EHJ786407 ERF786399:ERF786407 FBB786399:FBB786407 FKX786399:FKX786407 FUT786399:FUT786407 GEP786399:GEP786407 GOL786399:GOL786407 GYH786399:GYH786407 HID786399:HID786407 HRZ786399:HRZ786407 IBV786399:IBV786407 ILR786399:ILR786407 IVN786399:IVN786407 JFJ786399:JFJ786407 JPF786399:JPF786407 JZB786399:JZB786407 KIX786399:KIX786407 KST786399:KST786407 LCP786399:LCP786407 LML786399:LML786407 LWH786399:LWH786407 MGD786399:MGD786407 MPZ786399:MPZ786407 MZV786399:MZV786407 NJR786399:NJR786407 NTN786399:NTN786407 ODJ786399:ODJ786407 ONF786399:ONF786407 OXB786399:OXB786407 PGX786399:PGX786407 PQT786399:PQT786407 QAP786399:QAP786407 QKL786399:QKL786407 QUH786399:QUH786407 RED786399:RED786407 RNZ786399:RNZ786407 RXV786399:RXV786407 SHR786399:SHR786407 SRN786399:SRN786407 TBJ786399:TBJ786407 TLF786399:TLF786407 TVB786399:TVB786407 UEX786399:UEX786407 UOT786399:UOT786407 UYP786399:UYP786407 VIL786399:VIL786407 VSH786399:VSH786407 WCD786399:WCD786407 WLZ786399:WLZ786407 WVV786399:WVV786407 N851935:N851943 JJ851935:JJ851943 TF851935:TF851943 ADB851935:ADB851943 AMX851935:AMX851943 AWT851935:AWT851943 BGP851935:BGP851943 BQL851935:BQL851943 CAH851935:CAH851943 CKD851935:CKD851943 CTZ851935:CTZ851943 DDV851935:DDV851943 DNR851935:DNR851943 DXN851935:DXN851943 EHJ851935:EHJ851943 ERF851935:ERF851943 FBB851935:FBB851943 FKX851935:FKX851943 FUT851935:FUT851943 GEP851935:GEP851943 GOL851935:GOL851943 GYH851935:GYH851943 HID851935:HID851943 HRZ851935:HRZ851943 IBV851935:IBV851943 ILR851935:ILR851943 IVN851935:IVN851943 JFJ851935:JFJ851943 JPF851935:JPF851943 JZB851935:JZB851943 KIX851935:KIX851943 KST851935:KST851943 LCP851935:LCP851943 LML851935:LML851943 LWH851935:LWH851943 MGD851935:MGD851943 MPZ851935:MPZ851943 MZV851935:MZV851943 NJR851935:NJR851943 NTN851935:NTN851943 ODJ851935:ODJ851943 ONF851935:ONF851943 OXB851935:OXB851943 PGX851935:PGX851943 PQT851935:PQT851943 QAP851935:QAP851943 QKL851935:QKL851943 QUH851935:QUH851943 RED851935:RED851943 RNZ851935:RNZ851943 RXV851935:RXV851943 SHR851935:SHR851943 SRN851935:SRN851943 TBJ851935:TBJ851943 TLF851935:TLF851943 TVB851935:TVB851943 UEX851935:UEX851943 UOT851935:UOT851943 UYP851935:UYP851943 VIL851935:VIL851943 VSH851935:VSH851943 WCD851935:WCD851943 WLZ851935:WLZ851943 WVV851935:WVV851943 N917471:N917479 JJ917471:JJ917479 TF917471:TF917479 ADB917471:ADB917479 AMX917471:AMX917479 AWT917471:AWT917479 BGP917471:BGP917479 BQL917471:BQL917479 CAH917471:CAH917479 CKD917471:CKD917479 CTZ917471:CTZ917479 DDV917471:DDV917479 DNR917471:DNR917479 DXN917471:DXN917479 EHJ917471:EHJ917479 ERF917471:ERF917479 FBB917471:FBB917479 FKX917471:FKX917479 FUT917471:FUT917479 GEP917471:GEP917479 GOL917471:GOL917479 GYH917471:GYH917479 HID917471:HID917479 HRZ917471:HRZ917479 IBV917471:IBV917479 ILR917471:ILR917479 IVN917471:IVN917479 JFJ917471:JFJ917479 JPF917471:JPF917479 JZB917471:JZB917479 KIX917471:KIX917479 KST917471:KST917479 LCP917471:LCP917479 LML917471:LML917479 LWH917471:LWH917479 MGD917471:MGD917479 MPZ917471:MPZ917479 MZV917471:MZV917479 NJR917471:NJR917479 NTN917471:NTN917479 ODJ917471:ODJ917479 ONF917471:ONF917479 OXB917471:OXB917479 PGX917471:PGX917479 PQT917471:PQT917479 QAP917471:QAP917479 QKL917471:QKL917479 QUH917471:QUH917479 RED917471:RED917479 RNZ917471:RNZ917479 RXV917471:RXV917479 SHR917471:SHR917479 SRN917471:SRN917479 TBJ917471:TBJ917479 TLF917471:TLF917479 TVB917471:TVB917479 UEX917471:UEX917479 UOT917471:UOT917479 UYP917471:UYP917479 VIL917471:VIL917479 VSH917471:VSH917479 WCD917471:WCD917479 WLZ917471:WLZ917479 WVV917471:WVV917479 N983007:N983015 JJ983007:JJ983015 TF983007:TF983015 ADB983007:ADB983015 AMX983007:AMX983015 AWT983007:AWT983015 BGP983007:BGP983015 BQL983007:BQL983015 CAH983007:CAH983015 CKD983007:CKD983015 CTZ983007:CTZ983015 DDV983007:DDV983015 DNR983007:DNR983015 DXN983007:DXN983015 EHJ983007:EHJ983015 ERF983007:ERF983015 FBB983007:FBB983015 FKX983007:FKX983015 FUT983007:FUT983015 GEP983007:GEP983015 GOL983007:GOL983015 GYH983007:GYH983015 HID983007:HID983015 HRZ983007:HRZ983015 IBV983007:IBV983015 ILR983007:ILR983015 IVN983007:IVN983015 JFJ983007:JFJ983015 JPF983007:JPF983015 JZB983007:JZB983015 KIX983007:KIX983015 KST983007:KST983015 LCP983007:LCP983015 LML983007:LML983015 LWH983007:LWH983015 MGD983007:MGD983015 MPZ983007:MPZ983015 MZV983007:MZV983015 NJR983007:NJR983015 NTN983007:NTN983015 ODJ983007:ODJ983015 ONF983007:ONF983015 OXB983007:OXB983015 PGX983007:PGX983015 PQT983007:PQT983015 QAP983007:QAP983015 QKL983007:QKL983015 QUH983007:QUH983015 RED983007:RED983015 RNZ983007:RNZ983015 RXV983007:RXV983015 SHR983007:SHR983015 SRN983007:SRN983015 TBJ983007:TBJ983015 TLF983007:TLF983015 TVB983007:TVB983015 UEX983007:UEX983015" xr:uid="{00000000-0002-0000-0400-000011000000}">
      <formula1>$AP$7:$AP$13</formula1>
    </dataValidation>
    <dataValidation type="list" allowBlank="1" showInputMessage="1" showErrorMessage="1" sqref="O20:O78 O8:O14 O182:O195 O200:O238 O83:O176" xr:uid="{00000000-0002-0000-0400-000012000000}">
      <formula1>$AP$5:$AP$14</formula1>
    </dataValidation>
    <dataValidation type="list" allowBlank="1" showInputMessage="1" showErrorMessage="1" sqref="N20:N78 N8:N14 N182:N195 N200:N238 N83:N176" xr:uid="{00000000-0002-0000-0400-000013000000}">
      <formula1>$AP$3:$AP$4</formula1>
    </dataValidation>
    <dataValidation type="list" allowBlank="1" showInputMessage="1" showErrorMessage="1" sqref="G8:G14 G20:G78 G83:G176" xr:uid="{00000000-0002-0000-0400-000014000000}">
      <formula1>$AP$17:$AP$78</formula1>
    </dataValidation>
    <dataValidation type="list" allowBlank="1" showInputMessage="1" showErrorMessage="1" sqref="G182:G195" xr:uid="{00000000-0002-0000-0400-000015000000}">
      <formula1>$AP$81:$AP$176</formula1>
    </dataValidation>
    <dataValidation type="list" allowBlank="1" showInputMessage="1" showErrorMessage="1" sqref="J182:J195" xr:uid="{00000000-0002-0000-0400-000016000000}">
      <formula1>$AP$251:$AP$252</formula1>
    </dataValidation>
    <dataValidation type="list" allowBlank="1" showInputMessage="1" showErrorMessage="1" sqref="K20:K78 K83:K176" xr:uid="{00000000-0002-0000-0400-000017000000}">
      <formula1>$AP$196</formula1>
    </dataValidation>
    <dataValidation type="list" allowBlank="1" showInputMessage="1" showErrorMessage="1" sqref="K182:K195" xr:uid="{00000000-0002-0000-0400-000018000000}">
      <formula1>$AP$197:$AP$198</formula1>
    </dataValidation>
    <dataValidation type="list" allowBlank="1" showInputMessage="1" showErrorMessage="1" sqref="J8:J14" xr:uid="{00000000-0002-0000-0400-000019000000}">
      <formula1>$AP$242:$AP$245</formula1>
    </dataValidation>
    <dataValidation type="list" allowBlank="1" showInputMessage="1" showErrorMessage="1" sqref="J200:J238" xr:uid="{00000000-0002-0000-0400-00001A000000}">
      <formula1>$AP$255:$AP$256</formula1>
    </dataValidation>
    <dataValidation type="list" allowBlank="1" showInputMessage="1" showErrorMessage="1" sqref="G200:G238" xr:uid="{00000000-0002-0000-0400-00001B000000}">
      <formula1>$AP$258:$AP$260</formula1>
    </dataValidation>
    <dataValidation type="list" allowBlank="1" showInputMessage="1" showErrorMessage="1" sqref="J20:J78" xr:uid="{00000000-0002-0000-0400-00001C000000}">
      <formula1>$AP$234:$AP$240</formula1>
    </dataValidation>
    <dataValidation type="list" allowBlank="1" showInputMessage="1" showErrorMessage="1" sqref="J83:J176" xr:uid="{00000000-0002-0000-0400-00001D000000}">
      <formula1>$AP$249</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71"/>
  <sheetViews>
    <sheetView workbookViewId="0">
      <pane xSplit="2" ySplit="6" topLeftCell="C7" activePane="bottomRight" state="frozen"/>
      <selection pane="topRight" activeCell="C1" sqref="C1"/>
      <selection pane="bottomLeft" activeCell="A7" sqref="A7"/>
      <selection pane="bottomRight" activeCell="I73" sqref="I73"/>
    </sheetView>
  </sheetViews>
  <sheetFormatPr defaultColWidth="8.875" defaultRowHeight="13.15"/>
  <cols>
    <col min="1" max="1" width="8" style="95" customWidth="1"/>
    <col min="2" max="2" width="26.5" style="95" customWidth="1"/>
    <col min="3" max="4" width="12.375" style="95" bestFit="1" customWidth="1"/>
    <col min="5" max="5" width="14" style="95" bestFit="1" customWidth="1"/>
    <col min="6" max="6" width="15.125" style="132" bestFit="1" customWidth="1"/>
    <col min="7" max="7" width="14" style="95" bestFit="1" customWidth="1"/>
    <col min="8" max="9" width="12.375" style="95" bestFit="1" customWidth="1"/>
    <col min="10" max="10" width="12.375" style="132" bestFit="1" customWidth="1"/>
    <col min="11" max="11" width="12.375" style="95" bestFit="1" customWidth="1"/>
    <col min="12" max="12" width="14" style="95" bestFit="1" customWidth="1"/>
    <col min="13" max="13" width="12.125" style="95" bestFit="1" customWidth="1"/>
    <col min="14" max="14" width="12.375" style="132" bestFit="1" customWidth="1"/>
    <col min="15" max="15" width="12.375" style="132" customWidth="1"/>
    <col min="16" max="16" width="21.5" style="132" customWidth="1"/>
    <col min="17" max="19" width="12.375" style="95" bestFit="1" customWidth="1"/>
    <col min="20" max="20" width="12.625" style="132" bestFit="1" customWidth="1"/>
    <col min="21" max="21" width="15.25" style="95" bestFit="1" customWidth="1"/>
    <col min="22" max="24" width="15.375" style="95" bestFit="1" customWidth="1"/>
    <col min="25" max="25" width="17.125" style="95" bestFit="1" customWidth="1"/>
    <col min="26" max="26" width="11.25" style="95" bestFit="1" customWidth="1"/>
    <col min="27" max="27" width="10.5" style="95" bestFit="1" customWidth="1"/>
    <col min="28" max="28" width="14.125" style="95" customWidth="1"/>
    <col min="29" max="16384" width="8.875" style="95"/>
  </cols>
  <sheetData>
    <row r="1" spans="1:28" ht="22.5" customHeight="1">
      <c r="A1" s="94" t="str">
        <f>'1. Project Overview'!C1</f>
        <v>CITIZEN SECURITY AND JUSTICE PROGRAMME 111</v>
      </c>
      <c r="B1" s="94"/>
      <c r="C1" s="94"/>
      <c r="D1" s="94"/>
      <c r="E1" s="94"/>
      <c r="F1" s="94"/>
      <c r="G1" s="94"/>
      <c r="H1" s="94"/>
      <c r="I1" s="94"/>
      <c r="J1" s="94"/>
      <c r="K1" s="94"/>
      <c r="L1" s="94"/>
      <c r="M1" s="94"/>
      <c r="N1" s="94"/>
      <c r="O1" s="94"/>
      <c r="P1" s="94"/>
      <c r="Q1" s="94"/>
      <c r="R1" s="94"/>
      <c r="S1" s="94"/>
      <c r="T1" s="94"/>
      <c r="V1" s="228"/>
    </row>
    <row r="2" spans="1:28" ht="22.5" customHeight="1">
      <c r="A2" s="25" t="s">
        <v>955</v>
      </c>
      <c r="B2" s="94"/>
      <c r="C2" s="94"/>
      <c r="D2" s="94"/>
      <c r="E2" s="94"/>
      <c r="F2" s="94"/>
      <c r="G2" s="94"/>
      <c r="H2" s="94"/>
      <c r="I2" s="94"/>
      <c r="J2" s="94"/>
      <c r="K2" s="677"/>
      <c r="L2" s="94"/>
      <c r="M2" s="94"/>
      <c r="N2" s="94"/>
      <c r="O2" s="94"/>
      <c r="P2" s="94"/>
      <c r="Q2" s="94"/>
      <c r="R2" s="94"/>
      <c r="S2" s="94"/>
      <c r="T2" s="94"/>
      <c r="V2" s="228"/>
    </row>
    <row r="3" spans="1:28" ht="22.5" customHeight="1">
      <c r="A3" s="25" t="s">
        <v>954</v>
      </c>
      <c r="B3" s="94"/>
      <c r="C3" s="94"/>
      <c r="D3" s="94"/>
      <c r="E3" s="94"/>
      <c r="F3" s="646"/>
      <c r="G3" s="646"/>
      <c r="H3" s="646"/>
      <c r="I3" s="646"/>
      <c r="J3" s="646"/>
      <c r="K3" s="646"/>
      <c r="L3" s="646"/>
      <c r="M3" s="646"/>
      <c r="N3" s="94"/>
      <c r="O3" s="94"/>
      <c r="P3" s="94"/>
      <c r="Q3" s="94"/>
      <c r="R3" s="94"/>
      <c r="S3" s="94"/>
      <c r="T3" s="94"/>
      <c r="V3" s="228"/>
    </row>
    <row r="4" spans="1:28" ht="22.5" customHeight="1" thickBot="1">
      <c r="A4" s="94"/>
      <c r="B4" s="94"/>
      <c r="C4" s="94"/>
      <c r="D4" s="94"/>
      <c r="E4" s="94"/>
      <c r="F4" s="94"/>
      <c r="G4" s="94"/>
      <c r="H4" s="94"/>
      <c r="I4" s="94"/>
      <c r="J4" s="94"/>
      <c r="K4" s="94"/>
      <c r="L4" s="94"/>
      <c r="M4" s="94"/>
      <c r="N4" s="94"/>
      <c r="O4" s="94"/>
      <c r="P4" s="94"/>
      <c r="Q4" s="94"/>
      <c r="R4" s="94"/>
      <c r="S4" s="94"/>
      <c r="T4" s="94"/>
      <c r="V4" s="228">
        <v>1172936.8700000001</v>
      </c>
      <c r="W4" s="375"/>
      <c r="X4" s="375"/>
    </row>
    <row r="5" spans="1:28" ht="60" customHeight="1">
      <c r="A5" s="1329" t="s">
        <v>51</v>
      </c>
      <c r="B5" s="1331" t="s">
        <v>179</v>
      </c>
      <c r="C5" s="1326" t="s">
        <v>180</v>
      </c>
      <c r="D5" s="1326"/>
      <c r="E5" s="1326"/>
      <c r="F5" s="1326"/>
      <c r="G5" s="1326" t="s">
        <v>181</v>
      </c>
      <c r="H5" s="1326"/>
      <c r="I5" s="1326"/>
      <c r="J5" s="1326"/>
      <c r="K5" s="1326" t="s">
        <v>182</v>
      </c>
      <c r="L5" s="1326"/>
      <c r="M5" s="1326"/>
      <c r="N5" s="1326"/>
      <c r="O5" s="1329" t="s">
        <v>51</v>
      </c>
      <c r="P5" s="1331" t="s">
        <v>179</v>
      </c>
      <c r="Q5" s="1326" t="s">
        <v>183</v>
      </c>
      <c r="R5" s="1326"/>
      <c r="S5" s="1326"/>
      <c r="T5" s="1326"/>
      <c r="U5" s="360"/>
      <c r="V5" s="1336" t="s">
        <v>995</v>
      </c>
      <c r="W5" s="1336"/>
      <c r="X5" s="1336"/>
      <c r="Y5" s="1336"/>
    </row>
    <row r="6" spans="1:28" ht="27.75" customHeight="1">
      <c r="A6" s="1330"/>
      <c r="B6" s="1332"/>
      <c r="C6" s="96" t="s">
        <v>184</v>
      </c>
      <c r="D6" s="96" t="s">
        <v>185</v>
      </c>
      <c r="E6" s="96" t="s">
        <v>186</v>
      </c>
      <c r="F6" s="97" t="s">
        <v>272</v>
      </c>
      <c r="G6" s="98" t="s">
        <v>188</v>
      </c>
      <c r="H6" s="98" t="s">
        <v>77</v>
      </c>
      <c r="I6" s="98" t="s">
        <v>189</v>
      </c>
      <c r="J6" s="99" t="s">
        <v>273</v>
      </c>
      <c r="K6" s="98" t="s">
        <v>190</v>
      </c>
      <c r="L6" s="98" t="s">
        <v>191</v>
      </c>
      <c r="M6" s="98" t="s">
        <v>192</v>
      </c>
      <c r="N6" s="99" t="s">
        <v>274</v>
      </c>
      <c r="O6" s="1330"/>
      <c r="P6" s="1332"/>
      <c r="Q6" s="98" t="s">
        <v>193</v>
      </c>
      <c r="R6" s="98" t="s">
        <v>194</v>
      </c>
      <c r="S6" s="98" t="s">
        <v>195</v>
      </c>
      <c r="T6" s="99" t="s">
        <v>275</v>
      </c>
      <c r="U6" s="100" t="s">
        <v>196</v>
      </c>
      <c r="V6" s="361" t="s">
        <v>209</v>
      </c>
      <c r="W6" s="361" t="s">
        <v>339</v>
      </c>
      <c r="X6" s="361" t="s">
        <v>340</v>
      </c>
      <c r="Y6" s="361" t="s">
        <v>210</v>
      </c>
      <c r="AB6" s="467"/>
    </row>
    <row r="7" spans="1:28" ht="75">
      <c r="A7" s="649">
        <v>1</v>
      </c>
      <c r="B7" s="196" t="str">
        <f>+'2. Results Matrix'!A5</f>
        <v>Component 1 -Culture change for Peaceful Co-existence and Community Governance</v>
      </c>
      <c r="C7" s="133"/>
      <c r="D7" s="133"/>
      <c r="E7" s="133"/>
      <c r="F7" s="101"/>
      <c r="G7" s="133"/>
      <c r="H7" s="133"/>
      <c r="I7" s="133"/>
      <c r="J7" s="101"/>
      <c r="K7" s="133"/>
      <c r="L7" s="133"/>
      <c r="M7" s="133"/>
      <c r="N7" s="101"/>
      <c r="O7" s="649">
        <f>+A7</f>
        <v>1</v>
      </c>
      <c r="P7" s="196" t="str">
        <f>+B7</f>
        <v>Component 1 -Culture change for Peaceful Co-existence and Community Governance</v>
      </c>
      <c r="Q7" s="133"/>
      <c r="R7" s="133"/>
      <c r="S7" s="133"/>
      <c r="T7" s="101"/>
      <c r="U7" s="102"/>
      <c r="V7" s="261"/>
      <c r="W7" s="261"/>
      <c r="X7" s="261"/>
      <c r="Y7" s="261"/>
      <c r="AB7" s="468"/>
    </row>
    <row r="8" spans="1:28" ht="52.5">
      <c r="A8" s="653" t="str">
        <f>+'2. Results Matrix'!A8</f>
        <v>1.1.1.1</v>
      </c>
      <c r="B8" s="70" t="s">
        <v>343</v>
      </c>
      <c r="C8" s="658">
        <f>11006+767.87</f>
        <v>11773.87</v>
      </c>
      <c r="D8" s="658">
        <v>41028</v>
      </c>
      <c r="E8" s="658">
        <v>104327.5</v>
      </c>
      <c r="F8" s="106">
        <f>SUM(C8:E8)</f>
        <v>157129.37</v>
      </c>
      <c r="G8" s="661">
        <v>4454</v>
      </c>
      <c r="H8" s="661">
        <v>40563</v>
      </c>
      <c r="I8" s="661">
        <v>8561</v>
      </c>
      <c r="J8" s="106">
        <f>SUM(G8:I8)</f>
        <v>53578</v>
      </c>
      <c r="K8" s="732">
        <v>37322</v>
      </c>
      <c r="L8" s="732">
        <v>75489</v>
      </c>
      <c r="M8" s="733">
        <v>86666.86</v>
      </c>
      <c r="N8" s="106">
        <f>SUM(K8:M8)</f>
        <v>199477.86</v>
      </c>
      <c r="O8" s="653" t="str">
        <f>+A8</f>
        <v>1.1.1.1</v>
      </c>
      <c r="P8" s="481" t="s">
        <v>343</v>
      </c>
      <c r="Q8" s="661">
        <v>8281.86</v>
      </c>
      <c r="R8" s="661">
        <v>67955.86</v>
      </c>
      <c r="S8" s="733">
        <v>18444.86</v>
      </c>
      <c r="T8" s="106">
        <f>SUM(Q8:S8)</f>
        <v>94682.58</v>
      </c>
      <c r="U8" s="107">
        <f>SUM(J8,N8,T8,F8)</f>
        <v>504867.81</v>
      </c>
      <c r="V8" s="945">
        <v>126388.6</v>
      </c>
      <c r="W8" s="945">
        <v>78115</v>
      </c>
      <c r="X8" s="945">
        <v>245364.21</v>
      </c>
      <c r="Y8" s="945">
        <v>55000</v>
      </c>
      <c r="Z8" s="375"/>
      <c r="AA8" s="375"/>
      <c r="AB8" s="468"/>
    </row>
    <row r="9" spans="1:28" s="108" customFormat="1" ht="52.5">
      <c r="A9" s="651" t="str">
        <f>+'2. Results Matrix'!A13</f>
        <v>1.1.1.2</v>
      </c>
      <c r="B9" s="190" t="s">
        <v>310</v>
      </c>
      <c r="C9" s="656">
        <v>2478.8000000000002</v>
      </c>
      <c r="D9" s="656">
        <v>63.11</v>
      </c>
      <c r="E9" s="656">
        <v>28381.22</v>
      </c>
      <c r="F9" s="106">
        <f>SUM(C9:E9)</f>
        <v>30923.13</v>
      </c>
      <c r="G9" s="105">
        <v>418.92</v>
      </c>
      <c r="H9" s="105">
        <v>14765.65</v>
      </c>
      <c r="I9" s="105">
        <v>537</v>
      </c>
      <c r="J9" s="106">
        <f>SUM(G9:I9)</f>
        <v>15721.57</v>
      </c>
      <c r="K9" s="726">
        <v>67029.63</v>
      </c>
      <c r="L9" s="726">
        <v>74807.41</v>
      </c>
      <c r="M9" s="105">
        <v>113877.78</v>
      </c>
      <c r="N9" s="106">
        <f>SUM(K9:M9)</f>
        <v>255714.82</v>
      </c>
      <c r="O9" s="651" t="str">
        <f>+A9</f>
        <v>1.1.1.2</v>
      </c>
      <c r="P9" s="190" t="s">
        <v>310</v>
      </c>
      <c r="Q9" s="105">
        <v>39716.67</v>
      </c>
      <c r="R9" s="105">
        <v>2962.96</v>
      </c>
      <c r="S9" s="105">
        <v>33420.370000000003</v>
      </c>
      <c r="T9" s="106">
        <f>SUM(Q9:S9)</f>
        <v>76100</v>
      </c>
      <c r="U9" s="107">
        <f>SUM(J9,N9,T9,F9)</f>
        <v>378459.52</v>
      </c>
      <c r="V9" s="945">
        <v>105367.17</v>
      </c>
      <c r="W9" s="945">
        <v>62358</v>
      </c>
      <c r="X9" s="946">
        <v>105367.18</v>
      </c>
      <c r="Y9" s="946">
        <v>105367.18</v>
      </c>
      <c r="Z9" s="466"/>
      <c r="AA9" s="466"/>
      <c r="AB9" s="469"/>
    </row>
    <row r="10" spans="1:28" ht="26.25">
      <c r="A10" s="652"/>
      <c r="B10" s="70" t="s">
        <v>341</v>
      </c>
      <c r="C10" s="657">
        <v>24796.54</v>
      </c>
      <c r="D10" s="657">
        <v>23859.37</v>
      </c>
      <c r="E10" s="657">
        <v>24469.5</v>
      </c>
      <c r="F10" s="111">
        <f t="shared" ref="F10:F12" si="0">SUM(C10:E10)</f>
        <v>73125.41</v>
      </c>
      <c r="G10" s="110">
        <v>24199.73</v>
      </c>
      <c r="H10" s="110">
        <v>24381.14</v>
      </c>
      <c r="I10" s="110">
        <v>23642</v>
      </c>
      <c r="J10" s="111">
        <f t="shared" ref="J10:J12" si="1">SUM(G10:I10)</f>
        <v>72222.87</v>
      </c>
      <c r="K10" s="726">
        <v>19405.14</v>
      </c>
      <c r="L10" s="726">
        <v>19405.14</v>
      </c>
      <c r="M10" s="110">
        <v>19405</v>
      </c>
      <c r="N10" s="111">
        <f t="shared" ref="N10:N12" si="2">SUM(K10:M10)</f>
        <v>58215.28</v>
      </c>
      <c r="O10" s="652"/>
      <c r="P10" s="481" t="s">
        <v>341</v>
      </c>
      <c r="Q10" s="110">
        <v>19405</v>
      </c>
      <c r="R10" s="110">
        <v>19405</v>
      </c>
      <c r="S10" s="110">
        <v>19405</v>
      </c>
      <c r="T10" s="111">
        <f t="shared" ref="T10:T11" si="3">SUM(Q10:S10)</f>
        <v>58215</v>
      </c>
      <c r="U10" s="107">
        <f t="shared" ref="U10:U11" si="4">SUM(J10,N10,T10,F10)</f>
        <v>261778.56</v>
      </c>
      <c r="V10" s="946">
        <v>39068</v>
      </c>
      <c r="W10" s="946">
        <v>152252</v>
      </c>
      <c r="X10" s="945">
        <v>19960.650000000001</v>
      </c>
      <c r="Y10" s="945">
        <v>50497.91</v>
      </c>
      <c r="Z10" s="466"/>
      <c r="AA10" s="466"/>
      <c r="AB10" s="468"/>
    </row>
    <row r="11" spans="1:28" ht="52.5">
      <c r="A11" s="652" t="str">
        <f>+'2. Results Matrix'!A17</f>
        <v>1.1.1.4</v>
      </c>
      <c r="B11" s="191" t="s">
        <v>311</v>
      </c>
      <c r="C11" s="657">
        <v>35902</v>
      </c>
      <c r="D11" s="657">
        <v>59165</v>
      </c>
      <c r="E11" s="657">
        <v>126192</v>
      </c>
      <c r="F11" s="111">
        <f t="shared" si="0"/>
        <v>221259</v>
      </c>
      <c r="G11" s="110"/>
      <c r="H11" s="110">
        <v>284082</v>
      </c>
      <c r="I11" s="110"/>
      <c r="J11" s="111">
        <f t="shared" si="1"/>
        <v>284082</v>
      </c>
      <c r="K11" s="726">
        <v>188146</v>
      </c>
      <c r="L11" s="726"/>
      <c r="M11" s="726">
        <v>185183</v>
      </c>
      <c r="N11" s="111">
        <f t="shared" si="2"/>
        <v>373329</v>
      </c>
      <c r="O11" s="652" t="str">
        <f>+A11</f>
        <v>1.1.1.4</v>
      </c>
      <c r="P11" s="191" t="s">
        <v>311</v>
      </c>
      <c r="Q11" s="110"/>
      <c r="R11" s="110"/>
      <c r="S11" s="110">
        <v>185183</v>
      </c>
      <c r="T11" s="111">
        <f t="shared" si="3"/>
        <v>185183</v>
      </c>
      <c r="U11" s="107">
        <f t="shared" si="4"/>
        <v>1063853</v>
      </c>
      <c r="V11" s="945">
        <v>300536</v>
      </c>
      <c r="W11" s="945">
        <v>372827</v>
      </c>
      <c r="X11" s="945">
        <v>195245</v>
      </c>
      <c r="Y11" s="945">
        <v>195245</v>
      </c>
      <c r="Z11" s="466"/>
      <c r="AA11" s="466"/>
      <c r="AB11" s="468"/>
    </row>
    <row r="12" spans="1:28" ht="39.4">
      <c r="A12" s="653" t="str">
        <f>+'2. Results Matrix'!A17</f>
        <v>1.1.1.4</v>
      </c>
      <c r="B12" s="192" t="s">
        <v>312</v>
      </c>
      <c r="C12" s="657">
        <v>29244</v>
      </c>
      <c r="D12" s="658">
        <v>19438.84</v>
      </c>
      <c r="E12" s="658">
        <v>20297</v>
      </c>
      <c r="F12" s="111">
        <f t="shared" si="0"/>
        <v>68979.839999999997</v>
      </c>
      <c r="G12" s="661">
        <v>11926</v>
      </c>
      <c r="H12" s="661">
        <v>340</v>
      </c>
      <c r="I12" s="661"/>
      <c r="J12" s="111">
        <f t="shared" si="1"/>
        <v>12266</v>
      </c>
      <c r="K12" s="728">
        <v>19129</v>
      </c>
      <c r="L12" s="728">
        <v>19129.259999999998</v>
      </c>
      <c r="M12" s="655"/>
      <c r="N12" s="111">
        <f t="shared" si="2"/>
        <v>38258.259999999995</v>
      </c>
      <c r="O12" s="653" t="str">
        <f>+A12</f>
        <v>1.1.1.4</v>
      </c>
      <c r="P12" s="192" t="s">
        <v>312</v>
      </c>
      <c r="Q12" s="103"/>
      <c r="R12" s="103"/>
      <c r="S12" s="103"/>
      <c r="T12" s="111">
        <f t="shared" ref="T12" si="5">SUM(Q12:S12)</f>
        <v>0</v>
      </c>
      <c r="U12" s="107">
        <f t="shared" ref="U12" si="6">SUM(J12,N12,T12,F12)</f>
        <v>119504.09999999999</v>
      </c>
      <c r="V12" s="945">
        <v>20681.13</v>
      </c>
      <c r="W12" s="945">
        <v>48656.33</v>
      </c>
      <c r="X12" s="945"/>
      <c r="Y12" s="945">
        <v>50166.64</v>
      </c>
      <c r="Z12" s="466"/>
      <c r="AA12" s="466"/>
      <c r="AB12" s="468"/>
    </row>
    <row r="13" spans="1:28" s="114" customFormat="1" ht="26.25">
      <c r="A13" s="651"/>
      <c r="B13" s="193" t="s">
        <v>342</v>
      </c>
      <c r="C13" s="112">
        <v>12232.52</v>
      </c>
      <c r="D13" s="112">
        <v>11290.11</v>
      </c>
      <c r="E13" s="112">
        <v>12378</v>
      </c>
      <c r="F13" s="113">
        <f t="shared" ref="F13:F19" si="7">SUM(C13:E13)</f>
        <v>35900.630000000005</v>
      </c>
      <c r="G13" s="112">
        <v>10601</v>
      </c>
      <c r="H13" s="112">
        <v>12112</v>
      </c>
      <c r="I13" s="112">
        <v>6804</v>
      </c>
      <c r="J13" s="113">
        <f t="shared" ref="J13:J23" si="8">SUM(G13:I13)</f>
        <v>29517</v>
      </c>
      <c r="K13" s="726">
        <v>16660.28</v>
      </c>
      <c r="L13" s="726">
        <v>11709.11</v>
      </c>
      <c r="M13" s="726">
        <v>11709.11</v>
      </c>
      <c r="N13" s="113">
        <f t="shared" ref="N13:N23" si="9">SUM(K13:M13)</f>
        <v>40078.5</v>
      </c>
      <c r="O13" s="104"/>
      <c r="P13" s="193" t="s">
        <v>342</v>
      </c>
      <c r="Q13" s="726">
        <v>11709.11</v>
      </c>
      <c r="R13" s="726">
        <v>11709.11</v>
      </c>
      <c r="S13" s="726">
        <v>11709.11</v>
      </c>
      <c r="T13" s="113">
        <f t="shared" ref="T13:T19" si="10">SUM(Q13:S13)</f>
        <v>35127.33</v>
      </c>
      <c r="U13" s="107">
        <f>SUM(J13,N13,T13,F13)</f>
        <v>140623.46000000002</v>
      </c>
      <c r="V13" s="478">
        <v>26376.97</v>
      </c>
      <c r="W13" s="478">
        <v>47857</v>
      </c>
      <c r="X13" s="478"/>
      <c r="Y13" s="478">
        <v>66389.490000000005</v>
      </c>
      <c r="Z13" s="466"/>
      <c r="AA13" s="466"/>
      <c r="AB13" s="470"/>
    </row>
    <row r="14" spans="1:28" ht="52.5">
      <c r="A14" s="652" t="str">
        <f>+'2. Results Matrix'!A22</f>
        <v>1.1.1.5</v>
      </c>
      <c r="B14" s="190" t="s">
        <v>313</v>
      </c>
      <c r="C14" s="110">
        <v>3945.48</v>
      </c>
      <c r="D14" s="110">
        <f>14389-D13</f>
        <v>3098.8899999999994</v>
      </c>
      <c r="E14" s="110">
        <f>69817-E13</f>
        <v>57439</v>
      </c>
      <c r="F14" s="111">
        <f t="shared" si="7"/>
        <v>64483.369999999995</v>
      </c>
      <c r="G14" s="110">
        <f>15466-G13</f>
        <v>4865</v>
      </c>
      <c r="H14" s="110">
        <f>24127-H13</f>
        <v>12015</v>
      </c>
      <c r="I14" s="110">
        <f>8796-I13</f>
        <v>1992</v>
      </c>
      <c r="J14" s="111">
        <f t="shared" si="8"/>
        <v>18872</v>
      </c>
      <c r="K14" s="726">
        <v>24689</v>
      </c>
      <c r="L14" s="726">
        <v>19930.89</v>
      </c>
      <c r="M14" s="112">
        <v>140740.89000000001</v>
      </c>
      <c r="N14" s="111">
        <f t="shared" si="9"/>
        <v>185360.78000000003</v>
      </c>
      <c r="O14" s="652" t="str">
        <f t="shared" ref="O14:O21" si="11">+A14</f>
        <v>1.1.1.5</v>
      </c>
      <c r="P14" s="190" t="s">
        <v>313</v>
      </c>
      <c r="Q14" s="112">
        <v>91851.89</v>
      </c>
      <c r="R14" s="112">
        <v>38518.89</v>
      </c>
      <c r="S14" s="112">
        <v>151110.89000000001</v>
      </c>
      <c r="T14" s="111">
        <f t="shared" si="10"/>
        <v>281481.67000000004</v>
      </c>
      <c r="U14" s="107">
        <f>SUM(J14,N14,T14,F14)</f>
        <v>550197.82000000007</v>
      </c>
      <c r="V14" s="945">
        <v>31980</v>
      </c>
      <c r="W14" s="945">
        <v>131906.79</v>
      </c>
      <c r="X14" s="945">
        <v>165290</v>
      </c>
      <c r="Y14" s="945">
        <v>221021.03</v>
      </c>
      <c r="Z14" s="466"/>
      <c r="AA14" s="466"/>
      <c r="AB14" s="468"/>
    </row>
    <row r="15" spans="1:28" ht="26.25">
      <c r="A15" s="652" t="str">
        <f>+'2. Results Matrix'!A24</f>
        <v>1.1.1.6</v>
      </c>
      <c r="B15" s="191" t="s">
        <v>314</v>
      </c>
      <c r="C15" s="110">
        <f>+'[1]Cash Flow USD'!$F$128</f>
        <v>0</v>
      </c>
      <c r="D15" s="110"/>
      <c r="E15" s="110"/>
      <c r="F15" s="111">
        <f t="shared" si="7"/>
        <v>0</v>
      </c>
      <c r="G15" s="110"/>
      <c r="H15" s="110"/>
      <c r="I15" s="110"/>
      <c r="J15" s="111">
        <f t="shared" si="8"/>
        <v>0</v>
      </c>
      <c r="K15" s="726"/>
      <c r="L15" s="726">
        <v>2962.96</v>
      </c>
      <c r="M15" s="112"/>
      <c r="N15" s="111">
        <f t="shared" si="9"/>
        <v>2962.96</v>
      </c>
      <c r="O15" s="652" t="str">
        <f t="shared" si="11"/>
        <v>1.1.1.6</v>
      </c>
      <c r="P15" s="191" t="s">
        <v>314</v>
      </c>
      <c r="Q15" s="112"/>
      <c r="R15" s="112"/>
      <c r="S15" s="112"/>
      <c r="T15" s="111">
        <f t="shared" si="10"/>
        <v>0</v>
      </c>
      <c r="U15" s="107">
        <f>SUM(J15,N15,T15,F15)</f>
        <v>2962.96</v>
      </c>
      <c r="V15" s="945">
        <v>2963</v>
      </c>
      <c r="W15" s="945"/>
      <c r="X15" s="945"/>
      <c r="Y15" s="945"/>
      <c r="Z15" s="466"/>
      <c r="AA15" s="466"/>
      <c r="AB15" s="471"/>
    </row>
    <row r="16" spans="1:28" ht="26.25">
      <c r="A16" s="653" t="str">
        <f>+'2. Results Matrix'!A26</f>
        <v>1.1.1.7</v>
      </c>
      <c r="B16" s="191" t="s">
        <v>315</v>
      </c>
      <c r="C16" s="133"/>
      <c r="D16" s="661">
        <v>43915</v>
      </c>
      <c r="E16" s="133"/>
      <c r="F16" s="111">
        <f t="shared" si="7"/>
        <v>43915</v>
      </c>
      <c r="G16" s="133"/>
      <c r="H16" s="661">
        <v>53271</v>
      </c>
      <c r="I16" s="133"/>
      <c r="J16" s="111">
        <f t="shared" si="8"/>
        <v>53271</v>
      </c>
      <c r="K16" s="728">
        <v>52086</v>
      </c>
      <c r="L16" s="728"/>
      <c r="M16" s="133"/>
      <c r="N16" s="111">
        <f t="shared" si="9"/>
        <v>52086</v>
      </c>
      <c r="O16" s="653" t="str">
        <f t="shared" si="11"/>
        <v>1.1.1.7</v>
      </c>
      <c r="P16" s="191" t="s">
        <v>315</v>
      </c>
      <c r="Q16" s="655">
        <v>26043</v>
      </c>
      <c r="R16" s="655"/>
      <c r="S16" s="655"/>
      <c r="T16" s="111">
        <f t="shared" ref="T16" si="12">SUM(Q16:S16)</f>
        <v>26043</v>
      </c>
      <c r="U16" s="107">
        <f>SUM(J16,N16,T16,F16)</f>
        <v>175315</v>
      </c>
      <c r="V16" s="945">
        <v>72377</v>
      </c>
      <c r="W16" s="945">
        <v>18366</v>
      </c>
      <c r="X16" s="945">
        <v>18366</v>
      </c>
      <c r="Y16" s="945">
        <v>66206</v>
      </c>
      <c r="Z16" s="466"/>
      <c r="AA16" s="466"/>
      <c r="AB16" s="468"/>
    </row>
    <row r="17" spans="1:28" ht="52.5">
      <c r="A17" s="652" t="str">
        <f>+'2. Results Matrix'!A39</f>
        <v>1.1.2.1</v>
      </c>
      <c r="B17" s="191" t="s">
        <v>316</v>
      </c>
      <c r="C17" s="654">
        <v>18535.59</v>
      </c>
      <c r="D17" s="654">
        <v>18584.490000000002</v>
      </c>
      <c r="E17" s="654">
        <v>24974.53</v>
      </c>
      <c r="F17" s="111">
        <f t="shared" si="7"/>
        <v>62094.61</v>
      </c>
      <c r="G17" s="654">
        <v>4531.1400000000003</v>
      </c>
      <c r="H17" s="654">
        <v>4007.99</v>
      </c>
      <c r="I17" s="654">
        <v>2665</v>
      </c>
      <c r="J17" s="111">
        <f t="shared" si="8"/>
        <v>11204.130000000001</v>
      </c>
      <c r="K17" s="727">
        <v>33204.44</v>
      </c>
      <c r="L17" s="727"/>
      <c r="M17" s="654"/>
      <c r="N17" s="111">
        <f t="shared" si="9"/>
        <v>33204.44</v>
      </c>
      <c r="O17" s="652" t="str">
        <f t="shared" si="11"/>
        <v>1.1.2.1</v>
      </c>
      <c r="P17" s="191" t="s">
        <v>316</v>
      </c>
      <c r="Q17" s="110"/>
      <c r="R17" s="110">
        <v>33330.370000000003</v>
      </c>
      <c r="S17" s="110"/>
      <c r="T17" s="111">
        <f t="shared" si="10"/>
        <v>33330.370000000003</v>
      </c>
      <c r="U17" s="107">
        <f t="shared" ref="U17:U31" si="13">SUM(J17,N17,T17,F17)</f>
        <v>139833.54999999999</v>
      </c>
      <c r="V17" s="945"/>
      <c r="W17" s="945">
        <v>48856</v>
      </c>
      <c r="X17" s="945">
        <v>90977.55</v>
      </c>
      <c r="Y17" s="945"/>
      <c r="Z17" s="466"/>
      <c r="AA17" s="466"/>
      <c r="AB17" s="468"/>
    </row>
    <row r="18" spans="1:28" ht="20.25" customHeight="1">
      <c r="A18" s="652" t="str">
        <f>+'2. Results Matrix'!A41</f>
        <v>1.1.2.1</v>
      </c>
      <c r="B18" s="191" t="s">
        <v>317</v>
      </c>
      <c r="C18" s="654">
        <v>7130</v>
      </c>
      <c r="D18" s="654">
        <v>73687</v>
      </c>
      <c r="E18" s="654">
        <v>95561</v>
      </c>
      <c r="F18" s="111">
        <f t="shared" si="7"/>
        <v>176378</v>
      </c>
      <c r="G18" s="654">
        <v>6864</v>
      </c>
      <c r="H18" s="654">
        <v>70132</v>
      </c>
      <c r="I18" s="654">
        <v>8006</v>
      </c>
      <c r="J18" s="111">
        <f t="shared" si="8"/>
        <v>85002</v>
      </c>
      <c r="K18" s="654">
        <v>160745</v>
      </c>
      <c r="L18" s="654">
        <v>199726</v>
      </c>
      <c r="M18" s="654">
        <v>122239</v>
      </c>
      <c r="N18" s="111">
        <f>SUM(K18:M18)</f>
        <v>482710</v>
      </c>
      <c r="O18" s="652" t="str">
        <f t="shared" si="11"/>
        <v>1.1.2.1</v>
      </c>
      <c r="P18" s="191" t="s">
        <v>317</v>
      </c>
      <c r="Q18" s="110">
        <v>79964</v>
      </c>
      <c r="R18" s="110">
        <v>7245</v>
      </c>
      <c r="S18" s="110">
        <v>7245</v>
      </c>
      <c r="T18" s="111">
        <f t="shared" si="10"/>
        <v>94454</v>
      </c>
      <c r="U18" s="107">
        <f t="shared" si="13"/>
        <v>838544</v>
      </c>
      <c r="V18" s="945">
        <v>283049</v>
      </c>
      <c r="W18" s="945">
        <v>27000</v>
      </c>
      <c r="X18" s="945"/>
      <c r="Y18" s="945">
        <v>528495</v>
      </c>
      <c r="Z18" s="466"/>
      <c r="AA18" s="466"/>
      <c r="AB18" s="468"/>
    </row>
    <row r="19" spans="1:28" ht="39.4">
      <c r="A19" s="652" t="str">
        <f>+'2. Results Matrix'!A43</f>
        <v>1.1.2.2</v>
      </c>
      <c r="B19" s="191" t="s">
        <v>318</v>
      </c>
      <c r="C19" s="654"/>
      <c r="D19" s="654"/>
      <c r="E19" s="654"/>
      <c r="F19" s="111">
        <f t="shared" si="7"/>
        <v>0</v>
      </c>
      <c r="G19" s="654"/>
      <c r="H19" s="654"/>
      <c r="I19" s="654"/>
      <c r="J19" s="111">
        <f t="shared" si="8"/>
        <v>0</v>
      </c>
      <c r="K19" s="654"/>
      <c r="L19" s="654"/>
      <c r="M19" s="654"/>
      <c r="N19" s="111">
        <f t="shared" si="9"/>
        <v>0</v>
      </c>
      <c r="O19" s="652" t="str">
        <f t="shared" si="11"/>
        <v>1.1.2.2</v>
      </c>
      <c r="P19" s="191" t="s">
        <v>318</v>
      </c>
      <c r="Q19" s="110"/>
      <c r="R19" s="110">
        <v>22596</v>
      </c>
      <c r="S19" s="110"/>
      <c r="T19" s="111">
        <f t="shared" si="10"/>
        <v>22596</v>
      </c>
      <c r="U19" s="107">
        <f t="shared" si="13"/>
        <v>22596</v>
      </c>
      <c r="V19" s="945">
        <v>12720</v>
      </c>
      <c r="W19" s="945">
        <v>9876</v>
      </c>
      <c r="X19" s="945"/>
      <c r="Y19" s="945"/>
      <c r="Z19" s="466"/>
      <c r="AA19" s="466"/>
      <c r="AB19" s="468"/>
    </row>
    <row r="20" spans="1:28" ht="26.25">
      <c r="A20" s="653" t="str">
        <f>+'2. Results Matrix'!A47</f>
        <v>1.1.2.3</v>
      </c>
      <c r="B20" s="191" t="s">
        <v>319</v>
      </c>
      <c r="C20" s="133"/>
      <c r="D20" s="133"/>
      <c r="E20" s="133"/>
      <c r="F20" s="101"/>
      <c r="G20" s="133"/>
      <c r="H20" s="133"/>
      <c r="I20" s="133"/>
      <c r="J20" s="101"/>
      <c r="K20" s="133"/>
      <c r="L20" s="133"/>
      <c r="M20" s="133"/>
      <c r="N20" s="101"/>
      <c r="O20" s="653" t="str">
        <f t="shared" si="11"/>
        <v>1.1.2.3</v>
      </c>
      <c r="P20" s="191" t="s">
        <v>319</v>
      </c>
      <c r="Q20" s="103"/>
      <c r="R20" s="103"/>
      <c r="S20" s="103"/>
      <c r="T20" s="101"/>
      <c r="U20" s="107">
        <f t="shared" si="13"/>
        <v>0</v>
      </c>
      <c r="V20" s="945"/>
      <c r="W20" s="945"/>
      <c r="X20" s="945"/>
      <c r="Y20" s="945"/>
      <c r="Z20" s="466"/>
      <c r="AA20" s="466"/>
      <c r="AB20" s="468"/>
    </row>
    <row r="21" spans="1:28" ht="26.25">
      <c r="A21" s="652" t="str">
        <f>+'2. Results Matrix'!A49</f>
        <v>1.1.2.4</v>
      </c>
      <c r="B21" s="191" t="s">
        <v>320</v>
      </c>
      <c r="C21" s="110"/>
      <c r="D21" s="110"/>
      <c r="E21" s="110"/>
      <c r="F21" s="111">
        <f t="shared" ref="F21:F22" si="14">SUM(C21:E21)</f>
        <v>0</v>
      </c>
      <c r="G21" s="110"/>
      <c r="H21" s="110"/>
      <c r="I21" s="110"/>
      <c r="J21" s="111">
        <f t="shared" ref="J21:J22" si="15">SUM(G21:I21)</f>
        <v>0</v>
      </c>
      <c r="K21" s="110"/>
      <c r="L21" s="110"/>
      <c r="M21" s="110"/>
      <c r="N21" s="111">
        <f t="shared" ref="N21:N22" si="16">SUM(K21:M21)</f>
        <v>0</v>
      </c>
      <c r="O21" s="652" t="str">
        <f t="shared" si="11"/>
        <v>1.1.2.4</v>
      </c>
      <c r="P21" s="191" t="s">
        <v>320</v>
      </c>
      <c r="Q21" s="110"/>
      <c r="R21" s="110"/>
      <c r="S21" s="110"/>
      <c r="T21" s="111">
        <f t="shared" ref="T21:T22" si="17">SUM(Q21:S21)</f>
        <v>0</v>
      </c>
      <c r="U21" s="107">
        <f t="shared" si="13"/>
        <v>0</v>
      </c>
      <c r="V21" s="945"/>
      <c r="W21" s="945"/>
      <c r="X21" s="945"/>
      <c r="Y21" s="945"/>
      <c r="Z21" s="466"/>
      <c r="AA21" s="466"/>
      <c r="AB21" s="468"/>
    </row>
    <row r="22" spans="1:28" ht="52.5">
      <c r="A22" s="652"/>
      <c r="B22" s="193" t="s">
        <v>321</v>
      </c>
      <c r="C22" s="110">
        <v>113595.9</v>
      </c>
      <c r="D22" s="110">
        <v>7590.12</v>
      </c>
      <c r="E22" s="110">
        <v>141801.19</v>
      </c>
      <c r="F22" s="111">
        <f t="shared" si="14"/>
        <v>262987.20999999996</v>
      </c>
      <c r="G22" s="110">
        <v>118990.17</v>
      </c>
      <c r="H22" s="110">
        <v>122079.37</v>
      </c>
      <c r="I22" s="110">
        <v>110428</v>
      </c>
      <c r="J22" s="111">
        <f t="shared" si="15"/>
        <v>351497.54</v>
      </c>
      <c r="K22" s="110">
        <v>109687.26</v>
      </c>
      <c r="L22" s="110">
        <v>109687.26</v>
      </c>
      <c r="M22" s="110">
        <v>109687.26</v>
      </c>
      <c r="N22" s="111">
        <f t="shared" si="16"/>
        <v>329061.77999999997</v>
      </c>
      <c r="O22" s="652"/>
      <c r="P22" s="193" t="s">
        <v>321</v>
      </c>
      <c r="Q22" s="110">
        <v>109687.26</v>
      </c>
      <c r="R22" s="110">
        <v>109687.26</v>
      </c>
      <c r="S22" s="110">
        <v>109687.26</v>
      </c>
      <c r="T22" s="111">
        <f t="shared" si="17"/>
        <v>329061.77999999997</v>
      </c>
      <c r="U22" s="107">
        <f t="shared" si="13"/>
        <v>1272608.3099999998</v>
      </c>
      <c r="V22" s="945">
        <v>151430</v>
      </c>
      <c r="W22" s="945">
        <v>462380</v>
      </c>
      <c r="X22" s="945"/>
      <c r="Y22" s="945">
        <v>658798.31000000006</v>
      </c>
      <c r="Z22" s="466"/>
      <c r="AA22" s="466"/>
      <c r="AB22" s="468"/>
    </row>
    <row r="23" spans="1:28" s="118" customFormat="1" ht="28.5" customHeight="1">
      <c r="A23" s="1327" t="s">
        <v>197</v>
      </c>
      <c r="B23" s="1328"/>
      <c r="C23" s="211">
        <f>SUM(C8:C22)</f>
        <v>259634.7</v>
      </c>
      <c r="D23" s="211">
        <f>SUM(D8:D22)</f>
        <v>301719.93</v>
      </c>
      <c r="E23" s="211">
        <f>SUM(E8:E22)</f>
        <v>635820.93999999994</v>
      </c>
      <c r="F23" s="116">
        <f>SUM(C23:E23)</f>
        <v>1197175.5699999998</v>
      </c>
      <c r="G23" s="211">
        <f>SUM(G8:G22)</f>
        <v>186849.96000000002</v>
      </c>
      <c r="H23" s="211">
        <f t="shared" ref="H23:I23" si="18">SUM(H8:H22)</f>
        <v>637749.15</v>
      </c>
      <c r="I23" s="211">
        <f t="shared" si="18"/>
        <v>162635</v>
      </c>
      <c r="J23" s="116">
        <f t="shared" si="8"/>
        <v>987234.1100000001</v>
      </c>
      <c r="K23" s="211">
        <f>SUM(K8:K22)</f>
        <v>728103.75</v>
      </c>
      <c r="L23" s="211">
        <f t="shared" ref="L23:M23" si="19">SUM(L8:L22)</f>
        <v>532847.03</v>
      </c>
      <c r="M23" s="211">
        <f t="shared" si="19"/>
        <v>789508.9</v>
      </c>
      <c r="N23" s="116">
        <f t="shared" si="9"/>
        <v>2050459.6800000002</v>
      </c>
      <c r="O23" s="1327" t="s">
        <v>197</v>
      </c>
      <c r="P23" s="1328"/>
      <c r="Q23" s="211">
        <f>SUM(Q8:Q22)</f>
        <v>386658.79000000004</v>
      </c>
      <c r="R23" s="211">
        <f t="shared" ref="R23:S23" si="20">SUM(R8:R22)</f>
        <v>313410.45</v>
      </c>
      <c r="S23" s="211">
        <f t="shared" si="20"/>
        <v>536205.49</v>
      </c>
      <c r="T23" s="116">
        <f>SUM(Q23:S23)</f>
        <v>1236274.73</v>
      </c>
      <c r="U23" s="796">
        <f>SUM(J23,N23,T23,F23)</f>
        <v>5471144.0899999999</v>
      </c>
      <c r="V23" s="947">
        <f>SUM(V8:V22)</f>
        <v>1172936.8700000001</v>
      </c>
      <c r="W23" s="947">
        <f t="shared" ref="W23:Y23" si="21">SUM(W8:W22)</f>
        <v>1460450.12</v>
      </c>
      <c r="X23" s="947">
        <f t="shared" si="21"/>
        <v>840570.59000000008</v>
      </c>
      <c r="Y23" s="947">
        <f t="shared" si="21"/>
        <v>1997186.56</v>
      </c>
      <c r="Z23" s="795"/>
      <c r="AA23" s="466"/>
      <c r="AB23" s="472"/>
    </row>
    <row r="24" spans="1:28" ht="15">
      <c r="A24" s="649">
        <v>2</v>
      </c>
      <c r="B24" s="196" t="str">
        <f>+'2. Results Matrix'!A51</f>
        <v>1.1.2.5</v>
      </c>
      <c r="C24" s="133"/>
      <c r="D24" s="133"/>
      <c r="E24" s="133"/>
      <c r="F24" s="101"/>
      <c r="G24" s="133"/>
      <c r="H24" s="133"/>
      <c r="I24" s="133"/>
      <c r="J24" s="101"/>
      <c r="K24" s="133"/>
      <c r="L24" s="133"/>
      <c r="M24" s="133"/>
      <c r="N24" s="101"/>
      <c r="O24" s="134">
        <v>2</v>
      </c>
      <c r="P24" s="196" t="str">
        <f>+B24</f>
        <v>1.1.2.5</v>
      </c>
      <c r="Q24" s="133"/>
      <c r="R24" s="133"/>
      <c r="S24" s="133"/>
      <c r="T24" s="101"/>
      <c r="U24" s="102"/>
      <c r="V24" s="945"/>
      <c r="W24" s="945"/>
      <c r="X24" s="945"/>
      <c r="Y24" s="945"/>
      <c r="Z24" s="466"/>
      <c r="AA24" s="466"/>
      <c r="AB24" s="468"/>
    </row>
    <row r="25" spans="1:28" ht="26.25">
      <c r="A25" s="653" t="str">
        <f>+'2. Results Matrix'!A54</f>
        <v>WBS Code</v>
      </c>
      <c r="B25" s="191" t="s">
        <v>322</v>
      </c>
      <c r="C25" s="661">
        <v>31076.98</v>
      </c>
      <c r="D25" s="661">
        <v>116901.73</v>
      </c>
      <c r="E25" s="661">
        <v>519731.96</v>
      </c>
      <c r="F25" s="106">
        <f>SUM(C25:E25)</f>
        <v>667710.67000000004</v>
      </c>
      <c r="G25" s="659">
        <v>101165.46</v>
      </c>
      <c r="H25" s="659">
        <v>111642.48</v>
      </c>
      <c r="I25" s="659">
        <v>93913</v>
      </c>
      <c r="J25" s="106">
        <f>SUM(G25:I25)</f>
        <v>306720.94</v>
      </c>
      <c r="K25" s="730">
        <v>173876.55</v>
      </c>
      <c r="L25" s="730">
        <v>173876.55</v>
      </c>
      <c r="M25" s="729">
        <v>136839.51</v>
      </c>
      <c r="N25" s="106">
        <f>SUM(K25:M25)</f>
        <v>484592.61</v>
      </c>
      <c r="O25" s="650" t="str">
        <f t="shared" ref="O25:O30" si="22">+A25</f>
        <v>WBS Code</v>
      </c>
      <c r="P25" s="191" t="s">
        <v>322</v>
      </c>
      <c r="Q25" s="103">
        <v>97432.1</v>
      </c>
      <c r="R25" s="103">
        <v>97432.1</v>
      </c>
      <c r="S25" s="103">
        <v>91506.13</v>
      </c>
      <c r="T25" s="106">
        <f>SUM(Q25:S25)</f>
        <v>286370.33</v>
      </c>
      <c r="U25" s="107">
        <f t="shared" si="13"/>
        <v>1745394.5500000003</v>
      </c>
      <c r="V25" s="945">
        <v>160347.59</v>
      </c>
      <c r="W25" s="945">
        <v>417396.78</v>
      </c>
      <c r="X25" s="945">
        <v>793862.48</v>
      </c>
      <c r="Y25" s="945">
        <v>373787</v>
      </c>
      <c r="Z25" s="466"/>
      <c r="AA25" s="466"/>
      <c r="AB25" s="468"/>
    </row>
    <row r="26" spans="1:28" s="108" customFormat="1" ht="39.4">
      <c r="A26" s="651" t="str">
        <f>+'2. Results Matrix'!A56</f>
        <v>1.2.1.1</v>
      </c>
      <c r="B26" s="191" t="s">
        <v>323</v>
      </c>
      <c r="C26" s="662">
        <v>10412.530000000001</v>
      </c>
      <c r="D26" s="662">
        <v>17811.560000000001</v>
      </c>
      <c r="E26" s="662">
        <v>38714.51</v>
      </c>
      <c r="F26" s="106">
        <f>SUM(C26:E26)</f>
        <v>66938.600000000006</v>
      </c>
      <c r="G26" s="105">
        <v>7589.02</v>
      </c>
      <c r="H26" s="105">
        <v>11002.04</v>
      </c>
      <c r="I26" s="105">
        <v>710</v>
      </c>
      <c r="J26" s="106">
        <f>SUM(G26:I26)</f>
        <v>19301.060000000001</v>
      </c>
      <c r="K26" s="105"/>
      <c r="L26" s="105"/>
      <c r="M26" s="105"/>
      <c r="N26" s="106">
        <f>SUM(K26:M26)</f>
        <v>0</v>
      </c>
      <c r="O26" s="651" t="str">
        <f t="shared" si="22"/>
        <v>1.2.1.1</v>
      </c>
      <c r="P26" s="191" t="s">
        <v>323</v>
      </c>
      <c r="Q26" s="105">
        <v>7407.41</v>
      </c>
      <c r="R26" s="105">
        <v>7407.41</v>
      </c>
      <c r="S26" s="105">
        <v>7407.41</v>
      </c>
      <c r="T26" s="106">
        <f>SUM(Q26:S26)</f>
        <v>22222.23</v>
      </c>
      <c r="U26" s="107">
        <f t="shared" si="13"/>
        <v>108461.89000000001</v>
      </c>
      <c r="V26" s="946">
        <v>102161.89</v>
      </c>
      <c r="W26" s="946"/>
      <c r="X26" s="946"/>
      <c r="Y26" s="946">
        <v>6300</v>
      </c>
      <c r="Z26" s="466"/>
      <c r="AA26" s="466"/>
      <c r="AB26" s="469"/>
    </row>
    <row r="27" spans="1:28" ht="52.5">
      <c r="A27" s="652" t="str">
        <f>+'2. Results Matrix'!A60</f>
        <v>1.2.1.3a</v>
      </c>
      <c r="B27" s="191" t="s">
        <v>324</v>
      </c>
      <c r="C27" s="654">
        <v>11211.91</v>
      </c>
      <c r="D27" s="654">
        <v>196304.42</v>
      </c>
      <c r="E27" s="654">
        <v>448299.61</v>
      </c>
      <c r="F27" s="111">
        <f t="shared" ref="F27:F29" si="23">SUM(C27:E27)</f>
        <v>655815.93999999994</v>
      </c>
      <c r="G27" s="110">
        <v>38009.15</v>
      </c>
      <c r="H27" s="110">
        <v>49053.97</v>
      </c>
      <c r="I27" s="110">
        <v>39957</v>
      </c>
      <c r="J27" s="111">
        <f t="shared" ref="J27:J29" si="24">SUM(G27:I27)</f>
        <v>127020.12</v>
      </c>
      <c r="K27" s="110">
        <v>48148.15</v>
      </c>
      <c r="L27" s="110">
        <v>48148.15</v>
      </c>
      <c r="M27" s="110">
        <v>48148.15</v>
      </c>
      <c r="N27" s="111">
        <f t="shared" ref="N27:N29" si="25">SUM(K27:M27)</f>
        <v>144444.45000000001</v>
      </c>
      <c r="O27" s="652" t="str">
        <f t="shared" si="22"/>
        <v>1.2.1.3a</v>
      </c>
      <c r="P27" s="191" t="s">
        <v>324</v>
      </c>
      <c r="Q27" s="110">
        <v>48148.15</v>
      </c>
      <c r="R27" s="110">
        <v>48148.15</v>
      </c>
      <c r="S27" s="110">
        <v>48148.15</v>
      </c>
      <c r="T27" s="111">
        <f t="shared" ref="T27:T29" si="26">SUM(Q27:S27)</f>
        <v>144444.45000000001</v>
      </c>
      <c r="U27" s="107">
        <f t="shared" si="13"/>
        <v>1071724.96</v>
      </c>
      <c r="V27" s="945">
        <v>449677.48</v>
      </c>
      <c r="W27" s="945">
        <v>226579.7</v>
      </c>
      <c r="X27" s="945">
        <v>238096.39</v>
      </c>
      <c r="Y27" s="945">
        <v>157371.39000000001</v>
      </c>
      <c r="Z27" s="466"/>
      <c r="AA27" s="466"/>
      <c r="AB27" s="468"/>
    </row>
    <row r="28" spans="1:28" ht="39.4">
      <c r="A28" s="652" t="str">
        <f>+'2. Results Matrix'!A62</f>
        <v>1.2.1.3b</v>
      </c>
      <c r="B28" s="191" t="s">
        <v>325</v>
      </c>
      <c r="C28" s="654">
        <v>3402.78</v>
      </c>
      <c r="D28" s="654">
        <v>3247.18</v>
      </c>
      <c r="E28" s="654">
        <v>3355.75</v>
      </c>
      <c r="F28" s="111">
        <f t="shared" si="23"/>
        <v>10005.709999999999</v>
      </c>
      <c r="G28" s="110">
        <v>3285.11</v>
      </c>
      <c r="H28" s="110">
        <v>3277.34</v>
      </c>
      <c r="I28" s="110">
        <v>3408</v>
      </c>
      <c r="J28" s="111">
        <f t="shared" si="24"/>
        <v>9970.4500000000007</v>
      </c>
      <c r="K28" s="110">
        <v>8303.2199999999993</v>
      </c>
      <c r="L28" s="110">
        <v>3858.77</v>
      </c>
      <c r="M28" s="110">
        <v>3858.77</v>
      </c>
      <c r="N28" s="111">
        <f t="shared" si="25"/>
        <v>16020.76</v>
      </c>
      <c r="O28" s="652" t="str">
        <f t="shared" si="22"/>
        <v>1.2.1.3b</v>
      </c>
      <c r="P28" s="191" t="s">
        <v>325</v>
      </c>
      <c r="Q28" s="110">
        <v>3858.77</v>
      </c>
      <c r="R28" s="110">
        <v>3858.77</v>
      </c>
      <c r="S28" s="110">
        <v>3858.77</v>
      </c>
      <c r="T28" s="111">
        <f t="shared" si="26"/>
        <v>11576.31</v>
      </c>
      <c r="U28" s="107">
        <f t="shared" si="13"/>
        <v>47573.229999999996</v>
      </c>
      <c r="V28" s="945"/>
      <c r="W28" s="945">
        <v>47573</v>
      </c>
      <c r="X28" s="945"/>
      <c r="Y28" s="945"/>
      <c r="Z28" s="466"/>
      <c r="AA28" s="466"/>
      <c r="AB28" s="473"/>
    </row>
    <row r="29" spans="1:28" ht="65.650000000000006">
      <c r="A29" s="653" t="str">
        <f>+'2. Results Matrix'!A64</f>
        <v>1.2.1.4</v>
      </c>
      <c r="B29" s="191" t="s">
        <v>326</v>
      </c>
      <c r="C29" s="661">
        <v>33301.230000000003</v>
      </c>
      <c r="D29" s="661">
        <v>41739.19</v>
      </c>
      <c r="E29" s="661">
        <v>65694.320000000007</v>
      </c>
      <c r="F29" s="111">
        <f t="shared" si="23"/>
        <v>140734.74000000002</v>
      </c>
      <c r="G29" s="660">
        <v>48735.56</v>
      </c>
      <c r="H29" s="660">
        <v>42271.64</v>
      </c>
      <c r="I29" s="660">
        <v>45620</v>
      </c>
      <c r="J29" s="111">
        <f t="shared" si="24"/>
        <v>136627.20000000001</v>
      </c>
      <c r="K29" s="661">
        <v>161077.04</v>
      </c>
      <c r="L29" s="661">
        <v>201077.04</v>
      </c>
      <c r="M29" s="661">
        <v>94040</v>
      </c>
      <c r="N29" s="111">
        <f t="shared" si="25"/>
        <v>456194.08</v>
      </c>
      <c r="O29" s="650" t="str">
        <f t="shared" si="22"/>
        <v>1.2.1.4</v>
      </c>
      <c r="P29" s="191" t="s">
        <v>326</v>
      </c>
      <c r="Q29" s="660">
        <v>90336.3</v>
      </c>
      <c r="R29" s="660">
        <v>90336.3</v>
      </c>
      <c r="S29" s="660">
        <v>90336.3</v>
      </c>
      <c r="T29" s="111">
        <f t="shared" si="26"/>
        <v>271008.90000000002</v>
      </c>
      <c r="U29" s="107">
        <f t="shared" si="13"/>
        <v>1004564.92</v>
      </c>
      <c r="V29" s="945">
        <v>140763</v>
      </c>
      <c r="W29" s="945">
        <v>455878</v>
      </c>
      <c r="X29" s="945">
        <v>146017</v>
      </c>
      <c r="Y29" s="945">
        <v>261906.92</v>
      </c>
      <c r="Z29" s="466"/>
      <c r="AA29" s="466"/>
      <c r="AB29" s="468"/>
    </row>
    <row r="30" spans="1:28" s="114" customFormat="1" ht="52.5">
      <c r="A30" s="651" t="str">
        <f>+'2. Results Matrix'!A66</f>
        <v>1.2.2.1</v>
      </c>
      <c r="B30" s="191" t="s">
        <v>327</v>
      </c>
      <c r="C30" s="112">
        <v>36.92</v>
      </c>
      <c r="D30" s="112">
        <v>1695.26</v>
      </c>
      <c r="E30" s="112">
        <v>5082.67</v>
      </c>
      <c r="F30" s="113">
        <f t="shared" ref="F30:F31" si="27">SUM(C30:E30)</f>
        <v>6814.85</v>
      </c>
      <c r="G30" s="112">
        <v>546.67999999999995</v>
      </c>
      <c r="H30" s="112">
        <v>1642.78</v>
      </c>
      <c r="I30" s="112"/>
      <c r="J30" s="113">
        <f t="shared" ref="J30:J39" si="28">SUM(G30:I30)</f>
        <v>2189.46</v>
      </c>
      <c r="K30" s="112">
        <v>111</v>
      </c>
      <c r="L30" s="112">
        <v>20434</v>
      </c>
      <c r="M30" s="112">
        <v>474</v>
      </c>
      <c r="N30" s="113">
        <f t="shared" ref="N30:N41" si="29">SUM(K30:M30)</f>
        <v>21019</v>
      </c>
      <c r="O30" s="651" t="str">
        <f t="shared" si="22"/>
        <v>1.2.2.1</v>
      </c>
      <c r="P30" s="191" t="s">
        <v>327</v>
      </c>
      <c r="Q30" s="112">
        <v>474</v>
      </c>
      <c r="R30" s="112">
        <v>474</v>
      </c>
      <c r="S30" s="112">
        <v>474</v>
      </c>
      <c r="T30" s="113">
        <f t="shared" ref="T30:T41" si="30">SUM(Q30:S30)</f>
        <v>1422</v>
      </c>
      <c r="U30" s="107">
        <f t="shared" si="13"/>
        <v>31445.309999999998</v>
      </c>
      <c r="V30" s="478">
        <v>5670</v>
      </c>
      <c r="W30" s="478">
        <v>24493.31</v>
      </c>
      <c r="X30" s="478"/>
      <c r="Y30" s="478">
        <v>1282</v>
      </c>
      <c r="Z30" s="474"/>
      <c r="AA30" s="466"/>
      <c r="AB30" s="475"/>
    </row>
    <row r="31" spans="1:28" ht="39.4">
      <c r="A31" s="652"/>
      <c r="B31" s="194" t="s">
        <v>345</v>
      </c>
      <c r="C31" s="110">
        <v>67.41</v>
      </c>
      <c r="D31" s="110">
        <v>102523.78</v>
      </c>
      <c r="E31" s="110">
        <v>3025.45</v>
      </c>
      <c r="F31" s="111">
        <f t="shared" si="27"/>
        <v>105616.64</v>
      </c>
      <c r="G31" s="110">
        <v>3987.3</v>
      </c>
      <c r="H31" s="110"/>
      <c r="I31" s="110"/>
      <c r="J31" s="111">
        <f t="shared" si="28"/>
        <v>3987.3</v>
      </c>
      <c r="K31" s="110"/>
      <c r="L31" s="110"/>
      <c r="M31" s="110"/>
      <c r="N31" s="111">
        <f t="shared" si="29"/>
        <v>0</v>
      </c>
      <c r="O31" s="109"/>
      <c r="P31" s="194" t="s">
        <v>345</v>
      </c>
      <c r="Q31" s="110"/>
      <c r="R31" s="110"/>
      <c r="S31" s="110"/>
      <c r="T31" s="111">
        <f t="shared" si="30"/>
        <v>0</v>
      </c>
      <c r="U31" s="107">
        <f t="shared" si="13"/>
        <v>109603.94</v>
      </c>
      <c r="V31" s="945">
        <v>4054.71</v>
      </c>
      <c r="W31" s="945">
        <v>47130</v>
      </c>
      <c r="X31" s="945">
        <v>58419.27</v>
      </c>
      <c r="Y31" s="945"/>
      <c r="Z31" s="466"/>
      <c r="AA31" s="466"/>
      <c r="AB31" s="468"/>
    </row>
    <row r="32" spans="1:28" s="118" customFormat="1" ht="28.5" customHeight="1">
      <c r="A32" s="1327" t="s">
        <v>198</v>
      </c>
      <c r="B32" s="1328"/>
      <c r="C32" s="211">
        <f t="shared" ref="C32:Y32" si="31">SUM(C25:C31)</f>
        <v>89509.759999999995</v>
      </c>
      <c r="D32" s="211">
        <f t="shared" si="31"/>
        <v>480223.12</v>
      </c>
      <c r="E32" s="211">
        <f t="shared" si="31"/>
        <v>1083904.2699999998</v>
      </c>
      <c r="F32" s="211">
        <f t="shared" si="31"/>
        <v>1653637.15</v>
      </c>
      <c r="G32" s="211">
        <f t="shared" si="31"/>
        <v>203318.27999999997</v>
      </c>
      <c r="H32" s="211">
        <f t="shared" si="31"/>
        <v>218890.24999999997</v>
      </c>
      <c r="I32" s="211">
        <f t="shared" si="31"/>
        <v>183608</v>
      </c>
      <c r="J32" s="211">
        <f t="shared" si="31"/>
        <v>605816.53</v>
      </c>
      <c r="K32" s="211">
        <f>SUM(K25:K31)</f>
        <v>391515.95999999996</v>
      </c>
      <c r="L32" s="211">
        <f>SUM(L25:L31)</f>
        <v>447394.51</v>
      </c>
      <c r="M32" s="211">
        <f t="shared" si="31"/>
        <v>283360.43</v>
      </c>
      <c r="N32" s="211">
        <f t="shared" si="31"/>
        <v>1122270.9000000001</v>
      </c>
      <c r="O32" s="1327" t="s">
        <v>198</v>
      </c>
      <c r="P32" s="1328"/>
      <c r="Q32" s="211">
        <f t="shared" si="31"/>
        <v>247656.72999999998</v>
      </c>
      <c r="R32" s="211">
        <f t="shared" si="31"/>
        <v>247656.72999999998</v>
      </c>
      <c r="S32" s="211">
        <f t="shared" si="31"/>
        <v>241730.76</v>
      </c>
      <c r="T32" s="211">
        <f t="shared" si="31"/>
        <v>737044.22</v>
      </c>
      <c r="U32" s="269">
        <f t="shared" si="31"/>
        <v>4118768.8000000003</v>
      </c>
      <c r="V32" s="948">
        <f t="shared" si="31"/>
        <v>862674.66999999993</v>
      </c>
      <c r="W32" s="948">
        <f t="shared" si="31"/>
        <v>1219050.79</v>
      </c>
      <c r="X32" s="948">
        <f t="shared" si="31"/>
        <v>1236395.1400000001</v>
      </c>
      <c r="Y32" s="948">
        <f t="shared" si="31"/>
        <v>800647.31</v>
      </c>
      <c r="Z32" s="466"/>
      <c r="AA32" s="466"/>
      <c r="AB32" s="472"/>
    </row>
    <row r="33" spans="1:28" s="118" customFormat="1" ht="24" customHeight="1">
      <c r="A33" s="183">
        <v>3</v>
      </c>
      <c r="B33" s="153" t="s">
        <v>300</v>
      </c>
      <c r="C33" s="115"/>
      <c r="D33" s="115"/>
      <c r="E33" s="115"/>
      <c r="F33" s="116"/>
      <c r="G33" s="115"/>
      <c r="H33" s="115"/>
      <c r="I33" s="115"/>
      <c r="J33" s="111">
        <f t="shared" si="28"/>
        <v>0</v>
      </c>
      <c r="K33" s="115"/>
      <c r="L33" s="115"/>
      <c r="M33" s="115"/>
      <c r="N33" s="111">
        <f t="shared" si="29"/>
        <v>0</v>
      </c>
      <c r="O33" s="183">
        <v>3</v>
      </c>
      <c r="P33" s="153" t="s">
        <v>300</v>
      </c>
      <c r="Q33" s="115"/>
      <c r="R33" s="115"/>
      <c r="S33" s="115"/>
      <c r="T33" s="111">
        <f t="shared" si="30"/>
        <v>0</v>
      </c>
      <c r="U33" s="117"/>
      <c r="V33" s="949"/>
      <c r="W33" s="949"/>
      <c r="X33" s="949"/>
      <c r="Y33" s="949"/>
      <c r="Z33" s="466"/>
      <c r="AA33" s="466"/>
      <c r="AB33" s="472"/>
    </row>
    <row r="34" spans="1:28" s="118" customFormat="1" ht="38.25" customHeight="1">
      <c r="A34" s="183" t="str">
        <f>+'2. Results Matrix'!A69</f>
        <v>IDB code: 4.2-4.3</v>
      </c>
      <c r="B34" s="191" t="s">
        <v>328</v>
      </c>
      <c r="C34" s="115">
        <v>8801</v>
      </c>
      <c r="D34" s="115">
        <v>22421</v>
      </c>
      <c r="E34" s="115">
        <v>55138</v>
      </c>
      <c r="F34" s="111">
        <f t="shared" ref="F34:F39" si="32">SUM(C34:E34)</f>
        <v>86360</v>
      </c>
      <c r="G34" s="115">
        <v>2421</v>
      </c>
      <c r="H34" s="115">
        <v>13178</v>
      </c>
      <c r="I34" s="115">
        <v>1477</v>
      </c>
      <c r="J34" s="111">
        <f t="shared" si="28"/>
        <v>17076</v>
      </c>
      <c r="K34" s="115">
        <v>28222</v>
      </c>
      <c r="L34" s="115">
        <v>85753</v>
      </c>
      <c r="M34" s="115">
        <v>66000</v>
      </c>
      <c r="N34" s="111">
        <f t="shared" si="29"/>
        <v>179975</v>
      </c>
      <c r="O34" s="183" t="str">
        <f t="shared" ref="O34:O39" si="33">+A34</f>
        <v>IDB code: 4.2-4.3</v>
      </c>
      <c r="P34" s="191" t="s">
        <v>328</v>
      </c>
      <c r="Q34" s="115">
        <v>87944</v>
      </c>
      <c r="R34" s="115">
        <v>66871</v>
      </c>
      <c r="S34" s="115">
        <v>19308</v>
      </c>
      <c r="T34" s="111">
        <f t="shared" si="30"/>
        <v>174123</v>
      </c>
      <c r="U34" s="107">
        <f t="shared" ref="U34:U55" si="34">SUM(J34,N34,T34,F34)</f>
        <v>457534</v>
      </c>
      <c r="V34" s="949">
        <v>139464</v>
      </c>
      <c r="W34" s="949">
        <f>+V34</f>
        <v>139464</v>
      </c>
      <c r="X34" s="949">
        <v>139465</v>
      </c>
      <c r="Y34" s="949">
        <v>39141</v>
      </c>
      <c r="Z34" s="466"/>
      <c r="AA34" s="466"/>
      <c r="AB34" s="472"/>
    </row>
    <row r="35" spans="1:28" s="118" customFormat="1" ht="45.75" customHeight="1">
      <c r="A35" s="183" t="str">
        <f>+'2. Results Matrix'!A81</f>
        <v>1.3.1.6c</v>
      </c>
      <c r="B35" s="191" t="s">
        <v>329</v>
      </c>
      <c r="C35" s="115">
        <v>3117</v>
      </c>
      <c r="D35" s="115">
        <v>4605</v>
      </c>
      <c r="E35" s="115">
        <v>6247</v>
      </c>
      <c r="F35" s="111">
        <f t="shared" si="32"/>
        <v>13969</v>
      </c>
      <c r="G35" s="115">
        <v>8887</v>
      </c>
      <c r="H35" s="115">
        <v>9566</v>
      </c>
      <c r="I35" s="115">
        <v>9523</v>
      </c>
      <c r="J35" s="111">
        <f t="shared" si="28"/>
        <v>27976</v>
      </c>
      <c r="K35" s="115">
        <v>12273</v>
      </c>
      <c r="L35" s="115">
        <v>22933</v>
      </c>
      <c r="M35" s="115">
        <v>11939</v>
      </c>
      <c r="N35" s="111">
        <f t="shared" si="29"/>
        <v>47145</v>
      </c>
      <c r="O35" s="183" t="str">
        <f t="shared" si="33"/>
        <v>1.3.1.6c</v>
      </c>
      <c r="P35" s="191" t="s">
        <v>329</v>
      </c>
      <c r="Q35" s="115">
        <v>11322</v>
      </c>
      <c r="R35" s="115">
        <v>15921</v>
      </c>
      <c r="S35" s="115">
        <v>18063</v>
      </c>
      <c r="T35" s="111">
        <f t="shared" si="30"/>
        <v>45306</v>
      </c>
      <c r="U35" s="107">
        <f t="shared" si="34"/>
        <v>134396</v>
      </c>
      <c r="V35" s="949"/>
      <c r="W35" s="949">
        <v>68396</v>
      </c>
      <c r="X35" s="949"/>
      <c r="Y35" s="949">
        <v>66000</v>
      </c>
      <c r="Z35" s="466"/>
      <c r="AA35" s="466"/>
      <c r="AB35" s="472"/>
    </row>
    <row r="36" spans="1:28" s="118" customFormat="1" ht="39.75" customHeight="1">
      <c r="A36" s="183" t="str">
        <f>+'2. Results Matrix'!A83</f>
        <v>1.3.1.5d</v>
      </c>
      <c r="B36" s="191" t="s">
        <v>330</v>
      </c>
      <c r="C36" s="115">
        <v>12874</v>
      </c>
      <c r="D36" s="115">
        <v>6887</v>
      </c>
      <c r="E36" s="115">
        <v>11496</v>
      </c>
      <c r="F36" s="111">
        <f t="shared" si="32"/>
        <v>31257</v>
      </c>
      <c r="G36" s="115">
        <v>8257</v>
      </c>
      <c r="H36" s="115">
        <v>7686</v>
      </c>
      <c r="I36" s="115">
        <v>3293</v>
      </c>
      <c r="J36" s="111">
        <f t="shared" si="28"/>
        <v>19236</v>
      </c>
      <c r="K36" s="115">
        <v>33959</v>
      </c>
      <c r="L36" s="115">
        <v>66560</v>
      </c>
      <c r="M36" s="115">
        <v>7963</v>
      </c>
      <c r="N36" s="111">
        <f t="shared" si="29"/>
        <v>108482</v>
      </c>
      <c r="O36" s="183" t="str">
        <f t="shared" si="33"/>
        <v>1.3.1.5d</v>
      </c>
      <c r="P36" s="191" t="s">
        <v>330</v>
      </c>
      <c r="Q36" s="115">
        <v>40353</v>
      </c>
      <c r="R36" s="115">
        <v>28333</v>
      </c>
      <c r="S36" s="115">
        <v>16479</v>
      </c>
      <c r="T36" s="111">
        <f t="shared" si="30"/>
        <v>85165</v>
      </c>
      <c r="U36" s="107">
        <f t="shared" si="34"/>
        <v>244140</v>
      </c>
      <c r="V36" s="949">
        <v>35746.29</v>
      </c>
      <c r="W36" s="949">
        <v>40647</v>
      </c>
      <c r="X36" s="949">
        <v>65746.710000000006</v>
      </c>
      <c r="Y36" s="949">
        <v>102000</v>
      </c>
      <c r="Z36" s="466"/>
      <c r="AA36" s="466"/>
      <c r="AB36" s="475"/>
    </row>
    <row r="37" spans="1:28" s="118" customFormat="1" ht="44.25" customHeight="1">
      <c r="A37" s="183" t="str">
        <f>+'2. Results Matrix'!A87</f>
        <v>1.3.1.2c</v>
      </c>
      <c r="B37" s="191" t="s">
        <v>331</v>
      </c>
      <c r="C37" s="115">
        <v>36267</v>
      </c>
      <c r="D37" s="115">
        <v>82836</v>
      </c>
      <c r="E37" s="115">
        <v>76562</v>
      </c>
      <c r="F37" s="111">
        <f t="shared" si="32"/>
        <v>195665</v>
      </c>
      <c r="G37" s="115">
        <v>66216</v>
      </c>
      <c r="H37" s="115">
        <v>44049</v>
      </c>
      <c r="I37" s="115">
        <v>35360</v>
      </c>
      <c r="J37" s="111">
        <f t="shared" si="28"/>
        <v>145625</v>
      </c>
      <c r="K37" s="115">
        <v>42407</v>
      </c>
      <c r="L37" s="115">
        <v>58307</v>
      </c>
      <c r="M37" s="115">
        <v>64815</v>
      </c>
      <c r="N37" s="111">
        <f t="shared" si="29"/>
        <v>165529</v>
      </c>
      <c r="O37" s="183" t="str">
        <f t="shared" si="33"/>
        <v>1.3.1.2c</v>
      </c>
      <c r="P37" s="191" t="s">
        <v>331</v>
      </c>
      <c r="Q37" s="115">
        <v>42407</v>
      </c>
      <c r="R37" s="115">
        <v>38148</v>
      </c>
      <c r="S37" s="115">
        <v>46129</v>
      </c>
      <c r="T37" s="111">
        <f t="shared" si="30"/>
        <v>126684</v>
      </c>
      <c r="U37" s="107">
        <f t="shared" si="34"/>
        <v>633503</v>
      </c>
      <c r="V37" s="949">
        <v>1947</v>
      </c>
      <c r="W37" s="949">
        <v>118790.46</v>
      </c>
      <c r="X37" s="949">
        <v>166500.93</v>
      </c>
      <c r="Y37" s="949">
        <v>346264.61</v>
      </c>
      <c r="Z37" s="466"/>
      <c r="AA37" s="466"/>
      <c r="AB37" s="472"/>
    </row>
    <row r="38" spans="1:28" s="118" customFormat="1" ht="52.5" customHeight="1">
      <c r="A38" s="183" t="str">
        <f>+'2. Results Matrix'!A89</f>
        <v>1.3.1.3b,c</v>
      </c>
      <c r="B38" s="191" t="s">
        <v>332</v>
      </c>
      <c r="C38" s="115">
        <v>1383</v>
      </c>
      <c r="D38" s="115">
        <v>1455</v>
      </c>
      <c r="E38" s="115">
        <v>1484</v>
      </c>
      <c r="F38" s="111">
        <f t="shared" si="32"/>
        <v>4322</v>
      </c>
      <c r="G38" s="115">
        <v>1483</v>
      </c>
      <c r="H38" s="115">
        <v>2793</v>
      </c>
      <c r="I38" s="115"/>
      <c r="J38" s="111">
        <f t="shared" si="28"/>
        <v>4276</v>
      </c>
      <c r="K38" s="115">
        <v>41591</v>
      </c>
      <c r="L38" s="115">
        <v>132653</v>
      </c>
      <c r="M38" s="115">
        <v>72235</v>
      </c>
      <c r="N38" s="111">
        <f t="shared" si="29"/>
        <v>246479</v>
      </c>
      <c r="O38" s="183" t="str">
        <f t="shared" si="33"/>
        <v>1.3.1.3b,c</v>
      </c>
      <c r="P38" s="191" t="s">
        <v>332</v>
      </c>
      <c r="Q38" s="115">
        <v>113309</v>
      </c>
      <c r="R38" s="115">
        <v>49679</v>
      </c>
      <c r="S38" s="115">
        <v>50013</v>
      </c>
      <c r="T38" s="111">
        <f t="shared" si="30"/>
        <v>213001</v>
      </c>
      <c r="U38" s="107">
        <f t="shared" si="34"/>
        <v>468078</v>
      </c>
      <c r="V38" s="949">
        <v>2258</v>
      </c>
      <c r="W38" s="949">
        <v>108549.46</v>
      </c>
      <c r="X38" s="949">
        <v>106291.46</v>
      </c>
      <c r="Y38" s="949">
        <v>250979.08</v>
      </c>
      <c r="Z38" s="466"/>
      <c r="AA38" s="466"/>
      <c r="AB38" s="472"/>
    </row>
    <row r="39" spans="1:28" s="118" customFormat="1" ht="28.5" customHeight="1">
      <c r="A39" s="183" t="str">
        <f>+'2. Results Matrix'!A93</f>
        <v>1.3.1.5a</v>
      </c>
      <c r="B39" s="191" t="s">
        <v>333</v>
      </c>
      <c r="C39" s="115">
        <v>2540</v>
      </c>
      <c r="D39" s="115">
        <v>3018</v>
      </c>
      <c r="E39" s="115">
        <v>2980</v>
      </c>
      <c r="F39" s="111">
        <f t="shared" si="32"/>
        <v>8538</v>
      </c>
      <c r="G39" s="115">
        <v>2977</v>
      </c>
      <c r="H39" s="115">
        <v>2948</v>
      </c>
      <c r="I39" s="115">
        <v>3069</v>
      </c>
      <c r="J39" s="111">
        <f t="shared" si="28"/>
        <v>8994</v>
      </c>
      <c r="K39" s="115"/>
      <c r="L39" s="115">
        <v>2729.69</v>
      </c>
      <c r="M39" s="115">
        <v>2729.69</v>
      </c>
      <c r="N39" s="111">
        <f t="shared" si="29"/>
        <v>5459.38</v>
      </c>
      <c r="O39" s="183" t="str">
        <f t="shared" si="33"/>
        <v>1.3.1.5a</v>
      </c>
      <c r="P39" s="191" t="s">
        <v>333</v>
      </c>
      <c r="Q39" s="115">
        <v>2729.69</v>
      </c>
      <c r="R39" s="115">
        <v>2729.69</v>
      </c>
      <c r="S39" s="115">
        <v>2729.69</v>
      </c>
      <c r="T39" s="111">
        <f t="shared" si="30"/>
        <v>8189.07</v>
      </c>
      <c r="U39" s="107">
        <f>SUM(J39,N39,T39,F39)</f>
        <v>31180.45</v>
      </c>
      <c r="V39" s="949">
        <v>8100.45</v>
      </c>
      <c r="W39" s="949"/>
      <c r="X39" s="949">
        <v>20192</v>
      </c>
      <c r="Y39" s="949">
        <v>2888</v>
      </c>
      <c r="Z39" s="466"/>
      <c r="AA39" s="466"/>
      <c r="AB39" s="472"/>
    </row>
    <row r="40" spans="1:28" s="118" customFormat="1" ht="28.5" customHeight="1">
      <c r="A40" s="1327" t="s">
        <v>374</v>
      </c>
      <c r="B40" s="1328"/>
      <c r="C40" s="211">
        <f>SUM(C33:C39)</f>
        <v>64982</v>
      </c>
      <c r="D40" s="211">
        <f t="shared" ref="D40:U40" si="35">SUM(D33:D39)</f>
        <v>121222</v>
      </c>
      <c r="E40" s="211">
        <f t="shared" si="35"/>
        <v>153907</v>
      </c>
      <c r="F40" s="211">
        <f>SUM(F33:F39)</f>
        <v>340111</v>
      </c>
      <c r="G40" s="211">
        <f>SUM(G33:G39)</f>
        <v>90241</v>
      </c>
      <c r="H40" s="211">
        <f t="shared" si="35"/>
        <v>80220</v>
      </c>
      <c r="I40" s="211">
        <f t="shared" si="35"/>
        <v>52722</v>
      </c>
      <c r="J40" s="211">
        <f t="shared" si="35"/>
        <v>223183</v>
      </c>
      <c r="K40" s="211">
        <f t="shared" si="35"/>
        <v>158452</v>
      </c>
      <c r="L40" s="211">
        <f t="shared" si="35"/>
        <v>368935.69</v>
      </c>
      <c r="M40" s="211">
        <f t="shared" si="35"/>
        <v>225681.69</v>
      </c>
      <c r="N40" s="211">
        <f t="shared" si="35"/>
        <v>753069.38</v>
      </c>
      <c r="O40" s="1327" t="s">
        <v>374</v>
      </c>
      <c r="P40" s="1328"/>
      <c r="Q40" s="211">
        <f t="shared" si="35"/>
        <v>298064.69</v>
      </c>
      <c r="R40" s="211">
        <f t="shared" si="35"/>
        <v>201681.69</v>
      </c>
      <c r="S40" s="211">
        <f t="shared" si="35"/>
        <v>152721.69</v>
      </c>
      <c r="T40" s="211">
        <f t="shared" si="35"/>
        <v>652468.06999999995</v>
      </c>
      <c r="U40" s="269">
        <f t="shared" si="35"/>
        <v>1968831.45</v>
      </c>
      <c r="V40" s="950">
        <f>SUM(V34:V39)</f>
        <v>187515.74000000002</v>
      </c>
      <c r="W40" s="950">
        <f t="shared" ref="W40:Y40" si="36">SUM(W34:W39)</f>
        <v>475846.92000000004</v>
      </c>
      <c r="X40" s="950">
        <f t="shared" si="36"/>
        <v>498196.10000000003</v>
      </c>
      <c r="Y40" s="950">
        <f t="shared" si="36"/>
        <v>807272.69</v>
      </c>
      <c r="Z40" s="466"/>
      <c r="AA40" s="466"/>
      <c r="AB40" s="472"/>
    </row>
    <row r="41" spans="1:28" s="118" customFormat="1" ht="28.5" customHeight="1">
      <c r="A41" s="674">
        <v>4</v>
      </c>
      <c r="B41" s="230" t="s">
        <v>302</v>
      </c>
      <c r="C41" s="211"/>
      <c r="D41" s="211"/>
      <c r="E41" s="211"/>
      <c r="F41" s="211"/>
      <c r="G41" s="211"/>
      <c r="H41" s="211"/>
      <c r="I41" s="211"/>
      <c r="J41" s="211"/>
      <c r="K41" s="211"/>
      <c r="L41" s="211">
        <v>14814.81</v>
      </c>
      <c r="M41" s="211">
        <v>78518.52</v>
      </c>
      <c r="N41" s="111">
        <f t="shared" si="29"/>
        <v>93333.33</v>
      </c>
      <c r="O41" s="674">
        <v>4</v>
      </c>
      <c r="P41" s="230" t="s">
        <v>302</v>
      </c>
      <c r="Q41" s="211">
        <v>29629.63</v>
      </c>
      <c r="R41" s="211">
        <v>66666.67</v>
      </c>
      <c r="S41" s="211">
        <v>23140</v>
      </c>
      <c r="T41" s="111">
        <f t="shared" si="30"/>
        <v>119436.3</v>
      </c>
      <c r="U41" s="731">
        <f>SUM(J41,N41,T41,F41)</f>
        <v>212769.63</v>
      </c>
      <c r="V41" s="951">
        <v>70923.33</v>
      </c>
      <c r="W41" s="951">
        <v>70923.33</v>
      </c>
      <c r="X41" s="951">
        <v>70923.33</v>
      </c>
      <c r="Y41" s="951"/>
      <c r="Z41" s="466"/>
      <c r="AA41" s="466"/>
      <c r="AB41" s="472"/>
    </row>
    <row r="42" spans="1:28" s="118" customFormat="1" ht="28.5" customHeight="1">
      <c r="A42" s="79">
        <v>4</v>
      </c>
      <c r="B42" s="153" t="s">
        <v>352</v>
      </c>
      <c r="C42" s="115"/>
      <c r="D42" s="115"/>
      <c r="E42" s="115"/>
      <c r="F42" s="116"/>
      <c r="G42" s="115"/>
      <c r="H42" s="115"/>
      <c r="I42" s="115"/>
      <c r="J42" s="116"/>
      <c r="K42" s="115"/>
      <c r="L42" s="115"/>
      <c r="M42" s="115"/>
      <c r="N42" s="116"/>
      <c r="O42" s="79">
        <v>4</v>
      </c>
      <c r="P42" s="153" t="s">
        <v>352</v>
      </c>
      <c r="Q42" s="115"/>
      <c r="R42" s="115"/>
      <c r="S42" s="115"/>
      <c r="T42" s="116"/>
      <c r="U42" s="107">
        <f t="shared" si="34"/>
        <v>0</v>
      </c>
      <c r="V42" s="949"/>
      <c r="W42" s="949"/>
      <c r="X42" s="949"/>
      <c r="Y42" s="949"/>
      <c r="Z42" s="466"/>
      <c r="AA42" s="466"/>
      <c r="AB42" s="472"/>
    </row>
    <row r="43" spans="1:28" s="118" customFormat="1" ht="28.5" customHeight="1">
      <c r="A43" s="79"/>
      <c r="B43" s="210" t="s">
        <v>1364</v>
      </c>
      <c r="C43" s="115"/>
      <c r="D43" s="115"/>
      <c r="E43" s="115">
        <v>70651.14</v>
      </c>
      <c r="F43" s="111">
        <f t="shared" ref="F43:F55" si="37">SUM(C43:E43)</f>
        <v>70651.14</v>
      </c>
      <c r="G43" s="115"/>
      <c r="H43" s="115"/>
      <c r="I43" s="115"/>
      <c r="J43" s="111">
        <f t="shared" ref="J43:J55" si="38">SUM(G43:I43)</f>
        <v>0</v>
      </c>
      <c r="K43" s="115"/>
      <c r="L43" s="115">
        <v>129383.07</v>
      </c>
      <c r="M43" s="115"/>
      <c r="N43" s="111">
        <f t="shared" ref="N43:N55" si="39">SUM(K43:M43)</f>
        <v>129383.07</v>
      </c>
      <c r="O43" s="79"/>
      <c r="P43" s="210" t="s">
        <v>353</v>
      </c>
      <c r="Q43" s="115">
        <v>64692</v>
      </c>
      <c r="R43" s="115"/>
      <c r="S43" s="115">
        <v>32346</v>
      </c>
      <c r="T43" s="111">
        <f t="shared" ref="T43:T55" si="40">SUM(Q43:S43)</f>
        <v>97038</v>
      </c>
      <c r="U43" s="107">
        <f t="shared" si="34"/>
        <v>297072.21000000002</v>
      </c>
      <c r="V43" s="949">
        <v>148536.10999999999</v>
      </c>
      <c r="W43" s="949"/>
      <c r="X43" s="949">
        <v>148536.10999999999</v>
      </c>
      <c r="Y43" s="949"/>
      <c r="Z43" s="466"/>
      <c r="AA43" s="466"/>
      <c r="AB43" s="472"/>
    </row>
    <row r="44" spans="1:28" s="118" customFormat="1" ht="36.75" customHeight="1">
      <c r="A44" s="79" t="str">
        <f>+'2. Results Matrix'!A29</f>
        <v>WBS Code</v>
      </c>
      <c r="B44" s="70" t="s">
        <v>354</v>
      </c>
      <c r="C44" s="115">
        <v>1396.46</v>
      </c>
      <c r="D44" s="115"/>
      <c r="E44" s="115">
        <v>1360</v>
      </c>
      <c r="F44" s="111">
        <f t="shared" si="37"/>
        <v>2756.46</v>
      </c>
      <c r="G44" s="115"/>
      <c r="H44" s="115"/>
      <c r="I44" s="115">
        <v>690</v>
      </c>
      <c r="J44" s="111">
        <f t="shared" si="38"/>
        <v>690</v>
      </c>
      <c r="K44" s="115">
        <v>601.02</v>
      </c>
      <c r="L44" s="115">
        <v>3193.61</v>
      </c>
      <c r="M44" s="115">
        <v>6526.94</v>
      </c>
      <c r="N44" s="111">
        <f t="shared" si="39"/>
        <v>10321.57</v>
      </c>
      <c r="O44" s="79" t="str">
        <f>+A44</f>
        <v>WBS Code</v>
      </c>
      <c r="P44" s="481" t="s">
        <v>354</v>
      </c>
      <c r="Q44" s="115">
        <v>1341.76</v>
      </c>
      <c r="R44" s="115">
        <v>601.02</v>
      </c>
      <c r="S44" s="115">
        <v>601.02</v>
      </c>
      <c r="T44" s="111">
        <f t="shared" si="40"/>
        <v>2543.8000000000002</v>
      </c>
      <c r="U44" s="107">
        <f t="shared" si="34"/>
        <v>16311.829999999998</v>
      </c>
      <c r="V44" s="949">
        <v>7539</v>
      </c>
      <c r="W44" s="949"/>
      <c r="X44" s="949">
        <v>8772.83</v>
      </c>
      <c r="Y44" s="949"/>
      <c r="Z44" s="466"/>
      <c r="AA44" s="466"/>
      <c r="AB44" s="472"/>
    </row>
    <row r="45" spans="1:28" s="118" customFormat="1" ht="28.5" customHeight="1">
      <c r="A45" s="79"/>
      <c r="B45" s="70" t="s">
        <v>355</v>
      </c>
      <c r="C45" s="115"/>
      <c r="D45" s="115"/>
      <c r="E45" s="115"/>
      <c r="F45" s="111">
        <f t="shared" si="37"/>
        <v>0</v>
      </c>
      <c r="G45" s="115"/>
      <c r="H45" s="115"/>
      <c r="I45" s="115"/>
      <c r="J45" s="111">
        <f t="shared" si="38"/>
        <v>0</v>
      </c>
      <c r="K45" s="115"/>
      <c r="L45" s="115"/>
      <c r="M45" s="115"/>
      <c r="N45" s="111">
        <f t="shared" si="39"/>
        <v>0</v>
      </c>
      <c r="O45" s="79"/>
      <c r="P45" s="481" t="s">
        <v>355</v>
      </c>
      <c r="Q45" s="115"/>
      <c r="R45" s="115"/>
      <c r="S45" s="115"/>
      <c r="T45" s="111">
        <f t="shared" si="40"/>
        <v>0</v>
      </c>
      <c r="U45" s="107">
        <f t="shared" si="34"/>
        <v>0</v>
      </c>
      <c r="V45" s="949"/>
      <c r="W45" s="949"/>
      <c r="X45" s="949"/>
      <c r="Y45" s="949"/>
      <c r="Z45" s="466"/>
      <c r="AA45" s="466"/>
      <c r="AB45" s="472"/>
    </row>
    <row r="46" spans="1:28" s="118" customFormat="1" ht="28.5" customHeight="1">
      <c r="A46" s="79"/>
      <c r="B46" s="193" t="s">
        <v>356</v>
      </c>
      <c r="C46" s="115"/>
      <c r="D46" s="115"/>
      <c r="E46" s="115"/>
      <c r="F46" s="111">
        <f t="shared" si="37"/>
        <v>0</v>
      </c>
      <c r="G46" s="115"/>
      <c r="H46" s="115"/>
      <c r="I46" s="115"/>
      <c r="J46" s="111">
        <f t="shared" si="38"/>
        <v>0</v>
      </c>
      <c r="K46" s="115"/>
      <c r="L46" s="115"/>
      <c r="M46" s="115"/>
      <c r="N46" s="111">
        <f t="shared" si="39"/>
        <v>0</v>
      </c>
      <c r="O46" s="79"/>
      <c r="P46" s="193" t="s">
        <v>356</v>
      </c>
      <c r="Q46" s="115"/>
      <c r="R46" s="115"/>
      <c r="S46" s="115"/>
      <c r="T46" s="111">
        <f t="shared" si="40"/>
        <v>0</v>
      </c>
      <c r="U46" s="107">
        <f t="shared" si="34"/>
        <v>0</v>
      </c>
      <c r="V46" s="949"/>
      <c r="W46" s="949"/>
      <c r="X46" s="949"/>
      <c r="Y46" s="949"/>
      <c r="Z46" s="466"/>
      <c r="AA46" s="466"/>
      <c r="AB46" s="472"/>
    </row>
    <row r="47" spans="1:28" s="118" customFormat="1" ht="28.5" customHeight="1">
      <c r="A47" s="79"/>
      <c r="B47" s="193" t="s">
        <v>357</v>
      </c>
      <c r="C47" s="115"/>
      <c r="D47" s="115"/>
      <c r="E47" s="115"/>
      <c r="F47" s="111">
        <f t="shared" si="37"/>
        <v>0</v>
      </c>
      <c r="G47" s="115"/>
      <c r="H47" s="115"/>
      <c r="I47" s="115"/>
      <c r="J47" s="111">
        <f t="shared" si="38"/>
        <v>0</v>
      </c>
      <c r="K47" s="115"/>
      <c r="L47" s="115"/>
      <c r="M47" s="115"/>
      <c r="N47" s="111">
        <f t="shared" si="39"/>
        <v>0</v>
      </c>
      <c r="O47" s="79"/>
      <c r="P47" s="193" t="s">
        <v>357</v>
      </c>
      <c r="Q47" s="115"/>
      <c r="R47" s="115"/>
      <c r="S47" s="115"/>
      <c r="T47" s="111">
        <f t="shared" si="40"/>
        <v>0</v>
      </c>
      <c r="U47" s="107">
        <f t="shared" si="34"/>
        <v>0</v>
      </c>
      <c r="V47" s="949"/>
      <c r="W47" s="949"/>
      <c r="X47" s="949"/>
      <c r="Y47" s="949"/>
      <c r="Z47" s="466"/>
      <c r="AA47" s="466"/>
      <c r="AB47" s="472"/>
    </row>
    <row r="48" spans="1:28" s="118" customFormat="1" ht="60" customHeight="1">
      <c r="A48" s="79"/>
      <c r="B48" s="70" t="s">
        <v>358</v>
      </c>
      <c r="C48" s="115">
        <v>2803.92</v>
      </c>
      <c r="D48" s="115">
        <v>2782.76</v>
      </c>
      <c r="E48" s="115">
        <v>2772.74</v>
      </c>
      <c r="F48" s="111">
        <f t="shared" si="37"/>
        <v>8359.42</v>
      </c>
      <c r="G48" s="115">
        <v>2815.86</v>
      </c>
      <c r="H48" s="115">
        <v>2844.21</v>
      </c>
      <c r="I48" s="115">
        <v>2686</v>
      </c>
      <c r="J48" s="111">
        <f t="shared" si="38"/>
        <v>8346.07</v>
      </c>
      <c r="K48" s="115">
        <v>2750.48</v>
      </c>
      <c r="L48" s="115">
        <v>2750.48</v>
      </c>
      <c r="M48" s="115">
        <v>2750.48</v>
      </c>
      <c r="N48" s="111">
        <f t="shared" si="39"/>
        <v>8251.44</v>
      </c>
      <c r="O48" s="79"/>
      <c r="P48" s="481" t="s">
        <v>358</v>
      </c>
      <c r="Q48" s="115">
        <v>2750.48</v>
      </c>
      <c r="R48" s="115">
        <v>2750.48</v>
      </c>
      <c r="S48" s="115">
        <v>2750.48</v>
      </c>
      <c r="T48" s="111">
        <f t="shared" si="40"/>
        <v>8251.44</v>
      </c>
      <c r="U48" s="107">
        <f t="shared" si="34"/>
        <v>33208.370000000003</v>
      </c>
      <c r="V48" s="949">
        <v>16658.41</v>
      </c>
      <c r="W48" s="949"/>
      <c r="X48" s="949">
        <v>16549.96</v>
      </c>
      <c r="Y48" s="949"/>
      <c r="Z48" s="466"/>
      <c r="AA48" s="466"/>
      <c r="AB48" s="472"/>
    </row>
    <row r="49" spans="1:28" s="118" customFormat="1" ht="44.25" customHeight="1">
      <c r="A49" s="79"/>
      <c r="B49" s="70" t="s">
        <v>359</v>
      </c>
      <c r="C49" s="115">
        <v>366.25</v>
      </c>
      <c r="D49" s="115">
        <v>380.96</v>
      </c>
      <c r="E49" s="115"/>
      <c r="F49" s="111">
        <f t="shared" si="37"/>
        <v>747.21</v>
      </c>
      <c r="G49" s="115"/>
      <c r="H49" s="115"/>
      <c r="I49" s="115"/>
      <c r="J49" s="111">
        <f t="shared" si="38"/>
        <v>0</v>
      </c>
      <c r="K49" s="115">
        <v>2592.59</v>
      </c>
      <c r="L49" s="115"/>
      <c r="M49" s="115">
        <v>740.74</v>
      </c>
      <c r="N49" s="111">
        <f t="shared" si="39"/>
        <v>3333.33</v>
      </c>
      <c r="O49" s="79"/>
      <c r="P49" s="481" t="s">
        <v>359</v>
      </c>
      <c r="Q49" s="115"/>
      <c r="R49" s="115"/>
      <c r="S49" s="115"/>
      <c r="T49" s="111">
        <f t="shared" si="40"/>
        <v>0</v>
      </c>
      <c r="U49" s="107">
        <f t="shared" si="34"/>
        <v>4080.54</v>
      </c>
      <c r="V49" s="949">
        <v>908.23</v>
      </c>
      <c r="W49" s="949"/>
      <c r="X49" s="949">
        <v>3172.31</v>
      </c>
      <c r="Y49" s="949"/>
      <c r="Z49" s="466"/>
      <c r="AA49" s="466"/>
      <c r="AB49" s="472"/>
    </row>
    <row r="50" spans="1:28" s="118" customFormat="1" ht="48" customHeight="1">
      <c r="A50" s="79"/>
      <c r="B50" s="193" t="s">
        <v>1493</v>
      </c>
      <c r="C50" s="115"/>
      <c r="D50" s="115"/>
      <c r="E50" s="115"/>
      <c r="F50" s="111">
        <f t="shared" si="37"/>
        <v>0</v>
      </c>
      <c r="G50" s="115"/>
      <c r="H50" s="115"/>
      <c r="I50" s="115"/>
      <c r="J50" s="111">
        <f t="shared" si="38"/>
        <v>0</v>
      </c>
      <c r="K50" s="115">
        <v>370.37</v>
      </c>
      <c r="L50" s="115"/>
      <c r="M50" s="115">
        <v>37037.040000000001</v>
      </c>
      <c r="N50" s="111">
        <f t="shared" si="39"/>
        <v>37407.410000000003</v>
      </c>
      <c r="O50" s="79"/>
      <c r="P50" s="193" t="s">
        <v>1493</v>
      </c>
      <c r="Q50" s="115"/>
      <c r="R50" s="115"/>
      <c r="S50" s="115">
        <v>55555.56</v>
      </c>
      <c r="T50" s="111">
        <f t="shared" si="40"/>
        <v>55555.56</v>
      </c>
      <c r="U50" s="107">
        <f t="shared" si="34"/>
        <v>92962.97</v>
      </c>
      <c r="V50" s="949">
        <v>46481.49</v>
      </c>
      <c r="W50" s="949"/>
      <c r="X50" s="949">
        <v>46481.49</v>
      </c>
      <c r="Y50" s="949"/>
      <c r="Z50" s="466"/>
      <c r="AA50" s="466"/>
      <c r="AB50" s="472"/>
    </row>
    <row r="51" spans="1:28" s="118" customFormat="1" ht="28.5" customHeight="1">
      <c r="A51" s="79"/>
      <c r="B51" s="70" t="s">
        <v>363</v>
      </c>
      <c r="C51" s="115">
        <v>2366.67</v>
      </c>
      <c r="D51" s="115">
        <v>2251.85</v>
      </c>
      <c r="E51" s="115">
        <v>2327.15</v>
      </c>
      <c r="F51" s="111">
        <f t="shared" si="37"/>
        <v>6945.67</v>
      </c>
      <c r="G51" s="115">
        <v>5810</v>
      </c>
      <c r="H51" s="115">
        <v>11412.31</v>
      </c>
      <c r="I51" s="115"/>
      <c r="J51" s="111">
        <f t="shared" si="38"/>
        <v>17222.309999999998</v>
      </c>
      <c r="K51" s="115">
        <v>36719.440000000002</v>
      </c>
      <c r="L51" s="115">
        <v>34837.160000000003</v>
      </c>
      <c r="M51" s="115">
        <v>5560.35</v>
      </c>
      <c r="N51" s="111">
        <f t="shared" si="39"/>
        <v>77116.950000000012</v>
      </c>
      <c r="O51" s="79"/>
      <c r="P51" s="481" t="s">
        <v>363</v>
      </c>
      <c r="Q51" s="115">
        <v>9289.7199999999993</v>
      </c>
      <c r="R51" s="115">
        <v>2222.2199999999998</v>
      </c>
      <c r="S51" s="115">
        <v>2222.2199999999998</v>
      </c>
      <c r="T51" s="111">
        <f t="shared" si="40"/>
        <v>13734.159999999998</v>
      </c>
      <c r="U51" s="107">
        <f t="shared" si="34"/>
        <v>115019.09000000001</v>
      </c>
      <c r="V51" s="949">
        <v>87968.71</v>
      </c>
      <c r="W51" s="949"/>
      <c r="X51" s="949">
        <v>27050.38</v>
      </c>
      <c r="Y51" s="949"/>
      <c r="Z51" s="466"/>
      <c r="AA51" s="466"/>
      <c r="AB51" s="476"/>
    </row>
    <row r="52" spans="1:28" s="118" customFormat="1" ht="28.5" customHeight="1">
      <c r="A52" s="79"/>
      <c r="B52" s="70" t="s">
        <v>364</v>
      </c>
      <c r="C52" s="115"/>
      <c r="D52" s="115"/>
      <c r="E52" s="115"/>
      <c r="F52" s="111">
        <f t="shared" si="37"/>
        <v>0</v>
      </c>
      <c r="G52" s="115">
        <v>2208.16</v>
      </c>
      <c r="H52" s="115">
        <v>2327.9899999999998</v>
      </c>
      <c r="I52" s="115">
        <v>2208</v>
      </c>
      <c r="J52" s="111">
        <f t="shared" si="38"/>
        <v>6744.15</v>
      </c>
      <c r="K52" s="115"/>
      <c r="L52" s="115"/>
      <c r="M52" s="115"/>
      <c r="N52" s="111">
        <f t="shared" si="39"/>
        <v>0</v>
      </c>
      <c r="O52" s="79"/>
      <c r="P52" s="481" t="s">
        <v>364</v>
      </c>
      <c r="Q52" s="115"/>
      <c r="R52" s="115"/>
      <c r="S52" s="115"/>
      <c r="T52" s="111">
        <f t="shared" si="40"/>
        <v>0</v>
      </c>
      <c r="U52" s="107">
        <f t="shared" si="34"/>
        <v>6744.15</v>
      </c>
      <c r="V52" s="949">
        <v>4446.16</v>
      </c>
      <c r="W52" s="949"/>
      <c r="X52" s="949">
        <v>2297.84</v>
      </c>
      <c r="Y52" s="949"/>
      <c r="Z52" s="466"/>
      <c r="AA52" s="466"/>
      <c r="AB52" s="476"/>
    </row>
    <row r="53" spans="1:28" s="118" customFormat="1" ht="28.5" customHeight="1">
      <c r="A53" s="79"/>
      <c r="B53" s="70" t="s">
        <v>367</v>
      </c>
      <c r="C53" s="115">
        <v>11984.24</v>
      </c>
      <c r="D53" s="115">
        <v>11948.22</v>
      </c>
      <c r="E53" s="115">
        <v>12247.4</v>
      </c>
      <c r="F53" s="111">
        <f t="shared" si="37"/>
        <v>36179.86</v>
      </c>
      <c r="G53" s="115">
        <v>12014.27</v>
      </c>
      <c r="H53" s="115">
        <v>11934.1</v>
      </c>
      <c r="I53" s="115">
        <v>10735</v>
      </c>
      <c r="J53" s="111">
        <f t="shared" si="38"/>
        <v>34683.370000000003</v>
      </c>
      <c r="K53" s="115">
        <v>11051.87</v>
      </c>
      <c r="L53" s="115">
        <v>11051.87</v>
      </c>
      <c r="M53" s="115">
        <v>11051.87</v>
      </c>
      <c r="N53" s="111">
        <f t="shared" si="39"/>
        <v>33155.61</v>
      </c>
      <c r="O53" s="79"/>
      <c r="P53" s="481" t="s">
        <v>367</v>
      </c>
      <c r="Q53" s="115">
        <v>11051.87</v>
      </c>
      <c r="R53" s="115">
        <v>11051.87</v>
      </c>
      <c r="S53" s="115">
        <v>11051.87</v>
      </c>
      <c r="T53" s="111">
        <f t="shared" si="40"/>
        <v>33155.61</v>
      </c>
      <c r="U53" s="107">
        <f t="shared" si="34"/>
        <v>137174.45000000001</v>
      </c>
      <c r="V53" s="949">
        <v>34693</v>
      </c>
      <c r="W53" s="949"/>
      <c r="X53" s="949">
        <v>102481.45</v>
      </c>
      <c r="Y53" s="949"/>
      <c r="Z53" s="466"/>
      <c r="AA53" s="466"/>
      <c r="AB53" s="472"/>
    </row>
    <row r="54" spans="1:28" s="118" customFormat="1" ht="51.75" customHeight="1">
      <c r="A54" s="79"/>
      <c r="B54" s="70" t="s">
        <v>369</v>
      </c>
      <c r="C54" s="115"/>
      <c r="D54" s="115"/>
      <c r="E54" s="115"/>
      <c r="F54" s="111">
        <f t="shared" si="37"/>
        <v>0</v>
      </c>
      <c r="G54" s="115"/>
      <c r="H54" s="115"/>
      <c r="I54" s="115"/>
      <c r="J54" s="111">
        <f t="shared" si="38"/>
        <v>0</v>
      </c>
      <c r="K54" s="115"/>
      <c r="L54" s="115"/>
      <c r="M54" s="115"/>
      <c r="N54" s="111">
        <f t="shared" si="39"/>
        <v>0</v>
      </c>
      <c r="O54" s="79"/>
      <c r="P54" s="481" t="s">
        <v>369</v>
      </c>
      <c r="Q54" s="115"/>
      <c r="R54" s="115"/>
      <c r="S54" s="115"/>
      <c r="T54" s="111">
        <f t="shared" si="40"/>
        <v>0</v>
      </c>
      <c r="U54" s="107">
        <f t="shared" si="34"/>
        <v>0</v>
      </c>
      <c r="V54" s="949"/>
      <c r="W54" s="949"/>
      <c r="X54" s="949"/>
      <c r="Y54" s="949"/>
      <c r="Z54" s="466"/>
      <c r="AA54" s="466"/>
      <c r="AB54" s="472"/>
    </row>
    <row r="55" spans="1:28" s="118" customFormat="1" ht="52.5" customHeight="1">
      <c r="A55" s="79"/>
      <c r="B55" s="70" t="s">
        <v>371</v>
      </c>
      <c r="C55" s="115"/>
      <c r="D55" s="115"/>
      <c r="E55" s="115"/>
      <c r="F55" s="111">
        <f t="shared" si="37"/>
        <v>0</v>
      </c>
      <c r="G55" s="115"/>
      <c r="H55" s="115"/>
      <c r="I55" s="115"/>
      <c r="J55" s="111">
        <f t="shared" si="38"/>
        <v>0</v>
      </c>
      <c r="K55" s="115"/>
      <c r="L55" s="115"/>
      <c r="M55" s="115"/>
      <c r="N55" s="111">
        <f t="shared" si="39"/>
        <v>0</v>
      </c>
      <c r="O55" s="79"/>
      <c r="P55" s="481" t="s">
        <v>371</v>
      </c>
      <c r="Q55" s="115"/>
      <c r="R55" s="115"/>
      <c r="S55" s="115"/>
      <c r="T55" s="111">
        <f t="shared" si="40"/>
        <v>0</v>
      </c>
      <c r="U55" s="107">
        <f t="shared" si="34"/>
        <v>0</v>
      </c>
      <c r="V55" s="949"/>
      <c r="W55" s="949"/>
      <c r="X55" s="949"/>
      <c r="Y55" s="949"/>
      <c r="Z55" s="466"/>
      <c r="AA55" s="466"/>
      <c r="AB55" s="472"/>
    </row>
    <row r="56" spans="1:28" s="118" customFormat="1" ht="28.5" customHeight="1">
      <c r="A56" s="188"/>
      <c r="B56" s="212" t="s">
        <v>375</v>
      </c>
      <c r="C56" s="211">
        <f t="shared" ref="C56:N56" si="41">SUM(C42:C55)</f>
        <v>18917.54</v>
      </c>
      <c r="D56" s="211">
        <f t="shared" si="41"/>
        <v>17363.79</v>
      </c>
      <c r="E56" s="211">
        <f t="shared" si="41"/>
        <v>89358.43</v>
      </c>
      <c r="F56" s="211">
        <f t="shared" si="41"/>
        <v>125639.76000000001</v>
      </c>
      <c r="G56" s="211">
        <f t="shared" si="41"/>
        <v>22848.29</v>
      </c>
      <c r="H56" s="211">
        <f t="shared" si="41"/>
        <v>28518.61</v>
      </c>
      <c r="I56" s="211">
        <f t="shared" si="41"/>
        <v>16319</v>
      </c>
      <c r="J56" s="211">
        <f t="shared" si="41"/>
        <v>67685.899999999994</v>
      </c>
      <c r="K56" s="211">
        <f t="shared" si="41"/>
        <v>54085.770000000004</v>
      </c>
      <c r="L56" s="211">
        <f t="shared" si="41"/>
        <v>181216.19</v>
      </c>
      <c r="M56" s="211">
        <f t="shared" si="41"/>
        <v>63667.42</v>
      </c>
      <c r="N56" s="211">
        <f t="shared" si="41"/>
        <v>298969.38</v>
      </c>
      <c r="O56" s="482"/>
      <c r="P56" s="212" t="s">
        <v>375</v>
      </c>
      <c r="Q56" s="211">
        <f t="shared" ref="Q56:Y56" si="42">SUM(Q42:Q55)</f>
        <v>89125.829999999987</v>
      </c>
      <c r="R56" s="211">
        <f t="shared" si="42"/>
        <v>16625.59</v>
      </c>
      <c r="S56" s="211">
        <f t="shared" si="42"/>
        <v>104527.15</v>
      </c>
      <c r="T56" s="211">
        <f t="shared" si="42"/>
        <v>210278.57</v>
      </c>
      <c r="U56" s="269">
        <f t="shared" si="42"/>
        <v>702573.6100000001</v>
      </c>
      <c r="V56" s="948">
        <f>SUM(V42:V55)</f>
        <v>347231.11</v>
      </c>
      <c r="W56" s="948">
        <f t="shared" si="42"/>
        <v>0</v>
      </c>
      <c r="X56" s="948">
        <f t="shared" si="42"/>
        <v>355342.36999999994</v>
      </c>
      <c r="Y56" s="948">
        <f t="shared" si="42"/>
        <v>0</v>
      </c>
      <c r="Z56" s="466"/>
      <c r="AA56" s="466"/>
      <c r="AB56" s="472"/>
    </row>
    <row r="57" spans="1:28" s="118" customFormat="1" ht="28.5" customHeight="1">
      <c r="A57" s="188"/>
      <c r="B57" s="212"/>
      <c r="C57" s="115"/>
      <c r="D57" s="115"/>
      <c r="E57" s="115"/>
      <c r="F57" s="115"/>
      <c r="G57" s="115"/>
      <c r="H57" s="115"/>
      <c r="I57" s="115"/>
      <c r="J57" s="115"/>
      <c r="K57" s="115"/>
      <c r="L57" s="115"/>
      <c r="M57" s="115"/>
      <c r="N57" s="115"/>
      <c r="O57" s="482"/>
      <c r="P57" s="212"/>
      <c r="Q57" s="115"/>
      <c r="R57" s="115"/>
      <c r="S57" s="115"/>
      <c r="T57" s="115"/>
      <c r="U57" s="117"/>
      <c r="V57" s="949"/>
      <c r="W57" s="949"/>
      <c r="X57" s="949"/>
      <c r="Y57" s="949"/>
      <c r="Z57" s="466"/>
      <c r="AA57" s="466"/>
      <c r="AB57" s="472"/>
    </row>
    <row r="58" spans="1:28" s="118" customFormat="1" ht="28.5" customHeight="1">
      <c r="A58" s="155">
        <v>6</v>
      </c>
      <c r="B58" s="153" t="s">
        <v>372</v>
      </c>
      <c r="C58" s="115"/>
      <c r="D58" s="115"/>
      <c r="E58" s="115"/>
      <c r="F58" s="115"/>
      <c r="G58" s="115"/>
      <c r="H58" s="115"/>
      <c r="I58" s="115"/>
      <c r="J58" s="115"/>
      <c r="K58" s="115"/>
      <c r="L58" s="115"/>
      <c r="M58" s="115"/>
      <c r="N58" s="115"/>
      <c r="O58" s="155">
        <v>6</v>
      </c>
      <c r="P58" s="153" t="s">
        <v>372</v>
      </c>
      <c r="Q58" s="115"/>
      <c r="R58" s="115"/>
      <c r="S58" s="115"/>
      <c r="T58" s="115"/>
      <c r="U58" s="117"/>
      <c r="V58" s="949"/>
      <c r="W58" s="949"/>
      <c r="X58" s="949"/>
      <c r="Y58" s="949"/>
      <c r="Z58" s="466"/>
      <c r="AA58" s="466"/>
      <c r="AB58" s="472"/>
    </row>
    <row r="59" spans="1:28" s="118" customFormat="1" ht="28.5" customHeight="1">
      <c r="A59" s="79"/>
      <c r="B59" s="193" t="s">
        <v>376</v>
      </c>
      <c r="C59" s="115">
        <v>36271.96</v>
      </c>
      <c r="D59" s="115">
        <f>76277.3-D60</f>
        <v>26417.560000000005</v>
      </c>
      <c r="E59" s="115">
        <f>89302-E60</f>
        <v>40740.720000000001</v>
      </c>
      <c r="F59" s="111">
        <f t="shared" ref="F59:F61" si="43">SUM(C59:E59)</f>
        <v>103430.24</v>
      </c>
      <c r="G59" s="115">
        <f>76740.5-G60</f>
        <v>29042.79</v>
      </c>
      <c r="H59" s="115">
        <f>77163.99-H60</f>
        <v>36288.450000000004</v>
      </c>
      <c r="I59" s="115">
        <f>64399-I60</f>
        <v>24472</v>
      </c>
      <c r="J59" s="111">
        <f t="shared" ref="J59:J61" si="44">SUM(G59:I59)</f>
        <v>89803.24</v>
      </c>
      <c r="K59" s="115">
        <v>37407.57</v>
      </c>
      <c r="L59" s="115">
        <v>30481.87</v>
      </c>
      <c r="M59" s="115">
        <v>36444.83</v>
      </c>
      <c r="N59" s="111">
        <f>SUM(K59:M59)</f>
        <v>104334.27</v>
      </c>
      <c r="O59" s="79"/>
      <c r="P59" s="193" t="s">
        <v>376</v>
      </c>
      <c r="Q59" s="115">
        <v>28148.53</v>
      </c>
      <c r="R59" s="115">
        <v>34815.199999999997</v>
      </c>
      <c r="S59" s="115">
        <v>28148.53</v>
      </c>
      <c r="T59" s="111">
        <f t="shared" ref="T59:T61" si="45">SUM(Q59:S59)</f>
        <v>91112.26</v>
      </c>
      <c r="U59" s="107">
        <f t="shared" ref="U59:U60" si="46">SUM(J59,N59,T59,F59)</f>
        <v>388680.01</v>
      </c>
      <c r="V59" s="949">
        <f>+U59</f>
        <v>388680.01</v>
      </c>
      <c r="W59" s="949"/>
      <c r="X59" s="949"/>
      <c r="Y59" s="949"/>
      <c r="Z59" s="466"/>
      <c r="AA59" s="466"/>
      <c r="AB59" s="472"/>
    </row>
    <row r="60" spans="1:28" s="118" customFormat="1" ht="28.5" customHeight="1">
      <c r="A60" s="79"/>
      <c r="B60" s="193" t="s">
        <v>367</v>
      </c>
      <c r="C60" s="115">
        <v>51008.78</v>
      </c>
      <c r="D60" s="115">
        <v>49859.74</v>
      </c>
      <c r="E60" s="115">
        <v>48561.279999999999</v>
      </c>
      <c r="F60" s="111">
        <f t="shared" si="43"/>
        <v>149429.79999999999</v>
      </c>
      <c r="G60" s="115">
        <v>47697.71</v>
      </c>
      <c r="H60" s="115">
        <v>40875.54</v>
      </c>
      <c r="I60" s="115">
        <v>39927</v>
      </c>
      <c r="J60" s="111">
        <f t="shared" si="44"/>
        <v>128500.25</v>
      </c>
      <c r="K60" s="115">
        <v>46427.38</v>
      </c>
      <c r="L60" s="115">
        <v>46427.38</v>
      </c>
      <c r="M60" s="115">
        <v>46427.38</v>
      </c>
      <c r="N60" s="111">
        <f t="shared" ref="N60:N61" si="47">SUM(K60:M60)</f>
        <v>139282.13999999998</v>
      </c>
      <c r="O60" s="79"/>
      <c r="P60" s="193" t="s">
        <v>367</v>
      </c>
      <c r="Q60" s="115">
        <v>46427.38</v>
      </c>
      <c r="R60" s="115">
        <v>46427.38</v>
      </c>
      <c r="S60" s="115">
        <v>46427.38</v>
      </c>
      <c r="T60" s="111">
        <f t="shared" si="45"/>
        <v>139282.13999999998</v>
      </c>
      <c r="U60" s="107">
        <f t="shared" si="46"/>
        <v>556494.33000000007</v>
      </c>
      <c r="V60" s="949">
        <f>+U60</f>
        <v>556494.33000000007</v>
      </c>
      <c r="W60" s="949"/>
      <c r="X60" s="949"/>
      <c r="Y60" s="949"/>
      <c r="Z60" s="466"/>
      <c r="AA60" s="466"/>
      <c r="AB60" s="472"/>
    </row>
    <row r="61" spans="1:28" s="118" customFormat="1" ht="28.5" customHeight="1">
      <c r="A61" s="79"/>
      <c r="B61" s="193" t="s">
        <v>370</v>
      </c>
      <c r="C61" s="115"/>
      <c r="D61" s="115"/>
      <c r="E61" s="115"/>
      <c r="F61" s="111">
        <f t="shared" si="43"/>
        <v>0</v>
      </c>
      <c r="G61" s="115"/>
      <c r="H61" s="115"/>
      <c r="I61" s="115"/>
      <c r="J61" s="111">
        <f t="shared" si="44"/>
        <v>0</v>
      </c>
      <c r="K61" s="115">
        <v>16577.78</v>
      </c>
      <c r="L61" s="115"/>
      <c r="M61" s="115"/>
      <c r="N61" s="111">
        <f t="shared" si="47"/>
        <v>16577.78</v>
      </c>
      <c r="O61" s="79"/>
      <c r="P61" s="193" t="s">
        <v>370</v>
      </c>
      <c r="Q61" s="115"/>
      <c r="R61" s="115"/>
      <c r="S61" s="115"/>
      <c r="T61" s="111">
        <f t="shared" si="45"/>
        <v>0</v>
      </c>
      <c r="U61" s="107">
        <f>SUM(J61,N61,T61,F61)</f>
        <v>16577.78</v>
      </c>
      <c r="V61" s="949">
        <f>+U61</f>
        <v>16577.78</v>
      </c>
      <c r="W61" s="949"/>
      <c r="X61" s="949"/>
      <c r="Y61" s="949"/>
      <c r="Z61" s="466"/>
      <c r="AA61" s="466"/>
      <c r="AB61" s="472"/>
    </row>
    <row r="62" spans="1:28" s="118" customFormat="1" ht="28.5" customHeight="1">
      <c r="A62" s="183"/>
      <c r="B62" s="195" t="s">
        <v>378</v>
      </c>
      <c r="C62" s="211">
        <f>SUM(C59:C61)</f>
        <v>87280.739999999991</v>
      </c>
      <c r="D62" s="211">
        <f t="shared" ref="D62:Y62" si="48">SUM(D59:D61)</f>
        <v>76277.3</v>
      </c>
      <c r="E62" s="211">
        <f>SUM(E59:E61)</f>
        <v>89302</v>
      </c>
      <c r="F62" s="211">
        <f t="shared" si="48"/>
        <v>252860.03999999998</v>
      </c>
      <c r="G62" s="211">
        <f t="shared" si="48"/>
        <v>76740.5</v>
      </c>
      <c r="H62" s="211">
        <f t="shared" si="48"/>
        <v>77163.990000000005</v>
      </c>
      <c r="I62" s="211">
        <f t="shared" si="48"/>
        <v>64399</v>
      </c>
      <c r="J62" s="211">
        <f t="shared" si="48"/>
        <v>218303.49</v>
      </c>
      <c r="K62" s="211">
        <f t="shared" si="48"/>
        <v>100412.73</v>
      </c>
      <c r="L62" s="211">
        <f t="shared" si="48"/>
        <v>76909.25</v>
      </c>
      <c r="M62" s="211">
        <f t="shared" si="48"/>
        <v>82872.209999999992</v>
      </c>
      <c r="N62" s="211">
        <f t="shared" si="48"/>
        <v>260194.18999999997</v>
      </c>
      <c r="O62" s="183"/>
      <c r="P62" s="195" t="s">
        <v>378</v>
      </c>
      <c r="Q62" s="211">
        <f t="shared" si="48"/>
        <v>74575.91</v>
      </c>
      <c r="R62" s="211">
        <f t="shared" si="48"/>
        <v>81242.579999999987</v>
      </c>
      <c r="S62" s="211">
        <f t="shared" si="48"/>
        <v>74575.91</v>
      </c>
      <c r="T62" s="211">
        <f t="shared" si="48"/>
        <v>230394.39999999997</v>
      </c>
      <c r="U62" s="269">
        <f>SUM(U59:U61)</f>
        <v>961752.12000000011</v>
      </c>
      <c r="V62" s="948">
        <f t="shared" si="48"/>
        <v>961752.12000000011</v>
      </c>
      <c r="W62" s="948">
        <f t="shared" si="48"/>
        <v>0</v>
      </c>
      <c r="X62" s="948">
        <f t="shared" si="48"/>
        <v>0</v>
      </c>
      <c r="Y62" s="948">
        <f t="shared" si="48"/>
        <v>0</v>
      </c>
      <c r="Z62" s="466"/>
      <c r="AA62" s="466"/>
      <c r="AB62" s="472"/>
    </row>
    <row r="63" spans="1:28" s="118" customFormat="1" ht="28.5" customHeight="1">
      <c r="A63" s="154"/>
      <c r="B63" s="82"/>
      <c r="C63" s="115"/>
      <c r="D63" s="115"/>
      <c r="E63" s="115"/>
      <c r="F63" s="115"/>
      <c r="G63" s="115"/>
      <c r="H63" s="115"/>
      <c r="I63" s="115"/>
      <c r="J63" s="115"/>
      <c r="K63" s="115"/>
      <c r="L63" s="115"/>
      <c r="M63" s="115"/>
      <c r="N63" s="115"/>
      <c r="O63" s="154"/>
      <c r="P63" s="82"/>
      <c r="Q63" s="115"/>
      <c r="R63" s="115"/>
      <c r="S63" s="115"/>
      <c r="T63" s="115"/>
      <c r="U63" s="117"/>
      <c r="V63" s="949"/>
      <c r="W63" s="949"/>
      <c r="X63" s="949"/>
      <c r="Y63" s="949"/>
      <c r="Z63" s="466"/>
      <c r="AA63" s="466"/>
      <c r="AB63" s="472"/>
    </row>
    <row r="64" spans="1:28" s="118" customFormat="1" ht="28.5" customHeight="1">
      <c r="A64" s="213">
        <v>5</v>
      </c>
      <c r="B64" s="153" t="s">
        <v>373</v>
      </c>
      <c r="C64" s="115"/>
      <c r="D64" s="115">
        <v>4719</v>
      </c>
      <c r="E64" s="115">
        <v>12000</v>
      </c>
      <c r="F64" s="111">
        <f t="shared" ref="F64:F65" si="49">SUM(C64:E64)</f>
        <v>16719</v>
      </c>
      <c r="G64" s="115">
        <v>5564.2</v>
      </c>
      <c r="H64" s="115"/>
      <c r="I64" s="115">
        <v>12000</v>
      </c>
      <c r="J64" s="111">
        <f t="shared" ref="J64:J65" si="50">SUM(G64:I64)</f>
        <v>17564.2</v>
      </c>
      <c r="K64" s="115">
        <v>19555.560000000001</v>
      </c>
      <c r="L64" s="115"/>
      <c r="M64" s="115"/>
      <c r="N64" s="111">
        <f t="shared" ref="N64:N65" si="51">SUM(K64:M64)</f>
        <v>19555.560000000001</v>
      </c>
      <c r="O64" s="213">
        <v>5</v>
      </c>
      <c r="P64" s="153" t="s">
        <v>373</v>
      </c>
      <c r="Q64" s="115"/>
      <c r="R64" s="115"/>
      <c r="S64" s="115"/>
      <c r="T64" s="111">
        <f t="shared" ref="T64:T65" si="52">SUM(Q64:S64)</f>
        <v>0</v>
      </c>
      <c r="U64" s="107">
        <f>SUM(J64,N64,T64,F64)</f>
        <v>53838.76</v>
      </c>
      <c r="V64" s="949"/>
      <c r="W64" s="949">
        <f>+U64</f>
        <v>53838.76</v>
      </c>
      <c r="X64" s="949"/>
      <c r="Y64" s="949"/>
      <c r="Z64" s="466"/>
      <c r="AA64" s="466"/>
      <c r="AB64" s="472"/>
    </row>
    <row r="65" spans="1:28" s="118" customFormat="1" ht="28.5" customHeight="1">
      <c r="A65" s="144"/>
      <c r="B65" s="145" t="s">
        <v>998</v>
      </c>
      <c r="C65" s="115">
        <v>4687</v>
      </c>
      <c r="D65" s="115">
        <f>6971-D64</f>
        <v>2252</v>
      </c>
      <c r="E65" s="115">
        <f>23239-E64</f>
        <v>11239</v>
      </c>
      <c r="F65" s="111">
        <f t="shared" si="49"/>
        <v>18178</v>
      </c>
      <c r="G65" s="115">
        <f>7944-G64</f>
        <v>2379.8000000000002</v>
      </c>
      <c r="H65" s="115">
        <v>2273</v>
      </c>
      <c r="I65" s="115">
        <f>18751-I64</f>
        <v>6751</v>
      </c>
      <c r="J65" s="111">
        <f t="shared" si="50"/>
        <v>11403.8</v>
      </c>
      <c r="K65" s="115">
        <v>2222.2199999999998</v>
      </c>
      <c r="L65" s="115">
        <v>17244</v>
      </c>
      <c r="M65" s="115">
        <v>5689</v>
      </c>
      <c r="N65" s="111">
        <f t="shared" si="51"/>
        <v>25155.22</v>
      </c>
      <c r="O65" s="144"/>
      <c r="P65" s="145" t="s">
        <v>998</v>
      </c>
      <c r="Q65" s="115"/>
      <c r="R65" s="115"/>
      <c r="S65" s="115"/>
      <c r="T65" s="111">
        <f t="shared" si="52"/>
        <v>0</v>
      </c>
      <c r="U65" s="107">
        <f>SUM(J65,N65,T65,F65)</f>
        <v>54737.020000000004</v>
      </c>
      <c r="V65" s="952"/>
      <c r="W65" s="952">
        <f>+U65</f>
        <v>54737.020000000004</v>
      </c>
      <c r="X65" s="952"/>
      <c r="Y65" s="952"/>
      <c r="Z65" s="466"/>
      <c r="AA65" s="466"/>
      <c r="AB65" s="472"/>
    </row>
    <row r="66" spans="1:28" s="118" customFormat="1" ht="28.5" customHeight="1">
      <c r="A66" s="188"/>
      <c r="B66" s="189"/>
      <c r="C66" s="115"/>
      <c r="D66" s="115"/>
      <c r="E66" s="115"/>
      <c r="F66" s="116"/>
      <c r="G66" s="115"/>
      <c r="H66" s="115"/>
      <c r="I66" s="115"/>
      <c r="J66" s="116"/>
      <c r="K66" s="115"/>
      <c r="L66" s="115"/>
      <c r="M66" s="115"/>
      <c r="N66" s="116"/>
      <c r="O66" s="482"/>
      <c r="P66" s="483"/>
      <c r="Q66" s="115"/>
      <c r="R66" s="115"/>
      <c r="S66" s="115"/>
      <c r="T66" s="116"/>
      <c r="U66" s="117"/>
      <c r="V66" s="949"/>
      <c r="W66" s="949"/>
      <c r="X66" s="949"/>
      <c r="Y66" s="949"/>
      <c r="Z66" s="466"/>
      <c r="AA66" s="466"/>
      <c r="AB66" s="472"/>
    </row>
    <row r="67" spans="1:28" s="108" customFormat="1" ht="28.5" customHeight="1">
      <c r="A67" s="1333" t="s">
        <v>199</v>
      </c>
      <c r="B67" s="1334"/>
      <c r="C67" s="663">
        <f>C23+C32+C40+C56+C62+C64+C65</f>
        <v>525011.74</v>
      </c>
      <c r="D67" s="663">
        <f>D23+D32+D40+D56+D62+D64+D65</f>
        <v>1003777.1400000001</v>
      </c>
      <c r="E67" s="663">
        <f>E23+E32+E40+E56+E62+E64+E65</f>
        <v>2075531.6399999997</v>
      </c>
      <c r="F67" s="226">
        <f>SUM(C67:E67)</f>
        <v>3604320.5199999996</v>
      </c>
      <c r="G67" s="663">
        <f>G23+G32+G40+G56+G62+G64+G65</f>
        <v>587942.03</v>
      </c>
      <c r="H67" s="663">
        <f>H23+H32+H40+H56+H62+H64+H65</f>
        <v>1044815</v>
      </c>
      <c r="I67" s="663">
        <f>I23+I32+I40+I56+I62+I64+I65</f>
        <v>498434</v>
      </c>
      <c r="J67" s="226">
        <f t="shared" ref="J67" si="53">SUM(G67:I67)</f>
        <v>2131191.0300000003</v>
      </c>
      <c r="K67" s="663">
        <f>K23+K32+K40+K56+K62+K64+K65+K41</f>
        <v>1454347.99</v>
      </c>
      <c r="L67" s="663">
        <f t="shared" ref="L67:M67" si="54">L23+L32+L40+L56+L62+L64+L65+L41</f>
        <v>1639361.48</v>
      </c>
      <c r="M67" s="663">
        <f t="shared" si="54"/>
        <v>1529298.17</v>
      </c>
      <c r="N67" s="226">
        <f t="shared" ref="N67" si="55">SUM(K67:M67)</f>
        <v>4623007.6399999997</v>
      </c>
      <c r="O67" s="1333" t="s">
        <v>199</v>
      </c>
      <c r="P67" s="1334"/>
      <c r="Q67" s="663">
        <f t="shared" ref="Q67:R67" si="56">Q23+Q32+Q40+Q56+Q62+Q64+Q65+Q41</f>
        <v>1125711.5799999998</v>
      </c>
      <c r="R67" s="663">
        <f t="shared" si="56"/>
        <v>927283.70999999985</v>
      </c>
      <c r="S67" s="663">
        <f>S23+S32+S40+S56+S62+S64+S65+S41</f>
        <v>1132901</v>
      </c>
      <c r="T67" s="226">
        <f>SUM(Q67:S67)</f>
        <v>3185896.2899999996</v>
      </c>
      <c r="U67" s="227">
        <f>SUM(J67,N67,T67,F67)</f>
        <v>13544415.479999999</v>
      </c>
      <c r="V67" s="953">
        <f t="shared" ref="V67:Y67" si="57">V23+V32+V40+V56+V62+V64+V65+V41</f>
        <v>3603033.8400000003</v>
      </c>
      <c r="W67" s="953">
        <f t="shared" si="57"/>
        <v>3334846.94</v>
      </c>
      <c r="X67" s="953">
        <f t="shared" si="57"/>
        <v>3001427.5300000003</v>
      </c>
      <c r="Y67" s="953">
        <f t="shared" si="57"/>
        <v>3605106.56</v>
      </c>
      <c r="Z67" s="466"/>
      <c r="AA67" s="466"/>
      <c r="AB67" s="469"/>
    </row>
    <row r="68" spans="1:28" s="108" customFormat="1" ht="39.950000000000003" customHeight="1">
      <c r="A68" s="1335" t="s">
        <v>200</v>
      </c>
      <c r="B68" s="1335"/>
      <c r="C68" s="119"/>
      <c r="D68" s="119"/>
      <c r="E68" s="673">
        <f>+F67+J67</f>
        <v>5735511.5499999998</v>
      </c>
      <c r="F68" s="176"/>
      <c r="G68" s="119"/>
      <c r="H68" s="119"/>
      <c r="I68" s="119"/>
      <c r="J68" s="176"/>
      <c r="K68" s="119"/>
      <c r="L68" s="119">
        <f>+N67+T67</f>
        <v>7808903.9299999997</v>
      </c>
      <c r="M68" s="119"/>
      <c r="N68" s="176"/>
      <c r="O68" s="1335" t="s">
        <v>200</v>
      </c>
      <c r="P68" s="1335"/>
      <c r="Q68" s="119"/>
      <c r="R68" s="119"/>
      <c r="S68" s="119"/>
      <c r="T68" s="176"/>
      <c r="U68" s="734">
        <f>+L68+E68</f>
        <v>13544415.48</v>
      </c>
      <c r="V68" s="954">
        <f>H68+R68</f>
        <v>0</v>
      </c>
      <c r="W68" s="954">
        <f>I68+S68</f>
        <v>0</v>
      </c>
      <c r="X68" s="954">
        <f>J68+T68</f>
        <v>0</v>
      </c>
      <c r="Y68" s="955"/>
      <c r="Z68" s="466"/>
      <c r="AA68" s="466"/>
      <c r="AB68" s="469"/>
    </row>
    <row r="69" spans="1:28" ht="28.5" customHeight="1">
      <c r="A69" s="120"/>
      <c r="B69" s="120"/>
      <c r="C69" s="121"/>
      <c r="D69" s="121"/>
      <c r="E69" s="121"/>
      <c r="F69" s="122"/>
      <c r="G69" s="123"/>
      <c r="H69" s="123"/>
      <c r="I69" s="123"/>
      <c r="J69" s="122"/>
      <c r="K69" s="124"/>
      <c r="L69" s="124"/>
      <c r="M69" s="124"/>
      <c r="N69" s="122"/>
      <c r="O69" s="120"/>
      <c r="P69" s="120"/>
      <c r="Q69" s="125"/>
      <c r="R69" s="125"/>
      <c r="S69" s="125"/>
      <c r="T69" s="122"/>
      <c r="U69" s="126"/>
      <c r="V69" s="945"/>
      <c r="W69" s="945"/>
      <c r="X69" s="956"/>
      <c r="Y69" s="945"/>
      <c r="Z69" s="228"/>
      <c r="AB69" s="468"/>
    </row>
    <row r="70" spans="1:28" ht="43.5" customHeight="1">
      <c r="A70" s="127"/>
      <c r="B70" s="128" t="s">
        <v>201</v>
      </c>
      <c r="C70" s="129"/>
      <c r="D70" s="129"/>
      <c r="E70" s="129"/>
      <c r="F70" s="128"/>
      <c r="G70" s="129"/>
      <c r="H70" s="129"/>
      <c r="I70" s="127"/>
      <c r="J70" s="130"/>
      <c r="K70" s="127"/>
      <c r="L70" s="127"/>
      <c r="M70" s="127"/>
      <c r="N70" s="130"/>
      <c r="O70" s="130"/>
      <c r="P70" s="130"/>
      <c r="Q70" s="127"/>
      <c r="R70" s="127"/>
      <c r="S70" s="127"/>
      <c r="T70" s="130"/>
      <c r="U70" s="375"/>
      <c r="V70" s="957"/>
      <c r="W70" s="957"/>
      <c r="X70" s="957"/>
      <c r="Y70" s="477"/>
      <c r="Z70" s="228"/>
      <c r="AB70" s="468"/>
    </row>
    <row r="71" spans="1:28" ht="15.4">
      <c r="A71" s="127"/>
      <c r="B71" s="129"/>
      <c r="C71" s="129"/>
      <c r="D71" s="129"/>
      <c r="E71" s="129"/>
      <c r="F71" s="128"/>
      <c r="G71" s="129"/>
      <c r="H71" s="260"/>
      <c r="I71" s="127"/>
      <c r="J71" s="130"/>
      <c r="K71" s="127"/>
      <c r="L71" s="127"/>
      <c r="M71" s="127"/>
      <c r="N71" s="130"/>
      <c r="O71" s="130"/>
      <c r="P71" s="130"/>
      <c r="Q71" s="127"/>
      <c r="R71" s="127"/>
      <c r="S71" s="127"/>
      <c r="T71" s="130"/>
      <c r="U71" s="131"/>
      <c r="V71" s="957"/>
      <c r="W71" s="957"/>
      <c r="X71" s="957"/>
      <c r="Y71" s="638"/>
      <c r="AB71" s="468"/>
    </row>
    <row r="72" spans="1:28" ht="15.4">
      <c r="A72" s="127"/>
      <c r="B72" s="129" t="s">
        <v>1594</v>
      </c>
      <c r="C72" s="129"/>
      <c r="D72" s="129"/>
      <c r="E72" s="129"/>
      <c r="F72" s="874" t="s">
        <v>1594</v>
      </c>
      <c r="G72" s="129"/>
      <c r="H72" s="129"/>
      <c r="I72" s="127"/>
      <c r="J72" s="130"/>
      <c r="K72" s="127"/>
      <c r="L72" s="127"/>
      <c r="M72" s="127"/>
      <c r="N72" s="130"/>
      <c r="O72" s="130"/>
      <c r="P72" s="130"/>
      <c r="Q72" s="127"/>
      <c r="R72" s="127"/>
      <c r="S72" s="127"/>
      <c r="T72" s="130"/>
      <c r="U72" s="375"/>
      <c r="V72" s="958"/>
      <c r="W72" s="958"/>
      <c r="X72" s="958"/>
      <c r="Y72" s="959"/>
      <c r="Z72" s="228"/>
      <c r="AB72" s="468"/>
    </row>
    <row r="73" spans="1:28" ht="15.4">
      <c r="A73" s="127"/>
      <c r="B73" s="128" t="s">
        <v>202</v>
      </c>
      <c r="C73" s="129"/>
      <c r="D73" s="129"/>
      <c r="E73" s="129"/>
      <c r="F73" s="128" t="s">
        <v>202</v>
      </c>
      <c r="G73" s="128"/>
      <c r="H73" s="128"/>
      <c r="I73" s="245"/>
      <c r="J73" s="130"/>
      <c r="K73" s="127"/>
      <c r="L73" s="127"/>
      <c r="M73" s="127"/>
      <c r="N73" s="130"/>
      <c r="O73" s="130"/>
      <c r="P73" s="130"/>
      <c r="Q73" s="127"/>
      <c r="R73" s="127"/>
      <c r="S73" s="127"/>
      <c r="T73" s="130"/>
      <c r="V73" s="957"/>
      <c r="W73" s="958"/>
      <c r="X73" s="958"/>
      <c r="Y73" s="960"/>
      <c r="AB73" s="468"/>
    </row>
    <row r="74" spans="1:28" ht="15.4">
      <c r="A74" s="127"/>
      <c r="B74" s="128" t="s">
        <v>203</v>
      </c>
      <c r="C74" s="129"/>
      <c r="D74" s="129"/>
      <c r="E74" s="129"/>
      <c r="F74" s="128" t="s">
        <v>204</v>
      </c>
      <c r="G74" s="129"/>
      <c r="H74" s="129"/>
      <c r="I74" s="127"/>
      <c r="J74" s="130"/>
      <c r="K74" s="127"/>
      <c r="L74" s="127"/>
      <c r="M74" s="127"/>
      <c r="N74" s="130"/>
      <c r="O74" s="130"/>
      <c r="P74" s="130"/>
      <c r="Q74" s="127"/>
      <c r="R74" s="127"/>
      <c r="S74" s="127"/>
      <c r="T74" s="130"/>
      <c r="U74" s="375"/>
      <c r="V74" s="958"/>
      <c r="W74" s="958"/>
      <c r="X74" s="958"/>
      <c r="Y74" s="958"/>
      <c r="AB74" s="468"/>
    </row>
    <row r="75" spans="1:28" ht="15.4">
      <c r="A75" s="127"/>
      <c r="B75" s="129"/>
      <c r="C75" s="129"/>
      <c r="D75" s="129"/>
      <c r="E75" s="129"/>
      <c r="F75" s="128"/>
      <c r="G75" s="129"/>
      <c r="H75" s="129"/>
      <c r="I75" s="127"/>
      <c r="J75" s="130"/>
      <c r="K75" s="127"/>
      <c r="L75" s="127"/>
      <c r="M75" s="127"/>
      <c r="N75" s="130"/>
      <c r="O75" s="130"/>
      <c r="P75" s="130"/>
      <c r="Q75" s="127"/>
      <c r="R75" s="127"/>
      <c r="S75" s="127"/>
      <c r="T75" s="130"/>
      <c r="U75" s="375"/>
      <c r="V75" s="957"/>
      <c r="W75" s="958"/>
      <c r="X75" s="958"/>
      <c r="Y75" s="958"/>
      <c r="AB75" s="468"/>
    </row>
    <row r="76" spans="1:28" ht="15.4">
      <c r="A76" s="127"/>
      <c r="B76" s="129"/>
      <c r="C76" s="129"/>
      <c r="D76" s="129"/>
      <c r="E76" s="129"/>
      <c r="F76" s="128"/>
      <c r="G76" s="129"/>
      <c r="H76" s="129"/>
      <c r="I76" s="127"/>
      <c r="J76" s="130"/>
      <c r="K76" s="127"/>
      <c r="L76" s="127"/>
      <c r="M76" s="127"/>
      <c r="N76" s="130"/>
      <c r="O76" s="130"/>
      <c r="P76" s="130"/>
      <c r="Q76" s="127"/>
      <c r="R76" s="127"/>
      <c r="S76" s="127"/>
      <c r="T76" s="130"/>
      <c r="U76" s="635"/>
      <c r="V76" s="960"/>
      <c r="W76" s="960"/>
      <c r="X76" s="960"/>
      <c r="Y76" s="958"/>
      <c r="AB76" s="468"/>
    </row>
    <row r="77" spans="1:28" ht="15.4">
      <c r="A77" s="127"/>
      <c r="B77" s="129"/>
      <c r="C77" s="129"/>
      <c r="D77" s="129"/>
      <c r="E77" s="129"/>
      <c r="F77" s="128"/>
      <c r="G77" s="129"/>
      <c r="H77" s="129"/>
      <c r="I77" s="127"/>
      <c r="J77" s="130"/>
      <c r="K77" s="127"/>
      <c r="L77" s="127"/>
      <c r="M77" s="127"/>
      <c r="N77" s="130"/>
      <c r="O77" s="130"/>
      <c r="P77" s="130"/>
      <c r="Q77" s="127"/>
      <c r="R77" s="127"/>
      <c r="S77" s="127"/>
      <c r="T77" s="636"/>
      <c r="V77" s="958"/>
      <c r="W77" s="958"/>
      <c r="X77" s="958"/>
      <c r="Y77" s="958"/>
      <c r="AB77" s="468"/>
    </row>
    <row r="78" spans="1:28" ht="15.4">
      <c r="A78" s="127"/>
      <c r="B78" s="129"/>
      <c r="C78" s="129"/>
      <c r="D78" s="129"/>
      <c r="E78" s="129"/>
      <c r="F78" s="128"/>
      <c r="G78" s="129"/>
      <c r="H78" s="129"/>
      <c r="I78" s="127"/>
      <c r="J78" s="130"/>
      <c r="K78" s="127"/>
      <c r="L78" s="127"/>
      <c r="M78" s="127"/>
      <c r="N78" s="130"/>
      <c r="O78" s="130"/>
      <c r="P78" s="130"/>
      <c r="Q78" s="127"/>
      <c r="R78" s="127"/>
      <c r="S78" s="127"/>
      <c r="T78" s="637"/>
      <c r="V78" s="958"/>
      <c r="W78" s="957"/>
      <c r="X78" s="958"/>
      <c r="Y78" s="958"/>
      <c r="AB78" s="468"/>
    </row>
    <row r="79" spans="1:28">
      <c r="A79" s="127"/>
      <c r="B79" s="127"/>
      <c r="C79" s="127"/>
      <c r="D79" s="127"/>
      <c r="E79" s="127"/>
      <c r="F79" s="130"/>
      <c r="G79" s="127"/>
      <c r="H79" s="127"/>
      <c r="I79" s="127"/>
      <c r="J79" s="130"/>
      <c r="K79" s="127"/>
      <c r="L79" s="127"/>
      <c r="M79" s="127"/>
      <c r="N79" s="130"/>
      <c r="O79" s="130"/>
      <c r="P79" s="130"/>
      <c r="Q79" s="127"/>
      <c r="R79" s="127"/>
      <c r="S79" s="127"/>
      <c r="T79" s="130"/>
      <c r="V79" s="958"/>
      <c r="W79" s="958"/>
      <c r="X79" s="958"/>
      <c r="Y79" s="958"/>
      <c r="AB79" s="468"/>
    </row>
    <row r="80" spans="1:28">
      <c r="A80" s="127"/>
      <c r="B80" s="127"/>
      <c r="C80" s="127"/>
      <c r="D80" s="127"/>
      <c r="E80" s="127"/>
      <c r="F80" s="130"/>
      <c r="G80" s="127"/>
      <c r="H80" s="127"/>
      <c r="I80" s="127"/>
      <c r="J80" s="130"/>
      <c r="K80" s="127"/>
      <c r="L80" s="127"/>
      <c r="M80" s="127"/>
      <c r="N80" s="130"/>
      <c r="O80" s="130"/>
      <c r="P80" s="130"/>
      <c r="Q80" s="127"/>
      <c r="R80" s="127"/>
      <c r="S80" s="127"/>
      <c r="T80" s="130"/>
      <c r="V80" s="958"/>
      <c r="W80" s="958"/>
      <c r="X80" s="958"/>
      <c r="Y80" s="958"/>
      <c r="AB80" s="468"/>
    </row>
    <row r="81" spans="1:28">
      <c r="A81" s="127"/>
      <c r="B81" s="127"/>
      <c r="C81" s="127"/>
      <c r="D81" s="127"/>
      <c r="E81" s="127"/>
      <c r="F81" s="130"/>
      <c r="G81" s="127"/>
      <c r="H81" s="127"/>
      <c r="I81" s="127"/>
      <c r="J81" s="130"/>
      <c r="K81" s="127"/>
      <c r="L81" s="127"/>
      <c r="M81" s="127"/>
      <c r="N81" s="130"/>
      <c r="O81" s="130"/>
      <c r="P81" s="130"/>
      <c r="Q81" s="127"/>
      <c r="R81" s="127"/>
      <c r="S81" s="127"/>
      <c r="T81" s="130"/>
      <c r="V81" s="958"/>
      <c r="W81" s="958"/>
      <c r="X81" s="958"/>
      <c r="Y81" s="958"/>
      <c r="AB81" s="468"/>
    </row>
    <row r="82" spans="1:28">
      <c r="A82" s="127"/>
      <c r="B82" s="127"/>
      <c r="C82" s="127"/>
      <c r="D82" s="127"/>
      <c r="E82" s="127"/>
      <c r="F82" s="130"/>
      <c r="G82" s="127"/>
      <c r="H82" s="127"/>
      <c r="I82" s="127"/>
      <c r="J82" s="130"/>
      <c r="K82" s="127"/>
      <c r="L82" s="127"/>
      <c r="M82" s="127"/>
      <c r="N82" s="130"/>
      <c r="O82" s="130"/>
      <c r="P82" s="130"/>
      <c r="Q82" s="127"/>
      <c r="R82" s="127"/>
      <c r="S82" s="127"/>
      <c r="T82" s="130"/>
      <c r="V82" s="958"/>
      <c r="W82" s="958"/>
      <c r="X82" s="958"/>
      <c r="Y82" s="958"/>
      <c r="AB82" s="468"/>
    </row>
    <row r="83" spans="1:28">
      <c r="A83" s="127"/>
      <c r="B83" s="127"/>
      <c r="C83" s="127"/>
      <c r="D83" s="127"/>
      <c r="E83" s="127"/>
      <c r="F83" s="130"/>
      <c r="G83" s="127"/>
      <c r="H83" s="127"/>
      <c r="I83" s="127"/>
      <c r="J83" s="130"/>
      <c r="K83" s="127"/>
      <c r="L83" s="127"/>
      <c r="M83" s="127"/>
      <c r="N83" s="130"/>
      <c r="O83" s="130"/>
      <c r="P83" s="130"/>
      <c r="Q83" s="127"/>
      <c r="R83" s="127"/>
      <c r="S83" s="127"/>
      <c r="T83" s="130"/>
      <c r="V83" s="958"/>
      <c r="W83" s="958"/>
      <c r="X83" s="958"/>
      <c r="Y83" s="958"/>
      <c r="AB83" s="468"/>
    </row>
    <row r="84" spans="1:28">
      <c r="A84" s="127"/>
      <c r="B84" s="127"/>
      <c r="C84" s="127"/>
      <c r="D84" s="127"/>
      <c r="E84" s="127"/>
      <c r="F84" s="130"/>
      <c r="G84" s="127"/>
      <c r="H84" s="127"/>
      <c r="I84" s="127"/>
      <c r="J84" s="130"/>
      <c r="K84" s="127"/>
      <c r="L84" s="127"/>
      <c r="M84" s="127"/>
      <c r="N84" s="130"/>
      <c r="O84" s="130"/>
      <c r="P84" s="130"/>
      <c r="Q84" s="127"/>
      <c r="R84" s="127"/>
      <c r="S84" s="127"/>
      <c r="T84" s="130"/>
      <c r="V84" s="958"/>
      <c r="W84" s="958"/>
      <c r="X84" s="958"/>
      <c r="Y84" s="958"/>
      <c r="AB84" s="468"/>
    </row>
    <row r="85" spans="1:28">
      <c r="A85" s="127"/>
      <c r="B85" s="127"/>
      <c r="C85" s="127"/>
      <c r="D85" s="127"/>
      <c r="E85" s="127"/>
      <c r="F85" s="130"/>
      <c r="G85" s="127"/>
      <c r="H85" s="127"/>
      <c r="I85" s="127"/>
      <c r="J85" s="130"/>
      <c r="K85" s="127"/>
      <c r="L85" s="127"/>
      <c r="M85" s="127"/>
      <c r="N85" s="130"/>
      <c r="O85" s="130"/>
      <c r="P85" s="130"/>
      <c r="Q85" s="127"/>
      <c r="R85" s="127"/>
      <c r="S85" s="127"/>
      <c r="T85" s="130"/>
      <c r="V85" s="958"/>
      <c r="W85" s="958"/>
      <c r="X85" s="958"/>
      <c r="Y85" s="958"/>
      <c r="AB85" s="468"/>
    </row>
    <row r="86" spans="1:28">
      <c r="A86" s="127"/>
      <c r="B86" s="127"/>
      <c r="C86" s="127"/>
      <c r="D86" s="127"/>
      <c r="E86" s="127"/>
      <c r="F86" s="130"/>
      <c r="G86" s="127"/>
      <c r="H86" s="127"/>
      <c r="I86" s="127"/>
      <c r="J86" s="130"/>
      <c r="K86" s="127"/>
      <c r="L86" s="127"/>
      <c r="M86" s="127"/>
      <c r="N86" s="130"/>
      <c r="O86" s="130"/>
      <c r="P86" s="130"/>
      <c r="Q86" s="127"/>
      <c r="R86" s="127"/>
      <c r="S86" s="127"/>
      <c r="T86" s="130"/>
      <c r="V86" s="958"/>
      <c r="W86" s="958"/>
      <c r="X86" s="958"/>
      <c r="Y86" s="958"/>
      <c r="AB86" s="468"/>
    </row>
    <row r="87" spans="1:28">
      <c r="A87" s="127"/>
      <c r="B87" s="127"/>
      <c r="C87" s="127"/>
      <c r="D87" s="127"/>
      <c r="E87" s="127"/>
      <c r="F87" s="130"/>
      <c r="G87" s="127"/>
      <c r="H87" s="127"/>
      <c r="I87" s="127"/>
      <c r="J87" s="130"/>
      <c r="K87" s="127"/>
      <c r="L87" s="127"/>
      <c r="M87" s="127"/>
      <c r="N87" s="130"/>
      <c r="O87" s="130"/>
      <c r="P87" s="130"/>
      <c r="Q87" s="127"/>
      <c r="R87" s="127"/>
      <c r="S87" s="127"/>
      <c r="T87" s="130"/>
      <c r="V87" s="958"/>
      <c r="W87" s="958"/>
      <c r="X87" s="958"/>
      <c r="Y87" s="958"/>
      <c r="AB87" s="468"/>
    </row>
    <row r="88" spans="1:28">
      <c r="A88" s="127"/>
      <c r="B88" s="127"/>
      <c r="C88" s="127"/>
      <c r="D88" s="127"/>
      <c r="E88" s="127"/>
      <c r="F88" s="130"/>
      <c r="G88" s="127"/>
      <c r="H88" s="127"/>
      <c r="I88" s="127"/>
      <c r="J88" s="130"/>
      <c r="K88" s="127"/>
      <c r="L88" s="127"/>
      <c r="M88" s="127"/>
      <c r="N88" s="130"/>
      <c r="O88" s="130"/>
      <c r="P88" s="130"/>
      <c r="Q88" s="127"/>
      <c r="R88" s="127"/>
      <c r="S88" s="127"/>
      <c r="T88" s="130"/>
      <c r="V88" s="958"/>
      <c r="W88" s="958"/>
      <c r="X88" s="958"/>
      <c r="Y88" s="958"/>
      <c r="AB88" s="468"/>
    </row>
    <row r="89" spans="1:28">
      <c r="A89" s="127"/>
      <c r="B89" s="127"/>
      <c r="C89" s="127"/>
      <c r="D89" s="127"/>
      <c r="E89" s="127"/>
      <c r="F89" s="130"/>
      <c r="G89" s="127"/>
      <c r="H89" s="127"/>
      <c r="I89" s="127"/>
      <c r="J89" s="130"/>
      <c r="K89" s="127"/>
      <c r="L89" s="127"/>
      <c r="M89" s="127"/>
      <c r="N89" s="130"/>
      <c r="O89" s="130"/>
      <c r="P89" s="130"/>
      <c r="Q89" s="127"/>
      <c r="R89" s="127"/>
      <c r="S89" s="127"/>
      <c r="T89" s="130"/>
      <c r="V89" s="958"/>
      <c r="W89" s="958"/>
      <c r="X89" s="958"/>
      <c r="Y89" s="958"/>
      <c r="AB89" s="468"/>
    </row>
    <row r="90" spans="1:28">
      <c r="A90" s="127"/>
      <c r="B90" s="127"/>
      <c r="C90" s="127"/>
      <c r="D90" s="127"/>
      <c r="E90" s="127"/>
      <c r="F90" s="130"/>
      <c r="G90" s="127"/>
      <c r="H90" s="127"/>
      <c r="I90" s="127"/>
      <c r="J90" s="130"/>
      <c r="K90" s="127"/>
      <c r="L90" s="127"/>
      <c r="M90" s="127"/>
      <c r="N90" s="130"/>
      <c r="O90" s="130"/>
      <c r="P90" s="130"/>
      <c r="Q90" s="127"/>
      <c r="R90" s="127"/>
      <c r="S90" s="127"/>
      <c r="T90" s="130"/>
      <c r="V90" s="958"/>
      <c r="W90" s="958"/>
      <c r="X90" s="958"/>
      <c r="Y90" s="958"/>
      <c r="AB90" s="468"/>
    </row>
    <row r="91" spans="1:28">
      <c r="A91" s="127"/>
      <c r="B91" s="127"/>
      <c r="C91" s="127"/>
      <c r="D91" s="127"/>
      <c r="E91" s="127"/>
      <c r="F91" s="130"/>
      <c r="G91" s="127"/>
      <c r="H91" s="127"/>
      <c r="I91" s="127"/>
      <c r="J91" s="130"/>
      <c r="K91" s="127"/>
      <c r="L91" s="127"/>
      <c r="M91" s="127"/>
      <c r="N91" s="130"/>
      <c r="O91" s="130"/>
      <c r="P91" s="130"/>
      <c r="Q91" s="127"/>
      <c r="R91" s="127"/>
      <c r="S91" s="127"/>
      <c r="T91" s="130"/>
      <c r="V91" s="958"/>
      <c r="W91" s="958"/>
      <c r="X91" s="958"/>
      <c r="Y91" s="958"/>
      <c r="AB91" s="468"/>
    </row>
    <row r="92" spans="1:28">
      <c r="A92" s="127"/>
      <c r="B92" s="127"/>
      <c r="C92" s="127"/>
      <c r="D92" s="127"/>
      <c r="E92" s="127"/>
      <c r="F92" s="130"/>
      <c r="G92" s="127"/>
      <c r="H92" s="127"/>
      <c r="I92" s="127"/>
      <c r="J92" s="130"/>
      <c r="K92" s="127"/>
      <c r="L92" s="127"/>
      <c r="M92" s="127"/>
      <c r="N92" s="130"/>
      <c r="O92" s="130"/>
      <c r="P92" s="130"/>
      <c r="Q92" s="127"/>
      <c r="R92" s="127"/>
      <c r="S92" s="127"/>
      <c r="T92" s="130"/>
      <c r="V92" s="958"/>
      <c r="W92" s="958"/>
      <c r="X92" s="958"/>
      <c r="Y92" s="958"/>
      <c r="AB92" s="468"/>
    </row>
    <row r="93" spans="1:28">
      <c r="A93" s="127"/>
      <c r="B93" s="127"/>
      <c r="C93" s="127"/>
      <c r="D93" s="127"/>
      <c r="E93" s="127"/>
      <c r="F93" s="130"/>
      <c r="G93" s="127"/>
      <c r="H93" s="127"/>
      <c r="I93" s="127"/>
      <c r="J93" s="130"/>
      <c r="K93" s="127"/>
      <c r="L93" s="127"/>
      <c r="M93" s="127"/>
      <c r="N93" s="130"/>
      <c r="O93" s="130"/>
      <c r="P93" s="130"/>
      <c r="Q93" s="127"/>
      <c r="R93" s="127"/>
      <c r="S93" s="127"/>
      <c r="T93" s="130"/>
      <c r="V93" s="958"/>
      <c r="W93" s="958"/>
      <c r="X93" s="958"/>
      <c r="Y93" s="958"/>
      <c r="AB93" s="468"/>
    </row>
    <row r="94" spans="1:28">
      <c r="A94" s="127"/>
      <c r="B94" s="127"/>
      <c r="C94" s="127"/>
      <c r="D94" s="127"/>
      <c r="E94" s="127"/>
      <c r="F94" s="130"/>
      <c r="G94" s="127"/>
      <c r="H94" s="127"/>
      <c r="I94" s="127"/>
      <c r="J94" s="130"/>
      <c r="K94" s="127"/>
      <c r="L94" s="127"/>
      <c r="M94" s="127"/>
      <c r="N94" s="130"/>
      <c r="O94" s="130"/>
      <c r="P94" s="130"/>
      <c r="Q94" s="127"/>
      <c r="R94" s="127"/>
      <c r="S94" s="127"/>
      <c r="T94" s="130"/>
      <c r="V94" s="958"/>
      <c r="W94" s="958"/>
      <c r="X94" s="958"/>
      <c r="Y94" s="958"/>
      <c r="AB94" s="468"/>
    </row>
    <row r="95" spans="1:28">
      <c r="A95" s="127"/>
      <c r="B95" s="127"/>
      <c r="C95" s="127"/>
      <c r="D95" s="127"/>
      <c r="E95" s="127"/>
      <c r="F95" s="130"/>
      <c r="G95" s="127"/>
      <c r="H95" s="127"/>
      <c r="I95" s="127"/>
      <c r="J95" s="130"/>
      <c r="K95" s="127"/>
      <c r="L95" s="127"/>
      <c r="M95" s="127"/>
      <c r="N95" s="130"/>
      <c r="O95" s="130"/>
      <c r="P95" s="130"/>
      <c r="Q95" s="127"/>
      <c r="R95" s="127"/>
      <c r="S95" s="127"/>
      <c r="T95" s="130"/>
      <c r="V95" s="958"/>
      <c r="W95" s="958"/>
      <c r="X95" s="958"/>
      <c r="Y95" s="958"/>
      <c r="AB95" s="468"/>
    </row>
    <row r="96" spans="1:28">
      <c r="A96" s="127"/>
      <c r="B96" s="127"/>
      <c r="C96" s="127"/>
      <c r="D96" s="127"/>
      <c r="E96" s="127"/>
      <c r="F96" s="130"/>
      <c r="G96" s="127"/>
      <c r="H96" s="127"/>
      <c r="I96" s="127"/>
      <c r="J96" s="130"/>
      <c r="K96" s="127"/>
      <c r="L96" s="127"/>
      <c r="M96" s="127"/>
      <c r="N96" s="130"/>
      <c r="O96" s="130"/>
      <c r="P96" s="130"/>
      <c r="Q96" s="127"/>
      <c r="R96" s="127"/>
      <c r="S96" s="127"/>
      <c r="T96" s="130"/>
      <c r="V96" s="958"/>
      <c r="W96" s="958"/>
      <c r="X96" s="958"/>
      <c r="Y96" s="958"/>
      <c r="AB96" s="468"/>
    </row>
    <row r="97" spans="1:28">
      <c r="A97" s="127"/>
      <c r="B97" s="127"/>
      <c r="C97" s="127"/>
      <c r="D97" s="127"/>
      <c r="E97" s="127"/>
      <c r="F97" s="130"/>
      <c r="G97" s="127"/>
      <c r="H97" s="127"/>
      <c r="I97" s="127"/>
      <c r="J97" s="130"/>
      <c r="K97" s="127"/>
      <c r="L97" s="127"/>
      <c r="M97" s="127"/>
      <c r="N97" s="130"/>
      <c r="O97" s="130"/>
      <c r="P97" s="130"/>
      <c r="Q97" s="127"/>
      <c r="R97" s="127"/>
      <c r="S97" s="127"/>
      <c r="T97" s="130"/>
      <c r="V97" s="958"/>
      <c r="W97" s="958"/>
      <c r="X97" s="958"/>
      <c r="Y97" s="958"/>
      <c r="AB97" s="468"/>
    </row>
    <row r="98" spans="1:28">
      <c r="A98" s="127"/>
      <c r="B98" s="127"/>
      <c r="C98" s="127"/>
      <c r="D98" s="127"/>
      <c r="E98" s="127"/>
      <c r="F98" s="130"/>
      <c r="G98" s="127"/>
      <c r="H98" s="127"/>
      <c r="I98" s="127"/>
      <c r="J98" s="130"/>
      <c r="K98" s="127"/>
      <c r="L98" s="127"/>
      <c r="M98" s="127"/>
      <c r="N98" s="130"/>
      <c r="O98" s="130"/>
      <c r="P98" s="130"/>
      <c r="Q98" s="127"/>
      <c r="R98" s="127"/>
      <c r="S98" s="127"/>
      <c r="T98" s="130"/>
      <c r="V98" s="958"/>
      <c r="W98" s="958"/>
      <c r="X98" s="958"/>
      <c r="Y98" s="958"/>
      <c r="AB98" s="468"/>
    </row>
    <row r="99" spans="1:28">
      <c r="A99" s="127"/>
      <c r="B99" s="127"/>
      <c r="C99" s="127"/>
      <c r="D99" s="127"/>
      <c r="E99" s="127"/>
      <c r="F99" s="130"/>
      <c r="G99" s="127"/>
      <c r="H99" s="127"/>
      <c r="I99" s="127"/>
      <c r="J99" s="130"/>
      <c r="K99" s="127"/>
      <c r="L99" s="127"/>
      <c r="M99" s="127"/>
      <c r="N99" s="130"/>
      <c r="O99" s="130"/>
      <c r="P99" s="130"/>
      <c r="Q99" s="127"/>
      <c r="R99" s="127"/>
      <c r="S99" s="127"/>
      <c r="T99" s="130"/>
      <c r="V99" s="958"/>
      <c r="W99" s="958"/>
      <c r="X99" s="958"/>
      <c r="Y99" s="958"/>
      <c r="AB99" s="468"/>
    </row>
    <row r="100" spans="1:28">
      <c r="A100" s="127"/>
      <c r="B100" s="127"/>
      <c r="C100" s="127"/>
      <c r="D100" s="127"/>
      <c r="E100" s="127"/>
      <c r="F100" s="130"/>
      <c r="G100" s="127"/>
      <c r="H100" s="127"/>
      <c r="I100" s="127"/>
      <c r="J100" s="130"/>
      <c r="K100" s="127"/>
      <c r="L100" s="127"/>
      <c r="M100" s="127"/>
      <c r="N100" s="130"/>
      <c r="O100" s="130"/>
      <c r="P100" s="130"/>
      <c r="Q100" s="127"/>
      <c r="R100" s="127"/>
      <c r="S100" s="127"/>
      <c r="T100" s="130"/>
      <c r="V100" s="958"/>
      <c r="W100" s="958"/>
      <c r="X100" s="958"/>
      <c r="Y100" s="958"/>
      <c r="AB100" s="468"/>
    </row>
    <row r="101" spans="1:28">
      <c r="A101" s="127"/>
      <c r="B101" s="127"/>
      <c r="C101" s="127"/>
      <c r="D101" s="127"/>
      <c r="E101" s="127"/>
      <c r="F101" s="130"/>
      <c r="G101" s="127"/>
      <c r="H101" s="127"/>
      <c r="I101" s="127"/>
      <c r="J101" s="130"/>
      <c r="K101" s="127"/>
      <c r="L101" s="127"/>
      <c r="M101" s="127"/>
      <c r="N101" s="130"/>
      <c r="O101" s="130"/>
      <c r="P101" s="130"/>
      <c r="Q101" s="127"/>
      <c r="R101" s="127"/>
      <c r="S101" s="127"/>
      <c r="T101" s="130"/>
      <c r="V101" s="958"/>
      <c r="W101" s="958"/>
      <c r="X101" s="958"/>
      <c r="Y101" s="958"/>
      <c r="AB101" s="468"/>
    </row>
    <row r="102" spans="1:28">
      <c r="A102" s="127"/>
      <c r="B102" s="127"/>
      <c r="C102" s="127"/>
      <c r="D102" s="127"/>
      <c r="E102" s="127"/>
      <c r="F102" s="130"/>
      <c r="G102" s="127"/>
      <c r="H102" s="127"/>
      <c r="I102" s="127"/>
      <c r="J102" s="130"/>
      <c r="K102" s="127"/>
      <c r="L102" s="127"/>
      <c r="M102" s="127"/>
      <c r="N102" s="130"/>
      <c r="O102" s="130"/>
      <c r="P102" s="130"/>
      <c r="Q102" s="127"/>
      <c r="R102" s="127"/>
      <c r="S102" s="127"/>
      <c r="T102" s="130"/>
      <c r="V102" s="958"/>
      <c r="W102" s="958"/>
      <c r="X102" s="958"/>
      <c r="Y102" s="958"/>
      <c r="AB102" s="468"/>
    </row>
    <row r="103" spans="1:28">
      <c r="A103" s="127"/>
      <c r="B103" s="127"/>
      <c r="C103" s="127"/>
      <c r="D103" s="127"/>
      <c r="E103" s="127"/>
      <c r="F103" s="130"/>
      <c r="G103" s="127"/>
      <c r="H103" s="127"/>
      <c r="I103" s="127"/>
      <c r="J103" s="130"/>
      <c r="K103" s="127"/>
      <c r="L103" s="127"/>
      <c r="M103" s="127"/>
      <c r="N103" s="130"/>
      <c r="O103" s="130"/>
      <c r="P103" s="130"/>
      <c r="Q103" s="127"/>
      <c r="R103" s="127"/>
      <c r="S103" s="127"/>
      <c r="T103" s="130"/>
      <c r="V103" s="958"/>
      <c r="W103" s="958"/>
      <c r="X103" s="958"/>
      <c r="Y103" s="958"/>
      <c r="AB103" s="468"/>
    </row>
    <row r="104" spans="1:28">
      <c r="A104" s="127"/>
      <c r="B104" s="127"/>
      <c r="C104" s="127"/>
      <c r="D104" s="127"/>
      <c r="E104" s="127"/>
      <c r="F104" s="130"/>
      <c r="G104" s="127"/>
      <c r="H104" s="127"/>
      <c r="I104" s="127"/>
      <c r="J104" s="130"/>
      <c r="K104" s="127"/>
      <c r="L104" s="127"/>
      <c r="M104" s="127"/>
      <c r="N104" s="130"/>
      <c r="O104" s="130"/>
      <c r="P104" s="130"/>
      <c r="Q104" s="127"/>
      <c r="R104" s="127"/>
      <c r="S104" s="127"/>
      <c r="T104" s="130"/>
      <c r="V104" s="958"/>
      <c r="W104" s="958"/>
      <c r="X104" s="958"/>
      <c r="Y104" s="958"/>
      <c r="AB104" s="468"/>
    </row>
    <row r="105" spans="1:28">
      <c r="A105" s="127"/>
      <c r="B105" s="127"/>
      <c r="C105" s="127"/>
      <c r="D105" s="127"/>
      <c r="E105" s="127"/>
      <c r="F105" s="130"/>
      <c r="G105" s="127"/>
      <c r="H105" s="127"/>
      <c r="I105" s="127"/>
      <c r="J105" s="130"/>
      <c r="K105" s="127"/>
      <c r="L105" s="127"/>
      <c r="M105" s="127"/>
      <c r="N105" s="130"/>
      <c r="O105" s="130"/>
      <c r="P105" s="130"/>
      <c r="Q105" s="127"/>
      <c r="R105" s="127"/>
      <c r="S105" s="127"/>
      <c r="T105" s="130"/>
      <c r="V105" s="958"/>
      <c r="W105" s="958"/>
      <c r="X105" s="958"/>
      <c r="Y105" s="958"/>
      <c r="AB105" s="468"/>
    </row>
    <row r="106" spans="1:28">
      <c r="A106" s="127"/>
      <c r="B106" s="127"/>
      <c r="C106" s="127"/>
      <c r="D106" s="127"/>
      <c r="E106" s="127"/>
      <c r="F106" s="130"/>
      <c r="G106" s="127"/>
      <c r="H106" s="127"/>
      <c r="I106" s="127"/>
      <c r="J106" s="130"/>
      <c r="K106" s="127"/>
      <c r="L106" s="127"/>
      <c r="M106" s="127"/>
      <c r="N106" s="130"/>
      <c r="O106" s="130"/>
      <c r="P106" s="130"/>
      <c r="Q106" s="127"/>
      <c r="R106" s="127"/>
      <c r="S106" s="127"/>
      <c r="T106" s="130"/>
      <c r="V106" s="958"/>
      <c r="W106" s="958"/>
      <c r="X106" s="958"/>
      <c r="Y106" s="958"/>
      <c r="AB106" s="468"/>
    </row>
    <row r="107" spans="1:28">
      <c r="A107" s="127"/>
      <c r="B107" s="127"/>
      <c r="C107" s="127"/>
      <c r="D107" s="127"/>
      <c r="E107" s="127"/>
      <c r="F107" s="130"/>
      <c r="G107" s="127"/>
      <c r="H107" s="127"/>
      <c r="I107" s="127"/>
      <c r="J107" s="130"/>
      <c r="K107" s="127"/>
      <c r="L107" s="127"/>
      <c r="M107" s="127"/>
      <c r="N107" s="130"/>
      <c r="O107" s="130"/>
      <c r="P107" s="130"/>
      <c r="Q107" s="127"/>
      <c r="R107" s="127"/>
      <c r="S107" s="127"/>
      <c r="T107" s="130"/>
      <c r="V107" s="958"/>
      <c r="W107" s="958"/>
      <c r="X107" s="958"/>
      <c r="Y107" s="958"/>
      <c r="AB107" s="468"/>
    </row>
    <row r="108" spans="1:28">
      <c r="A108" s="127"/>
      <c r="B108" s="127"/>
      <c r="C108" s="127"/>
      <c r="D108" s="127"/>
      <c r="E108" s="127"/>
      <c r="F108" s="130"/>
      <c r="G108" s="127"/>
      <c r="H108" s="127"/>
      <c r="I108" s="127"/>
      <c r="J108" s="130"/>
      <c r="K108" s="127"/>
      <c r="L108" s="127"/>
      <c r="M108" s="127"/>
      <c r="N108" s="130"/>
      <c r="O108" s="130"/>
      <c r="P108" s="130"/>
      <c r="Q108" s="127"/>
      <c r="R108" s="127"/>
      <c r="S108" s="127"/>
      <c r="T108" s="130"/>
      <c r="V108" s="958"/>
      <c r="W108" s="958"/>
      <c r="X108" s="958"/>
      <c r="Y108" s="958"/>
      <c r="AB108" s="468"/>
    </row>
    <row r="109" spans="1:28">
      <c r="A109" s="127"/>
      <c r="B109" s="127"/>
      <c r="C109" s="127"/>
      <c r="D109" s="127"/>
      <c r="E109" s="127"/>
      <c r="F109" s="130"/>
      <c r="G109" s="127"/>
      <c r="H109" s="127"/>
      <c r="I109" s="127"/>
      <c r="J109" s="130"/>
      <c r="K109" s="127"/>
      <c r="L109" s="127"/>
      <c r="M109" s="127"/>
      <c r="N109" s="130"/>
      <c r="O109" s="130"/>
      <c r="P109" s="130"/>
      <c r="Q109" s="127"/>
      <c r="R109" s="127"/>
      <c r="S109" s="127"/>
      <c r="T109" s="130"/>
      <c r="V109" s="958"/>
      <c r="W109" s="958"/>
      <c r="X109" s="958"/>
      <c r="Y109" s="958"/>
      <c r="AB109" s="468"/>
    </row>
    <row r="110" spans="1:28">
      <c r="A110" s="127"/>
      <c r="B110" s="127"/>
      <c r="C110" s="127"/>
      <c r="D110" s="127"/>
      <c r="E110" s="127"/>
      <c r="F110" s="130"/>
      <c r="G110" s="127"/>
      <c r="H110" s="127"/>
      <c r="I110" s="127"/>
      <c r="J110" s="130"/>
      <c r="K110" s="127"/>
      <c r="L110" s="127"/>
      <c r="M110" s="127"/>
      <c r="N110" s="130"/>
      <c r="O110" s="130"/>
      <c r="P110" s="130"/>
      <c r="Q110" s="127"/>
      <c r="R110" s="127"/>
      <c r="S110" s="127"/>
      <c r="T110" s="130"/>
      <c r="V110" s="958"/>
      <c r="W110" s="958"/>
      <c r="X110" s="958"/>
      <c r="Y110" s="958"/>
      <c r="AB110" s="468"/>
    </row>
    <row r="111" spans="1:28">
      <c r="A111" s="127"/>
      <c r="B111" s="127"/>
      <c r="C111" s="127"/>
      <c r="D111" s="127"/>
      <c r="E111" s="127"/>
      <c r="F111" s="130"/>
      <c r="G111" s="127"/>
      <c r="H111" s="127"/>
      <c r="I111" s="127"/>
      <c r="J111" s="130"/>
      <c r="K111" s="127"/>
      <c r="L111" s="127"/>
      <c r="M111" s="127"/>
      <c r="N111" s="130"/>
      <c r="O111" s="130"/>
      <c r="P111" s="130"/>
      <c r="Q111" s="127"/>
      <c r="R111" s="127"/>
      <c r="S111" s="127"/>
      <c r="T111" s="130"/>
      <c r="V111" s="958"/>
      <c r="W111" s="958"/>
      <c r="X111" s="958"/>
      <c r="Y111" s="958"/>
      <c r="AB111" s="468"/>
    </row>
    <row r="112" spans="1:28">
      <c r="A112" s="127"/>
      <c r="B112" s="127"/>
      <c r="C112" s="127"/>
      <c r="D112" s="127"/>
      <c r="E112" s="127"/>
      <c r="F112" s="130"/>
      <c r="G112" s="127"/>
      <c r="H112" s="127"/>
      <c r="I112" s="127"/>
      <c r="J112" s="130"/>
      <c r="K112" s="127"/>
      <c r="L112" s="127"/>
      <c r="M112" s="127"/>
      <c r="N112" s="130"/>
      <c r="O112" s="130"/>
      <c r="P112" s="130"/>
      <c r="Q112" s="127"/>
      <c r="R112" s="127"/>
      <c r="S112" s="127"/>
      <c r="T112" s="130"/>
      <c r="V112" s="958"/>
      <c r="W112" s="958"/>
      <c r="X112" s="958"/>
      <c r="Y112" s="958"/>
      <c r="AB112" s="468"/>
    </row>
    <row r="113" spans="1:28">
      <c r="A113" s="127"/>
      <c r="B113" s="127"/>
      <c r="C113" s="127"/>
      <c r="D113" s="127"/>
      <c r="E113" s="127"/>
      <c r="F113" s="130"/>
      <c r="G113" s="127"/>
      <c r="H113" s="127"/>
      <c r="I113" s="127"/>
      <c r="J113" s="130"/>
      <c r="K113" s="127"/>
      <c r="L113" s="127"/>
      <c r="M113" s="127"/>
      <c r="N113" s="130"/>
      <c r="O113" s="130"/>
      <c r="P113" s="130"/>
      <c r="Q113" s="127"/>
      <c r="R113" s="127"/>
      <c r="S113" s="127"/>
      <c r="T113" s="130"/>
      <c r="V113" s="958"/>
      <c r="W113" s="958"/>
      <c r="X113" s="958"/>
      <c r="Y113" s="958"/>
      <c r="AB113" s="468"/>
    </row>
    <row r="114" spans="1:28">
      <c r="A114" s="127"/>
      <c r="B114" s="127"/>
      <c r="C114" s="127"/>
      <c r="D114" s="127"/>
      <c r="E114" s="127"/>
      <c r="F114" s="130"/>
      <c r="G114" s="127"/>
      <c r="H114" s="127"/>
      <c r="I114" s="127"/>
      <c r="J114" s="130"/>
      <c r="K114" s="127"/>
      <c r="L114" s="127"/>
      <c r="M114" s="127"/>
      <c r="N114" s="130"/>
      <c r="O114" s="130"/>
      <c r="P114" s="130"/>
      <c r="Q114" s="127"/>
      <c r="R114" s="127"/>
      <c r="S114" s="127"/>
      <c r="T114" s="130"/>
      <c r="V114" s="958"/>
      <c r="W114" s="958"/>
      <c r="X114" s="958"/>
      <c r="Y114" s="958"/>
      <c r="AB114" s="468"/>
    </row>
    <row r="115" spans="1:28">
      <c r="A115" s="127"/>
      <c r="B115" s="127"/>
      <c r="C115" s="127"/>
      <c r="D115" s="127"/>
      <c r="E115" s="127"/>
      <c r="F115" s="130"/>
      <c r="G115" s="127"/>
      <c r="H115" s="127"/>
      <c r="I115" s="127"/>
      <c r="J115" s="130"/>
      <c r="K115" s="127"/>
      <c r="L115" s="127"/>
      <c r="M115" s="127"/>
      <c r="N115" s="130"/>
      <c r="O115" s="130"/>
      <c r="P115" s="130"/>
      <c r="Q115" s="127"/>
      <c r="R115" s="127"/>
      <c r="S115" s="127"/>
      <c r="T115" s="130"/>
      <c r="V115" s="958"/>
      <c r="W115" s="958"/>
      <c r="X115" s="958"/>
      <c r="Y115" s="958"/>
      <c r="AB115" s="468"/>
    </row>
    <row r="116" spans="1:28">
      <c r="A116" s="127"/>
      <c r="B116" s="127"/>
      <c r="C116" s="127"/>
      <c r="D116" s="127"/>
      <c r="E116" s="127"/>
      <c r="F116" s="130"/>
      <c r="G116" s="127"/>
      <c r="H116" s="127"/>
      <c r="I116" s="127"/>
      <c r="J116" s="130"/>
      <c r="K116" s="127"/>
      <c r="L116" s="127"/>
      <c r="M116" s="127"/>
      <c r="N116" s="130"/>
      <c r="O116" s="130"/>
      <c r="P116" s="130"/>
      <c r="Q116" s="127"/>
      <c r="R116" s="127"/>
      <c r="S116" s="127"/>
      <c r="T116" s="130"/>
      <c r="V116" s="958"/>
      <c r="W116" s="958"/>
      <c r="X116" s="958"/>
      <c r="Y116" s="958"/>
      <c r="AB116" s="468"/>
    </row>
    <row r="117" spans="1:28">
      <c r="A117" s="127"/>
      <c r="B117" s="127"/>
      <c r="C117" s="127"/>
      <c r="D117" s="127"/>
      <c r="E117" s="127"/>
      <c r="F117" s="130"/>
      <c r="G117" s="127"/>
      <c r="H117" s="127"/>
      <c r="I117" s="127"/>
      <c r="J117" s="130"/>
      <c r="K117" s="127"/>
      <c r="L117" s="127"/>
      <c r="M117" s="127"/>
      <c r="N117" s="130"/>
      <c r="O117" s="130"/>
      <c r="P117" s="130"/>
      <c r="Q117" s="127"/>
      <c r="R117" s="127"/>
      <c r="S117" s="127"/>
      <c r="T117" s="130"/>
      <c r="V117" s="958"/>
      <c r="W117" s="958"/>
      <c r="X117" s="958"/>
      <c r="Y117" s="958"/>
      <c r="AB117" s="468"/>
    </row>
    <row r="118" spans="1:28">
      <c r="A118" s="127"/>
      <c r="B118" s="127"/>
      <c r="C118" s="127"/>
      <c r="D118" s="127"/>
      <c r="E118" s="127"/>
      <c r="F118" s="130"/>
      <c r="G118" s="127"/>
      <c r="H118" s="127"/>
      <c r="I118" s="127"/>
      <c r="J118" s="130"/>
      <c r="K118" s="127"/>
      <c r="L118" s="127"/>
      <c r="M118" s="127"/>
      <c r="N118" s="130"/>
      <c r="O118" s="130"/>
      <c r="P118" s="130"/>
      <c r="Q118" s="127"/>
      <c r="R118" s="127"/>
      <c r="S118" s="127"/>
      <c r="T118" s="130"/>
      <c r="V118" s="958"/>
      <c r="W118" s="958"/>
      <c r="X118" s="958"/>
      <c r="Y118" s="958"/>
      <c r="AB118" s="468"/>
    </row>
    <row r="119" spans="1:28">
      <c r="A119" s="127"/>
      <c r="B119" s="127"/>
      <c r="C119" s="127"/>
      <c r="D119" s="127"/>
      <c r="E119" s="127"/>
      <c r="F119" s="130"/>
      <c r="G119" s="127"/>
      <c r="H119" s="127"/>
      <c r="I119" s="127"/>
      <c r="J119" s="130"/>
      <c r="K119" s="127"/>
      <c r="L119" s="127"/>
      <c r="M119" s="127"/>
      <c r="N119" s="130"/>
      <c r="O119" s="130"/>
      <c r="P119" s="130"/>
      <c r="Q119" s="127"/>
      <c r="R119" s="127"/>
      <c r="S119" s="127"/>
      <c r="T119" s="130"/>
      <c r="V119" s="958"/>
      <c r="W119" s="958"/>
      <c r="X119" s="958"/>
      <c r="Y119" s="958"/>
      <c r="AB119" s="468"/>
    </row>
    <row r="120" spans="1:28">
      <c r="A120" s="127"/>
      <c r="B120" s="127"/>
      <c r="C120" s="127"/>
      <c r="D120" s="127"/>
      <c r="E120" s="127"/>
      <c r="F120" s="130"/>
      <c r="G120" s="127"/>
      <c r="H120" s="127"/>
      <c r="I120" s="127"/>
      <c r="J120" s="130"/>
      <c r="K120" s="127"/>
      <c r="L120" s="127"/>
      <c r="M120" s="127"/>
      <c r="N120" s="130"/>
      <c r="O120" s="130"/>
      <c r="P120" s="130"/>
      <c r="Q120" s="127"/>
      <c r="R120" s="127"/>
      <c r="S120" s="127"/>
      <c r="T120" s="130"/>
      <c r="V120" s="958"/>
      <c r="W120" s="958"/>
      <c r="X120" s="958"/>
      <c r="Y120" s="958"/>
      <c r="AB120" s="468"/>
    </row>
    <row r="121" spans="1:28">
      <c r="A121" s="127"/>
      <c r="B121" s="127"/>
      <c r="C121" s="127"/>
      <c r="D121" s="127"/>
      <c r="E121" s="127"/>
      <c r="F121" s="130"/>
      <c r="G121" s="127"/>
      <c r="H121" s="127"/>
      <c r="I121" s="127"/>
      <c r="J121" s="130"/>
      <c r="K121" s="127"/>
      <c r="L121" s="127"/>
      <c r="M121" s="127"/>
      <c r="N121" s="130"/>
      <c r="O121" s="130"/>
      <c r="P121" s="130"/>
      <c r="Q121" s="127"/>
      <c r="R121" s="127"/>
      <c r="S121" s="127"/>
      <c r="T121" s="130"/>
      <c r="V121" s="958"/>
      <c r="W121" s="958"/>
      <c r="X121" s="958"/>
      <c r="Y121" s="958"/>
      <c r="AB121" s="468"/>
    </row>
    <row r="122" spans="1:28">
      <c r="A122" s="127"/>
      <c r="B122" s="127"/>
      <c r="C122" s="127"/>
      <c r="D122" s="127"/>
      <c r="E122" s="127"/>
      <c r="F122" s="130"/>
      <c r="G122" s="127"/>
      <c r="H122" s="127"/>
      <c r="I122" s="127"/>
      <c r="J122" s="130"/>
      <c r="K122" s="127"/>
      <c r="L122" s="127"/>
      <c r="M122" s="127"/>
      <c r="N122" s="130"/>
      <c r="O122" s="130"/>
      <c r="P122" s="130"/>
      <c r="Q122" s="127"/>
      <c r="R122" s="127"/>
      <c r="S122" s="127"/>
      <c r="T122" s="130"/>
      <c r="V122" s="958"/>
      <c r="W122" s="958"/>
      <c r="X122" s="958"/>
      <c r="Y122" s="958"/>
      <c r="AB122" s="468"/>
    </row>
    <row r="123" spans="1:28">
      <c r="A123" s="127"/>
      <c r="B123" s="127"/>
      <c r="C123" s="127"/>
      <c r="D123" s="127"/>
      <c r="E123" s="127"/>
      <c r="F123" s="130"/>
      <c r="G123" s="127"/>
      <c r="H123" s="127"/>
      <c r="I123" s="127"/>
      <c r="J123" s="130"/>
      <c r="K123" s="127"/>
      <c r="L123" s="127"/>
      <c r="M123" s="127"/>
      <c r="N123" s="130"/>
      <c r="O123" s="130"/>
      <c r="P123" s="130"/>
      <c r="Q123" s="127"/>
      <c r="R123" s="127"/>
      <c r="S123" s="127"/>
      <c r="T123" s="130"/>
      <c r="V123" s="958"/>
      <c r="W123" s="958"/>
      <c r="X123" s="958"/>
      <c r="Y123" s="958"/>
      <c r="AB123" s="468"/>
    </row>
    <row r="124" spans="1:28">
      <c r="A124" s="127"/>
      <c r="B124" s="127"/>
      <c r="C124" s="127"/>
      <c r="D124" s="127"/>
      <c r="E124" s="127"/>
      <c r="F124" s="130"/>
      <c r="G124" s="127"/>
      <c r="H124" s="127"/>
      <c r="I124" s="127"/>
      <c r="J124" s="130"/>
      <c r="K124" s="127"/>
      <c r="L124" s="127"/>
      <c r="M124" s="127"/>
      <c r="N124" s="130"/>
      <c r="O124" s="130"/>
      <c r="P124" s="130"/>
      <c r="Q124" s="127"/>
      <c r="R124" s="127"/>
      <c r="S124" s="127"/>
      <c r="T124" s="130"/>
      <c r="V124" s="958"/>
      <c r="W124" s="958"/>
      <c r="X124" s="958"/>
      <c r="Y124" s="958"/>
      <c r="AB124" s="468"/>
    </row>
    <row r="125" spans="1:28">
      <c r="A125" s="127"/>
      <c r="B125" s="127"/>
      <c r="C125" s="127"/>
      <c r="D125" s="127"/>
      <c r="E125" s="127"/>
      <c r="F125" s="130"/>
      <c r="G125" s="127"/>
      <c r="H125" s="127"/>
      <c r="I125" s="127"/>
      <c r="J125" s="130"/>
      <c r="K125" s="127"/>
      <c r="L125" s="127"/>
      <c r="M125" s="127"/>
      <c r="N125" s="130"/>
      <c r="O125" s="130"/>
      <c r="P125" s="130"/>
      <c r="Q125" s="127"/>
      <c r="R125" s="127"/>
      <c r="S125" s="127"/>
      <c r="T125" s="130"/>
      <c r="V125" s="958"/>
      <c r="W125" s="958"/>
      <c r="X125" s="958"/>
      <c r="Y125" s="958"/>
      <c r="AB125" s="468"/>
    </row>
    <row r="126" spans="1:28">
      <c r="A126" s="127"/>
      <c r="B126" s="127"/>
      <c r="C126" s="127"/>
      <c r="D126" s="127"/>
      <c r="E126" s="127"/>
      <c r="F126" s="130"/>
      <c r="G126" s="127"/>
      <c r="H126" s="127"/>
      <c r="I126" s="127"/>
      <c r="J126" s="130"/>
      <c r="K126" s="127"/>
      <c r="L126" s="127"/>
      <c r="M126" s="127"/>
      <c r="N126" s="130"/>
      <c r="O126" s="130"/>
      <c r="P126" s="130"/>
      <c r="Q126" s="127"/>
      <c r="R126" s="127"/>
      <c r="S126" s="127"/>
      <c r="T126" s="130"/>
      <c r="V126" s="958"/>
      <c r="W126" s="958"/>
      <c r="X126" s="958"/>
      <c r="Y126" s="958"/>
      <c r="AB126" s="468"/>
    </row>
    <row r="127" spans="1:28">
      <c r="A127" s="127"/>
      <c r="B127" s="127"/>
      <c r="C127" s="127"/>
      <c r="D127" s="127"/>
      <c r="E127" s="127"/>
      <c r="F127" s="130"/>
      <c r="G127" s="127"/>
      <c r="H127" s="127"/>
      <c r="I127" s="127"/>
      <c r="J127" s="130"/>
      <c r="K127" s="127"/>
      <c r="L127" s="127"/>
      <c r="M127" s="127"/>
      <c r="N127" s="130"/>
      <c r="O127" s="130"/>
      <c r="P127" s="130"/>
      <c r="Q127" s="127"/>
      <c r="R127" s="127"/>
      <c r="S127" s="127"/>
      <c r="T127" s="130"/>
      <c r="V127" s="958"/>
      <c r="W127" s="958"/>
      <c r="X127" s="958"/>
      <c r="Y127" s="958"/>
      <c r="AB127" s="468"/>
    </row>
    <row r="128" spans="1:28">
      <c r="A128" s="127"/>
      <c r="B128" s="127"/>
      <c r="C128" s="127"/>
      <c r="D128" s="127"/>
      <c r="E128" s="127"/>
      <c r="F128" s="130"/>
      <c r="G128" s="127"/>
      <c r="H128" s="127"/>
      <c r="I128" s="127"/>
      <c r="J128" s="130"/>
      <c r="K128" s="127"/>
      <c r="L128" s="127"/>
      <c r="M128" s="127"/>
      <c r="N128" s="130"/>
      <c r="O128" s="130"/>
      <c r="P128" s="130"/>
      <c r="Q128" s="127"/>
      <c r="R128" s="127"/>
      <c r="S128" s="127"/>
      <c r="T128" s="130"/>
      <c r="V128" s="958"/>
      <c r="W128" s="958"/>
      <c r="X128" s="958"/>
      <c r="Y128" s="958"/>
      <c r="AB128" s="468"/>
    </row>
    <row r="129" spans="1:28">
      <c r="A129" s="127"/>
      <c r="B129" s="127"/>
      <c r="C129" s="127"/>
      <c r="D129" s="127"/>
      <c r="E129" s="127"/>
      <c r="F129" s="130"/>
      <c r="G129" s="127"/>
      <c r="H129" s="127"/>
      <c r="I129" s="127"/>
      <c r="J129" s="130"/>
      <c r="K129" s="127"/>
      <c r="L129" s="127"/>
      <c r="M129" s="127"/>
      <c r="N129" s="130"/>
      <c r="O129" s="130"/>
      <c r="P129" s="130"/>
      <c r="Q129" s="127"/>
      <c r="R129" s="127"/>
      <c r="S129" s="127"/>
      <c r="T129" s="130"/>
      <c r="V129" s="958"/>
      <c r="W129" s="958"/>
      <c r="X129" s="958"/>
      <c r="Y129" s="958"/>
      <c r="AB129" s="468"/>
    </row>
    <row r="130" spans="1:28">
      <c r="A130" s="127"/>
      <c r="B130" s="127"/>
      <c r="C130" s="127"/>
      <c r="D130" s="127"/>
      <c r="E130" s="127"/>
      <c r="F130" s="130"/>
      <c r="G130" s="127"/>
      <c r="H130" s="127"/>
      <c r="I130" s="127"/>
      <c r="J130" s="130"/>
      <c r="K130" s="127"/>
      <c r="L130" s="127"/>
      <c r="M130" s="127"/>
      <c r="N130" s="130"/>
      <c r="O130" s="130"/>
      <c r="P130" s="130"/>
      <c r="Q130" s="127"/>
      <c r="R130" s="127"/>
      <c r="S130" s="127"/>
      <c r="T130" s="130"/>
      <c r="V130" s="958"/>
      <c r="W130" s="958"/>
      <c r="X130" s="958"/>
      <c r="Y130" s="958"/>
      <c r="AB130" s="468"/>
    </row>
    <row r="131" spans="1:28">
      <c r="A131" s="127"/>
      <c r="B131" s="127"/>
      <c r="C131" s="127"/>
      <c r="D131" s="127"/>
      <c r="E131" s="127"/>
      <c r="F131" s="130"/>
      <c r="G131" s="127"/>
      <c r="H131" s="127"/>
      <c r="I131" s="127"/>
      <c r="J131" s="130"/>
      <c r="K131" s="127"/>
      <c r="L131" s="127"/>
      <c r="M131" s="127"/>
      <c r="N131" s="130"/>
      <c r="O131" s="130"/>
      <c r="P131" s="130"/>
      <c r="Q131" s="127"/>
      <c r="R131" s="127"/>
      <c r="S131" s="127"/>
      <c r="T131" s="130"/>
      <c r="V131" s="958"/>
      <c r="W131" s="958"/>
      <c r="X131" s="958"/>
      <c r="Y131" s="958"/>
      <c r="AB131" s="468"/>
    </row>
    <row r="132" spans="1:28">
      <c r="A132" s="127"/>
      <c r="B132" s="127"/>
      <c r="C132" s="127"/>
      <c r="D132" s="127"/>
      <c r="E132" s="127"/>
      <c r="F132" s="130"/>
      <c r="G132" s="127"/>
      <c r="H132" s="127"/>
      <c r="I132" s="127"/>
      <c r="J132" s="130"/>
      <c r="K132" s="127"/>
      <c r="L132" s="127"/>
      <c r="M132" s="127"/>
      <c r="N132" s="130"/>
      <c r="O132" s="130"/>
      <c r="P132" s="130"/>
      <c r="Q132" s="127"/>
      <c r="R132" s="127"/>
      <c r="S132" s="127"/>
      <c r="T132" s="130"/>
      <c r="V132" s="958"/>
      <c r="W132" s="958"/>
      <c r="X132" s="958"/>
      <c r="Y132" s="958"/>
      <c r="AB132" s="468"/>
    </row>
    <row r="133" spans="1:28">
      <c r="A133" s="127"/>
      <c r="B133" s="127"/>
      <c r="C133" s="127"/>
      <c r="D133" s="127"/>
      <c r="E133" s="127"/>
      <c r="F133" s="130"/>
      <c r="G133" s="127"/>
      <c r="H133" s="127"/>
      <c r="I133" s="127"/>
      <c r="J133" s="130"/>
      <c r="K133" s="127"/>
      <c r="L133" s="127"/>
      <c r="M133" s="127"/>
      <c r="N133" s="130"/>
      <c r="O133" s="130"/>
      <c r="P133" s="130"/>
      <c r="Q133" s="127"/>
      <c r="R133" s="127"/>
      <c r="S133" s="127"/>
      <c r="T133" s="130"/>
      <c r="V133" s="958"/>
      <c r="W133" s="958"/>
      <c r="X133" s="958"/>
      <c r="Y133" s="958"/>
      <c r="AB133" s="468"/>
    </row>
    <row r="134" spans="1:28">
      <c r="A134" s="127"/>
      <c r="B134" s="127"/>
      <c r="C134" s="127"/>
      <c r="D134" s="127"/>
      <c r="E134" s="127"/>
      <c r="F134" s="130"/>
      <c r="G134" s="127"/>
      <c r="H134" s="127"/>
      <c r="I134" s="127"/>
      <c r="J134" s="130"/>
      <c r="K134" s="127"/>
      <c r="L134" s="127"/>
      <c r="M134" s="127"/>
      <c r="N134" s="130"/>
      <c r="O134" s="130"/>
      <c r="P134" s="130"/>
      <c r="Q134" s="127"/>
      <c r="R134" s="127"/>
      <c r="S134" s="127"/>
      <c r="T134" s="130"/>
      <c r="V134" s="958"/>
      <c r="W134" s="958"/>
      <c r="X134" s="958"/>
      <c r="Y134" s="958"/>
      <c r="AB134" s="468"/>
    </row>
    <row r="135" spans="1:28">
      <c r="A135" s="127"/>
      <c r="B135" s="127"/>
      <c r="C135" s="127"/>
      <c r="D135" s="127"/>
      <c r="E135" s="127"/>
      <c r="F135" s="130"/>
      <c r="G135" s="127"/>
      <c r="H135" s="127"/>
      <c r="I135" s="127"/>
      <c r="J135" s="130"/>
      <c r="K135" s="127"/>
      <c r="L135" s="127"/>
      <c r="M135" s="127"/>
      <c r="N135" s="130"/>
      <c r="O135" s="130"/>
      <c r="P135" s="130"/>
      <c r="Q135" s="127"/>
      <c r="R135" s="127"/>
      <c r="S135" s="127"/>
      <c r="T135" s="130"/>
      <c r="V135" s="958"/>
      <c r="W135" s="958"/>
      <c r="X135" s="958"/>
      <c r="Y135" s="958"/>
      <c r="AB135" s="468"/>
    </row>
    <row r="136" spans="1:28">
      <c r="A136" s="127"/>
      <c r="B136" s="127"/>
      <c r="C136" s="127"/>
      <c r="D136" s="127"/>
      <c r="E136" s="127"/>
      <c r="F136" s="130"/>
      <c r="G136" s="127"/>
      <c r="H136" s="127"/>
      <c r="I136" s="127"/>
      <c r="J136" s="130"/>
      <c r="K136" s="127"/>
      <c r="L136" s="127"/>
      <c r="M136" s="127"/>
      <c r="N136" s="130"/>
      <c r="O136" s="130"/>
      <c r="P136" s="130"/>
      <c r="Q136" s="127"/>
      <c r="R136" s="127"/>
      <c r="S136" s="127"/>
      <c r="T136" s="130"/>
      <c r="V136" s="958"/>
      <c r="W136" s="958"/>
      <c r="X136" s="958"/>
      <c r="Y136" s="958"/>
      <c r="AB136" s="468"/>
    </row>
    <row r="137" spans="1:28">
      <c r="A137" s="127"/>
      <c r="B137" s="127"/>
      <c r="C137" s="127"/>
      <c r="D137" s="127"/>
      <c r="E137" s="127"/>
      <c r="F137" s="130"/>
      <c r="G137" s="127"/>
      <c r="H137" s="127"/>
      <c r="I137" s="127"/>
      <c r="J137" s="130"/>
      <c r="K137" s="127"/>
      <c r="L137" s="127"/>
      <c r="M137" s="127"/>
      <c r="N137" s="130"/>
      <c r="O137" s="130"/>
      <c r="P137" s="130"/>
      <c r="Q137" s="127"/>
      <c r="R137" s="127"/>
      <c r="S137" s="127"/>
      <c r="T137" s="130"/>
      <c r="V137" s="958"/>
      <c r="W137" s="958"/>
      <c r="X137" s="958"/>
      <c r="Y137" s="958"/>
      <c r="AB137" s="468"/>
    </row>
    <row r="138" spans="1:28">
      <c r="A138" s="127"/>
      <c r="B138" s="127"/>
      <c r="C138" s="127"/>
      <c r="D138" s="127"/>
      <c r="E138" s="127"/>
      <c r="F138" s="130"/>
      <c r="G138" s="127"/>
      <c r="H138" s="127"/>
      <c r="I138" s="127"/>
      <c r="J138" s="130"/>
      <c r="K138" s="127"/>
      <c r="L138" s="127"/>
      <c r="M138" s="127"/>
      <c r="N138" s="130"/>
      <c r="O138" s="130"/>
      <c r="P138" s="130"/>
      <c r="Q138" s="127"/>
      <c r="R138" s="127"/>
      <c r="S138" s="127"/>
      <c r="T138" s="130"/>
      <c r="V138" s="958"/>
      <c r="W138" s="958"/>
      <c r="X138" s="958"/>
      <c r="Y138" s="958"/>
      <c r="AB138" s="468"/>
    </row>
    <row r="139" spans="1:28">
      <c r="A139" s="127"/>
      <c r="B139" s="127"/>
      <c r="C139" s="127"/>
      <c r="D139" s="127"/>
      <c r="E139" s="127"/>
      <c r="F139" s="130"/>
      <c r="G139" s="127"/>
      <c r="H139" s="127"/>
      <c r="I139" s="127"/>
      <c r="J139" s="130"/>
      <c r="K139" s="127"/>
      <c r="L139" s="127"/>
      <c r="M139" s="127"/>
      <c r="N139" s="130"/>
      <c r="O139" s="130"/>
      <c r="P139" s="130"/>
      <c r="Q139" s="127"/>
      <c r="R139" s="127"/>
      <c r="S139" s="127"/>
      <c r="T139" s="130"/>
      <c r="V139" s="958"/>
      <c r="W139" s="958"/>
      <c r="X139" s="958"/>
      <c r="Y139" s="958"/>
      <c r="AB139" s="468"/>
    </row>
    <row r="140" spans="1:28">
      <c r="A140" s="127"/>
      <c r="B140" s="127"/>
      <c r="C140" s="127"/>
      <c r="D140" s="127"/>
      <c r="E140" s="127"/>
      <c r="F140" s="130"/>
      <c r="G140" s="127"/>
      <c r="H140" s="127"/>
      <c r="I140" s="127"/>
      <c r="J140" s="130"/>
      <c r="K140" s="127"/>
      <c r="L140" s="127"/>
      <c r="M140" s="127"/>
      <c r="N140" s="130"/>
      <c r="O140" s="130"/>
      <c r="P140" s="130"/>
      <c r="Q140" s="127"/>
      <c r="R140" s="127"/>
      <c r="S140" s="127"/>
      <c r="T140" s="130"/>
      <c r="V140" s="958"/>
      <c r="W140" s="958"/>
      <c r="X140" s="958"/>
      <c r="Y140" s="958"/>
      <c r="AB140" s="468"/>
    </row>
    <row r="141" spans="1:28">
      <c r="A141" s="127"/>
      <c r="B141" s="127"/>
      <c r="C141" s="127"/>
      <c r="D141" s="127"/>
      <c r="E141" s="127"/>
      <c r="F141" s="130"/>
      <c r="G141" s="127"/>
      <c r="H141" s="127"/>
      <c r="I141" s="127"/>
      <c r="J141" s="130"/>
      <c r="K141" s="127"/>
      <c r="L141" s="127"/>
      <c r="M141" s="127"/>
      <c r="N141" s="130"/>
      <c r="O141" s="130"/>
      <c r="P141" s="130"/>
      <c r="Q141" s="127"/>
      <c r="R141" s="127"/>
      <c r="S141" s="127"/>
      <c r="T141" s="130"/>
      <c r="V141" s="958"/>
      <c r="W141" s="958"/>
      <c r="X141" s="958"/>
      <c r="Y141" s="958"/>
      <c r="AB141" s="468"/>
    </row>
    <row r="142" spans="1:28">
      <c r="A142" s="127"/>
      <c r="B142" s="127"/>
      <c r="C142" s="127"/>
      <c r="D142" s="127"/>
      <c r="E142" s="127"/>
      <c r="F142" s="130"/>
      <c r="G142" s="127"/>
      <c r="H142" s="127"/>
      <c r="I142" s="127"/>
      <c r="J142" s="130"/>
      <c r="K142" s="127"/>
      <c r="L142" s="127"/>
      <c r="M142" s="127"/>
      <c r="N142" s="130"/>
      <c r="O142" s="130"/>
      <c r="P142" s="130"/>
      <c r="Q142" s="127"/>
      <c r="R142" s="127"/>
      <c r="S142" s="127"/>
      <c r="T142" s="130"/>
      <c r="V142" s="958"/>
      <c r="W142" s="958"/>
      <c r="X142" s="958"/>
      <c r="Y142" s="958"/>
      <c r="AB142" s="468"/>
    </row>
    <row r="143" spans="1:28">
      <c r="A143" s="127"/>
      <c r="B143" s="127"/>
      <c r="C143" s="127"/>
      <c r="D143" s="127"/>
      <c r="E143" s="127"/>
      <c r="F143" s="130"/>
      <c r="G143" s="127"/>
      <c r="H143" s="127"/>
      <c r="I143" s="127"/>
      <c r="J143" s="130"/>
      <c r="K143" s="127"/>
      <c r="L143" s="127"/>
      <c r="M143" s="127"/>
      <c r="N143" s="130"/>
      <c r="O143" s="130"/>
      <c r="P143" s="130"/>
      <c r="Q143" s="127"/>
      <c r="R143" s="127"/>
      <c r="S143" s="127"/>
      <c r="T143" s="130"/>
      <c r="V143" s="958"/>
      <c r="W143" s="958"/>
      <c r="X143" s="958"/>
      <c r="Y143" s="958"/>
      <c r="AB143" s="468"/>
    </row>
    <row r="144" spans="1:28">
      <c r="A144" s="127"/>
      <c r="B144" s="127"/>
      <c r="C144" s="127"/>
      <c r="D144" s="127"/>
      <c r="E144" s="127"/>
      <c r="F144" s="130"/>
      <c r="G144" s="127"/>
      <c r="H144" s="127"/>
      <c r="I144" s="127"/>
      <c r="J144" s="130"/>
      <c r="K144" s="127"/>
      <c r="L144" s="127"/>
      <c r="M144" s="127"/>
      <c r="N144" s="130"/>
      <c r="O144" s="130"/>
      <c r="P144" s="130"/>
      <c r="Q144" s="127"/>
      <c r="R144" s="127"/>
      <c r="S144" s="127"/>
      <c r="T144" s="130"/>
      <c r="V144" s="958"/>
      <c r="W144" s="958"/>
      <c r="X144" s="958"/>
      <c r="Y144" s="958"/>
      <c r="AB144" s="468"/>
    </row>
    <row r="145" spans="1:28">
      <c r="A145" s="127"/>
      <c r="B145" s="127"/>
      <c r="C145" s="127"/>
      <c r="D145" s="127"/>
      <c r="E145" s="127"/>
      <c r="F145" s="130"/>
      <c r="G145" s="127"/>
      <c r="H145" s="127"/>
      <c r="I145" s="127"/>
      <c r="J145" s="130"/>
      <c r="K145" s="127"/>
      <c r="L145" s="127"/>
      <c r="M145" s="127"/>
      <c r="N145" s="130"/>
      <c r="O145" s="130"/>
      <c r="P145" s="130"/>
      <c r="Q145" s="127"/>
      <c r="R145" s="127"/>
      <c r="S145" s="127"/>
      <c r="T145" s="130"/>
      <c r="V145" s="958"/>
      <c r="W145" s="958"/>
      <c r="X145" s="958"/>
      <c r="Y145" s="958"/>
      <c r="AB145" s="468"/>
    </row>
    <row r="146" spans="1:28">
      <c r="A146" s="127"/>
      <c r="B146" s="127"/>
      <c r="C146" s="127"/>
      <c r="D146" s="127"/>
      <c r="E146" s="127"/>
      <c r="F146" s="130"/>
      <c r="G146" s="127"/>
      <c r="H146" s="127"/>
      <c r="I146" s="127"/>
      <c r="J146" s="130"/>
      <c r="K146" s="127"/>
      <c r="L146" s="127"/>
      <c r="M146" s="127"/>
      <c r="N146" s="130"/>
      <c r="O146" s="130"/>
      <c r="P146" s="130"/>
      <c r="Q146" s="127"/>
      <c r="R146" s="127"/>
      <c r="S146" s="127"/>
      <c r="T146" s="130"/>
      <c r="V146" s="958"/>
      <c r="W146" s="958"/>
      <c r="X146" s="958"/>
      <c r="Y146" s="958"/>
      <c r="AB146" s="468"/>
    </row>
    <row r="147" spans="1:28">
      <c r="A147" s="127"/>
      <c r="B147" s="127"/>
      <c r="C147" s="127"/>
      <c r="D147" s="127"/>
      <c r="E147" s="127"/>
      <c r="F147" s="130"/>
      <c r="G147" s="127"/>
      <c r="H147" s="127"/>
      <c r="I147" s="127"/>
      <c r="J147" s="130"/>
      <c r="K147" s="127"/>
      <c r="L147" s="127"/>
      <c r="M147" s="127"/>
      <c r="N147" s="130"/>
      <c r="O147" s="130"/>
      <c r="P147" s="130"/>
      <c r="Q147" s="127"/>
      <c r="R147" s="127"/>
      <c r="S147" s="127"/>
      <c r="T147" s="130"/>
      <c r="V147" s="958"/>
      <c r="W147" s="958"/>
      <c r="X147" s="958"/>
      <c r="Y147" s="958"/>
      <c r="AB147" s="468"/>
    </row>
    <row r="148" spans="1:28">
      <c r="A148" s="127"/>
      <c r="B148" s="127"/>
      <c r="C148" s="127"/>
      <c r="D148" s="127"/>
      <c r="E148" s="127"/>
      <c r="F148" s="130"/>
      <c r="G148" s="127"/>
      <c r="H148" s="127"/>
      <c r="I148" s="127"/>
      <c r="J148" s="130"/>
      <c r="K148" s="127"/>
      <c r="L148" s="127"/>
      <c r="M148" s="127"/>
      <c r="N148" s="130"/>
      <c r="O148" s="130"/>
      <c r="P148" s="130"/>
      <c r="Q148" s="127"/>
      <c r="R148" s="127"/>
      <c r="S148" s="127"/>
      <c r="T148" s="130"/>
      <c r="V148" s="958"/>
      <c r="W148" s="958"/>
      <c r="X148" s="958"/>
      <c r="Y148" s="958"/>
      <c r="AB148" s="468"/>
    </row>
    <row r="149" spans="1:28">
      <c r="A149" s="127"/>
      <c r="B149" s="127"/>
      <c r="C149" s="127"/>
      <c r="D149" s="127"/>
      <c r="E149" s="127"/>
      <c r="F149" s="130"/>
      <c r="G149" s="127"/>
      <c r="H149" s="127"/>
      <c r="I149" s="127"/>
      <c r="J149" s="130"/>
      <c r="K149" s="127"/>
      <c r="L149" s="127"/>
      <c r="M149" s="127"/>
      <c r="N149" s="130"/>
      <c r="O149" s="130"/>
      <c r="P149" s="130"/>
      <c r="Q149" s="127"/>
      <c r="R149" s="127"/>
      <c r="S149" s="127"/>
      <c r="T149" s="130"/>
      <c r="V149" s="958"/>
      <c r="W149" s="958"/>
      <c r="X149" s="958"/>
      <c r="Y149" s="958"/>
      <c r="AB149" s="468"/>
    </row>
    <row r="150" spans="1:28">
      <c r="A150" s="127"/>
      <c r="B150" s="127"/>
      <c r="C150" s="127"/>
      <c r="D150" s="127"/>
      <c r="E150" s="127"/>
      <c r="F150" s="130"/>
      <c r="G150" s="127"/>
      <c r="H150" s="127"/>
      <c r="I150" s="127"/>
      <c r="J150" s="130"/>
      <c r="K150" s="127"/>
      <c r="L150" s="127"/>
      <c r="M150" s="127"/>
      <c r="N150" s="130"/>
      <c r="O150" s="130"/>
      <c r="P150" s="130"/>
      <c r="Q150" s="127"/>
      <c r="R150" s="127"/>
      <c r="S150" s="127"/>
      <c r="T150" s="130"/>
      <c r="V150" s="958"/>
      <c r="W150" s="958"/>
      <c r="X150" s="958"/>
      <c r="Y150" s="958"/>
      <c r="AB150" s="468"/>
    </row>
    <row r="151" spans="1:28">
      <c r="A151" s="127"/>
      <c r="B151" s="127"/>
      <c r="C151" s="127"/>
      <c r="D151" s="127"/>
      <c r="E151" s="127"/>
      <c r="F151" s="130"/>
      <c r="G151" s="127"/>
      <c r="H151" s="127"/>
      <c r="I151" s="127"/>
      <c r="J151" s="130"/>
      <c r="K151" s="127"/>
      <c r="L151" s="127"/>
      <c r="M151" s="127"/>
      <c r="N151" s="130"/>
      <c r="O151" s="130"/>
      <c r="P151" s="130"/>
      <c r="Q151" s="127"/>
      <c r="R151" s="127"/>
      <c r="S151" s="127"/>
      <c r="T151" s="130"/>
      <c r="V151" s="958"/>
      <c r="W151" s="958"/>
      <c r="X151" s="958"/>
      <c r="Y151" s="958"/>
      <c r="AB151" s="468"/>
    </row>
    <row r="152" spans="1:28">
      <c r="A152" s="127"/>
      <c r="B152" s="127"/>
      <c r="C152" s="127"/>
      <c r="D152" s="127"/>
      <c r="E152" s="127"/>
      <c r="F152" s="130"/>
      <c r="G152" s="127"/>
      <c r="H152" s="127"/>
      <c r="I152" s="127"/>
      <c r="J152" s="130"/>
      <c r="K152" s="127"/>
      <c r="L152" s="127"/>
      <c r="M152" s="127"/>
      <c r="N152" s="130"/>
      <c r="O152" s="130"/>
      <c r="P152" s="130"/>
      <c r="Q152" s="127"/>
      <c r="R152" s="127"/>
      <c r="S152" s="127"/>
      <c r="T152" s="130"/>
      <c r="V152" s="958"/>
      <c r="W152" s="958"/>
      <c r="X152" s="958"/>
      <c r="Y152" s="958"/>
      <c r="AB152" s="468"/>
    </row>
    <row r="153" spans="1:28">
      <c r="A153" s="127"/>
      <c r="B153" s="127"/>
      <c r="C153" s="127"/>
      <c r="D153" s="127"/>
      <c r="E153" s="127"/>
      <c r="F153" s="130"/>
      <c r="G153" s="127"/>
      <c r="H153" s="127"/>
      <c r="I153" s="127"/>
      <c r="J153" s="130"/>
      <c r="K153" s="127"/>
      <c r="L153" s="127"/>
      <c r="M153" s="127"/>
      <c r="N153" s="130"/>
      <c r="O153" s="130"/>
      <c r="P153" s="130"/>
      <c r="Q153" s="127"/>
      <c r="R153" s="127"/>
      <c r="S153" s="127"/>
      <c r="T153" s="130"/>
      <c r="V153" s="958"/>
      <c r="W153" s="958"/>
      <c r="X153" s="958"/>
      <c r="Y153" s="958"/>
      <c r="AB153" s="468"/>
    </row>
    <row r="154" spans="1:28">
      <c r="A154" s="127"/>
      <c r="B154" s="127"/>
      <c r="C154" s="127"/>
      <c r="D154" s="127"/>
      <c r="E154" s="127"/>
      <c r="F154" s="130"/>
      <c r="G154" s="127"/>
      <c r="H154" s="127"/>
      <c r="I154" s="127"/>
      <c r="J154" s="130"/>
      <c r="K154" s="127"/>
      <c r="L154" s="127"/>
      <c r="M154" s="127"/>
      <c r="N154" s="130"/>
      <c r="O154" s="130"/>
      <c r="P154" s="130"/>
      <c r="Q154" s="127"/>
      <c r="R154" s="127"/>
      <c r="S154" s="127"/>
      <c r="T154" s="130"/>
      <c r="V154" s="958"/>
      <c r="W154" s="958"/>
      <c r="X154" s="958"/>
      <c r="Y154" s="958"/>
      <c r="AB154" s="468"/>
    </row>
    <row r="155" spans="1:28">
      <c r="A155" s="127"/>
      <c r="B155" s="127"/>
      <c r="C155" s="127"/>
      <c r="D155" s="127"/>
      <c r="E155" s="127"/>
      <c r="F155" s="130"/>
      <c r="G155" s="127"/>
      <c r="H155" s="127"/>
      <c r="I155" s="127"/>
      <c r="J155" s="130"/>
      <c r="K155" s="127"/>
      <c r="L155" s="127"/>
      <c r="M155" s="127"/>
      <c r="N155" s="130"/>
      <c r="O155" s="130"/>
      <c r="P155" s="130"/>
      <c r="Q155" s="127"/>
      <c r="R155" s="127"/>
      <c r="S155" s="127"/>
      <c r="T155" s="130"/>
      <c r="V155" s="958"/>
      <c r="W155" s="958"/>
      <c r="X155" s="958"/>
      <c r="Y155" s="958"/>
      <c r="AB155" s="468"/>
    </row>
    <row r="156" spans="1:28">
      <c r="A156" s="127"/>
      <c r="B156" s="127"/>
      <c r="C156" s="127"/>
      <c r="D156" s="127"/>
      <c r="E156" s="127"/>
      <c r="F156" s="130"/>
      <c r="G156" s="127"/>
      <c r="H156" s="127"/>
      <c r="I156" s="127"/>
      <c r="J156" s="130"/>
      <c r="K156" s="127"/>
      <c r="L156" s="127"/>
      <c r="M156" s="127"/>
      <c r="N156" s="130"/>
      <c r="O156" s="130"/>
      <c r="P156" s="130"/>
      <c r="Q156" s="127"/>
      <c r="R156" s="127"/>
      <c r="S156" s="127"/>
      <c r="T156" s="130"/>
      <c r="V156" s="958"/>
      <c r="W156" s="958"/>
      <c r="X156" s="958"/>
      <c r="Y156" s="958"/>
      <c r="AB156" s="468"/>
    </row>
    <row r="157" spans="1:28">
      <c r="A157" s="127"/>
      <c r="B157" s="127"/>
      <c r="C157" s="127"/>
      <c r="D157" s="127"/>
      <c r="E157" s="127"/>
      <c r="F157" s="130"/>
      <c r="G157" s="127"/>
      <c r="H157" s="127"/>
      <c r="I157" s="127"/>
      <c r="J157" s="130"/>
      <c r="K157" s="127"/>
      <c r="L157" s="127"/>
      <c r="M157" s="127"/>
      <c r="N157" s="130"/>
      <c r="O157" s="130"/>
      <c r="P157" s="130"/>
      <c r="Q157" s="127"/>
      <c r="R157" s="127"/>
      <c r="S157" s="127"/>
      <c r="T157" s="130"/>
      <c r="V157" s="958"/>
      <c r="W157" s="958"/>
      <c r="X157" s="958"/>
      <c r="Y157" s="958"/>
      <c r="AB157" s="468"/>
    </row>
    <row r="158" spans="1:28">
      <c r="A158" s="127"/>
      <c r="B158" s="127"/>
      <c r="C158" s="127"/>
      <c r="D158" s="127"/>
      <c r="E158" s="127"/>
      <c r="F158" s="130"/>
      <c r="G158" s="127"/>
      <c r="H158" s="127"/>
      <c r="I158" s="127"/>
      <c r="J158" s="130"/>
      <c r="K158" s="127"/>
      <c r="L158" s="127"/>
      <c r="M158" s="127"/>
      <c r="N158" s="130"/>
      <c r="O158" s="130"/>
      <c r="P158" s="130"/>
      <c r="Q158" s="127"/>
      <c r="R158" s="127"/>
      <c r="S158" s="127"/>
      <c r="T158" s="130"/>
      <c r="V158" s="958"/>
      <c r="W158" s="958"/>
      <c r="X158" s="958"/>
      <c r="Y158" s="958"/>
      <c r="AB158" s="468"/>
    </row>
    <row r="159" spans="1:28">
      <c r="A159" s="127"/>
      <c r="B159" s="127"/>
      <c r="C159" s="127"/>
      <c r="D159" s="127"/>
      <c r="E159" s="127"/>
      <c r="F159" s="130"/>
      <c r="G159" s="127"/>
      <c r="H159" s="127"/>
      <c r="I159" s="127"/>
      <c r="J159" s="130"/>
      <c r="K159" s="127"/>
      <c r="L159" s="127"/>
      <c r="M159" s="127"/>
      <c r="N159" s="130"/>
      <c r="O159" s="130"/>
      <c r="P159" s="130"/>
      <c r="Q159" s="127"/>
      <c r="R159" s="127"/>
      <c r="S159" s="127"/>
      <c r="T159" s="130"/>
      <c r="V159" s="958"/>
      <c r="W159" s="958"/>
      <c r="X159" s="958"/>
      <c r="Y159" s="958"/>
      <c r="AB159" s="468"/>
    </row>
    <row r="160" spans="1:28">
      <c r="A160" s="127"/>
      <c r="B160" s="127"/>
      <c r="C160" s="127"/>
      <c r="D160" s="127"/>
      <c r="E160" s="127"/>
      <c r="F160" s="130"/>
      <c r="G160" s="127"/>
      <c r="H160" s="127"/>
      <c r="I160" s="127"/>
      <c r="J160" s="130"/>
      <c r="K160" s="127"/>
      <c r="L160" s="127"/>
      <c r="M160" s="127"/>
      <c r="N160" s="130"/>
      <c r="O160" s="130"/>
      <c r="P160" s="130"/>
      <c r="Q160" s="127"/>
      <c r="R160" s="127"/>
      <c r="S160" s="127"/>
      <c r="T160" s="130"/>
      <c r="V160" s="958"/>
      <c r="W160" s="958"/>
      <c r="X160" s="958"/>
      <c r="Y160" s="958"/>
      <c r="AB160" s="468"/>
    </row>
    <row r="161" spans="1:28">
      <c r="A161" s="127"/>
      <c r="B161" s="127"/>
      <c r="C161" s="127"/>
      <c r="D161" s="127"/>
      <c r="E161" s="127"/>
      <c r="F161" s="130"/>
      <c r="G161" s="127"/>
      <c r="H161" s="127"/>
      <c r="I161" s="127"/>
      <c r="J161" s="130"/>
      <c r="K161" s="127"/>
      <c r="L161" s="127"/>
      <c r="M161" s="127"/>
      <c r="N161" s="130"/>
      <c r="O161" s="130"/>
      <c r="P161" s="130"/>
      <c r="Q161" s="127"/>
      <c r="R161" s="127"/>
      <c r="S161" s="127"/>
      <c r="T161" s="130"/>
      <c r="V161" s="958"/>
      <c r="W161" s="958"/>
      <c r="X161" s="958"/>
      <c r="Y161" s="958"/>
      <c r="AB161" s="468"/>
    </row>
    <row r="162" spans="1:28">
      <c r="A162" s="127"/>
      <c r="B162" s="127"/>
      <c r="C162" s="127"/>
      <c r="D162" s="127"/>
      <c r="E162" s="127"/>
      <c r="F162" s="130"/>
      <c r="G162" s="127"/>
      <c r="H162" s="127"/>
      <c r="I162" s="127"/>
      <c r="J162" s="130"/>
      <c r="K162" s="127"/>
      <c r="L162" s="127"/>
      <c r="M162" s="127"/>
      <c r="N162" s="130"/>
      <c r="O162" s="130"/>
      <c r="P162" s="130"/>
      <c r="Q162" s="127"/>
      <c r="R162" s="127"/>
      <c r="S162" s="127"/>
      <c r="T162" s="130"/>
      <c r="V162" s="958"/>
      <c r="W162" s="958"/>
      <c r="X162" s="958"/>
      <c r="Y162" s="958"/>
      <c r="AB162" s="468"/>
    </row>
    <row r="163" spans="1:28">
      <c r="A163" s="127"/>
      <c r="B163" s="127"/>
      <c r="C163" s="127"/>
      <c r="D163" s="127"/>
      <c r="E163" s="127"/>
      <c r="F163" s="130"/>
      <c r="G163" s="127"/>
      <c r="H163" s="127"/>
      <c r="I163" s="127"/>
      <c r="J163" s="130"/>
      <c r="K163" s="127"/>
      <c r="L163" s="127"/>
      <c r="M163" s="127"/>
      <c r="N163" s="130"/>
      <c r="O163" s="130"/>
      <c r="P163" s="130"/>
      <c r="Q163" s="127"/>
      <c r="R163" s="127"/>
      <c r="S163" s="127"/>
      <c r="T163" s="130"/>
      <c r="V163" s="958"/>
      <c r="W163" s="958"/>
      <c r="X163" s="958"/>
      <c r="Y163" s="958"/>
      <c r="AB163" s="468"/>
    </row>
    <row r="164" spans="1:28">
      <c r="A164" s="127"/>
      <c r="B164" s="127"/>
      <c r="C164" s="127"/>
      <c r="D164" s="127"/>
      <c r="E164" s="127"/>
      <c r="F164" s="130"/>
      <c r="G164" s="127"/>
      <c r="H164" s="127"/>
      <c r="I164" s="127"/>
      <c r="J164" s="130"/>
      <c r="K164" s="127"/>
      <c r="L164" s="127"/>
      <c r="M164" s="127"/>
      <c r="N164" s="130"/>
      <c r="O164" s="130"/>
      <c r="P164" s="130"/>
      <c r="Q164" s="127"/>
      <c r="R164" s="127"/>
      <c r="S164" s="127"/>
      <c r="T164" s="130"/>
      <c r="V164" s="958"/>
      <c r="W164" s="958"/>
      <c r="X164" s="958"/>
      <c r="Y164" s="958"/>
      <c r="AB164" s="468"/>
    </row>
    <row r="165" spans="1:28">
      <c r="A165" s="127"/>
      <c r="B165" s="127"/>
      <c r="C165" s="127"/>
      <c r="D165" s="127"/>
      <c r="E165" s="127"/>
      <c r="F165" s="130"/>
      <c r="G165" s="127"/>
      <c r="H165" s="127"/>
      <c r="I165" s="127"/>
      <c r="J165" s="130"/>
      <c r="K165" s="127"/>
      <c r="L165" s="127"/>
      <c r="M165" s="127"/>
      <c r="N165" s="130"/>
      <c r="O165" s="130"/>
      <c r="P165" s="130"/>
      <c r="Q165" s="127"/>
      <c r="R165" s="127"/>
      <c r="S165" s="127"/>
      <c r="T165" s="130"/>
      <c r="V165" s="958"/>
      <c r="W165" s="958"/>
      <c r="X165" s="958"/>
      <c r="Y165" s="958"/>
      <c r="AB165" s="468"/>
    </row>
    <row r="166" spans="1:28">
      <c r="A166" s="127"/>
      <c r="B166" s="127"/>
      <c r="C166" s="127"/>
      <c r="D166" s="127"/>
      <c r="E166" s="127"/>
      <c r="F166" s="130"/>
      <c r="G166" s="127"/>
      <c r="H166" s="127"/>
      <c r="I166" s="127"/>
      <c r="J166" s="130"/>
      <c r="K166" s="127"/>
      <c r="L166" s="127"/>
      <c r="M166" s="127"/>
      <c r="N166" s="130"/>
      <c r="O166" s="130"/>
      <c r="P166" s="130"/>
      <c r="Q166" s="127"/>
      <c r="R166" s="127"/>
      <c r="S166" s="127"/>
      <c r="T166" s="130"/>
      <c r="V166" s="958"/>
      <c r="W166" s="958"/>
      <c r="X166" s="958"/>
      <c r="Y166" s="958"/>
      <c r="AB166" s="468"/>
    </row>
    <row r="167" spans="1:28">
      <c r="A167" s="127"/>
      <c r="B167" s="127"/>
      <c r="C167" s="127"/>
      <c r="D167" s="127"/>
      <c r="E167" s="127"/>
      <c r="F167" s="130"/>
      <c r="G167" s="127"/>
      <c r="H167" s="127"/>
      <c r="I167" s="127"/>
      <c r="J167" s="130"/>
      <c r="K167" s="127"/>
      <c r="L167" s="127"/>
      <c r="M167" s="127"/>
      <c r="N167" s="130"/>
      <c r="O167" s="130"/>
      <c r="P167" s="130"/>
      <c r="Q167" s="127"/>
      <c r="R167" s="127"/>
      <c r="S167" s="127"/>
      <c r="T167" s="130"/>
      <c r="V167" s="958"/>
      <c r="W167" s="958"/>
      <c r="X167" s="958"/>
      <c r="Y167" s="958"/>
      <c r="AB167" s="468"/>
    </row>
    <row r="168" spans="1:28">
      <c r="A168" s="127"/>
      <c r="B168" s="127"/>
      <c r="C168" s="127"/>
      <c r="D168" s="127"/>
      <c r="E168" s="127"/>
      <c r="F168" s="130"/>
      <c r="G168" s="127"/>
      <c r="H168" s="127"/>
      <c r="I168" s="127"/>
      <c r="J168" s="130"/>
      <c r="K168" s="127"/>
      <c r="L168" s="127"/>
      <c r="M168" s="127"/>
      <c r="N168" s="130"/>
      <c r="O168" s="130"/>
      <c r="P168" s="130"/>
      <c r="Q168" s="127"/>
      <c r="R168" s="127"/>
      <c r="S168" s="127"/>
      <c r="T168" s="130"/>
      <c r="V168" s="958"/>
      <c r="W168" s="958"/>
      <c r="X168" s="958"/>
      <c r="Y168" s="958"/>
      <c r="AB168" s="468"/>
    </row>
    <row r="169" spans="1:28">
      <c r="A169" s="127"/>
      <c r="B169" s="127"/>
      <c r="C169" s="127"/>
      <c r="D169" s="127"/>
      <c r="E169" s="127"/>
      <c r="F169" s="130"/>
      <c r="G169" s="127"/>
      <c r="H169" s="127"/>
      <c r="I169" s="127"/>
      <c r="J169" s="130"/>
      <c r="K169" s="127"/>
      <c r="L169" s="127"/>
      <c r="M169" s="127"/>
      <c r="N169" s="130"/>
      <c r="O169" s="130"/>
      <c r="P169" s="130"/>
      <c r="Q169" s="127"/>
      <c r="R169" s="127"/>
      <c r="S169" s="127"/>
      <c r="T169" s="130"/>
      <c r="V169" s="958"/>
      <c r="W169" s="958"/>
      <c r="X169" s="958"/>
      <c r="Y169" s="958"/>
      <c r="AB169" s="468"/>
    </row>
    <row r="170" spans="1:28">
      <c r="A170" s="127"/>
      <c r="B170" s="127"/>
      <c r="C170" s="127"/>
      <c r="D170" s="127"/>
      <c r="E170" s="127"/>
      <c r="F170" s="130"/>
      <c r="G170" s="127"/>
      <c r="H170" s="127"/>
      <c r="I170" s="127"/>
      <c r="J170" s="130"/>
      <c r="K170" s="127"/>
      <c r="L170" s="127"/>
      <c r="M170" s="127"/>
      <c r="N170" s="130"/>
      <c r="O170" s="130"/>
      <c r="P170" s="130"/>
      <c r="Q170" s="127"/>
      <c r="R170" s="127"/>
      <c r="S170" s="127"/>
      <c r="T170" s="130"/>
      <c r="V170" s="958"/>
      <c r="W170" s="958"/>
      <c r="X170" s="958"/>
      <c r="Y170" s="958"/>
      <c r="AB170" s="468"/>
    </row>
    <row r="171" spans="1:28">
      <c r="A171" s="127"/>
      <c r="B171" s="127"/>
      <c r="C171" s="127"/>
      <c r="D171" s="127"/>
      <c r="E171" s="127"/>
      <c r="F171" s="130"/>
      <c r="G171" s="127"/>
      <c r="H171" s="127"/>
      <c r="I171" s="127"/>
      <c r="J171" s="130"/>
      <c r="K171" s="127"/>
      <c r="L171" s="127"/>
      <c r="M171" s="127"/>
      <c r="N171" s="130"/>
      <c r="O171" s="130"/>
      <c r="P171" s="130"/>
      <c r="Q171" s="127"/>
      <c r="R171" s="127"/>
      <c r="S171" s="127"/>
      <c r="T171" s="130"/>
      <c r="V171" s="958"/>
      <c r="W171" s="958"/>
      <c r="X171" s="958"/>
      <c r="Y171" s="958"/>
      <c r="AB171" s="468"/>
    </row>
    <row r="172" spans="1:28">
      <c r="A172" s="127"/>
      <c r="B172" s="127"/>
      <c r="C172" s="127"/>
      <c r="D172" s="127"/>
      <c r="E172" s="127"/>
      <c r="F172" s="130"/>
      <c r="G172" s="127"/>
      <c r="H172" s="127"/>
      <c r="I172" s="127"/>
      <c r="J172" s="130"/>
      <c r="K172" s="127"/>
      <c r="L172" s="127"/>
      <c r="M172" s="127"/>
      <c r="N172" s="130"/>
      <c r="O172" s="130"/>
      <c r="P172" s="130"/>
      <c r="Q172" s="127"/>
      <c r="R172" s="127"/>
      <c r="S172" s="127"/>
      <c r="T172" s="130"/>
      <c r="V172" s="958"/>
      <c r="W172" s="958"/>
      <c r="X172" s="958"/>
      <c r="Y172" s="958"/>
      <c r="AB172" s="468"/>
    </row>
    <row r="173" spans="1:28">
      <c r="A173" s="127"/>
      <c r="B173" s="127"/>
      <c r="C173" s="127"/>
      <c r="D173" s="127"/>
      <c r="E173" s="127"/>
      <c r="F173" s="130"/>
      <c r="G173" s="127"/>
      <c r="H173" s="127"/>
      <c r="I173" s="127"/>
      <c r="J173" s="130"/>
      <c r="K173" s="127"/>
      <c r="L173" s="127"/>
      <c r="M173" s="127"/>
      <c r="N173" s="130"/>
      <c r="O173" s="130"/>
      <c r="P173" s="130"/>
      <c r="Q173" s="127"/>
      <c r="R173" s="127"/>
      <c r="S173" s="127"/>
      <c r="T173" s="130"/>
      <c r="V173" s="958"/>
      <c r="W173" s="958"/>
      <c r="X173" s="958"/>
      <c r="Y173" s="958"/>
      <c r="AB173" s="468"/>
    </row>
    <row r="174" spans="1:28">
      <c r="A174" s="127"/>
      <c r="B174" s="127"/>
      <c r="C174" s="127"/>
      <c r="D174" s="127"/>
      <c r="E174" s="127"/>
      <c r="F174" s="130"/>
      <c r="G174" s="127"/>
      <c r="H174" s="127"/>
      <c r="I174" s="127"/>
      <c r="J174" s="130"/>
      <c r="K174" s="127"/>
      <c r="L174" s="127"/>
      <c r="M174" s="127"/>
      <c r="N174" s="130"/>
      <c r="O174" s="130"/>
      <c r="P174" s="130"/>
      <c r="Q174" s="127"/>
      <c r="R174" s="127"/>
      <c r="S174" s="127"/>
      <c r="T174" s="130"/>
      <c r="V174" s="958"/>
      <c r="W174" s="958"/>
      <c r="X174" s="958"/>
      <c r="Y174" s="958"/>
      <c r="AB174" s="468"/>
    </row>
    <row r="175" spans="1:28">
      <c r="A175" s="127"/>
      <c r="B175" s="127"/>
      <c r="C175" s="127"/>
      <c r="D175" s="127"/>
      <c r="E175" s="127"/>
      <c r="F175" s="130"/>
      <c r="G175" s="127"/>
      <c r="H175" s="127"/>
      <c r="I175" s="127"/>
      <c r="J175" s="130"/>
      <c r="K175" s="127"/>
      <c r="L175" s="127"/>
      <c r="M175" s="127"/>
      <c r="N175" s="130"/>
      <c r="O175" s="130"/>
      <c r="P175" s="130"/>
      <c r="Q175" s="127"/>
      <c r="R175" s="127"/>
      <c r="S175" s="127"/>
      <c r="T175" s="130"/>
      <c r="V175" s="958"/>
      <c r="W175" s="958"/>
      <c r="X175" s="958"/>
      <c r="Y175" s="958"/>
      <c r="AB175" s="468"/>
    </row>
    <row r="176" spans="1:28">
      <c r="A176" s="127"/>
      <c r="B176" s="127"/>
      <c r="C176" s="127"/>
      <c r="D176" s="127"/>
      <c r="E176" s="127"/>
      <c r="F176" s="130"/>
      <c r="G176" s="127"/>
      <c r="H176" s="127"/>
      <c r="I176" s="127"/>
      <c r="J176" s="130"/>
      <c r="K176" s="127"/>
      <c r="L176" s="127"/>
      <c r="M176" s="127"/>
      <c r="N176" s="130"/>
      <c r="O176" s="130"/>
      <c r="P176" s="130"/>
      <c r="Q176" s="127"/>
      <c r="R176" s="127"/>
      <c r="S176" s="127"/>
      <c r="T176" s="130"/>
      <c r="V176" s="958"/>
      <c r="W176" s="958"/>
      <c r="X176" s="958"/>
      <c r="Y176" s="958"/>
      <c r="AB176" s="468"/>
    </row>
    <row r="177" spans="1:28">
      <c r="A177" s="127"/>
      <c r="B177" s="127"/>
      <c r="C177" s="127"/>
      <c r="D177" s="127"/>
      <c r="E177" s="127"/>
      <c r="F177" s="130"/>
      <c r="G177" s="127"/>
      <c r="H177" s="127"/>
      <c r="I177" s="127"/>
      <c r="J177" s="130"/>
      <c r="K177" s="127"/>
      <c r="L177" s="127"/>
      <c r="M177" s="127"/>
      <c r="N177" s="130"/>
      <c r="O177" s="130"/>
      <c r="P177" s="130"/>
      <c r="Q177" s="127"/>
      <c r="R177" s="127"/>
      <c r="S177" s="127"/>
      <c r="T177" s="130"/>
      <c r="V177" s="958"/>
      <c r="W177" s="958"/>
      <c r="X177" s="958"/>
      <c r="Y177" s="958"/>
      <c r="AB177" s="468"/>
    </row>
    <row r="178" spans="1:28">
      <c r="A178" s="127"/>
      <c r="B178" s="127"/>
      <c r="C178" s="127"/>
      <c r="D178" s="127"/>
      <c r="E178" s="127"/>
      <c r="F178" s="130"/>
      <c r="G178" s="127"/>
      <c r="H178" s="127"/>
      <c r="I178" s="127"/>
      <c r="J178" s="130"/>
      <c r="K178" s="127"/>
      <c r="L178" s="127"/>
      <c r="M178" s="127"/>
      <c r="N178" s="130"/>
      <c r="O178" s="130"/>
      <c r="P178" s="130"/>
      <c r="Q178" s="127"/>
      <c r="R178" s="127"/>
      <c r="S178" s="127"/>
      <c r="T178" s="130"/>
      <c r="V178" s="958"/>
      <c r="W178" s="958"/>
      <c r="X178" s="958"/>
      <c r="Y178" s="958"/>
      <c r="AB178" s="468"/>
    </row>
    <row r="179" spans="1:28">
      <c r="A179" s="127"/>
      <c r="B179" s="127"/>
      <c r="C179" s="127"/>
      <c r="D179" s="127"/>
      <c r="E179" s="127"/>
      <c r="F179" s="130"/>
      <c r="G179" s="127"/>
      <c r="H179" s="127"/>
      <c r="I179" s="127"/>
      <c r="J179" s="130"/>
      <c r="K179" s="127"/>
      <c r="L179" s="127"/>
      <c r="M179" s="127"/>
      <c r="N179" s="130"/>
      <c r="O179" s="130"/>
      <c r="P179" s="130"/>
      <c r="Q179" s="127"/>
      <c r="R179" s="127"/>
      <c r="S179" s="127"/>
      <c r="T179" s="130"/>
      <c r="V179" s="958"/>
      <c r="W179" s="958"/>
      <c r="X179" s="958"/>
      <c r="Y179" s="958"/>
      <c r="AB179" s="468"/>
    </row>
    <row r="180" spans="1:28">
      <c r="A180" s="127"/>
      <c r="B180" s="127"/>
      <c r="C180" s="127"/>
      <c r="D180" s="127"/>
      <c r="E180" s="127"/>
      <c r="F180" s="130"/>
      <c r="G180" s="127"/>
      <c r="H180" s="127"/>
      <c r="I180" s="127"/>
      <c r="J180" s="130"/>
      <c r="K180" s="127"/>
      <c r="L180" s="127"/>
      <c r="M180" s="127"/>
      <c r="N180" s="130"/>
      <c r="O180" s="130"/>
      <c r="P180" s="130"/>
      <c r="Q180" s="127"/>
      <c r="R180" s="127"/>
      <c r="S180" s="127"/>
      <c r="T180" s="130"/>
      <c r="V180" s="958"/>
      <c r="W180" s="958"/>
      <c r="X180" s="958"/>
      <c r="Y180" s="958"/>
      <c r="AB180" s="468"/>
    </row>
    <row r="181" spans="1:28">
      <c r="A181" s="127"/>
      <c r="B181" s="127"/>
      <c r="C181" s="127"/>
      <c r="D181" s="127"/>
      <c r="E181" s="127"/>
      <c r="F181" s="130"/>
      <c r="G181" s="127"/>
      <c r="H181" s="127"/>
      <c r="I181" s="127"/>
      <c r="J181" s="130"/>
      <c r="K181" s="127"/>
      <c r="L181" s="127"/>
      <c r="M181" s="127"/>
      <c r="N181" s="130"/>
      <c r="O181" s="130"/>
      <c r="P181" s="130"/>
      <c r="Q181" s="127"/>
      <c r="R181" s="127"/>
      <c r="S181" s="127"/>
      <c r="T181" s="130"/>
      <c r="V181" s="958"/>
      <c r="W181" s="958"/>
      <c r="X181" s="958"/>
      <c r="Y181" s="958"/>
      <c r="AB181" s="468"/>
    </row>
    <row r="182" spans="1:28">
      <c r="A182" s="127"/>
      <c r="B182" s="127"/>
      <c r="C182" s="127"/>
      <c r="D182" s="127"/>
      <c r="E182" s="127"/>
      <c r="F182" s="130"/>
      <c r="G182" s="127"/>
      <c r="H182" s="127"/>
      <c r="I182" s="127"/>
      <c r="J182" s="130"/>
      <c r="K182" s="127"/>
      <c r="L182" s="127"/>
      <c r="M182" s="127"/>
      <c r="N182" s="130"/>
      <c r="O182" s="130"/>
      <c r="P182" s="130"/>
      <c r="Q182" s="127"/>
      <c r="R182" s="127"/>
      <c r="S182" s="127"/>
      <c r="T182" s="130"/>
      <c r="V182" s="958"/>
      <c r="W182" s="958"/>
      <c r="X182" s="958"/>
      <c r="Y182" s="958"/>
      <c r="AB182" s="468"/>
    </row>
    <row r="183" spans="1:28">
      <c r="A183" s="127"/>
      <c r="B183" s="127"/>
      <c r="C183" s="127"/>
      <c r="D183" s="127"/>
      <c r="E183" s="127"/>
      <c r="F183" s="130"/>
      <c r="G183" s="127"/>
      <c r="H183" s="127"/>
      <c r="I183" s="127"/>
      <c r="J183" s="130"/>
      <c r="K183" s="127"/>
      <c r="L183" s="127"/>
      <c r="M183" s="127"/>
      <c r="N183" s="130"/>
      <c r="O183" s="130"/>
      <c r="P183" s="130"/>
      <c r="Q183" s="127"/>
      <c r="R183" s="127"/>
      <c r="S183" s="127"/>
      <c r="T183" s="130"/>
      <c r="V183" s="958"/>
      <c r="W183" s="958"/>
      <c r="X183" s="958"/>
      <c r="Y183" s="958"/>
      <c r="AB183" s="468"/>
    </row>
    <row r="184" spans="1:28">
      <c r="A184" s="127"/>
      <c r="B184" s="127"/>
      <c r="C184" s="127"/>
      <c r="D184" s="127"/>
      <c r="E184" s="127"/>
      <c r="F184" s="130"/>
      <c r="G184" s="127"/>
      <c r="H184" s="127"/>
      <c r="I184" s="127"/>
      <c r="J184" s="130"/>
      <c r="K184" s="127"/>
      <c r="L184" s="127"/>
      <c r="M184" s="127"/>
      <c r="N184" s="130"/>
      <c r="O184" s="130"/>
      <c r="P184" s="130"/>
      <c r="Q184" s="127"/>
      <c r="R184" s="127"/>
      <c r="S184" s="127"/>
      <c r="T184" s="130"/>
      <c r="V184" s="958"/>
      <c r="W184" s="958"/>
      <c r="X184" s="958"/>
      <c r="Y184" s="958"/>
      <c r="AB184" s="468"/>
    </row>
    <row r="185" spans="1:28">
      <c r="A185" s="127"/>
      <c r="B185" s="127"/>
      <c r="C185" s="127"/>
      <c r="D185" s="127"/>
      <c r="E185" s="127"/>
      <c r="F185" s="130"/>
      <c r="G185" s="127"/>
      <c r="H185" s="127"/>
      <c r="I185" s="127"/>
      <c r="J185" s="130"/>
      <c r="K185" s="127"/>
      <c r="L185" s="127"/>
      <c r="M185" s="127"/>
      <c r="N185" s="130"/>
      <c r="O185" s="130"/>
      <c r="P185" s="130"/>
      <c r="Q185" s="127"/>
      <c r="R185" s="127"/>
      <c r="S185" s="127"/>
      <c r="T185" s="130"/>
      <c r="V185" s="958"/>
      <c r="W185" s="958"/>
      <c r="X185" s="958"/>
      <c r="Y185" s="958"/>
      <c r="AB185" s="468"/>
    </row>
    <row r="186" spans="1:28">
      <c r="A186" s="127"/>
      <c r="B186" s="127"/>
      <c r="C186" s="127"/>
      <c r="D186" s="127"/>
      <c r="E186" s="127"/>
      <c r="F186" s="130"/>
      <c r="G186" s="127"/>
      <c r="H186" s="127"/>
      <c r="I186" s="127"/>
      <c r="J186" s="130"/>
      <c r="K186" s="127"/>
      <c r="L186" s="127"/>
      <c r="M186" s="127"/>
      <c r="N186" s="130"/>
      <c r="O186" s="130"/>
      <c r="P186" s="130"/>
      <c r="Q186" s="127"/>
      <c r="R186" s="127"/>
      <c r="S186" s="127"/>
      <c r="T186" s="130"/>
      <c r="V186" s="958"/>
      <c r="W186" s="958"/>
      <c r="X186" s="958"/>
      <c r="Y186" s="958"/>
      <c r="AB186" s="468"/>
    </row>
    <row r="187" spans="1:28">
      <c r="A187" s="127"/>
      <c r="B187" s="127"/>
      <c r="C187" s="127"/>
      <c r="D187" s="127"/>
      <c r="E187" s="127"/>
      <c r="F187" s="130"/>
      <c r="G187" s="127"/>
      <c r="H187" s="127"/>
      <c r="I187" s="127"/>
      <c r="J187" s="130"/>
      <c r="K187" s="127"/>
      <c r="L187" s="127"/>
      <c r="M187" s="127"/>
      <c r="N187" s="130"/>
      <c r="O187" s="130"/>
      <c r="P187" s="130"/>
      <c r="Q187" s="127"/>
      <c r="R187" s="127"/>
      <c r="S187" s="127"/>
      <c r="T187" s="130"/>
      <c r="V187" s="958"/>
      <c r="W187" s="958"/>
      <c r="X187" s="958"/>
      <c r="Y187" s="958"/>
      <c r="AB187" s="468"/>
    </row>
    <row r="188" spans="1:28">
      <c r="A188" s="127"/>
      <c r="B188" s="127"/>
      <c r="C188" s="127"/>
      <c r="D188" s="127"/>
      <c r="E188" s="127"/>
      <c r="F188" s="130"/>
      <c r="G188" s="127"/>
      <c r="H188" s="127"/>
      <c r="I188" s="127"/>
      <c r="J188" s="130"/>
      <c r="K188" s="127"/>
      <c r="L188" s="127"/>
      <c r="M188" s="127"/>
      <c r="N188" s="130"/>
      <c r="O188" s="130"/>
      <c r="P188" s="130"/>
      <c r="Q188" s="127"/>
      <c r="R188" s="127"/>
      <c r="S188" s="127"/>
      <c r="T188" s="130"/>
      <c r="V188" s="958"/>
      <c r="W188" s="958"/>
      <c r="X188" s="958"/>
      <c r="Y188" s="958"/>
      <c r="AB188" s="468"/>
    </row>
    <row r="189" spans="1:28">
      <c r="A189" s="127"/>
      <c r="B189" s="127"/>
      <c r="C189" s="127"/>
      <c r="D189" s="127"/>
      <c r="E189" s="127"/>
      <c r="F189" s="130"/>
      <c r="G189" s="127"/>
      <c r="H189" s="127"/>
      <c r="I189" s="127"/>
      <c r="J189" s="130"/>
      <c r="K189" s="127"/>
      <c r="L189" s="127"/>
      <c r="M189" s="127"/>
      <c r="N189" s="130"/>
      <c r="O189" s="130"/>
      <c r="P189" s="130"/>
      <c r="Q189" s="127"/>
      <c r="R189" s="127"/>
      <c r="S189" s="127"/>
      <c r="T189" s="130"/>
      <c r="V189" s="958"/>
      <c r="W189" s="958"/>
      <c r="X189" s="958"/>
      <c r="Y189" s="958"/>
      <c r="AB189" s="468"/>
    </row>
    <row r="190" spans="1:28">
      <c r="A190" s="127"/>
      <c r="B190" s="127"/>
      <c r="C190" s="127"/>
      <c r="D190" s="127"/>
      <c r="E190" s="127"/>
      <c r="F190" s="130"/>
      <c r="G190" s="127"/>
      <c r="H190" s="127"/>
      <c r="I190" s="127"/>
      <c r="J190" s="130"/>
      <c r="K190" s="127"/>
      <c r="L190" s="127"/>
      <c r="M190" s="127"/>
      <c r="N190" s="130"/>
      <c r="O190" s="130"/>
      <c r="P190" s="130"/>
      <c r="Q190" s="127"/>
      <c r="R190" s="127"/>
      <c r="S190" s="127"/>
      <c r="T190" s="130"/>
      <c r="V190" s="958"/>
      <c r="W190" s="958"/>
      <c r="X190" s="958"/>
      <c r="Y190" s="958"/>
      <c r="AB190" s="468"/>
    </row>
    <row r="191" spans="1:28">
      <c r="A191" s="127"/>
      <c r="B191" s="127"/>
      <c r="C191" s="127"/>
      <c r="D191" s="127"/>
      <c r="E191" s="127"/>
      <c r="F191" s="130"/>
      <c r="G191" s="127"/>
      <c r="H191" s="127"/>
      <c r="I191" s="127"/>
      <c r="J191" s="130"/>
      <c r="K191" s="127"/>
      <c r="L191" s="127"/>
      <c r="M191" s="127"/>
      <c r="N191" s="130"/>
      <c r="O191" s="130"/>
      <c r="P191" s="130"/>
      <c r="Q191" s="127"/>
      <c r="R191" s="127"/>
      <c r="S191" s="127"/>
      <c r="T191" s="130"/>
      <c r="V191" s="958"/>
      <c r="W191" s="958"/>
      <c r="X191" s="958"/>
      <c r="Y191" s="958"/>
      <c r="AB191" s="468"/>
    </row>
    <row r="192" spans="1:28">
      <c r="A192" s="127"/>
      <c r="B192" s="127"/>
      <c r="C192" s="127"/>
      <c r="D192" s="127"/>
      <c r="E192" s="127"/>
      <c r="F192" s="130"/>
      <c r="G192" s="127"/>
      <c r="H192" s="127"/>
      <c r="I192" s="127"/>
      <c r="J192" s="130"/>
      <c r="K192" s="127"/>
      <c r="L192" s="127"/>
      <c r="M192" s="127"/>
      <c r="N192" s="130"/>
      <c r="O192" s="130"/>
      <c r="P192" s="130"/>
      <c r="Q192" s="127"/>
      <c r="R192" s="127"/>
      <c r="S192" s="127"/>
      <c r="T192" s="130"/>
      <c r="V192" s="958"/>
      <c r="W192" s="958"/>
      <c r="X192" s="958"/>
      <c r="Y192" s="958"/>
      <c r="AB192" s="468"/>
    </row>
    <row r="193" spans="1:28">
      <c r="A193" s="127"/>
      <c r="B193" s="127"/>
      <c r="C193" s="127"/>
      <c r="D193" s="127"/>
      <c r="E193" s="127"/>
      <c r="F193" s="130"/>
      <c r="G193" s="127"/>
      <c r="H193" s="127"/>
      <c r="I193" s="127"/>
      <c r="J193" s="130"/>
      <c r="K193" s="127"/>
      <c r="L193" s="127"/>
      <c r="M193" s="127"/>
      <c r="N193" s="130"/>
      <c r="O193" s="130"/>
      <c r="P193" s="130"/>
      <c r="Q193" s="127"/>
      <c r="R193" s="127"/>
      <c r="S193" s="127"/>
      <c r="T193" s="130"/>
      <c r="V193" s="958"/>
      <c r="W193" s="958"/>
      <c r="X193" s="958"/>
      <c r="Y193" s="958"/>
      <c r="AB193" s="468"/>
    </row>
    <row r="194" spans="1:28">
      <c r="A194" s="127"/>
      <c r="B194" s="127"/>
      <c r="C194" s="127"/>
      <c r="D194" s="127"/>
      <c r="E194" s="127"/>
      <c r="F194" s="130"/>
      <c r="G194" s="127"/>
      <c r="H194" s="127"/>
      <c r="I194" s="127"/>
      <c r="J194" s="130"/>
      <c r="K194" s="127"/>
      <c r="L194" s="127"/>
      <c r="M194" s="127"/>
      <c r="N194" s="130"/>
      <c r="O194" s="130"/>
      <c r="P194" s="130"/>
      <c r="Q194" s="127"/>
      <c r="R194" s="127"/>
      <c r="S194" s="127"/>
      <c r="T194" s="130"/>
      <c r="V194" s="958"/>
      <c r="W194" s="958"/>
      <c r="X194" s="958"/>
      <c r="Y194" s="958"/>
      <c r="AB194" s="468"/>
    </row>
    <row r="195" spans="1:28">
      <c r="A195" s="127"/>
      <c r="B195" s="127"/>
      <c r="C195" s="127"/>
      <c r="D195" s="127"/>
      <c r="E195" s="127"/>
      <c r="F195" s="130"/>
      <c r="G195" s="127"/>
      <c r="H195" s="127"/>
      <c r="I195" s="127"/>
      <c r="J195" s="130"/>
      <c r="K195" s="127"/>
      <c r="L195" s="127"/>
      <c r="M195" s="127"/>
      <c r="N195" s="130"/>
      <c r="O195" s="130"/>
      <c r="P195" s="130"/>
      <c r="Q195" s="127"/>
      <c r="R195" s="127"/>
      <c r="S195" s="127"/>
      <c r="T195" s="130"/>
      <c r="V195" s="958"/>
      <c r="W195" s="958"/>
      <c r="X195" s="958"/>
      <c r="Y195" s="958"/>
      <c r="AB195" s="468"/>
    </row>
    <row r="196" spans="1:28">
      <c r="A196" s="127"/>
      <c r="B196" s="127"/>
      <c r="C196" s="127"/>
      <c r="D196" s="127"/>
      <c r="E196" s="127"/>
      <c r="F196" s="130"/>
      <c r="G196" s="127"/>
      <c r="H196" s="127"/>
      <c r="I196" s="127"/>
      <c r="J196" s="130"/>
      <c r="K196" s="127"/>
      <c r="L196" s="127"/>
      <c r="M196" s="127"/>
      <c r="N196" s="130"/>
      <c r="O196" s="130"/>
      <c r="P196" s="130"/>
      <c r="Q196" s="127"/>
      <c r="R196" s="127"/>
      <c r="S196" s="127"/>
      <c r="T196" s="130"/>
      <c r="V196" s="958"/>
      <c r="W196" s="958"/>
      <c r="X196" s="958"/>
      <c r="Y196" s="958"/>
      <c r="AB196" s="468"/>
    </row>
    <row r="197" spans="1:28">
      <c r="A197" s="127"/>
      <c r="B197" s="127"/>
      <c r="C197" s="127"/>
      <c r="D197" s="127"/>
      <c r="E197" s="127"/>
      <c r="F197" s="130"/>
      <c r="G197" s="127"/>
      <c r="H197" s="127"/>
      <c r="I197" s="127"/>
      <c r="J197" s="130"/>
      <c r="K197" s="127"/>
      <c r="L197" s="127"/>
      <c r="M197" s="127"/>
      <c r="N197" s="130"/>
      <c r="O197" s="130"/>
      <c r="P197" s="130"/>
      <c r="Q197" s="127"/>
      <c r="R197" s="127"/>
      <c r="S197" s="127"/>
      <c r="T197" s="130"/>
      <c r="V197" s="958"/>
      <c r="W197" s="958"/>
      <c r="X197" s="958"/>
      <c r="Y197" s="958"/>
      <c r="AB197" s="468"/>
    </row>
    <row r="198" spans="1:28">
      <c r="A198" s="127"/>
      <c r="B198" s="127"/>
      <c r="C198" s="127"/>
      <c r="D198" s="127"/>
      <c r="E198" s="127"/>
      <c r="F198" s="130"/>
      <c r="G198" s="127"/>
      <c r="H198" s="127"/>
      <c r="I198" s="127"/>
      <c r="J198" s="130"/>
      <c r="K198" s="127"/>
      <c r="L198" s="127"/>
      <c r="M198" s="127"/>
      <c r="N198" s="130"/>
      <c r="O198" s="130"/>
      <c r="P198" s="130"/>
      <c r="Q198" s="127"/>
      <c r="R198" s="127"/>
      <c r="S198" s="127"/>
      <c r="T198" s="130"/>
      <c r="V198" s="958"/>
      <c r="W198" s="958"/>
      <c r="X198" s="958"/>
      <c r="Y198" s="958"/>
      <c r="AB198" s="468"/>
    </row>
    <row r="199" spans="1:28">
      <c r="A199" s="127"/>
      <c r="B199" s="127"/>
      <c r="C199" s="127"/>
      <c r="D199" s="127"/>
      <c r="E199" s="127"/>
      <c r="F199" s="130"/>
      <c r="G199" s="127"/>
      <c r="H199" s="127"/>
      <c r="I199" s="127"/>
      <c r="J199" s="130"/>
      <c r="K199" s="127"/>
      <c r="L199" s="127"/>
      <c r="M199" s="127"/>
      <c r="N199" s="130"/>
      <c r="O199" s="130"/>
      <c r="P199" s="130"/>
      <c r="Q199" s="127"/>
      <c r="R199" s="127"/>
      <c r="S199" s="127"/>
      <c r="T199" s="130"/>
      <c r="V199" s="958"/>
      <c r="W199" s="958"/>
      <c r="X199" s="958"/>
      <c r="Y199" s="958"/>
      <c r="AB199" s="468"/>
    </row>
    <row r="200" spans="1:28">
      <c r="A200" s="127"/>
      <c r="B200" s="127"/>
      <c r="C200" s="127"/>
      <c r="D200" s="127"/>
      <c r="E200" s="127"/>
      <c r="F200" s="130"/>
      <c r="G200" s="127"/>
      <c r="H200" s="127"/>
      <c r="I200" s="127"/>
      <c r="J200" s="130"/>
      <c r="K200" s="127"/>
      <c r="L200" s="127"/>
      <c r="M200" s="127"/>
      <c r="N200" s="130"/>
      <c r="O200" s="130"/>
      <c r="P200" s="130"/>
      <c r="Q200" s="127"/>
      <c r="R200" s="127"/>
      <c r="S200" s="127"/>
      <c r="T200" s="130"/>
      <c r="V200" s="958"/>
      <c r="W200" s="958"/>
      <c r="X200" s="958"/>
      <c r="Y200" s="958"/>
      <c r="AB200" s="468"/>
    </row>
    <row r="201" spans="1:28">
      <c r="A201" s="127"/>
      <c r="B201" s="127"/>
      <c r="C201" s="127"/>
      <c r="D201" s="127"/>
      <c r="E201" s="127"/>
      <c r="F201" s="130"/>
      <c r="G201" s="127"/>
      <c r="H201" s="127"/>
      <c r="I201" s="127"/>
      <c r="J201" s="130"/>
      <c r="K201" s="127"/>
      <c r="L201" s="127"/>
      <c r="M201" s="127"/>
      <c r="N201" s="130"/>
      <c r="O201" s="130"/>
      <c r="P201" s="130"/>
      <c r="Q201" s="127"/>
      <c r="R201" s="127"/>
      <c r="S201" s="127"/>
      <c r="T201" s="130"/>
      <c r="V201" s="958"/>
      <c r="W201" s="958"/>
      <c r="X201" s="958"/>
      <c r="Y201" s="958"/>
      <c r="AB201" s="468"/>
    </row>
    <row r="202" spans="1:28">
      <c r="A202" s="127"/>
      <c r="B202" s="127"/>
      <c r="C202" s="127"/>
      <c r="D202" s="127"/>
      <c r="E202" s="127"/>
      <c r="F202" s="130"/>
      <c r="G202" s="127"/>
      <c r="H202" s="127"/>
      <c r="I202" s="127"/>
      <c r="J202" s="130"/>
      <c r="K202" s="127"/>
      <c r="L202" s="127"/>
      <c r="M202" s="127"/>
      <c r="N202" s="130"/>
      <c r="O202" s="130"/>
      <c r="P202" s="130"/>
      <c r="Q202" s="127"/>
      <c r="R202" s="127"/>
      <c r="S202" s="127"/>
      <c r="T202" s="130"/>
      <c r="V202" s="958"/>
      <c r="W202" s="958"/>
      <c r="X202" s="958"/>
      <c r="Y202" s="958"/>
      <c r="AB202" s="468"/>
    </row>
    <row r="203" spans="1:28">
      <c r="A203" s="127"/>
      <c r="B203" s="127"/>
      <c r="C203" s="127"/>
      <c r="D203" s="127"/>
      <c r="E203" s="127"/>
      <c r="F203" s="130"/>
      <c r="G203" s="127"/>
      <c r="H203" s="127"/>
      <c r="I203" s="127"/>
      <c r="J203" s="130"/>
      <c r="K203" s="127"/>
      <c r="L203" s="127"/>
      <c r="M203" s="127"/>
      <c r="N203" s="130"/>
      <c r="O203" s="130"/>
      <c r="P203" s="130"/>
      <c r="Q203" s="127"/>
      <c r="R203" s="127"/>
      <c r="S203" s="127"/>
      <c r="T203" s="130"/>
      <c r="V203" s="958"/>
      <c r="W203" s="958"/>
      <c r="X203" s="958"/>
      <c r="Y203" s="958"/>
      <c r="AB203" s="468"/>
    </row>
    <row r="204" spans="1:28">
      <c r="A204" s="127"/>
      <c r="B204" s="127"/>
      <c r="C204" s="127"/>
      <c r="D204" s="127"/>
      <c r="E204" s="127"/>
      <c r="F204" s="130"/>
      <c r="G204" s="127"/>
      <c r="H204" s="127"/>
      <c r="I204" s="127"/>
      <c r="J204" s="130"/>
      <c r="K204" s="127"/>
      <c r="L204" s="127"/>
      <c r="M204" s="127"/>
      <c r="N204" s="130"/>
      <c r="O204" s="130"/>
      <c r="P204" s="130"/>
      <c r="Q204" s="127"/>
      <c r="R204" s="127"/>
      <c r="S204" s="127"/>
      <c r="T204" s="130"/>
      <c r="V204" s="958"/>
      <c r="W204" s="958"/>
      <c r="X204" s="958"/>
      <c r="Y204" s="958"/>
      <c r="AB204" s="468"/>
    </row>
    <row r="205" spans="1:28">
      <c r="A205" s="127"/>
      <c r="B205" s="127"/>
      <c r="C205" s="127"/>
      <c r="D205" s="127"/>
      <c r="E205" s="127"/>
      <c r="F205" s="130"/>
      <c r="G205" s="127"/>
      <c r="H205" s="127"/>
      <c r="I205" s="127"/>
      <c r="J205" s="130"/>
      <c r="K205" s="127"/>
      <c r="L205" s="127"/>
      <c r="M205" s="127"/>
      <c r="N205" s="130"/>
      <c r="O205" s="130"/>
      <c r="P205" s="130"/>
      <c r="Q205" s="127"/>
      <c r="R205" s="127"/>
      <c r="S205" s="127"/>
      <c r="T205" s="130"/>
      <c r="AB205" s="468"/>
    </row>
    <row r="206" spans="1:28">
      <c r="A206" s="127"/>
      <c r="B206" s="127"/>
      <c r="C206" s="127"/>
      <c r="D206" s="127"/>
      <c r="E206" s="127"/>
      <c r="F206" s="130"/>
      <c r="G206" s="127"/>
      <c r="H206" s="127"/>
      <c r="I206" s="127"/>
      <c r="J206" s="130"/>
      <c r="K206" s="127"/>
      <c r="L206" s="127"/>
      <c r="M206" s="127"/>
      <c r="N206" s="130"/>
      <c r="O206" s="130"/>
      <c r="P206" s="130"/>
      <c r="Q206" s="127"/>
      <c r="R206" s="127"/>
      <c r="S206" s="127"/>
      <c r="T206" s="130"/>
      <c r="AB206" s="468"/>
    </row>
    <row r="207" spans="1:28">
      <c r="A207" s="127"/>
      <c r="B207" s="127"/>
      <c r="C207" s="127"/>
      <c r="D207" s="127"/>
      <c r="E207" s="127"/>
      <c r="F207" s="130"/>
      <c r="G207" s="127"/>
      <c r="H207" s="127"/>
      <c r="I207" s="127"/>
      <c r="J207" s="130"/>
      <c r="K207" s="127"/>
      <c r="L207" s="127"/>
      <c r="M207" s="127"/>
      <c r="N207" s="130"/>
      <c r="O207" s="130"/>
      <c r="P207" s="130"/>
      <c r="Q207" s="127"/>
      <c r="R207" s="127"/>
      <c r="S207" s="127"/>
      <c r="T207" s="130"/>
      <c r="AB207" s="468"/>
    </row>
    <row r="208" spans="1:28">
      <c r="A208" s="127"/>
      <c r="B208" s="127"/>
      <c r="C208" s="127"/>
      <c r="D208" s="127"/>
      <c r="E208" s="127"/>
      <c r="F208" s="130"/>
      <c r="G208" s="127"/>
      <c r="H208" s="127"/>
      <c r="I208" s="127"/>
      <c r="J208" s="130"/>
      <c r="K208" s="127"/>
      <c r="L208" s="127"/>
      <c r="M208" s="127"/>
      <c r="N208" s="130"/>
      <c r="O208" s="130"/>
      <c r="P208" s="130"/>
      <c r="Q208" s="127"/>
      <c r="R208" s="127"/>
      <c r="S208" s="127"/>
      <c r="T208" s="130"/>
      <c r="AB208" s="468"/>
    </row>
    <row r="209" spans="1:28">
      <c r="A209" s="127"/>
      <c r="B209" s="127"/>
      <c r="C209" s="127"/>
      <c r="D209" s="127"/>
      <c r="E209" s="127"/>
      <c r="F209" s="130"/>
      <c r="G209" s="127"/>
      <c r="H209" s="127"/>
      <c r="I209" s="127"/>
      <c r="J209" s="130"/>
      <c r="K209" s="127"/>
      <c r="L209" s="127"/>
      <c r="M209" s="127"/>
      <c r="N209" s="130"/>
      <c r="O209" s="130"/>
      <c r="P209" s="130"/>
      <c r="Q209" s="127"/>
      <c r="R209" s="127"/>
      <c r="S209" s="127"/>
      <c r="T209" s="130"/>
      <c r="AB209" s="468"/>
    </row>
    <row r="210" spans="1:28">
      <c r="A210" s="127"/>
      <c r="B210" s="127"/>
      <c r="C210" s="127"/>
      <c r="D210" s="127"/>
      <c r="E210" s="127"/>
      <c r="F210" s="130"/>
      <c r="G210" s="127"/>
      <c r="H210" s="127"/>
      <c r="I210" s="127"/>
      <c r="J210" s="130"/>
      <c r="K210" s="127"/>
      <c r="L210" s="127"/>
      <c r="M210" s="127"/>
      <c r="N210" s="130"/>
      <c r="O210" s="130"/>
      <c r="P210" s="130"/>
      <c r="Q210" s="127"/>
      <c r="R210" s="127"/>
      <c r="S210" s="127"/>
      <c r="T210" s="130"/>
      <c r="AB210" s="468"/>
    </row>
    <row r="211" spans="1:28">
      <c r="A211" s="127"/>
      <c r="B211" s="127"/>
      <c r="C211" s="127"/>
      <c r="D211" s="127"/>
      <c r="E211" s="127"/>
      <c r="F211" s="130"/>
      <c r="G211" s="127"/>
      <c r="H211" s="127"/>
      <c r="I211" s="127"/>
      <c r="J211" s="130"/>
      <c r="K211" s="127"/>
      <c r="L211" s="127"/>
      <c r="M211" s="127"/>
      <c r="N211" s="130"/>
      <c r="O211" s="130"/>
      <c r="P211" s="130"/>
      <c r="Q211" s="127"/>
      <c r="R211" s="127"/>
      <c r="S211" s="127"/>
      <c r="T211" s="130"/>
      <c r="AB211" s="468"/>
    </row>
    <row r="212" spans="1:28">
      <c r="A212" s="127"/>
      <c r="B212" s="127"/>
      <c r="C212" s="127"/>
      <c r="D212" s="127"/>
      <c r="E212" s="127"/>
      <c r="F212" s="130"/>
      <c r="G212" s="127"/>
      <c r="H212" s="127"/>
      <c r="I212" s="127"/>
      <c r="J212" s="130"/>
      <c r="K212" s="127"/>
      <c r="L212" s="127"/>
      <c r="M212" s="127"/>
      <c r="N212" s="130"/>
      <c r="O212" s="130"/>
      <c r="P212" s="130"/>
      <c r="Q212" s="127"/>
      <c r="R212" s="127"/>
      <c r="S212" s="127"/>
      <c r="T212" s="130"/>
      <c r="AB212" s="468"/>
    </row>
    <row r="213" spans="1:28">
      <c r="A213" s="127"/>
      <c r="B213" s="127"/>
      <c r="C213" s="127"/>
      <c r="D213" s="127"/>
      <c r="E213" s="127"/>
      <c r="F213" s="130"/>
      <c r="G213" s="127"/>
      <c r="H213" s="127"/>
      <c r="I213" s="127"/>
      <c r="J213" s="130"/>
      <c r="K213" s="127"/>
      <c r="L213" s="127"/>
      <c r="M213" s="127"/>
      <c r="N213" s="130"/>
      <c r="O213" s="130"/>
      <c r="P213" s="130"/>
      <c r="Q213" s="127"/>
      <c r="R213" s="127"/>
      <c r="S213" s="127"/>
      <c r="T213" s="130"/>
      <c r="AB213" s="468"/>
    </row>
    <row r="214" spans="1:28">
      <c r="A214" s="127"/>
      <c r="B214" s="127"/>
      <c r="C214" s="127"/>
      <c r="D214" s="127"/>
      <c r="E214" s="127"/>
      <c r="F214" s="130"/>
      <c r="G214" s="127"/>
      <c r="H214" s="127"/>
      <c r="I214" s="127"/>
      <c r="J214" s="130"/>
      <c r="K214" s="127"/>
      <c r="L214" s="127"/>
      <c r="M214" s="127"/>
      <c r="N214" s="130"/>
      <c r="O214" s="130"/>
      <c r="P214" s="130"/>
      <c r="Q214" s="127"/>
      <c r="R214" s="127"/>
      <c r="S214" s="127"/>
      <c r="T214" s="130"/>
      <c r="AB214" s="468"/>
    </row>
    <row r="215" spans="1:28">
      <c r="A215" s="127"/>
      <c r="B215" s="127"/>
      <c r="C215" s="127"/>
      <c r="D215" s="127"/>
      <c r="E215" s="127"/>
      <c r="F215" s="130"/>
      <c r="G215" s="127"/>
      <c r="H215" s="127"/>
      <c r="I215" s="127"/>
      <c r="J215" s="130"/>
      <c r="K215" s="127"/>
      <c r="L215" s="127"/>
      <c r="M215" s="127"/>
      <c r="N215" s="130"/>
      <c r="O215" s="130"/>
      <c r="P215" s="130"/>
      <c r="Q215" s="127"/>
      <c r="R215" s="127"/>
      <c r="S215" s="127"/>
      <c r="T215" s="130"/>
      <c r="AB215" s="468"/>
    </row>
    <row r="216" spans="1:28">
      <c r="A216" s="127"/>
      <c r="B216" s="127"/>
      <c r="C216" s="127"/>
      <c r="D216" s="127"/>
      <c r="E216" s="127"/>
      <c r="F216" s="130"/>
      <c r="G216" s="127"/>
      <c r="H216" s="127"/>
      <c r="I216" s="127"/>
      <c r="J216" s="130"/>
      <c r="K216" s="127"/>
      <c r="L216" s="127"/>
      <c r="M216" s="127"/>
      <c r="N216" s="130"/>
      <c r="O216" s="130"/>
      <c r="P216" s="130"/>
      <c r="Q216" s="127"/>
      <c r="R216" s="127"/>
      <c r="S216" s="127"/>
      <c r="T216" s="130"/>
      <c r="AB216" s="468"/>
    </row>
    <row r="217" spans="1:28">
      <c r="A217" s="127"/>
      <c r="B217" s="127"/>
      <c r="C217" s="127"/>
      <c r="D217" s="127"/>
      <c r="E217" s="127"/>
      <c r="F217" s="130"/>
      <c r="G217" s="127"/>
      <c r="H217" s="127"/>
      <c r="I217" s="127"/>
      <c r="J217" s="130"/>
      <c r="K217" s="127"/>
      <c r="L217" s="127"/>
      <c r="M217" s="127"/>
      <c r="N217" s="130"/>
      <c r="O217" s="130"/>
      <c r="P217" s="130"/>
      <c r="Q217" s="127"/>
      <c r="R217" s="127"/>
      <c r="S217" s="127"/>
      <c r="T217" s="130"/>
      <c r="AB217" s="468"/>
    </row>
    <row r="218" spans="1:28">
      <c r="A218" s="127"/>
      <c r="B218" s="127"/>
      <c r="C218" s="127"/>
      <c r="D218" s="127"/>
      <c r="E218" s="127"/>
      <c r="F218" s="130"/>
      <c r="G218" s="127"/>
      <c r="H218" s="127"/>
      <c r="I218" s="127"/>
      <c r="J218" s="130"/>
      <c r="K218" s="127"/>
      <c r="L218" s="127"/>
      <c r="M218" s="127"/>
      <c r="N218" s="130"/>
      <c r="O218" s="130"/>
      <c r="P218" s="130"/>
      <c r="Q218" s="127"/>
      <c r="R218" s="127"/>
      <c r="S218" s="127"/>
      <c r="T218" s="130"/>
      <c r="AB218" s="468"/>
    </row>
    <row r="219" spans="1:28">
      <c r="A219" s="127"/>
      <c r="B219" s="127"/>
      <c r="C219" s="127"/>
      <c r="D219" s="127"/>
      <c r="E219" s="127"/>
      <c r="F219" s="130"/>
      <c r="G219" s="127"/>
      <c r="H219" s="127"/>
      <c r="I219" s="127"/>
      <c r="J219" s="130"/>
      <c r="K219" s="127"/>
      <c r="L219" s="127"/>
      <c r="M219" s="127"/>
      <c r="N219" s="130"/>
      <c r="O219" s="130"/>
      <c r="P219" s="130"/>
      <c r="Q219" s="127"/>
      <c r="R219" s="127"/>
      <c r="S219" s="127"/>
      <c r="T219" s="130"/>
      <c r="AB219" s="468"/>
    </row>
    <row r="220" spans="1:28">
      <c r="A220" s="127"/>
      <c r="B220" s="127"/>
      <c r="C220" s="127"/>
      <c r="D220" s="127"/>
      <c r="E220" s="127"/>
      <c r="F220" s="130"/>
      <c r="G220" s="127"/>
      <c r="H220" s="127"/>
      <c r="I220" s="127"/>
      <c r="J220" s="130"/>
      <c r="K220" s="127"/>
      <c r="L220" s="127"/>
      <c r="M220" s="127"/>
      <c r="N220" s="130"/>
      <c r="O220" s="130"/>
      <c r="P220" s="130"/>
      <c r="Q220" s="127"/>
      <c r="R220" s="127"/>
      <c r="S220" s="127"/>
      <c r="T220" s="130"/>
      <c r="AB220" s="468"/>
    </row>
    <row r="221" spans="1:28">
      <c r="A221" s="127"/>
      <c r="B221" s="127"/>
      <c r="C221" s="127"/>
      <c r="D221" s="127"/>
      <c r="E221" s="127"/>
      <c r="F221" s="130"/>
      <c r="G221" s="127"/>
      <c r="H221" s="127"/>
      <c r="I221" s="127"/>
      <c r="J221" s="130"/>
      <c r="K221" s="127"/>
      <c r="L221" s="127"/>
      <c r="M221" s="127"/>
      <c r="N221" s="130"/>
      <c r="O221" s="130"/>
      <c r="P221" s="130"/>
      <c r="Q221" s="127"/>
      <c r="R221" s="127"/>
      <c r="S221" s="127"/>
      <c r="T221" s="130"/>
      <c r="AB221" s="468"/>
    </row>
    <row r="222" spans="1:28">
      <c r="A222" s="127"/>
      <c r="B222" s="127"/>
      <c r="C222" s="127"/>
      <c r="D222" s="127"/>
      <c r="E222" s="127"/>
      <c r="F222" s="130"/>
      <c r="G222" s="127"/>
      <c r="H222" s="127"/>
      <c r="I222" s="127"/>
      <c r="J222" s="130"/>
      <c r="K222" s="127"/>
      <c r="L222" s="127"/>
      <c r="M222" s="127"/>
      <c r="N222" s="130"/>
      <c r="O222" s="130"/>
      <c r="P222" s="130"/>
      <c r="Q222" s="127"/>
      <c r="R222" s="127"/>
      <c r="S222" s="127"/>
      <c r="T222" s="130"/>
      <c r="AB222" s="468"/>
    </row>
    <row r="223" spans="1:28">
      <c r="A223" s="127"/>
      <c r="B223" s="127"/>
      <c r="C223" s="127"/>
      <c r="D223" s="127"/>
      <c r="E223" s="127"/>
      <c r="F223" s="130"/>
      <c r="G223" s="127"/>
      <c r="H223" s="127"/>
      <c r="I223" s="127"/>
      <c r="J223" s="130"/>
      <c r="K223" s="127"/>
      <c r="L223" s="127"/>
      <c r="M223" s="127"/>
      <c r="N223" s="130"/>
      <c r="O223" s="130"/>
      <c r="P223" s="130"/>
      <c r="Q223" s="127"/>
      <c r="R223" s="127"/>
      <c r="S223" s="127"/>
      <c r="T223" s="130"/>
      <c r="AB223" s="468"/>
    </row>
    <row r="224" spans="1:28">
      <c r="A224" s="127"/>
      <c r="B224" s="127"/>
      <c r="C224" s="127"/>
      <c r="D224" s="127"/>
      <c r="E224" s="127"/>
      <c r="F224" s="130"/>
      <c r="G224" s="127"/>
      <c r="H224" s="127"/>
      <c r="I224" s="127"/>
      <c r="J224" s="130"/>
      <c r="K224" s="127"/>
      <c r="L224" s="127"/>
      <c r="M224" s="127"/>
      <c r="N224" s="130"/>
      <c r="O224" s="130"/>
      <c r="P224" s="130"/>
      <c r="Q224" s="127"/>
      <c r="R224" s="127"/>
      <c r="S224" s="127"/>
      <c r="T224" s="130"/>
      <c r="AB224" s="468"/>
    </row>
    <row r="225" spans="1:28">
      <c r="A225" s="127"/>
      <c r="B225" s="127"/>
      <c r="C225" s="127"/>
      <c r="D225" s="127"/>
      <c r="E225" s="127"/>
      <c r="F225" s="130"/>
      <c r="G225" s="127"/>
      <c r="H225" s="127"/>
      <c r="I225" s="127"/>
      <c r="J225" s="130"/>
      <c r="K225" s="127"/>
      <c r="L225" s="127"/>
      <c r="M225" s="127"/>
      <c r="N225" s="130"/>
      <c r="O225" s="130"/>
      <c r="P225" s="130"/>
      <c r="Q225" s="127"/>
      <c r="R225" s="127"/>
      <c r="S225" s="127"/>
      <c r="T225" s="130"/>
      <c r="AB225" s="468"/>
    </row>
    <row r="226" spans="1:28">
      <c r="A226" s="127"/>
      <c r="B226" s="127"/>
      <c r="C226" s="127"/>
      <c r="D226" s="127"/>
      <c r="E226" s="127"/>
      <c r="F226" s="130"/>
      <c r="G226" s="127"/>
      <c r="H226" s="127"/>
      <c r="I226" s="127"/>
      <c r="J226" s="130"/>
      <c r="K226" s="127"/>
      <c r="L226" s="127"/>
      <c r="M226" s="127"/>
      <c r="N226" s="130"/>
      <c r="O226" s="130"/>
      <c r="P226" s="130"/>
      <c r="Q226" s="127"/>
      <c r="R226" s="127"/>
      <c r="S226" s="127"/>
      <c r="T226" s="130"/>
      <c r="AB226" s="468"/>
    </row>
    <row r="227" spans="1:28">
      <c r="A227" s="127"/>
      <c r="B227" s="127"/>
      <c r="C227" s="127"/>
      <c r="D227" s="127"/>
      <c r="E227" s="127"/>
      <c r="F227" s="130"/>
      <c r="G227" s="127"/>
      <c r="H227" s="127"/>
      <c r="I227" s="127"/>
      <c r="J227" s="130"/>
      <c r="K227" s="127"/>
      <c r="L227" s="127"/>
      <c r="M227" s="127"/>
      <c r="N227" s="130"/>
      <c r="O227" s="130"/>
      <c r="P227" s="130"/>
      <c r="Q227" s="127"/>
      <c r="R227" s="127"/>
      <c r="S227" s="127"/>
      <c r="T227" s="130"/>
      <c r="AB227" s="468"/>
    </row>
    <row r="228" spans="1:28">
      <c r="A228" s="127"/>
      <c r="B228" s="127"/>
      <c r="C228" s="127"/>
      <c r="D228" s="127"/>
      <c r="E228" s="127"/>
      <c r="F228" s="130"/>
      <c r="G228" s="127"/>
      <c r="H228" s="127"/>
      <c r="I228" s="127"/>
      <c r="J228" s="130"/>
      <c r="K228" s="127"/>
      <c r="L228" s="127"/>
      <c r="M228" s="127"/>
      <c r="N228" s="130"/>
      <c r="O228" s="130"/>
      <c r="P228" s="130"/>
      <c r="Q228" s="127"/>
      <c r="R228" s="127"/>
      <c r="S228" s="127"/>
      <c r="T228" s="130"/>
      <c r="AB228" s="468"/>
    </row>
    <row r="229" spans="1:28">
      <c r="A229" s="127"/>
      <c r="B229" s="127"/>
      <c r="C229" s="127"/>
      <c r="D229" s="127"/>
      <c r="E229" s="127"/>
      <c r="F229" s="130"/>
      <c r="G229" s="127"/>
      <c r="H229" s="127"/>
      <c r="I229" s="127"/>
      <c r="J229" s="130"/>
      <c r="K229" s="127"/>
      <c r="L229" s="127"/>
      <c r="M229" s="127"/>
      <c r="N229" s="130"/>
      <c r="O229" s="130"/>
      <c r="P229" s="130"/>
      <c r="Q229" s="127"/>
      <c r="R229" s="127"/>
      <c r="S229" s="127"/>
      <c r="T229" s="130"/>
      <c r="AB229" s="468"/>
    </row>
    <row r="230" spans="1:28">
      <c r="A230" s="127"/>
      <c r="B230" s="127"/>
      <c r="C230" s="127"/>
      <c r="D230" s="127"/>
      <c r="E230" s="127"/>
      <c r="F230" s="130"/>
      <c r="G230" s="127"/>
      <c r="H230" s="127"/>
      <c r="I230" s="127"/>
      <c r="J230" s="130"/>
      <c r="K230" s="127"/>
      <c r="L230" s="127"/>
      <c r="M230" s="127"/>
      <c r="N230" s="130"/>
      <c r="O230" s="130"/>
      <c r="P230" s="130"/>
      <c r="Q230" s="127"/>
      <c r="R230" s="127"/>
      <c r="S230" s="127"/>
      <c r="T230" s="130"/>
      <c r="AB230" s="468"/>
    </row>
    <row r="231" spans="1:28">
      <c r="A231" s="127"/>
      <c r="B231" s="127"/>
      <c r="C231" s="127"/>
      <c r="D231" s="127"/>
      <c r="E231" s="127"/>
      <c r="F231" s="130"/>
      <c r="G231" s="127"/>
      <c r="H231" s="127"/>
      <c r="I231" s="127"/>
      <c r="J231" s="130"/>
      <c r="K231" s="127"/>
      <c r="L231" s="127"/>
      <c r="M231" s="127"/>
      <c r="N231" s="130"/>
      <c r="O231" s="130"/>
      <c r="P231" s="130"/>
      <c r="Q231" s="127"/>
      <c r="R231" s="127"/>
      <c r="S231" s="127"/>
      <c r="T231" s="130"/>
      <c r="AB231" s="468"/>
    </row>
    <row r="232" spans="1:28">
      <c r="A232" s="127"/>
      <c r="B232" s="127"/>
      <c r="C232" s="127"/>
      <c r="D232" s="127"/>
      <c r="E232" s="127"/>
      <c r="F232" s="130"/>
      <c r="G232" s="127"/>
      <c r="H232" s="127"/>
      <c r="I232" s="127"/>
      <c r="J232" s="130"/>
      <c r="K232" s="127"/>
      <c r="L232" s="127"/>
      <c r="M232" s="127"/>
      <c r="N232" s="130"/>
      <c r="O232" s="130"/>
      <c r="P232" s="130"/>
      <c r="Q232" s="127"/>
      <c r="R232" s="127"/>
      <c r="S232" s="127"/>
      <c r="T232" s="130"/>
      <c r="AB232" s="468"/>
    </row>
    <row r="233" spans="1:28">
      <c r="A233" s="127"/>
      <c r="B233" s="127"/>
      <c r="C233" s="127"/>
      <c r="D233" s="127"/>
      <c r="E233" s="127"/>
      <c r="F233" s="130"/>
      <c r="G233" s="127"/>
      <c r="H233" s="127"/>
      <c r="I233" s="127"/>
      <c r="J233" s="130"/>
      <c r="K233" s="127"/>
      <c r="L233" s="127"/>
      <c r="M233" s="127"/>
      <c r="N233" s="130"/>
      <c r="O233" s="130"/>
      <c r="P233" s="130"/>
      <c r="Q233" s="127"/>
      <c r="R233" s="127"/>
      <c r="S233" s="127"/>
      <c r="T233" s="130"/>
      <c r="AB233" s="468"/>
    </row>
    <row r="234" spans="1:28">
      <c r="A234" s="127"/>
      <c r="B234" s="127"/>
      <c r="C234" s="127"/>
      <c r="D234" s="127"/>
      <c r="E234" s="127"/>
      <c r="F234" s="130"/>
      <c r="G234" s="127"/>
      <c r="H234" s="127"/>
      <c r="I234" s="127"/>
      <c r="J234" s="130"/>
      <c r="K234" s="127"/>
      <c r="L234" s="127"/>
      <c r="M234" s="127"/>
      <c r="N234" s="130"/>
      <c r="O234" s="130"/>
      <c r="P234" s="130"/>
      <c r="Q234" s="127"/>
      <c r="R234" s="127"/>
      <c r="S234" s="127"/>
      <c r="T234" s="130"/>
      <c r="AB234" s="468"/>
    </row>
    <row r="235" spans="1:28">
      <c r="A235" s="127"/>
      <c r="B235" s="127"/>
      <c r="C235" s="127"/>
      <c r="D235" s="127"/>
      <c r="E235" s="127"/>
      <c r="F235" s="130"/>
      <c r="G235" s="127"/>
      <c r="H235" s="127"/>
      <c r="I235" s="127"/>
      <c r="J235" s="130"/>
      <c r="K235" s="127"/>
      <c r="L235" s="127"/>
      <c r="M235" s="127"/>
      <c r="N235" s="130"/>
      <c r="O235" s="130"/>
      <c r="P235" s="130"/>
      <c r="Q235" s="127"/>
      <c r="R235" s="127"/>
      <c r="S235" s="127"/>
      <c r="T235" s="130"/>
      <c r="AB235" s="468"/>
    </row>
    <row r="236" spans="1:28">
      <c r="A236" s="127"/>
      <c r="B236" s="127"/>
      <c r="C236" s="127"/>
      <c r="D236" s="127"/>
      <c r="E236" s="127"/>
      <c r="F236" s="130"/>
      <c r="G236" s="127"/>
      <c r="H236" s="127"/>
      <c r="I236" s="127"/>
      <c r="J236" s="130"/>
      <c r="K236" s="127"/>
      <c r="L236" s="127"/>
      <c r="M236" s="127"/>
      <c r="N236" s="130"/>
      <c r="O236" s="130"/>
      <c r="P236" s="130"/>
      <c r="Q236" s="127"/>
      <c r="R236" s="127"/>
      <c r="S236" s="127"/>
      <c r="T236" s="130"/>
      <c r="AB236" s="468"/>
    </row>
    <row r="237" spans="1:28">
      <c r="A237" s="127"/>
      <c r="B237" s="127"/>
      <c r="C237" s="127"/>
      <c r="D237" s="127"/>
      <c r="E237" s="127"/>
      <c r="F237" s="130"/>
      <c r="G237" s="127"/>
      <c r="H237" s="127"/>
      <c r="I237" s="127"/>
      <c r="J237" s="130"/>
      <c r="K237" s="127"/>
      <c r="L237" s="127"/>
      <c r="M237" s="127"/>
      <c r="N237" s="130"/>
      <c r="O237" s="130"/>
      <c r="P237" s="130"/>
      <c r="Q237" s="127"/>
      <c r="R237" s="127"/>
      <c r="S237" s="127"/>
      <c r="T237" s="130"/>
      <c r="AB237" s="468"/>
    </row>
    <row r="238" spans="1:28">
      <c r="A238" s="127"/>
      <c r="B238" s="127"/>
      <c r="C238" s="127"/>
      <c r="D238" s="127"/>
      <c r="E238" s="127"/>
      <c r="F238" s="130"/>
      <c r="G238" s="127"/>
      <c r="H238" s="127"/>
      <c r="I238" s="127"/>
      <c r="J238" s="130"/>
      <c r="K238" s="127"/>
      <c r="L238" s="127"/>
      <c r="M238" s="127"/>
      <c r="N238" s="130"/>
      <c r="O238" s="130"/>
      <c r="P238" s="130"/>
      <c r="Q238" s="127"/>
      <c r="R238" s="127"/>
      <c r="S238" s="127"/>
      <c r="T238" s="130"/>
      <c r="AB238" s="468"/>
    </row>
    <row r="239" spans="1:28">
      <c r="A239" s="127"/>
      <c r="B239" s="127"/>
      <c r="C239" s="127"/>
      <c r="D239" s="127"/>
      <c r="E239" s="127"/>
      <c r="F239" s="130"/>
      <c r="G239" s="127"/>
      <c r="H239" s="127"/>
      <c r="I239" s="127"/>
      <c r="J239" s="130"/>
      <c r="K239" s="127"/>
      <c r="L239" s="127"/>
      <c r="M239" s="127"/>
      <c r="N239" s="130"/>
      <c r="O239" s="130"/>
      <c r="P239" s="130"/>
      <c r="Q239" s="127"/>
      <c r="R239" s="127"/>
      <c r="S239" s="127"/>
      <c r="T239" s="130"/>
      <c r="AB239" s="468"/>
    </row>
    <row r="240" spans="1:28">
      <c r="A240" s="127"/>
      <c r="B240" s="127"/>
      <c r="C240" s="127"/>
      <c r="D240" s="127"/>
      <c r="E240" s="127"/>
      <c r="F240" s="130"/>
      <c r="G240" s="127"/>
      <c r="H240" s="127"/>
      <c r="I240" s="127"/>
      <c r="J240" s="130"/>
      <c r="K240" s="127"/>
      <c r="L240" s="127"/>
      <c r="M240" s="127"/>
      <c r="N240" s="130"/>
      <c r="O240" s="130"/>
      <c r="P240" s="130"/>
      <c r="Q240" s="127"/>
      <c r="R240" s="127"/>
      <c r="S240" s="127"/>
      <c r="T240" s="130"/>
      <c r="AB240" s="468"/>
    </row>
    <row r="241" spans="1:28">
      <c r="A241" s="127"/>
      <c r="B241" s="127"/>
      <c r="C241" s="127"/>
      <c r="D241" s="127"/>
      <c r="E241" s="127"/>
      <c r="F241" s="130"/>
      <c r="G241" s="127"/>
      <c r="H241" s="127"/>
      <c r="I241" s="127"/>
      <c r="J241" s="130"/>
      <c r="K241" s="127"/>
      <c r="L241" s="127"/>
      <c r="M241" s="127"/>
      <c r="N241" s="130"/>
      <c r="O241" s="130"/>
      <c r="P241" s="130"/>
      <c r="Q241" s="127"/>
      <c r="R241" s="127"/>
      <c r="S241" s="127"/>
      <c r="T241" s="130"/>
      <c r="AB241" s="468"/>
    </row>
    <row r="242" spans="1:28">
      <c r="A242" s="127"/>
      <c r="B242" s="127"/>
      <c r="C242" s="127"/>
      <c r="D242" s="127"/>
      <c r="E242" s="127"/>
      <c r="F242" s="130"/>
      <c r="G242" s="127"/>
      <c r="H242" s="127"/>
      <c r="I242" s="127"/>
      <c r="J242" s="130"/>
      <c r="K242" s="127"/>
      <c r="L242" s="127"/>
      <c r="M242" s="127"/>
      <c r="N242" s="130"/>
      <c r="O242" s="130"/>
      <c r="P242" s="130"/>
      <c r="Q242" s="127"/>
      <c r="R242" s="127"/>
      <c r="S242" s="127"/>
      <c r="T242" s="130"/>
      <c r="AB242" s="468"/>
    </row>
    <row r="243" spans="1:28">
      <c r="A243" s="127"/>
      <c r="B243" s="127"/>
      <c r="C243" s="127"/>
      <c r="D243" s="127"/>
      <c r="E243" s="127"/>
      <c r="F243" s="130"/>
      <c r="G243" s="127"/>
      <c r="H243" s="127"/>
      <c r="I243" s="127"/>
      <c r="J243" s="130"/>
      <c r="K243" s="127"/>
      <c r="L243" s="127"/>
      <c r="M243" s="127"/>
      <c r="N243" s="130"/>
      <c r="O243" s="130"/>
      <c r="P243" s="130"/>
      <c r="Q243" s="127"/>
      <c r="R243" s="127"/>
      <c r="S243" s="127"/>
      <c r="T243" s="130"/>
      <c r="AB243" s="468"/>
    </row>
    <row r="244" spans="1:28">
      <c r="A244" s="127"/>
      <c r="B244" s="127"/>
      <c r="C244" s="127"/>
      <c r="D244" s="127"/>
      <c r="E244" s="127"/>
      <c r="F244" s="130"/>
      <c r="G244" s="127"/>
      <c r="H244" s="127"/>
      <c r="I244" s="127"/>
      <c r="J244" s="130"/>
      <c r="K244" s="127"/>
      <c r="L244" s="127"/>
      <c r="M244" s="127"/>
      <c r="N244" s="130"/>
      <c r="O244" s="130"/>
      <c r="P244" s="130"/>
      <c r="Q244" s="127"/>
      <c r="R244" s="127"/>
      <c r="S244" s="127"/>
      <c r="T244" s="130"/>
      <c r="AB244" s="468"/>
    </row>
    <row r="245" spans="1:28">
      <c r="A245" s="127"/>
      <c r="B245" s="127"/>
      <c r="C245" s="127"/>
      <c r="D245" s="127"/>
      <c r="E245" s="127"/>
      <c r="F245" s="130"/>
      <c r="G245" s="127"/>
      <c r="H245" s="127"/>
      <c r="I245" s="127"/>
      <c r="J245" s="130"/>
      <c r="K245" s="127"/>
      <c r="L245" s="127"/>
      <c r="M245" s="127"/>
      <c r="N245" s="130"/>
      <c r="O245" s="130"/>
      <c r="P245" s="130"/>
      <c r="Q245" s="127"/>
      <c r="R245" s="127"/>
      <c r="S245" s="127"/>
      <c r="T245" s="130"/>
    </row>
    <row r="246" spans="1:28">
      <c r="A246" s="127"/>
      <c r="B246" s="127"/>
      <c r="C246" s="127"/>
      <c r="D246" s="127"/>
      <c r="E246" s="127"/>
      <c r="F246" s="130"/>
      <c r="G246" s="127"/>
      <c r="H246" s="127"/>
      <c r="I246" s="127"/>
      <c r="J246" s="130"/>
      <c r="K246" s="127"/>
      <c r="L246" s="127"/>
      <c r="M246" s="127"/>
      <c r="N246" s="130"/>
      <c r="O246" s="130"/>
      <c r="P246" s="130"/>
      <c r="Q246" s="127"/>
      <c r="R246" s="127"/>
      <c r="S246" s="127"/>
      <c r="T246" s="130"/>
    </row>
    <row r="247" spans="1:28">
      <c r="A247" s="127"/>
      <c r="B247" s="127"/>
      <c r="C247" s="127"/>
      <c r="D247" s="127"/>
      <c r="E247" s="127"/>
      <c r="F247" s="130"/>
      <c r="G247" s="127"/>
      <c r="H247" s="127"/>
      <c r="I247" s="127"/>
      <c r="J247" s="130"/>
      <c r="K247" s="127"/>
      <c r="L247" s="127"/>
      <c r="M247" s="127"/>
      <c r="N247" s="130"/>
      <c r="O247" s="130"/>
      <c r="P247" s="130"/>
      <c r="Q247" s="127"/>
      <c r="R247" s="127"/>
      <c r="S247" s="127"/>
      <c r="T247" s="130"/>
    </row>
    <row r="248" spans="1:28">
      <c r="A248" s="127"/>
      <c r="B248" s="127"/>
      <c r="C248" s="127"/>
      <c r="D248" s="127"/>
      <c r="E248" s="127"/>
      <c r="F248" s="130"/>
      <c r="G248" s="127"/>
      <c r="H248" s="127"/>
      <c r="I248" s="127"/>
      <c r="J248" s="130"/>
      <c r="K248" s="127"/>
      <c r="L248" s="127"/>
      <c r="M248" s="127"/>
      <c r="N248" s="130"/>
      <c r="O248" s="130"/>
      <c r="P248" s="130"/>
      <c r="Q248" s="127"/>
      <c r="R248" s="127"/>
      <c r="S248" s="127"/>
      <c r="T248" s="130"/>
    </row>
    <row r="249" spans="1:28">
      <c r="A249" s="127"/>
      <c r="B249" s="127"/>
      <c r="C249" s="127"/>
      <c r="D249" s="127"/>
      <c r="E249" s="127"/>
      <c r="F249" s="130"/>
      <c r="G249" s="127"/>
      <c r="H249" s="127"/>
      <c r="I249" s="127"/>
      <c r="J249" s="130"/>
      <c r="K249" s="127"/>
      <c r="L249" s="127"/>
      <c r="M249" s="127"/>
      <c r="N249" s="130"/>
      <c r="O249" s="130"/>
      <c r="P249" s="130"/>
      <c r="Q249" s="127"/>
      <c r="R249" s="127"/>
      <c r="S249" s="127"/>
      <c r="T249" s="130"/>
    </row>
    <row r="250" spans="1:28">
      <c r="A250" s="127"/>
      <c r="B250" s="127"/>
      <c r="C250" s="127"/>
      <c r="D250" s="127"/>
      <c r="E250" s="127"/>
      <c r="F250" s="130"/>
      <c r="G250" s="127"/>
      <c r="H250" s="127"/>
      <c r="I250" s="127"/>
      <c r="J250" s="130"/>
      <c r="K250" s="127"/>
      <c r="L250" s="127"/>
      <c r="M250" s="127"/>
      <c r="N250" s="130"/>
      <c r="O250" s="130"/>
      <c r="P250" s="130"/>
      <c r="Q250" s="127"/>
      <c r="R250" s="127"/>
      <c r="S250" s="127"/>
      <c r="T250" s="130"/>
    </row>
    <row r="251" spans="1:28">
      <c r="A251" s="127"/>
      <c r="B251" s="127"/>
      <c r="C251" s="127"/>
      <c r="D251" s="127"/>
      <c r="E251" s="127"/>
      <c r="F251" s="130"/>
      <c r="G251" s="127"/>
      <c r="H251" s="127"/>
      <c r="I251" s="127"/>
      <c r="J251" s="130"/>
      <c r="K251" s="127"/>
      <c r="L251" s="127"/>
      <c r="M251" s="127"/>
      <c r="N251" s="130"/>
      <c r="O251" s="130"/>
      <c r="P251" s="130"/>
      <c r="Q251" s="127"/>
      <c r="R251" s="127"/>
      <c r="S251" s="127"/>
      <c r="T251" s="130"/>
    </row>
    <row r="252" spans="1:28">
      <c r="A252" s="127"/>
      <c r="B252" s="127"/>
      <c r="C252" s="127"/>
      <c r="D252" s="127"/>
      <c r="E252" s="127"/>
      <c r="F252" s="130"/>
      <c r="G252" s="127"/>
      <c r="H252" s="127"/>
      <c r="I252" s="127"/>
      <c r="J252" s="130"/>
      <c r="K252" s="127"/>
      <c r="L252" s="127"/>
      <c r="M252" s="127"/>
      <c r="N252" s="130"/>
      <c r="O252" s="130"/>
      <c r="P252" s="130"/>
      <c r="Q252" s="127"/>
      <c r="R252" s="127"/>
      <c r="S252" s="127"/>
      <c r="T252" s="130"/>
    </row>
    <row r="253" spans="1:28">
      <c r="A253" s="127"/>
      <c r="B253" s="127"/>
      <c r="C253" s="127"/>
      <c r="D253" s="127"/>
      <c r="E253" s="127"/>
      <c r="F253" s="130"/>
      <c r="G253" s="127"/>
      <c r="H253" s="127"/>
      <c r="I253" s="127"/>
      <c r="J253" s="130"/>
      <c r="K253" s="127"/>
      <c r="L253" s="127"/>
      <c r="M253" s="127"/>
      <c r="N253" s="130"/>
      <c r="O253" s="130"/>
      <c r="P253" s="130"/>
      <c r="Q253" s="127"/>
      <c r="R253" s="127"/>
      <c r="S253" s="127"/>
      <c r="T253" s="130"/>
    </row>
    <row r="254" spans="1:28">
      <c r="A254" s="127"/>
      <c r="B254" s="127"/>
      <c r="C254" s="127"/>
      <c r="D254" s="127"/>
      <c r="E254" s="127"/>
      <c r="F254" s="130"/>
      <c r="G254" s="127"/>
      <c r="H254" s="127"/>
      <c r="I254" s="127"/>
      <c r="J254" s="130"/>
      <c r="K254" s="127"/>
      <c r="L254" s="127"/>
      <c r="M254" s="127"/>
      <c r="N254" s="130"/>
      <c r="O254" s="130"/>
      <c r="P254" s="130"/>
      <c r="Q254" s="127"/>
      <c r="R254" s="127"/>
      <c r="S254" s="127"/>
      <c r="T254" s="130"/>
    </row>
    <row r="255" spans="1:28">
      <c r="A255" s="127"/>
      <c r="B255" s="127"/>
      <c r="C255" s="127"/>
      <c r="D255" s="127"/>
      <c r="E255" s="127"/>
      <c r="F255" s="130"/>
      <c r="G255" s="127"/>
      <c r="H255" s="127"/>
      <c r="I255" s="127"/>
      <c r="J255" s="130"/>
      <c r="K255" s="127"/>
      <c r="L255" s="127"/>
      <c r="M255" s="127"/>
      <c r="N255" s="130"/>
      <c r="O255" s="130"/>
      <c r="P255" s="130"/>
      <c r="Q255" s="127"/>
      <c r="R255" s="127"/>
      <c r="S255" s="127"/>
      <c r="T255" s="130"/>
    </row>
    <row r="256" spans="1:28">
      <c r="A256" s="127"/>
      <c r="B256" s="127"/>
      <c r="C256" s="127"/>
      <c r="D256" s="127"/>
      <c r="E256" s="127"/>
      <c r="F256" s="130"/>
      <c r="G256" s="127"/>
      <c r="H256" s="127"/>
      <c r="I256" s="127"/>
      <c r="J256" s="130"/>
      <c r="K256" s="127"/>
      <c r="L256" s="127"/>
      <c r="M256" s="127"/>
      <c r="N256" s="130"/>
      <c r="O256" s="130"/>
      <c r="P256" s="130"/>
      <c r="Q256" s="127"/>
      <c r="R256" s="127"/>
      <c r="S256" s="127"/>
      <c r="T256" s="130"/>
    </row>
    <row r="257" spans="1:20">
      <c r="A257" s="127"/>
      <c r="B257" s="127"/>
      <c r="C257" s="127"/>
      <c r="D257" s="127"/>
      <c r="E257" s="127"/>
      <c r="F257" s="130"/>
      <c r="G257" s="127"/>
      <c r="H257" s="127"/>
      <c r="I257" s="127"/>
      <c r="J257" s="130"/>
      <c r="K257" s="127"/>
      <c r="L257" s="127"/>
      <c r="M257" s="127"/>
      <c r="N257" s="130"/>
      <c r="O257" s="130"/>
      <c r="P257" s="130"/>
      <c r="Q257" s="127"/>
      <c r="R257" s="127"/>
      <c r="S257" s="127"/>
      <c r="T257" s="130"/>
    </row>
    <row r="258" spans="1:20">
      <c r="A258" s="127"/>
      <c r="B258" s="127"/>
      <c r="C258" s="127"/>
      <c r="D258" s="127"/>
      <c r="E258" s="127"/>
      <c r="F258" s="130"/>
      <c r="G258" s="127"/>
      <c r="H258" s="127"/>
      <c r="I258" s="127"/>
      <c r="J258" s="130"/>
      <c r="K258" s="127"/>
      <c r="L258" s="127"/>
      <c r="M258" s="127"/>
      <c r="N258" s="130"/>
      <c r="O258" s="130"/>
      <c r="P258" s="130"/>
      <c r="Q258" s="127"/>
      <c r="R258" s="127"/>
      <c r="S258" s="127"/>
      <c r="T258" s="130"/>
    </row>
    <row r="259" spans="1:20">
      <c r="A259" s="127"/>
      <c r="B259" s="127"/>
      <c r="C259" s="127"/>
      <c r="D259" s="127"/>
      <c r="E259" s="127"/>
      <c r="F259" s="130"/>
      <c r="G259" s="127"/>
      <c r="H259" s="127"/>
      <c r="I259" s="127"/>
      <c r="J259" s="130"/>
      <c r="K259" s="127"/>
      <c r="L259" s="127"/>
      <c r="M259" s="127"/>
      <c r="N259" s="130"/>
      <c r="O259" s="130"/>
      <c r="P259" s="130"/>
      <c r="Q259" s="127"/>
      <c r="R259" s="127"/>
      <c r="S259" s="127"/>
      <c r="T259" s="130"/>
    </row>
    <row r="260" spans="1:20">
      <c r="A260" s="127"/>
      <c r="B260" s="127"/>
      <c r="C260" s="127"/>
      <c r="D260" s="127"/>
      <c r="E260" s="127"/>
      <c r="F260" s="130"/>
      <c r="G260" s="127"/>
      <c r="H260" s="127"/>
      <c r="I260" s="127"/>
      <c r="J260" s="130"/>
      <c r="K260" s="127"/>
      <c r="L260" s="127"/>
      <c r="M260" s="127"/>
      <c r="N260" s="130"/>
      <c r="O260" s="130"/>
      <c r="P260" s="130"/>
      <c r="Q260" s="127"/>
      <c r="R260" s="127"/>
      <c r="S260" s="127"/>
      <c r="T260" s="130"/>
    </row>
    <row r="261" spans="1:20">
      <c r="A261" s="127"/>
      <c r="B261" s="127"/>
      <c r="C261" s="127"/>
      <c r="D261" s="127"/>
      <c r="E261" s="127"/>
      <c r="F261" s="130"/>
      <c r="G261" s="127"/>
      <c r="H261" s="127"/>
      <c r="I261" s="127"/>
      <c r="J261" s="130"/>
      <c r="K261" s="127"/>
      <c r="L261" s="127"/>
      <c r="M261" s="127"/>
      <c r="N261" s="130"/>
      <c r="O261" s="130"/>
      <c r="P261" s="130"/>
      <c r="Q261" s="127"/>
      <c r="R261" s="127"/>
      <c r="S261" s="127"/>
      <c r="T261" s="130"/>
    </row>
    <row r="262" spans="1:20">
      <c r="A262" s="127"/>
      <c r="B262" s="127"/>
      <c r="C262" s="127"/>
      <c r="D262" s="127"/>
      <c r="E262" s="127"/>
      <c r="F262" s="130"/>
      <c r="G262" s="127"/>
      <c r="H262" s="127"/>
      <c r="I262" s="127"/>
      <c r="J262" s="130"/>
      <c r="K262" s="127"/>
      <c r="L262" s="127"/>
      <c r="M262" s="127"/>
      <c r="N262" s="130"/>
      <c r="O262" s="130"/>
      <c r="P262" s="130"/>
      <c r="Q262" s="127"/>
      <c r="R262" s="127"/>
      <c r="S262" s="127"/>
      <c r="T262" s="130"/>
    </row>
    <row r="263" spans="1:20">
      <c r="A263" s="127"/>
      <c r="B263" s="127"/>
      <c r="C263" s="127"/>
      <c r="D263" s="127"/>
      <c r="E263" s="127"/>
      <c r="F263" s="130"/>
      <c r="G263" s="127"/>
      <c r="H263" s="127"/>
      <c r="I263" s="127"/>
      <c r="J263" s="130"/>
      <c r="K263" s="127"/>
      <c r="L263" s="127"/>
      <c r="M263" s="127"/>
      <c r="N263" s="130"/>
      <c r="O263" s="130"/>
      <c r="P263" s="130"/>
      <c r="Q263" s="127"/>
      <c r="R263" s="127"/>
      <c r="S263" s="127"/>
      <c r="T263" s="130"/>
    </row>
    <row r="264" spans="1:20">
      <c r="A264" s="127"/>
      <c r="B264" s="127"/>
      <c r="C264" s="127"/>
      <c r="D264" s="127"/>
      <c r="E264" s="127"/>
      <c r="F264" s="130"/>
      <c r="G264" s="127"/>
      <c r="H264" s="127"/>
      <c r="I264" s="127"/>
      <c r="J264" s="130"/>
      <c r="K264" s="127"/>
      <c r="L264" s="127"/>
      <c r="M264" s="127"/>
      <c r="N264" s="130"/>
      <c r="O264" s="130"/>
      <c r="P264" s="130"/>
      <c r="Q264" s="127"/>
      <c r="R264" s="127"/>
      <c r="S264" s="127"/>
      <c r="T264" s="130"/>
    </row>
    <row r="265" spans="1:20">
      <c r="A265" s="127"/>
      <c r="B265" s="127"/>
      <c r="C265" s="127"/>
      <c r="D265" s="127"/>
      <c r="E265" s="127"/>
      <c r="F265" s="130"/>
      <c r="G265" s="127"/>
      <c r="H265" s="127"/>
      <c r="I265" s="127"/>
      <c r="J265" s="130"/>
      <c r="K265" s="127"/>
      <c r="L265" s="127"/>
      <c r="M265" s="127"/>
      <c r="N265" s="130"/>
      <c r="O265" s="130"/>
      <c r="P265" s="130"/>
      <c r="Q265" s="127"/>
      <c r="R265" s="127"/>
      <c r="S265" s="127"/>
      <c r="T265" s="130"/>
    </row>
    <row r="266" spans="1:20">
      <c r="A266" s="127"/>
      <c r="B266" s="127"/>
      <c r="C266" s="127"/>
      <c r="D266" s="127"/>
      <c r="E266" s="127"/>
      <c r="F266" s="130"/>
      <c r="G266" s="127"/>
      <c r="H266" s="127"/>
      <c r="I266" s="127"/>
      <c r="J266" s="130"/>
      <c r="K266" s="127"/>
      <c r="L266" s="127"/>
      <c r="M266" s="127"/>
      <c r="N266" s="130"/>
      <c r="O266" s="130"/>
      <c r="P266" s="130"/>
      <c r="Q266" s="127"/>
      <c r="R266" s="127"/>
      <c r="S266" s="127"/>
      <c r="T266" s="130"/>
    </row>
    <row r="267" spans="1:20">
      <c r="A267" s="127"/>
      <c r="B267" s="127"/>
      <c r="C267" s="127"/>
      <c r="D267" s="127"/>
      <c r="E267" s="127"/>
      <c r="F267" s="130"/>
      <c r="G267" s="127"/>
      <c r="H267" s="127"/>
      <c r="I267" s="127"/>
      <c r="J267" s="130"/>
      <c r="K267" s="127"/>
      <c r="L267" s="127"/>
      <c r="M267" s="127"/>
      <c r="N267" s="130"/>
      <c r="O267" s="130"/>
      <c r="P267" s="130"/>
      <c r="Q267" s="127"/>
      <c r="R267" s="127"/>
      <c r="S267" s="127"/>
      <c r="T267" s="130"/>
    </row>
    <row r="268" spans="1:20">
      <c r="A268" s="127"/>
      <c r="B268" s="127"/>
      <c r="C268" s="127"/>
      <c r="D268" s="127"/>
      <c r="E268" s="127"/>
      <c r="F268" s="130"/>
      <c r="G268" s="127"/>
      <c r="H268" s="127"/>
      <c r="I268" s="127"/>
      <c r="J268" s="130"/>
      <c r="K268" s="127"/>
      <c r="L268" s="127"/>
      <c r="M268" s="127"/>
      <c r="N268" s="130"/>
      <c r="O268" s="130"/>
      <c r="P268" s="130"/>
      <c r="Q268" s="127"/>
      <c r="R268" s="127"/>
      <c r="S268" s="127"/>
      <c r="T268" s="130"/>
    </row>
    <row r="269" spans="1:20">
      <c r="A269" s="127"/>
      <c r="B269" s="127"/>
      <c r="C269" s="127"/>
      <c r="D269" s="127"/>
      <c r="E269" s="127"/>
      <c r="F269" s="130"/>
      <c r="G269" s="127"/>
      <c r="H269" s="127"/>
      <c r="I269" s="127"/>
      <c r="J269" s="130"/>
      <c r="K269" s="127"/>
      <c r="L269" s="127"/>
      <c r="M269" s="127"/>
      <c r="N269" s="130"/>
      <c r="O269" s="130"/>
      <c r="P269" s="130"/>
      <c r="Q269" s="127"/>
      <c r="R269" s="127"/>
      <c r="S269" s="127"/>
      <c r="T269" s="130"/>
    </row>
    <row r="270" spans="1:20">
      <c r="A270" s="127"/>
      <c r="B270" s="127"/>
      <c r="C270" s="127"/>
      <c r="D270" s="127"/>
      <c r="E270" s="127"/>
      <c r="F270" s="130"/>
      <c r="G270" s="127"/>
      <c r="H270" s="127"/>
      <c r="I270" s="127"/>
      <c r="J270" s="130"/>
      <c r="K270" s="127"/>
      <c r="L270" s="127"/>
      <c r="M270" s="127"/>
      <c r="N270" s="130"/>
      <c r="O270" s="130"/>
      <c r="P270" s="130"/>
      <c r="Q270" s="127"/>
      <c r="R270" s="127"/>
      <c r="S270" s="127"/>
      <c r="T270" s="130"/>
    </row>
    <row r="271" spans="1:20">
      <c r="A271" s="127"/>
      <c r="B271" s="127"/>
      <c r="C271" s="127"/>
      <c r="D271" s="127"/>
      <c r="E271" s="127"/>
      <c r="F271" s="130"/>
      <c r="G271" s="127"/>
      <c r="H271" s="127"/>
      <c r="I271" s="127"/>
      <c r="J271" s="130"/>
      <c r="K271" s="127"/>
      <c r="L271" s="127"/>
      <c r="M271" s="127"/>
      <c r="N271" s="130"/>
      <c r="O271" s="130"/>
      <c r="P271" s="130"/>
      <c r="Q271" s="127"/>
      <c r="R271" s="127"/>
      <c r="S271" s="127"/>
      <c r="T271" s="130"/>
    </row>
    <row r="272" spans="1:20">
      <c r="A272" s="127"/>
      <c r="B272" s="127"/>
      <c r="C272" s="127"/>
      <c r="D272" s="127"/>
      <c r="E272" s="127"/>
      <c r="F272" s="130"/>
      <c r="G272" s="127"/>
      <c r="H272" s="127"/>
      <c r="I272" s="127"/>
      <c r="J272" s="130"/>
      <c r="K272" s="127"/>
      <c r="L272" s="127"/>
      <c r="M272" s="127"/>
      <c r="N272" s="130"/>
      <c r="O272" s="130"/>
      <c r="P272" s="130"/>
      <c r="Q272" s="127"/>
      <c r="R272" s="127"/>
      <c r="S272" s="127"/>
      <c r="T272" s="130"/>
    </row>
    <row r="273" spans="1:20">
      <c r="A273" s="127"/>
      <c r="B273" s="127"/>
      <c r="C273" s="127"/>
      <c r="D273" s="127"/>
      <c r="E273" s="127"/>
      <c r="F273" s="130"/>
      <c r="G273" s="127"/>
      <c r="H273" s="127"/>
      <c r="I273" s="127"/>
      <c r="J273" s="130"/>
      <c r="K273" s="127"/>
      <c r="L273" s="127"/>
      <c r="M273" s="127"/>
      <c r="N273" s="130"/>
      <c r="O273" s="130"/>
      <c r="P273" s="130"/>
      <c r="Q273" s="127"/>
      <c r="R273" s="127"/>
      <c r="S273" s="127"/>
      <c r="T273" s="130"/>
    </row>
    <row r="274" spans="1:20">
      <c r="A274" s="127"/>
      <c r="B274" s="127"/>
      <c r="C274" s="127"/>
      <c r="D274" s="127"/>
      <c r="E274" s="127"/>
      <c r="F274" s="130"/>
      <c r="G274" s="127"/>
      <c r="H274" s="127"/>
      <c r="I274" s="127"/>
      <c r="J274" s="130"/>
      <c r="K274" s="127"/>
      <c r="L274" s="127"/>
      <c r="M274" s="127"/>
      <c r="N274" s="130"/>
      <c r="O274" s="130"/>
      <c r="P274" s="130"/>
      <c r="Q274" s="127"/>
      <c r="R274" s="127"/>
      <c r="S274" s="127"/>
      <c r="T274" s="130"/>
    </row>
    <row r="275" spans="1:20">
      <c r="A275" s="127"/>
      <c r="B275" s="127"/>
      <c r="C275" s="127"/>
      <c r="D275" s="127"/>
      <c r="E275" s="127"/>
      <c r="F275" s="130"/>
      <c r="G275" s="127"/>
      <c r="H275" s="127"/>
      <c r="I275" s="127"/>
      <c r="J275" s="130"/>
      <c r="K275" s="127"/>
      <c r="L275" s="127"/>
      <c r="M275" s="127"/>
      <c r="N275" s="130"/>
      <c r="O275" s="130"/>
      <c r="P275" s="130"/>
      <c r="Q275" s="127"/>
      <c r="R275" s="127"/>
      <c r="S275" s="127"/>
      <c r="T275" s="130"/>
    </row>
    <row r="276" spans="1:20">
      <c r="A276" s="127"/>
      <c r="B276" s="127"/>
      <c r="C276" s="127"/>
      <c r="D276" s="127"/>
      <c r="E276" s="127"/>
      <c r="F276" s="130"/>
      <c r="G276" s="127"/>
      <c r="H276" s="127"/>
      <c r="I276" s="127"/>
      <c r="J276" s="130"/>
      <c r="K276" s="127"/>
      <c r="L276" s="127"/>
      <c r="M276" s="127"/>
      <c r="N276" s="130"/>
      <c r="O276" s="130"/>
      <c r="P276" s="130"/>
      <c r="Q276" s="127"/>
      <c r="R276" s="127"/>
      <c r="S276" s="127"/>
      <c r="T276" s="130"/>
    </row>
    <row r="277" spans="1:20">
      <c r="A277" s="127"/>
      <c r="B277" s="127"/>
      <c r="C277" s="127"/>
      <c r="D277" s="127"/>
      <c r="E277" s="127"/>
      <c r="F277" s="130"/>
      <c r="G277" s="127"/>
      <c r="H277" s="127"/>
      <c r="I277" s="127"/>
      <c r="J277" s="130"/>
      <c r="K277" s="127"/>
      <c r="L277" s="127"/>
      <c r="M277" s="127"/>
      <c r="N277" s="130"/>
      <c r="O277" s="130"/>
      <c r="P277" s="130"/>
      <c r="Q277" s="127"/>
      <c r="R277" s="127"/>
      <c r="S277" s="127"/>
      <c r="T277" s="130"/>
    </row>
    <row r="278" spans="1:20">
      <c r="A278" s="127"/>
      <c r="B278" s="127"/>
      <c r="C278" s="127"/>
      <c r="D278" s="127"/>
      <c r="E278" s="127"/>
      <c r="F278" s="130"/>
      <c r="G278" s="127"/>
      <c r="H278" s="127"/>
      <c r="I278" s="127"/>
      <c r="J278" s="130"/>
      <c r="K278" s="127"/>
      <c r="L278" s="127"/>
      <c r="M278" s="127"/>
      <c r="N278" s="130"/>
      <c r="O278" s="130"/>
      <c r="P278" s="130"/>
      <c r="Q278" s="127"/>
      <c r="R278" s="127"/>
      <c r="S278" s="127"/>
      <c r="T278" s="130"/>
    </row>
    <row r="279" spans="1:20">
      <c r="A279" s="127"/>
      <c r="B279" s="127"/>
      <c r="C279" s="127"/>
      <c r="D279" s="127"/>
      <c r="E279" s="127"/>
      <c r="F279" s="130"/>
      <c r="G279" s="127"/>
      <c r="H279" s="127"/>
      <c r="I279" s="127"/>
      <c r="J279" s="130"/>
      <c r="K279" s="127"/>
      <c r="L279" s="127"/>
      <c r="M279" s="127"/>
      <c r="N279" s="130"/>
      <c r="O279" s="130"/>
      <c r="P279" s="130"/>
      <c r="Q279" s="127"/>
      <c r="R279" s="127"/>
      <c r="S279" s="127"/>
      <c r="T279" s="130"/>
    </row>
    <row r="280" spans="1:20">
      <c r="A280" s="127"/>
      <c r="B280" s="127"/>
      <c r="C280" s="127"/>
      <c r="D280" s="127"/>
      <c r="E280" s="127"/>
      <c r="F280" s="130"/>
      <c r="G280" s="127"/>
      <c r="H280" s="127"/>
      <c r="I280" s="127"/>
      <c r="J280" s="130"/>
      <c r="K280" s="127"/>
      <c r="L280" s="127"/>
      <c r="M280" s="127"/>
      <c r="N280" s="130"/>
      <c r="O280" s="130"/>
      <c r="P280" s="130"/>
      <c r="Q280" s="127"/>
      <c r="R280" s="127"/>
      <c r="S280" s="127"/>
      <c r="T280" s="130"/>
    </row>
    <row r="281" spans="1:20">
      <c r="A281" s="127"/>
      <c r="B281" s="127"/>
      <c r="C281" s="127"/>
      <c r="D281" s="127"/>
      <c r="E281" s="127"/>
      <c r="F281" s="130"/>
      <c r="G281" s="127"/>
      <c r="H281" s="127"/>
      <c r="I281" s="127"/>
      <c r="J281" s="130"/>
      <c r="K281" s="127"/>
      <c r="L281" s="127"/>
      <c r="M281" s="127"/>
      <c r="N281" s="130"/>
      <c r="O281" s="130"/>
      <c r="P281" s="130"/>
      <c r="Q281" s="127"/>
      <c r="R281" s="127"/>
      <c r="S281" s="127"/>
      <c r="T281" s="130"/>
    </row>
    <row r="282" spans="1:20">
      <c r="A282" s="127"/>
      <c r="B282" s="127"/>
      <c r="C282" s="127"/>
      <c r="D282" s="127"/>
      <c r="E282" s="127"/>
      <c r="F282" s="130"/>
      <c r="G282" s="127"/>
      <c r="H282" s="127"/>
      <c r="I282" s="127"/>
      <c r="J282" s="130"/>
      <c r="K282" s="127"/>
      <c r="L282" s="127"/>
      <c r="M282" s="127"/>
      <c r="N282" s="130"/>
      <c r="O282" s="130"/>
      <c r="P282" s="130"/>
      <c r="Q282" s="127"/>
      <c r="R282" s="127"/>
      <c r="S282" s="127"/>
      <c r="T282" s="130"/>
    </row>
    <row r="283" spans="1:20">
      <c r="A283" s="127"/>
      <c r="B283" s="127"/>
      <c r="C283" s="127"/>
      <c r="D283" s="127"/>
      <c r="E283" s="127"/>
      <c r="F283" s="130"/>
      <c r="G283" s="127"/>
      <c r="H283" s="127"/>
      <c r="I283" s="127"/>
      <c r="J283" s="130"/>
      <c r="K283" s="127"/>
      <c r="L283" s="127"/>
      <c r="M283" s="127"/>
      <c r="N283" s="130"/>
      <c r="O283" s="130"/>
      <c r="P283" s="130"/>
      <c r="Q283" s="127"/>
      <c r="R283" s="127"/>
      <c r="S283" s="127"/>
      <c r="T283" s="130"/>
    </row>
    <row r="284" spans="1:20">
      <c r="A284" s="127"/>
      <c r="B284" s="127"/>
      <c r="C284" s="127"/>
      <c r="D284" s="127"/>
      <c r="E284" s="127"/>
      <c r="F284" s="130"/>
      <c r="G284" s="127"/>
      <c r="H284" s="127"/>
      <c r="I284" s="127"/>
      <c r="J284" s="130"/>
      <c r="K284" s="127"/>
      <c r="L284" s="127"/>
      <c r="M284" s="127"/>
      <c r="N284" s="130"/>
      <c r="O284" s="130"/>
      <c r="P284" s="130"/>
      <c r="Q284" s="127"/>
      <c r="R284" s="127"/>
      <c r="S284" s="127"/>
      <c r="T284" s="130"/>
    </row>
    <row r="285" spans="1:20">
      <c r="A285" s="127"/>
      <c r="B285" s="127"/>
      <c r="C285" s="127"/>
      <c r="D285" s="127"/>
      <c r="E285" s="127"/>
      <c r="F285" s="130"/>
      <c r="G285" s="127"/>
      <c r="H285" s="127"/>
      <c r="I285" s="127"/>
      <c r="J285" s="130"/>
      <c r="K285" s="127"/>
      <c r="L285" s="127"/>
      <c r="M285" s="127"/>
      <c r="N285" s="130"/>
      <c r="O285" s="130"/>
      <c r="P285" s="130"/>
      <c r="Q285" s="127"/>
      <c r="R285" s="127"/>
      <c r="S285" s="127"/>
      <c r="T285" s="130"/>
    </row>
    <row r="286" spans="1:20">
      <c r="A286" s="127"/>
      <c r="B286" s="127"/>
      <c r="C286" s="127"/>
      <c r="D286" s="127"/>
      <c r="E286" s="127"/>
      <c r="F286" s="130"/>
      <c r="G286" s="127"/>
      <c r="H286" s="127"/>
      <c r="I286" s="127"/>
      <c r="J286" s="130"/>
      <c r="K286" s="127"/>
      <c r="L286" s="127"/>
      <c r="M286" s="127"/>
      <c r="N286" s="130"/>
      <c r="O286" s="130"/>
      <c r="P286" s="130"/>
      <c r="Q286" s="127"/>
      <c r="R286" s="127"/>
      <c r="S286" s="127"/>
      <c r="T286" s="130"/>
    </row>
    <row r="287" spans="1:20">
      <c r="A287" s="127"/>
      <c r="B287" s="127"/>
      <c r="C287" s="127"/>
      <c r="D287" s="127"/>
      <c r="E287" s="127"/>
      <c r="F287" s="130"/>
      <c r="G287" s="127"/>
      <c r="H287" s="127"/>
      <c r="I287" s="127"/>
      <c r="J287" s="130"/>
      <c r="K287" s="127"/>
      <c r="L287" s="127"/>
      <c r="M287" s="127"/>
      <c r="N287" s="130"/>
      <c r="O287" s="130"/>
      <c r="P287" s="130"/>
      <c r="Q287" s="127"/>
      <c r="R287" s="127"/>
      <c r="S287" s="127"/>
      <c r="T287" s="130"/>
    </row>
    <row r="288" spans="1:20">
      <c r="A288" s="127"/>
      <c r="B288" s="127"/>
      <c r="C288" s="127"/>
      <c r="D288" s="127"/>
      <c r="E288" s="127"/>
      <c r="F288" s="130"/>
      <c r="G288" s="127"/>
      <c r="H288" s="127"/>
      <c r="I288" s="127"/>
      <c r="J288" s="130"/>
      <c r="K288" s="127"/>
      <c r="L288" s="127"/>
      <c r="M288" s="127"/>
      <c r="N288" s="130"/>
      <c r="O288" s="130"/>
      <c r="P288" s="130"/>
      <c r="Q288" s="127"/>
      <c r="R288" s="127"/>
      <c r="S288" s="127"/>
      <c r="T288" s="130"/>
    </row>
    <row r="289" spans="1:20">
      <c r="A289" s="127"/>
      <c r="B289" s="127"/>
      <c r="C289" s="127"/>
      <c r="D289" s="127"/>
      <c r="E289" s="127"/>
      <c r="F289" s="130"/>
      <c r="G289" s="127"/>
      <c r="H289" s="127"/>
      <c r="I289" s="127"/>
      <c r="J289" s="130"/>
      <c r="K289" s="127"/>
      <c r="L289" s="127"/>
      <c r="M289" s="127"/>
      <c r="N289" s="130"/>
      <c r="O289" s="130"/>
      <c r="P289" s="130"/>
      <c r="Q289" s="127"/>
      <c r="R289" s="127"/>
      <c r="S289" s="127"/>
      <c r="T289" s="130"/>
    </row>
    <row r="290" spans="1:20">
      <c r="A290" s="127"/>
      <c r="B290" s="127"/>
      <c r="C290" s="127"/>
      <c r="D290" s="127"/>
      <c r="E290" s="127"/>
      <c r="F290" s="130"/>
      <c r="G290" s="127"/>
      <c r="H290" s="127"/>
      <c r="I290" s="127"/>
      <c r="J290" s="130"/>
      <c r="K290" s="127"/>
      <c r="L290" s="127"/>
      <c r="M290" s="127"/>
      <c r="N290" s="130"/>
      <c r="O290" s="130"/>
      <c r="P290" s="130"/>
      <c r="Q290" s="127"/>
      <c r="R290" s="127"/>
      <c r="S290" s="127"/>
      <c r="T290" s="130"/>
    </row>
    <row r="291" spans="1:20">
      <c r="A291" s="127"/>
      <c r="B291" s="127"/>
      <c r="C291" s="127"/>
      <c r="D291" s="127"/>
      <c r="E291" s="127"/>
      <c r="F291" s="130"/>
      <c r="G291" s="127"/>
      <c r="H291" s="127"/>
      <c r="I291" s="127"/>
      <c r="J291" s="130"/>
      <c r="K291" s="127"/>
      <c r="L291" s="127"/>
      <c r="M291" s="127"/>
      <c r="N291" s="130"/>
      <c r="O291" s="130"/>
      <c r="P291" s="130"/>
      <c r="Q291" s="127"/>
      <c r="R291" s="127"/>
      <c r="S291" s="127"/>
      <c r="T291" s="130"/>
    </row>
    <row r="292" spans="1:20">
      <c r="A292" s="127"/>
      <c r="B292" s="127"/>
      <c r="C292" s="127"/>
      <c r="D292" s="127"/>
      <c r="E292" s="127"/>
      <c r="F292" s="130"/>
      <c r="G292" s="127"/>
      <c r="H292" s="127"/>
      <c r="I292" s="127"/>
      <c r="J292" s="130"/>
      <c r="K292" s="127"/>
      <c r="L292" s="127"/>
      <c r="M292" s="127"/>
      <c r="N292" s="130"/>
      <c r="O292" s="130"/>
      <c r="P292" s="130"/>
      <c r="Q292" s="127"/>
      <c r="R292" s="127"/>
      <c r="S292" s="127"/>
      <c r="T292" s="130"/>
    </row>
    <row r="293" spans="1:20">
      <c r="A293" s="127"/>
      <c r="B293" s="127"/>
      <c r="C293" s="127"/>
      <c r="D293" s="127"/>
      <c r="E293" s="127"/>
      <c r="F293" s="130"/>
      <c r="G293" s="127"/>
      <c r="H293" s="127"/>
      <c r="I293" s="127"/>
      <c r="J293" s="130"/>
      <c r="K293" s="127"/>
      <c r="L293" s="127"/>
      <c r="M293" s="127"/>
      <c r="N293" s="130"/>
      <c r="O293" s="130"/>
      <c r="P293" s="130"/>
      <c r="Q293" s="127"/>
      <c r="R293" s="127"/>
      <c r="S293" s="127"/>
      <c r="T293" s="130"/>
    </row>
    <row r="294" spans="1:20">
      <c r="A294" s="127"/>
      <c r="B294" s="127"/>
      <c r="C294" s="127"/>
      <c r="D294" s="127"/>
      <c r="E294" s="127"/>
      <c r="F294" s="130"/>
      <c r="G294" s="127"/>
      <c r="H294" s="127"/>
      <c r="I294" s="127"/>
      <c r="J294" s="130"/>
      <c r="K294" s="127"/>
      <c r="L294" s="127"/>
      <c r="M294" s="127"/>
      <c r="N294" s="130"/>
      <c r="O294" s="130"/>
      <c r="P294" s="130"/>
      <c r="Q294" s="127"/>
      <c r="R294" s="127"/>
      <c r="S294" s="127"/>
      <c r="T294" s="130"/>
    </row>
    <row r="295" spans="1:20">
      <c r="A295" s="127"/>
      <c r="B295" s="127"/>
      <c r="C295" s="127"/>
      <c r="D295" s="127"/>
      <c r="E295" s="127"/>
      <c r="F295" s="130"/>
      <c r="G295" s="127"/>
      <c r="H295" s="127"/>
      <c r="I295" s="127"/>
      <c r="J295" s="130"/>
      <c r="K295" s="127"/>
      <c r="L295" s="127"/>
      <c r="M295" s="127"/>
      <c r="N295" s="130"/>
      <c r="O295" s="130"/>
      <c r="P295" s="130"/>
      <c r="Q295" s="127"/>
      <c r="R295" s="127"/>
      <c r="S295" s="127"/>
      <c r="T295" s="130"/>
    </row>
    <row r="296" spans="1:20">
      <c r="A296" s="127"/>
      <c r="B296" s="127"/>
      <c r="C296" s="127"/>
      <c r="D296" s="127"/>
      <c r="E296" s="127"/>
      <c r="F296" s="130"/>
      <c r="G296" s="127"/>
      <c r="H296" s="127"/>
      <c r="I296" s="127"/>
      <c r="J296" s="130"/>
      <c r="K296" s="127"/>
      <c r="L296" s="127"/>
      <c r="M296" s="127"/>
      <c r="N296" s="130"/>
      <c r="O296" s="130"/>
      <c r="P296" s="130"/>
      <c r="Q296" s="127"/>
      <c r="R296" s="127"/>
      <c r="S296" s="127"/>
      <c r="T296" s="130"/>
    </row>
    <row r="297" spans="1:20">
      <c r="A297" s="127"/>
      <c r="B297" s="127"/>
      <c r="C297" s="127"/>
      <c r="D297" s="127"/>
      <c r="E297" s="127"/>
      <c r="F297" s="130"/>
      <c r="G297" s="127"/>
      <c r="H297" s="127"/>
      <c r="I297" s="127"/>
      <c r="J297" s="130"/>
      <c r="K297" s="127"/>
      <c r="L297" s="127"/>
      <c r="M297" s="127"/>
      <c r="N297" s="130"/>
      <c r="O297" s="130"/>
      <c r="P297" s="130"/>
      <c r="Q297" s="127"/>
      <c r="R297" s="127"/>
      <c r="S297" s="127"/>
      <c r="T297" s="130"/>
    </row>
    <row r="298" spans="1:20">
      <c r="A298" s="127"/>
      <c r="B298" s="127"/>
      <c r="C298" s="127"/>
      <c r="D298" s="127"/>
      <c r="E298" s="127"/>
      <c r="F298" s="130"/>
      <c r="G298" s="127"/>
      <c r="H298" s="127"/>
      <c r="I298" s="127"/>
      <c r="J298" s="130"/>
      <c r="K298" s="127"/>
      <c r="L298" s="127"/>
      <c r="M298" s="127"/>
      <c r="N298" s="130"/>
      <c r="O298" s="130"/>
      <c r="P298" s="130"/>
      <c r="Q298" s="127"/>
      <c r="R298" s="127"/>
      <c r="S298" s="127"/>
      <c r="T298" s="130"/>
    </row>
    <row r="299" spans="1:20">
      <c r="A299" s="127"/>
      <c r="B299" s="127"/>
      <c r="C299" s="127"/>
      <c r="D299" s="127"/>
      <c r="E299" s="127"/>
      <c r="F299" s="130"/>
      <c r="G299" s="127"/>
      <c r="H299" s="127"/>
      <c r="I299" s="127"/>
      <c r="J299" s="130"/>
      <c r="K299" s="127"/>
      <c r="L299" s="127"/>
      <c r="M299" s="127"/>
      <c r="N299" s="130"/>
      <c r="O299" s="130"/>
      <c r="P299" s="130"/>
      <c r="Q299" s="127"/>
      <c r="R299" s="127"/>
      <c r="S299" s="127"/>
      <c r="T299" s="130"/>
    </row>
    <row r="300" spans="1:20">
      <c r="A300" s="127"/>
      <c r="B300" s="127"/>
      <c r="C300" s="127"/>
      <c r="D300" s="127"/>
      <c r="E300" s="127"/>
      <c r="F300" s="130"/>
      <c r="G300" s="127"/>
      <c r="H300" s="127"/>
      <c r="I300" s="127"/>
      <c r="J300" s="130"/>
      <c r="K300" s="127"/>
      <c r="L300" s="127"/>
      <c r="M300" s="127"/>
      <c r="N300" s="130"/>
      <c r="O300" s="130"/>
      <c r="P300" s="130"/>
      <c r="Q300" s="127"/>
      <c r="R300" s="127"/>
      <c r="S300" s="127"/>
      <c r="T300" s="130"/>
    </row>
    <row r="301" spans="1:20">
      <c r="A301" s="127"/>
      <c r="B301" s="127"/>
      <c r="C301" s="127"/>
      <c r="D301" s="127"/>
      <c r="E301" s="127"/>
      <c r="F301" s="130"/>
      <c r="G301" s="127"/>
      <c r="H301" s="127"/>
      <c r="I301" s="127"/>
      <c r="J301" s="130"/>
      <c r="K301" s="127"/>
      <c r="L301" s="127"/>
      <c r="M301" s="127"/>
      <c r="N301" s="130"/>
      <c r="O301" s="130"/>
      <c r="P301" s="130"/>
      <c r="Q301" s="127"/>
      <c r="R301" s="127"/>
      <c r="S301" s="127"/>
      <c r="T301" s="130"/>
    </row>
    <row r="302" spans="1:20">
      <c r="A302" s="127"/>
      <c r="B302" s="127"/>
      <c r="C302" s="127"/>
      <c r="D302" s="127"/>
      <c r="E302" s="127"/>
      <c r="F302" s="130"/>
      <c r="G302" s="127"/>
      <c r="H302" s="127"/>
      <c r="I302" s="127"/>
      <c r="J302" s="130"/>
      <c r="K302" s="127"/>
      <c r="L302" s="127"/>
      <c r="M302" s="127"/>
      <c r="N302" s="130"/>
      <c r="O302" s="130"/>
      <c r="P302" s="130"/>
      <c r="Q302" s="127"/>
      <c r="R302" s="127"/>
      <c r="S302" s="127"/>
      <c r="T302" s="130"/>
    </row>
    <row r="303" spans="1:20">
      <c r="A303" s="127"/>
      <c r="B303" s="127"/>
      <c r="C303" s="127"/>
      <c r="D303" s="127"/>
      <c r="E303" s="127"/>
      <c r="F303" s="130"/>
      <c r="G303" s="127"/>
      <c r="H303" s="127"/>
      <c r="I303" s="127"/>
      <c r="J303" s="130"/>
      <c r="K303" s="127"/>
      <c r="L303" s="127"/>
      <c r="M303" s="127"/>
      <c r="N303" s="130"/>
      <c r="O303" s="130"/>
      <c r="P303" s="130"/>
      <c r="Q303" s="127"/>
      <c r="R303" s="127"/>
      <c r="S303" s="127"/>
      <c r="T303" s="130"/>
    </row>
    <row r="304" spans="1:20">
      <c r="A304" s="127"/>
      <c r="B304" s="127"/>
      <c r="C304" s="127"/>
      <c r="D304" s="127"/>
      <c r="E304" s="127"/>
      <c r="F304" s="130"/>
      <c r="G304" s="127"/>
      <c r="H304" s="127"/>
      <c r="I304" s="127"/>
      <c r="J304" s="130"/>
      <c r="K304" s="127"/>
      <c r="L304" s="127"/>
      <c r="M304" s="127"/>
      <c r="N304" s="130"/>
      <c r="O304" s="130"/>
      <c r="P304" s="130"/>
      <c r="Q304" s="127"/>
      <c r="R304" s="127"/>
      <c r="S304" s="127"/>
      <c r="T304" s="130"/>
    </row>
    <row r="305" spans="1:20">
      <c r="A305" s="127"/>
      <c r="B305" s="127"/>
      <c r="C305" s="127"/>
      <c r="D305" s="127"/>
      <c r="E305" s="127"/>
      <c r="F305" s="130"/>
      <c r="G305" s="127"/>
      <c r="H305" s="127"/>
      <c r="I305" s="127"/>
      <c r="J305" s="130"/>
      <c r="K305" s="127"/>
      <c r="L305" s="127"/>
      <c r="M305" s="127"/>
      <c r="N305" s="130"/>
      <c r="O305" s="130"/>
      <c r="P305" s="130"/>
      <c r="Q305" s="127"/>
      <c r="R305" s="127"/>
      <c r="S305" s="127"/>
      <c r="T305" s="130"/>
    </row>
    <row r="306" spans="1:20">
      <c r="A306" s="127"/>
      <c r="B306" s="127"/>
      <c r="C306" s="127"/>
      <c r="D306" s="127"/>
      <c r="E306" s="127"/>
      <c r="F306" s="130"/>
      <c r="G306" s="127"/>
      <c r="H306" s="127"/>
      <c r="I306" s="127"/>
      <c r="J306" s="130"/>
      <c r="K306" s="127"/>
      <c r="L306" s="127"/>
      <c r="M306" s="127"/>
      <c r="N306" s="130"/>
      <c r="O306" s="130"/>
      <c r="P306" s="130"/>
      <c r="Q306" s="127"/>
      <c r="R306" s="127"/>
      <c r="S306" s="127"/>
      <c r="T306" s="130"/>
    </row>
    <row r="307" spans="1:20">
      <c r="A307" s="127"/>
      <c r="B307" s="127"/>
      <c r="C307" s="127"/>
      <c r="D307" s="127"/>
      <c r="E307" s="127"/>
      <c r="F307" s="130"/>
      <c r="G307" s="127"/>
      <c r="H307" s="127"/>
      <c r="I307" s="127"/>
      <c r="J307" s="130"/>
      <c r="K307" s="127"/>
      <c r="L307" s="127"/>
      <c r="M307" s="127"/>
      <c r="N307" s="130"/>
      <c r="O307" s="130"/>
      <c r="P307" s="130"/>
      <c r="Q307" s="127"/>
      <c r="R307" s="127"/>
      <c r="S307" s="127"/>
      <c r="T307" s="130"/>
    </row>
    <row r="308" spans="1:20">
      <c r="A308" s="127"/>
      <c r="B308" s="127"/>
      <c r="C308" s="127"/>
      <c r="D308" s="127"/>
      <c r="E308" s="127"/>
      <c r="F308" s="130"/>
      <c r="G308" s="127"/>
      <c r="H308" s="127"/>
      <c r="I308" s="127"/>
      <c r="J308" s="130"/>
      <c r="K308" s="127"/>
      <c r="L308" s="127"/>
      <c r="M308" s="127"/>
      <c r="N308" s="130"/>
      <c r="O308" s="130"/>
      <c r="P308" s="130"/>
      <c r="Q308" s="127"/>
      <c r="R308" s="127"/>
      <c r="S308" s="127"/>
      <c r="T308" s="130"/>
    </row>
    <row r="309" spans="1:20">
      <c r="A309" s="127"/>
      <c r="B309" s="127"/>
      <c r="C309" s="127"/>
      <c r="D309" s="127"/>
      <c r="E309" s="127"/>
      <c r="F309" s="130"/>
      <c r="G309" s="127"/>
      <c r="H309" s="127"/>
      <c r="I309" s="127"/>
      <c r="J309" s="130"/>
      <c r="K309" s="127"/>
      <c r="L309" s="127"/>
      <c r="M309" s="127"/>
      <c r="N309" s="130"/>
      <c r="O309" s="130"/>
      <c r="P309" s="130"/>
      <c r="Q309" s="127"/>
      <c r="R309" s="127"/>
      <c r="S309" s="127"/>
      <c r="T309" s="130"/>
    </row>
    <row r="310" spans="1:20">
      <c r="A310" s="127"/>
      <c r="B310" s="127"/>
      <c r="C310" s="127"/>
      <c r="D310" s="127"/>
      <c r="E310" s="127"/>
      <c r="F310" s="130"/>
      <c r="G310" s="127"/>
      <c r="H310" s="127"/>
      <c r="I310" s="127"/>
      <c r="J310" s="130"/>
      <c r="K310" s="127"/>
      <c r="L310" s="127"/>
      <c r="M310" s="127"/>
      <c r="N310" s="130"/>
      <c r="O310" s="130"/>
      <c r="P310" s="130"/>
      <c r="Q310" s="127"/>
      <c r="R310" s="127"/>
      <c r="S310" s="127"/>
      <c r="T310" s="130"/>
    </row>
    <row r="311" spans="1:20">
      <c r="A311" s="127"/>
      <c r="B311" s="127"/>
      <c r="C311" s="127"/>
      <c r="D311" s="127"/>
      <c r="E311" s="127"/>
      <c r="F311" s="130"/>
      <c r="G311" s="127"/>
      <c r="H311" s="127"/>
      <c r="I311" s="127"/>
      <c r="J311" s="130"/>
      <c r="K311" s="127"/>
      <c r="L311" s="127"/>
      <c r="M311" s="127"/>
      <c r="N311" s="130"/>
      <c r="O311" s="130"/>
      <c r="P311" s="130"/>
      <c r="Q311" s="127"/>
      <c r="R311" s="127"/>
      <c r="S311" s="127"/>
      <c r="T311" s="130"/>
    </row>
    <row r="312" spans="1:20">
      <c r="A312" s="127"/>
      <c r="B312" s="127"/>
      <c r="C312" s="127"/>
      <c r="D312" s="127"/>
      <c r="E312" s="127"/>
      <c r="F312" s="130"/>
      <c r="G312" s="127"/>
      <c r="H312" s="127"/>
      <c r="I312" s="127"/>
      <c r="J312" s="130"/>
      <c r="K312" s="127"/>
      <c r="L312" s="127"/>
      <c r="M312" s="127"/>
      <c r="N312" s="130"/>
      <c r="O312" s="130"/>
      <c r="P312" s="130"/>
      <c r="Q312" s="127"/>
      <c r="R312" s="127"/>
      <c r="S312" s="127"/>
      <c r="T312" s="130"/>
    </row>
    <row r="313" spans="1:20">
      <c r="A313" s="127"/>
      <c r="B313" s="127"/>
      <c r="C313" s="127"/>
      <c r="D313" s="127"/>
      <c r="E313" s="127"/>
      <c r="F313" s="130"/>
      <c r="G313" s="127"/>
      <c r="H313" s="127"/>
      <c r="I313" s="127"/>
      <c r="J313" s="130"/>
      <c r="K313" s="127"/>
      <c r="L313" s="127"/>
      <c r="M313" s="127"/>
      <c r="N313" s="130"/>
      <c r="O313" s="130"/>
      <c r="P313" s="130"/>
      <c r="Q313" s="127"/>
      <c r="R313" s="127"/>
      <c r="S313" s="127"/>
      <c r="T313" s="130"/>
    </row>
    <row r="314" spans="1:20">
      <c r="A314" s="127"/>
      <c r="B314" s="127"/>
      <c r="C314" s="127"/>
      <c r="D314" s="127"/>
      <c r="E314" s="127"/>
      <c r="F314" s="130"/>
      <c r="G314" s="127"/>
      <c r="H314" s="127"/>
      <c r="I314" s="127"/>
      <c r="J314" s="130"/>
      <c r="K314" s="127"/>
      <c r="L314" s="127"/>
      <c r="M314" s="127"/>
      <c r="N314" s="130"/>
      <c r="O314" s="130"/>
      <c r="P314" s="130"/>
      <c r="Q314" s="127"/>
      <c r="R314" s="127"/>
      <c r="S314" s="127"/>
      <c r="T314" s="130"/>
    </row>
    <row r="315" spans="1:20">
      <c r="A315" s="127"/>
      <c r="B315" s="127"/>
      <c r="C315" s="127"/>
      <c r="D315" s="127"/>
      <c r="E315" s="127"/>
      <c r="F315" s="130"/>
      <c r="G315" s="127"/>
      <c r="H315" s="127"/>
      <c r="I315" s="127"/>
      <c r="J315" s="130"/>
      <c r="K315" s="127"/>
      <c r="L315" s="127"/>
      <c r="M315" s="127"/>
      <c r="N315" s="130"/>
      <c r="O315" s="130"/>
      <c r="P315" s="130"/>
      <c r="Q315" s="127"/>
      <c r="R315" s="127"/>
      <c r="S315" s="127"/>
      <c r="T315" s="130"/>
    </row>
    <row r="316" spans="1:20">
      <c r="A316" s="127"/>
      <c r="B316" s="127"/>
      <c r="C316" s="127"/>
      <c r="D316" s="127"/>
      <c r="E316" s="127"/>
      <c r="F316" s="130"/>
      <c r="G316" s="127"/>
      <c r="H316" s="127"/>
      <c r="I316" s="127"/>
      <c r="J316" s="130"/>
      <c r="K316" s="127"/>
      <c r="L316" s="127"/>
      <c r="M316" s="127"/>
      <c r="N316" s="130"/>
      <c r="O316" s="130"/>
      <c r="P316" s="130"/>
      <c r="Q316" s="127"/>
      <c r="R316" s="127"/>
      <c r="S316" s="127"/>
      <c r="T316" s="130"/>
    </row>
    <row r="317" spans="1:20">
      <c r="A317" s="127"/>
      <c r="B317" s="127"/>
      <c r="C317" s="127"/>
      <c r="D317" s="127"/>
      <c r="E317" s="127"/>
      <c r="F317" s="130"/>
      <c r="G317" s="127"/>
      <c r="H317" s="127"/>
      <c r="I317" s="127"/>
      <c r="J317" s="130"/>
      <c r="K317" s="127"/>
      <c r="L317" s="127"/>
      <c r="M317" s="127"/>
      <c r="N317" s="130"/>
      <c r="O317" s="130"/>
      <c r="P317" s="130"/>
      <c r="Q317" s="127"/>
      <c r="R317" s="127"/>
      <c r="S317" s="127"/>
      <c r="T317" s="130"/>
    </row>
    <row r="318" spans="1:20">
      <c r="A318" s="127"/>
      <c r="B318" s="127"/>
      <c r="C318" s="127"/>
      <c r="D318" s="127"/>
      <c r="E318" s="127"/>
      <c r="F318" s="130"/>
      <c r="G318" s="127"/>
      <c r="H318" s="127"/>
      <c r="I318" s="127"/>
      <c r="J318" s="130"/>
      <c r="K318" s="127"/>
      <c r="L318" s="127"/>
      <c r="M318" s="127"/>
      <c r="N318" s="130"/>
      <c r="O318" s="130"/>
      <c r="P318" s="130"/>
      <c r="Q318" s="127"/>
      <c r="R318" s="127"/>
      <c r="S318" s="127"/>
      <c r="T318" s="130"/>
    </row>
    <row r="319" spans="1:20">
      <c r="A319" s="127"/>
      <c r="B319" s="127"/>
      <c r="C319" s="127"/>
      <c r="D319" s="127"/>
      <c r="E319" s="127"/>
      <c r="F319" s="130"/>
      <c r="G319" s="127"/>
      <c r="H319" s="127"/>
      <c r="I319" s="127"/>
      <c r="J319" s="130"/>
      <c r="K319" s="127"/>
      <c r="L319" s="127"/>
      <c r="M319" s="127"/>
      <c r="N319" s="130"/>
      <c r="O319" s="130"/>
      <c r="P319" s="130"/>
      <c r="Q319" s="127"/>
      <c r="R319" s="127"/>
      <c r="S319" s="127"/>
      <c r="T319" s="130"/>
    </row>
    <row r="320" spans="1:20">
      <c r="A320" s="127"/>
      <c r="B320" s="127"/>
      <c r="C320" s="127"/>
      <c r="D320" s="127"/>
      <c r="E320" s="127"/>
      <c r="F320" s="130"/>
      <c r="G320" s="127"/>
      <c r="H320" s="127"/>
      <c r="I320" s="127"/>
      <c r="J320" s="130"/>
      <c r="K320" s="127"/>
      <c r="L320" s="127"/>
      <c r="M320" s="127"/>
      <c r="N320" s="130"/>
      <c r="O320" s="130"/>
      <c r="P320" s="130"/>
      <c r="Q320" s="127"/>
      <c r="R320" s="127"/>
      <c r="S320" s="127"/>
      <c r="T320" s="130"/>
    </row>
    <row r="321" spans="1:20">
      <c r="A321" s="127"/>
      <c r="B321" s="127"/>
      <c r="C321" s="127"/>
      <c r="D321" s="127"/>
      <c r="E321" s="127"/>
      <c r="F321" s="130"/>
      <c r="G321" s="127"/>
      <c r="H321" s="127"/>
      <c r="I321" s="127"/>
      <c r="J321" s="130"/>
      <c r="K321" s="127"/>
      <c r="L321" s="127"/>
      <c r="M321" s="127"/>
      <c r="N321" s="130"/>
      <c r="O321" s="130"/>
      <c r="P321" s="130"/>
      <c r="Q321" s="127"/>
      <c r="R321" s="127"/>
      <c r="S321" s="127"/>
      <c r="T321" s="130"/>
    </row>
    <row r="322" spans="1:20">
      <c r="A322" s="127"/>
      <c r="B322" s="127"/>
      <c r="C322" s="127"/>
      <c r="D322" s="127"/>
      <c r="E322" s="127"/>
      <c r="F322" s="130"/>
      <c r="G322" s="127"/>
      <c r="H322" s="127"/>
      <c r="I322" s="127"/>
      <c r="J322" s="130"/>
      <c r="K322" s="127"/>
      <c r="L322" s="127"/>
      <c r="M322" s="127"/>
      <c r="N322" s="130"/>
      <c r="O322" s="130"/>
      <c r="P322" s="130"/>
      <c r="Q322" s="127"/>
      <c r="R322" s="127"/>
      <c r="S322" s="127"/>
      <c r="T322" s="130"/>
    </row>
    <row r="323" spans="1:20">
      <c r="A323" s="127"/>
      <c r="B323" s="127"/>
      <c r="C323" s="127"/>
      <c r="D323" s="127"/>
      <c r="E323" s="127"/>
      <c r="F323" s="130"/>
      <c r="G323" s="127"/>
      <c r="H323" s="127"/>
      <c r="I323" s="127"/>
      <c r="J323" s="130"/>
      <c r="K323" s="127"/>
      <c r="L323" s="127"/>
      <c r="M323" s="127"/>
      <c r="N323" s="130"/>
      <c r="O323" s="130"/>
      <c r="P323" s="130"/>
      <c r="Q323" s="127"/>
      <c r="R323" s="127"/>
      <c r="S323" s="127"/>
      <c r="T323" s="130"/>
    </row>
    <row r="324" spans="1:20">
      <c r="A324" s="127"/>
      <c r="B324" s="127"/>
      <c r="C324" s="127"/>
      <c r="D324" s="127"/>
      <c r="E324" s="127"/>
      <c r="F324" s="130"/>
      <c r="G324" s="127"/>
      <c r="H324" s="127"/>
      <c r="I324" s="127"/>
      <c r="J324" s="130"/>
      <c r="K324" s="127"/>
      <c r="L324" s="127"/>
      <c r="M324" s="127"/>
      <c r="N324" s="130"/>
      <c r="O324" s="130"/>
      <c r="P324" s="130"/>
      <c r="Q324" s="127"/>
      <c r="R324" s="127"/>
      <c r="S324" s="127"/>
      <c r="T324" s="130"/>
    </row>
    <row r="325" spans="1:20">
      <c r="A325" s="127"/>
      <c r="B325" s="127"/>
      <c r="C325" s="127"/>
      <c r="D325" s="127"/>
      <c r="E325" s="127"/>
      <c r="F325" s="130"/>
      <c r="G325" s="127"/>
      <c r="H325" s="127"/>
      <c r="I325" s="127"/>
      <c r="J325" s="130"/>
      <c r="K325" s="127"/>
      <c r="L325" s="127"/>
      <c r="M325" s="127"/>
      <c r="N325" s="130"/>
      <c r="O325" s="130"/>
      <c r="P325" s="130"/>
      <c r="Q325" s="127"/>
      <c r="R325" s="127"/>
      <c r="S325" s="127"/>
      <c r="T325" s="130"/>
    </row>
    <row r="326" spans="1:20">
      <c r="A326" s="127"/>
      <c r="B326" s="127"/>
      <c r="C326" s="127"/>
      <c r="D326" s="127"/>
      <c r="E326" s="127"/>
      <c r="F326" s="130"/>
      <c r="G326" s="127"/>
      <c r="H326" s="127"/>
      <c r="I326" s="127"/>
      <c r="J326" s="130"/>
      <c r="K326" s="127"/>
      <c r="L326" s="127"/>
      <c r="M326" s="127"/>
      <c r="N326" s="130"/>
      <c r="O326" s="130"/>
      <c r="P326" s="130"/>
      <c r="Q326" s="127"/>
      <c r="R326" s="127"/>
      <c r="S326" s="127"/>
      <c r="T326" s="130"/>
    </row>
    <row r="327" spans="1:20">
      <c r="A327" s="127"/>
      <c r="B327" s="127"/>
      <c r="C327" s="127"/>
      <c r="D327" s="127"/>
      <c r="E327" s="127"/>
      <c r="F327" s="130"/>
      <c r="G327" s="127"/>
      <c r="H327" s="127"/>
      <c r="I327" s="127"/>
      <c r="J327" s="130"/>
      <c r="K327" s="127"/>
      <c r="L327" s="127"/>
      <c r="M327" s="127"/>
      <c r="N327" s="130"/>
      <c r="O327" s="130"/>
      <c r="P327" s="130"/>
      <c r="Q327" s="127"/>
      <c r="R327" s="127"/>
      <c r="S327" s="127"/>
      <c r="T327" s="130"/>
    </row>
    <row r="328" spans="1:20">
      <c r="A328" s="127"/>
      <c r="B328" s="127"/>
      <c r="C328" s="127"/>
      <c r="D328" s="127"/>
      <c r="E328" s="127"/>
      <c r="F328" s="130"/>
      <c r="G328" s="127"/>
      <c r="H328" s="127"/>
      <c r="I328" s="127"/>
      <c r="J328" s="130"/>
      <c r="K328" s="127"/>
      <c r="L328" s="127"/>
      <c r="M328" s="127"/>
      <c r="N328" s="130"/>
      <c r="O328" s="130"/>
      <c r="P328" s="130"/>
      <c r="Q328" s="127"/>
      <c r="R328" s="127"/>
      <c r="S328" s="127"/>
      <c r="T328" s="130"/>
    </row>
    <row r="329" spans="1:20">
      <c r="A329" s="127"/>
      <c r="B329" s="127"/>
      <c r="C329" s="127"/>
      <c r="D329" s="127"/>
      <c r="E329" s="127"/>
      <c r="F329" s="130"/>
      <c r="G329" s="127"/>
      <c r="H329" s="127"/>
      <c r="I329" s="127"/>
      <c r="J329" s="130"/>
      <c r="K329" s="127"/>
      <c r="L329" s="127"/>
      <c r="M329" s="127"/>
      <c r="N329" s="130"/>
      <c r="O329" s="130"/>
      <c r="P329" s="130"/>
      <c r="Q329" s="127"/>
      <c r="R329" s="127"/>
      <c r="S329" s="127"/>
      <c r="T329" s="130"/>
    </row>
    <row r="330" spans="1:20">
      <c r="A330" s="127"/>
      <c r="B330" s="127"/>
      <c r="C330" s="127"/>
      <c r="D330" s="127"/>
      <c r="E330" s="127"/>
      <c r="F330" s="130"/>
      <c r="G330" s="127"/>
      <c r="H330" s="127"/>
      <c r="I330" s="127"/>
      <c r="J330" s="130"/>
      <c r="K330" s="127"/>
      <c r="L330" s="127"/>
      <c r="M330" s="127"/>
      <c r="N330" s="130"/>
      <c r="O330" s="130"/>
      <c r="P330" s="130"/>
      <c r="Q330" s="127"/>
      <c r="R330" s="127"/>
      <c r="S330" s="127"/>
      <c r="T330" s="130"/>
    </row>
    <row r="331" spans="1:20">
      <c r="A331" s="127"/>
      <c r="B331" s="127"/>
      <c r="C331" s="127"/>
      <c r="D331" s="127"/>
      <c r="E331" s="127"/>
      <c r="F331" s="130"/>
      <c r="G331" s="127"/>
      <c r="H331" s="127"/>
      <c r="I331" s="127"/>
      <c r="J331" s="130"/>
      <c r="K331" s="127"/>
      <c r="L331" s="127"/>
      <c r="M331" s="127"/>
      <c r="N331" s="130"/>
      <c r="O331" s="130"/>
      <c r="P331" s="130"/>
      <c r="Q331" s="127"/>
      <c r="R331" s="127"/>
      <c r="S331" s="127"/>
      <c r="T331" s="130"/>
    </row>
    <row r="332" spans="1:20">
      <c r="A332" s="127"/>
      <c r="B332" s="127"/>
      <c r="C332" s="127"/>
      <c r="D332" s="127"/>
      <c r="E332" s="127"/>
      <c r="F332" s="130"/>
      <c r="G332" s="127"/>
      <c r="H332" s="127"/>
      <c r="I332" s="127"/>
      <c r="J332" s="130"/>
      <c r="K332" s="127"/>
      <c r="L332" s="127"/>
      <c r="M332" s="127"/>
      <c r="N332" s="130"/>
      <c r="O332" s="130"/>
      <c r="P332" s="130"/>
      <c r="Q332" s="127"/>
      <c r="R332" s="127"/>
      <c r="S332" s="127"/>
      <c r="T332" s="130"/>
    </row>
    <row r="333" spans="1:20">
      <c r="A333" s="127"/>
      <c r="B333" s="127"/>
      <c r="C333" s="127"/>
      <c r="D333" s="127"/>
      <c r="E333" s="127"/>
      <c r="F333" s="130"/>
      <c r="G333" s="127"/>
      <c r="H333" s="127"/>
      <c r="I333" s="127"/>
      <c r="J333" s="130"/>
      <c r="K333" s="127"/>
      <c r="L333" s="127"/>
      <c r="M333" s="127"/>
      <c r="N333" s="130"/>
      <c r="O333" s="130"/>
      <c r="P333" s="130"/>
      <c r="Q333" s="127"/>
      <c r="R333" s="127"/>
      <c r="S333" s="127"/>
      <c r="T333" s="130"/>
    </row>
    <row r="334" spans="1:20">
      <c r="A334" s="127"/>
      <c r="B334" s="127"/>
      <c r="C334" s="127"/>
      <c r="D334" s="127"/>
      <c r="E334" s="127"/>
      <c r="F334" s="130"/>
      <c r="G334" s="127"/>
      <c r="H334" s="127"/>
      <c r="I334" s="127"/>
      <c r="J334" s="130"/>
      <c r="K334" s="127"/>
      <c r="L334" s="127"/>
      <c r="M334" s="127"/>
      <c r="N334" s="130"/>
      <c r="O334" s="130"/>
      <c r="P334" s="130"/>
      <c r="Q334" s="127"/>
      <c r="R334" s="127"/>
      <c r="S334" s="127"/>
      <c r="T334" s="130"/>
    </row>
    <row r="335" spans="1:20">
      <c r="A335" s="127"/>
      <c r="B335" s="127"/>
      <c r="C335" s="127"/>
      <c r="D335" s="127"/>
      <c r="E335" s="127"/>
      <c r="F335" s="130"/>
      <c r="G335" s="127"/>
      <c r="H335" s="127"/>
      <c r="I335" s="127"/>
      <c r="J335" s="130"/>
      <c r="K335" s="127"/>
      <c r="L335" s="127"/>
      <c r="M335" s="127"/>
      <c r="N335" s="130"/>
      <c r="O335" s="130"/>
      <c r="P335" s="130"/>
      <c r="Q335" s="127"/>
      <c r="R335" s="127"/>
      <c r="S335" s="127"/>
      <c r="T335" s="130"/>
    </row>
    <row r="336" spans="1:20">
      <c r="A336" s="127"/>
      <c r="B336" s="127"/>
      <c r="C336" s="127"/>
      <c r="D336" s="127"/>
      <c r="E336" s="127"/>
      <c r="F336" s="130"/>
      <c r="G336" s="127"/>
      <c r="H336" s="127"/>
      <c r="I336" s="127"/>
      <c r="J336" s="130"/>
      <c r="K336" s="127"/>
      <c r="L336" s="127"/>
      <c r="M336" s="127"/>
      <c r="N336" s="130"/>
      <c r="O336" s="130"/>
      <c r="P336" s="130"/>
      <c r="Q336" s="127"/>
      <c r="R336" s="127"/>
      <c r="S336" s="127"/>
      <c r="T336" s="130"/>
    </row>
    <row r="337" spans="1:20">
      <c r="A337" s="127"/>
      <c r="B337" s="127"/>
      <c r="C337" s="127"/>
      <c r="D337" s="127"/>
      <c r="E337" s="127"/>
      <c r="F337" s="130"/>
      <c r="G337" s="127"/>
      <c r="H337" s="127"/>
      <c r="I337" s="127"/>
      <c r="J337" s="130"/>
      <c r="K337" s="127"/>
      <c r="L337" s="127"/>
      <c r="M337" s="127"/>
      <c r="N337" s="130"/>
      <c r="O337" s="130"/>
      <c r="P337" s="130"/>
      <c r="Q337" s="127"/>
      <c r="R337" s="127"/>
      <c r="S337" s="127"/>
      <c r="T337" s="130"/>
    </row>
    <row r="338" spans="1:20">
      <c r="A338" s="127"/>
      <c r="B338" s="127"/>
      <c r="C338" s="127"/>
      <c r="D338" s="127"/>
      <c r="E338" s="127"/>
      <c r="F338" s="130"/>
      <c r="G338" s="127"/>
      <c r="H338" s="127"/>
      <c r="I338" s="127"/>
      <c r="J338" s="130"/>
      <c r="K338" s="127"/>
      <c r="L338" s="127"/>
      <c r="M338" s="127"/>
      <c r="N338" s="130"/>
      <c r="O338" s="130"/>
      <c r="P338" s="130"/>
      <c r="Q338" s="127"/>
      <c r="R338" s="127"/>
      <c r="S338" s="127"/>
      <c r="T338" s="130"/>
    </row>
    <row r="339" spans="1:20">
      <c r="A339" s="127"/>
      <c r="B339" s="127"/>
      <c r="C339" s="127"/>
      <c r="D339" s="127"/>
      <c r="E339" s="127"/>
      <c r="F339" s="130"/>
      <c r="G339" s="127"/>
      <c r="H339" s="127"/>
      <c r="I339" s="127"/>
      <c r="J339" s="130"/>
      <c r="K339" s="127"/>
      <c r="L339" s="127"/>
      <c r="M339" s="127"/>
      <c r="N339" s="130"/>
      <c r="O339" s="130"/>
      <c r="P339" s="130"/>
      <c r="Q339" s="127"/>
      <c r="R339" s="127"/>
      <c r="S339" s="127"/>
      <c r="T339" s="130"/>
    </row>
    <row r="340" spans="1:20">
      <c r="A340" s="127"/>
      <c r="B340" s="127"/>
      <c r="C340" s="127"/>
      <c r="D340" s="127"/>
      <c r="E340" s="127"/>
      <c r="F340" s="130"/>
      <c r="G340" s="127"/>
      <c r="H340" s="127"/>
      <c r="I340" s="127"/>
      <c r="J340" s="130"/>
      <c r="K340" s="127"/>
      <c r="L340" s="127"/>
      <c r="M340" s="127"/>
      <c r="N340" s="130"/>
      <c r="O340" s="130"/>
      <c r="P340" s="130"/>
      <c r="Q340" s="127"/>
      <c r="R340" s="127"/>
      <c r="S340" s="127"/>
      <c r="T340" s="130"/>
    </row>
    <row r="341" spans="1:20">
      <c r="A341" s="127"/>
      <c r="B341" s="127"/>
      <c r="C341" s="127"/>
      <c r="D341" s="127"/>
      <c r="E341" s="127"/>
      <c r="F341" s="130"/>
      <c r="G341" s="127"/>
      <c r="H341" s="127"/>
      <c r="I341" s="127"/>
      <c r="J341" s="130"/>
      <c r="K341" s="127"/>
      <c r="L341" s="127"/>
      <c r="M341" s="127"/>
      <c r="N341" s="130"/>
      <c r="O341" s="130"/>
      <c r="P341" s="130"/>
      <c r="Q341" s="127"/>
      <c r="R341" s="127"/>
      <c r="S341" s="127"/>
      <c r="T341" s="130"/>
    </row>
    <row r="342" spans="1:20">
      <c r="A342" s="127"/>
      <c r="B342" s="127"/>
      <c r="C342" s="127"/>
      <c r="D342" s="127"/>
      <c r="E342" s="127"/>
      <c r="F342" s="130"/>
      <c r="G342" s="127"/>
      <c r="H342" s="127"/>
      <c r="I342" s="127"/>
      <c r="J342" s="130"/>
      <c r="K342" s="127"/>
      <c r="L342" s="127"/>
      <c r="M342" s="127"/>
      <c r="N342" s="130"/>
      <c r="O342" s="130"/>
      <c r="P342" s="130"/>
      <c r="Q342" s="127"/>
      <c r="R342" s="127"/>
      <c r="S342" s="127"/>
      <c r="T342" s="130"/>
    </row>
    <row r="343" spans="1:20">
      <c r="A343" s="127"/>
      <c r="B343" s="127"/>
      <c r="C343" s="127"/>
      <c r="D343" s="127"/>
      <c r="E343" s="127"/>
      <c r="F343" s="130"/>
      <c r="G343" s="127"/>
      <c r="H343" s="127"/>
      <c r="I343" s="127"/>
      <c r="J343" s="130"/>
      <c r="K343" s="127"/>
      <c r="L343" s="127"/>
      <c r="M343" s="127"/>
      <c r="N343" s="130"/>
      <c r="O343" s="130"/>
      <c r="P343" s="130"/>
      <c r="Q343" s="127"/>
      <c r="R343" s="127"/>
      <c r="S343" s="127"/>
      <c r="T343" s="130"/>
    </row>
    <row r="344" spans="1:20">
      <c r="A344" s="127"/>
      <c r="B344" s="127"/>
      <c r="C344" s="127"/>
      <c r="D344" s="127"/>
      <c r="E344" s="127"/>
      <c r="F344" s="130"/>
      <c r="G344" s="127"/>
      <c r="H344" s="127"/>
      <c r="I344" s="127"/>
      <c r="J344" s="130"/>
      <c r="K344" s="127"/>
      <c r="L344" s="127"/>
      <c r="M344" s="127"/>
      <c r="N344" s="130"/>
      <c r="O344" s="130"/>
      <c r="P344" s="130"/>
      <c r="Q344" s="127"/>
      <c r="R344" s="127"/>
      <c r="S344" s="127"/>
      <c r="T344" s="130"/>
    </row>
    <row r="345" spans="1:20">
      <c r="A345" s="127"/>
      <c r="B345" s="127"/>
      <c r="C345" s="127"/>
      <c r="D345" s="127"/>
      <c r="E345" s="127"/>
      <c r="F345" s="130"/>
      <c r="G345" s="127"/>
      <c r="H345" s="127"/>
      <c r="I345" s="127"/>
      <c r="J345" s="130"/>
      <c r="K345" s="127"/>
      <c r="L345" s="127"/>
      <c r="M345" s="127"/>
      <c r="N345" s="130"/>
      <c r="O345" s="130"/>
      <c r="P345" s="130"/>
      <c r="Q345" s="127"/>
      <c r="R345" s="127"/>
      <c r="S345" s="127"/>
      <c r="T345" s="130"/>
    </row>
    <row r="346" spans="1:20">
      <c r="A346" s="127"/>
      <c r="B346" s="127"/>
      <c r="C346" s="127"/>
      <c r="D346" s="127"/>
      <c r="E346" s="127"/>
      <c r="F346" s="130"/>
      <c r="G346" s="127"/>
      <c r="H346" s="127"/>
      <c r="I346" s="127"/>
      <c r="J346" s="130"/>
      <c r="K346" s="127"/>
      <c r="L346" s="127"/>
      <c r="M346" s="127"/>
      <c r="N346" s="130"/>
      <c r="O346" s="130"/>
      <c r="P346" s="130"/>
      <c r="Q346" s="127"/>
      <c r="R346" s="127"/>
      <c r="S346" s="127"/>
      <c r="T346" s="130"/>
    </row>
    <row r="347" spans="1:20">
      <c r="A347" s="127"/>
      <c r="B347" s="127"/>
      <c r="C347" s="127"/>
      <c r="D347" s="127"/>
      <c r="E347" s="127"/>
      <c r="F347" s="130"/>
      <c r="G347" s="127"/>
      <c r="H347" s="127"/>
      <c r="I347" s="127"/>
      <c r="J347" s="130"/>
      <c r="K347" s="127"/>
      <c r="L347" s="127"/>
      <c r="M347" s="127"/>
      <c r="N347" s="130"/>
      <c r="O347" s="130"/>
      <c r="P347" s="130"/>
      <c r="Q347" s="127"/>
      <c r="R347" s="127"/>
      <c r="S347" s="127"/>
      <c r="T347" s="130"/>
    </row>
    <row r="348" spans="1:20">
      <c r="A348" s="127"/>
      <c r="B348" s="127"/>
      <c r="C348" s="127"/>
      <c r="D348" s="127"/>
      <c r="E348" s="127"/>
      <c r="F348" s="130"/>
      <c r="G348" s="127"/>
      <c r="H348" s="127"/>
      <c r="I348" s="127"/>
      <c r="J348" s="130"/>
      <c r="K348" s="127"/>
      <c r="L348" s="127"/>
      <c r="M348" s="127"/>
      <c r="N348" s="130"/>
      <c r="O348" s="130"/>
      <c r="P348" s="130"/>
      <c r="Q348" s="127"/>
      <c r="R348" s="127"/>
      <c r="S348" s="127"/>
      <c r="T348" s="130"/>
    </row>
    <row r="349" spans="1:20">
      <c r="A349" s="127"/>
      <c r="B349" s="127"/>
      <c r="C349" s="127"/>
      <c r="D349" s="127"/>
      <c r="E349" s="127"/>
      <c r="F349" s="130"/>
      <c r="G349" s="127"/>
      <c r="H349" s="127"/>
      <c r="I349" s="127"/>
      <c r="J349" s="130"/>
      <c r="K349" s="127"/>
      <c r="L349" s="127"/>
      <c r="M349" s="127"/>
      <c r="N349" s="130"/>
      <c r="O349" s="130"/>
      <c r="P349" s="130"/>
      <c r="Q349" s="127"/>
      <c r="R349" s="127"/>
      <c r="S349" s="127"/>
      <c r="T349" s="130"/>
    </row>
    <row r="350" spans="1:20">
      <c r="A350" s="127"/>
      <c r="B350" s="127"/>
      <c r="C350" s="127"/>
      <c r="D350" s="127"/>
      <c r="E350" s="127"/>
      <c r="F350" s="130"/>
      <c r="G350" s="127"/>
      <c r="H350" s="127"/>
      <c r="I350" s="127"/>
      <c r="J350" s="130"/>
      <c r="K350" s="127"/>
      <c r="L350" s="127"/>
      <c r="M350" s="127"/>
      <c r="N350" s="130"/>
      <c r="O350" s="130"/>
      <c r="P350" s="130"/>
      <c r="Q350" s="127"/>
      <c r="R350" s="127"/>
      <c r="S350" s="127"/>
      <c r="T350" s="130"/>
    </row>
    <row r="351" spans="1:20">
      <c r="A351" s="127"/>
      <c r="B351" s="127"/>
      <c r="C351" s="127"/>
      <c r="D351" s="127"/>
      <c r="E351" s="127"/>
      <c r="F351" s="130"/>
      <c r="G351" s="127"/>
      <c r="H351" s="127"/>
      <c r="I351" s="127"/>
      <c r="J351" s="130"/>
      <c r="K351" s="127"/>
      <c r="L351" s="127"/>
      <c r="M351" s="127"/>
      <c r="N351" s="130"/>
      <c r="O351" s="130"/>
      <c r="P351" s="130"/>
      <c r="Q351" s="127"/>
      <c r="R351" s="127"/>
      <c r="S351" s="127"/>
      <c r="T351" s="130"/>
    </row>
    <row r="352" spans="1:20">
      <c r="A352" s="127"/>
      <c r="B352" s="127"/>
      <c r="C352" s="127"/>
      <c r="D352" s="127"/>
      <c r="E352" s="127"/>
      <c r="F352" s="130"/>
      <c r="G352" s="127"/>
      <c r="H352" s="127"/>
      <c r="I352" s="127"/>
      <c r="J352" s="130"/>
      <c r="K352" s="127"/>
      <c r="L352" s="127"/>
      <c r="M352" s="127"/>
      <c r="N352" s="130"/>
      <c r="O352" s="130"/>
      <c r="P352" s="130"/>
      <c r="Q352" s="127"/>
      <c r="R352" s="127"/>
      <c r="S352" s="127"/>
      <c r="T352" s="130"/>
    </row>
    <row r="353" spans="1:20">
      <c r="A353" s="127"/>
      <c r="B353" s="127"/>
      <c r="C353" s="127"/>
      <c r="D353" s="127"/>
      <c r="E353" s="127"/>
      <c r="F353" s="130"/>
      <c r="G353" s="127"/>
      <c r="H353" s="127"/>
      <c r="I353" s="127"/>
      <c r="J353" s="130"/>
      <c r="K353" s="127"/>
      <c r="L353" s="127"/>
      <c r="M353" s="127"/>
      <c r="N353" s="130"/>
      <c r="O353" s="130"/>
      <c r="P353" s="130"/>
      <c r="Q353" s="127"/>
      <c r="R353" s="127"/>
      <c r="S353" s="127"/>
      <c r="T353" s="130"/>
    </row>
    <row r="354" spans="1:20">
      <c r="A354" s="127"/>
      <c r="B354" s="127"/>
      <c r="C354" s="127"/>
      <c r="D354" s="127"/>
      <c r="E354" s="127"/>
      <c r="F354" s="130"/>
      <c r="G354" s="127"/>
      <c r="H354" s="127"/>
      <c r="I354" s="127"/>
      <c r="J354" s="130"/>
      <c r="K354" s="127"/>
      <c r="L354" s="127"/>
      <c r="M354" s="127"/>
      <c r="N354" s="130"/>
      <c r="O354" s="130"/>
      <c r="P354" s="130"/>
      <c r="Q354" s="127"/>
      <c r="R354" s="127"/>
      <c r="S354" s="127"/>
      <c r="T354" s="130"/>
    </row>
    <row r="355" spans="1:20">
      <c r="A355" s="127"/>
      <c r="B355" s="127"/>
      <c r="C355" s="127"/>
      <c r="D355" s="127"/>
      <c r="E355" s="127"/>
      <c r="F355" s="130"/>
      <c r="G355" s="127"/>
      <c r="H355" s="127"/>
      <c r="I355" s="127"/>
      <c r="J355" s="130"/>
      <c r="K355" s="127"/>
      <c r="L355" s="127"/>
      <c r="M355" s="127"/>
      <c r="N355" s="130"/>
      <c r="O355" s="130"/>
      <c r="P355" s="130"/>
      <c r="Q355" s="127"/>
      <c r="R355" s="127"/>
      <c r="S355" s="127"/>
      <c r="T355" s="130"/>
    </row>
    <row r="356" spans="1:20">
      <c r="A356" s="127"/>
      <c r="B356" s="127"/>
      <c r="C356" s="127"/>
      <c r="D356" s="127"/>
      <c r="E356" s="127"/>
      <c r="F356" s="130"/>
      <c r="G356" s="127"/>
      <c r="H356" s="127"/>
      <c r="I356" s="127"/>
      <c r="J356" s="130"/>
      <c r="K356" s="127"/>
      <c r="L356" s="127"/>
      <c r="M356" s="127"/>
      <c r="N356" s="130"/>
      <c r="O356" s="130"/>
      <c r="P356" s="130"/>
      <c r="Q356" s="127"/>
      <c r="R356" s="127"/>
      <c r="S356" s="127"/>
      <c r="T356" s="130"/>
    </row>
    <row r="357" spans="1:20">
      <c r="A357" s="127"/>
      <c r="B357" s="127"/>
      <c r="C357" s="127"/>
      <c r="D357" s="127"/>
      <c r="E357" s="127"/>
      <c r="F357" s="130"/>
      <c r="G357" s="127"/>
      <c r="H357" s="127"/>
      <c r="I357" s="127"/>
      <c r="J357" s="130"/>
      <c r="K357" s="127"/>
      <c r="L357" s="127"/>
      <c r="M357" s="127"/>
      <c r="N357" s="130"/>
      <c r="O357" s="130"/>
      <c r="P357" s="130"/>
      <c r="Q357" s="127"/>
      <c r="R357" s="127"/>
      <c r="S357" s="127"/>
      <c r="T357" s="130"/>
    </row>
    <row r="358" spans="1:20">
      <c r="A358" s="127"/>
      <c r="B358" s="127"/>
      <c r="C358" s="127"/>
      <c r="D358" s="127"/>
      <c r="E358" s="127"/>
      <c r="F358" s="130"/>
      <c r="G358" s="127"/>
      <c r="H358" s="127"/>
      <c r="I358" s="127"/>
      <c r="J358" s="130"/>
      <c r="K358" s="127"/>
      <c r="L358" s="127"/>
      <c r="M358" s="127"/>
      <c r="N358" s="130"/>
      <c r="O358" s="130"/>
      <c r="P358" s="130"/>
      <c r="Q358" s="127"/>
      <c r="R358" s="127"/>
      <c r="S358" s="127"/>
      <c r="T358" s="130"/>
    </row>
    <row r="359" spans="1:20">
      <c r="A359" s="127"/>
      <c r="B359" s="127"/>
      <c r="C359" s="127"/>
      <c r="D359" s="127"/>
      <c r="E359" s="127"/>
      <c r="F359" s="130"/>
      <c r="G359" s="127"/>
      <c r="H359" s="127"/>
      <c r="I359" s="127"/>
      <c r="J359" s="130"/>
      <c r="K359" s="127"/>
      <c r="L359" s="127"/>
      <c r="M359" s="127"/>
      <c r="N359" s="130"/>
      <c r="O359" s="130"/>
      <c r="P359" s="130"/>
      <c r="Q359" s="127"/>
      <c r="R359" s="127"/>
      <c r="S359" s="127"/>
      <c r="T359" s="130"/>
    </row>
    <row r="360" spans="1:20">
      <c r="A360" s="127"/>
      <c r="B360" s="127"/>
      <c r="C360" s="127"/>
      <c r="D360" s="127"/>
      <c r="E360" s="127"/>
      <c r="F360" s="130"/>
      <c r="G360" s="127"/>
      <c r="H360" s="127"/>
      <c r="I360" s="127"/>
      <c r="J360" s="130"/>
      <c r="K360" s="127"/>
      <c r="L360" s="127"/>
      <c r="M360" s="127"/>
      <c r="N360" s="130"/>
      <c r="O360" s="130"/>
      <c r="P360" s="130"/>
      <c r="Q360" s="127"/>
      <c r="R360" s="127"/>
      <c r="S360" s="127"/>
      <c r="T360" s="130"/>
    </row>
    <row r="361" spans="1:20">
      <c r="A361" s="127"/>
      <c r="B361" s="127"/>
      <c r="C361" s="127"/>
      <c r="D361" s="127"/>
      <c r="E361" s="127"/>
      <c r="F361" s="130"/>
      <c r="G361" s="127"/>
      <c r="H361" s="127"/>
      <c r="I361" s="127"/>
      <c r="J361" s="130"/>
      <c r="K361" s="127"/>
      <c r="L361" s="127"/>
      <c r="M361" s="127"/>
      <c r="N361" s="130"/>
      <c r="O361" s="130"/>
      <c r="P361" s="130"/>
      <c r="Q361" s="127"/>
      <c r="R361" s="127"/>
      <c r="S361" s="127"/>
      <c r="T361" s="130"/>
    </row>
    <row r="362" spans="1:20">
      <c r="A362" s="127"/>
      <c r="B362" s="127"/>
      <c r="C362" s="127"/>
      <c r="D362" s="127"/>
      <c r="E362" s="127"/>
      <c r="F362" s="130"/>
      <c r="G362" s="127"/>
      <c r="H362" s="127"/>
      <c r="I362" s="127"/>
      <c r="J362" s="130"/>
      <c r="K362" s="127"/>
      <c r="L362" s="127"/>
      <c r="M362" s="127"/>
      <c r="N362" s="130"/>
      <c r="O362" s="130"/>
      <c r="P362" s="130"/>
      <c r="Q362" s="127"/>
      <c r="R362" s="127"/>
      <c r="S362" s="127"/>
      <c r="T362" s="130"/>
    </row>
    <row r="363" spans="1:20">
      <c r="A363" s="127"/>
      <c r="B363" s="127"/>
      <c r="C363" s="127"/>
      <c r="D363" s="127"/>
      <c r="E363" s="127"/>
      <c r="F363" s="130"/>
      <c r="G363" s="127"/>
      <c r="H363" s="127"/>
      <c r="I363" s="127"/>
      <c r="J363" s="130"/>
      <c r="K363" s="127"/>
      <c r="L363" s="127"/>
      <c r="M363" s="127"/>
      <c r="N363" s="130"/>
      <c r="O363" s="130"/>
      <c r="P363" s="130"/>
      <c r="Q363" s="127"/>
      <c r="R363" s="127"/>
      <c r="S363" s="127"/>
      <c r="T363" s="130"/>
    </row>
    <row r="364" spans="1:20">
      <c r="A364" s="127"/>
      <c r="B364" s="127"/>
      <c r="C364" s="127"/>
      <c r="D364" s="127"/>
      <c r="E364" s="127"/>
      <c r="F364" s="130"/>
      <c r="G364" s="127"/>
      <c r="H364" s="127"/>
      <c r="I364" s="127"/>
      <c r="J364" s="130"/>
      <c r="K364" s="127"/>
      <c r="L364" s="127"/>
      <c r="M364" s="127"/>
      <c r="N364" s="130"/>
      <c r="O364" s="130"/>
      <c r="P364" s="130"/>
      <c r="Q364" s="127"/>
      <c r="R364" s="127"/>
      <c r="S364" s="127"/>
      <c r="T364" s="130"/>
    </row>
    <row r="365" spans="1:20">
      <c r="A365" s="127"/>
      <c r="B365" s="127"/>
      <c r="C365" s="127"/>
      <c r="D365" s="127"/>
      <c r="E365" s="127"/>
      <c r="F365" s="130"/>
      <c r="G365" s="127"/>
      <c r="H365" s="127"/>
      <c r="I365" s="127"/>
      <c r="J365" s="130"/>
      <c r="K365" s="127"/>
      <c r="L365" s="127"/>
      <c r="M365" s="127"/>
      <c r="N365" s="130"/>
      <c r="O365" s="130"/>
      <c r="P365" s="130"/>
      <c r="Q365" s="127"/>
      <c r="R365" s="127"/>
      <c r="S365" s="127"/>
      <c r="T365" s="130"/>
    </row>
    <row r="366" spans="1:20">
      <c r="A366" s="127"/>
      <c r="B366" s="127"/>
      <c r="C366" s="127"/>
      <c r="D366" s="127"/>
      <c r="E366" s="127"/>
      <c r="F366" s="130"/>
      <c r="G366" s="127"/>
      <c r="H366" s="127"/>
      <c r="I366" s="127"/>
      <c r="J366" s="130"/>
      <c r="K366" s="127"/>
      <c r="L366" s="127"/>
      <c r="M366" s="127"/>
      <c r="N366" s="130"/>
      <c r="O366" s="130"/>
      <c r="P366" s="130"/>
      <c r="Q366" s="127"/>
      <c r="R366" s="127"/>
      <c r="S366" s="127"/>
      <c r="T366" s="130"/>
    </row>
    <row r="367" spans="1:20">
      <c r="A367" s="127"/>
      <c r="B367" s="127"/>
      <c r="C367" s="127"/>
      <c r="D367" s="127"/>
      <c r="E367" s="127"/>
      <c r="F367" s="130"/>
      <c r="G367" s="127"/>
      <c r="H367" s="127"/>
      <c r="I367" s="127"/>
      <c r="J367" s="130"/>
      <c r="K367" s="127"/>
      <c r="L367" s="127"/>
      <c r="M367" s="127"/>
      <c r="N367" s="130"/>
      <c r="O367" s="130"/>
      <c r="P367" s="130"/>
      <c r="Q367" s="127"/>
      <c r="R367" s="127"/>
      <c r="S367" s="127"/>
      <c r="T367" s="130"/>
    </row>
    <row r="368" spans="1:20">
      <c r="A368" s="127"/>
      <c r="B368" s="127"/>
      <c r="C368" s="127"/>
      <c r="D368" s="127"/>
      <c r="E368" s="127"/>
      <c r="F368" s="130"/>
      <c r="G368" s="127"/>
      <c r="H368" s="127"/>
      <c r="I368" s="127"/>
      <c r="J368" s="130"/>
      <c r="K368" s="127"/>
      <c r="L368" s="127"/>
      <c r="M368" s="127"/>
      <c r="N368" s="130"/>
      <c r="O368" s="130"/>
      <c r="P368" s="130"/>
      <c r="Q368" s="127"/>
      <c r="R368" s="127"/>
      <c r="S368" s="127"/>
      <c r="T368" s="130"/>
    </row>
    <row r="369" spans="1:20">
      <c r="A369" s="127"/>
      <c r="B369" s="127"/>
      <c r="C369" s="127"/>
      <c r="D369" s="127"/>
      <c r="E369" s="127"/>
      <c r="F369" s="130"/>
      <c r="G369" s="127"/>
      <c r="H369" s="127"/>
      <c r="I369" s="127"/>
      <c r="J369" s="130"/>
      <c r="K369" s="127"/>
      <c r="L369" s="127"/>
      <c r="M369" s="127"/>
      <c r="N369" s="130"/>
      <c r="O369" s="130"/>
      <c r="P369" s="130"/>
      <c r="Q369" s="127"/>
      <c r="R369" s="127"/>
      <c r="S369" s="127"/>
      <c r="T369" s="130"/>
    </row>
    <row r="370" spans="1:20">
      <c r="A370" s="127"/>
      <c r="B370" s="127"/>
      <c r="C370" s="127"/>
      <c r="D370" s="127"/>
      <c r="E370" s="127"/>
      <c r="F370" s="130"/>
      <c r="G370" s="127"/>
      <c r="H370" s="127"/>
      <c r="I370" s="127"/>
      <c r="J370" s="130"/>
      <c r="K370" s="127"/>
      <c r="L370" s="127"/>
      <c r="M370" s="127"/>
      <c r="N370" s="130"/>
      <c r="O370" s="130"/>
      <c r="P370" s="130"/>
      <c r="Q370" s="127"/>
      <c r="R370" s="127"/>
      <c r="S370" s="127"/>
      <c r="T370" s="130"/>
    </row>
    <row r="371" spans="1:20">
      <c r="A371" s="127"/>
      <c r="B371" s="127"/>
      <c r="C371" s="127"/>
      <c r="D371" s="127"/>
      <c r="E371" s="127"/>
      <c r="F371" s="130"/>
      <c r="G371" s="127"/>
      <c r="H371" s="127"/>
      <c r="I371" s="127"/>
      <c r="J371" s="130"/>
      <c r="K371" s="127"/>
      <c r="L371" s="127"/>
      <c r="M371" s="127"/>
      <c r="N371" s="130"/>
      <c r="O371" s="130"/>
      <c r="P371" s="130"/>
      <c r="Q371" s="127"/>
      <c r="R371" s="127"/>
      <c r="S371" s="127"/>
      <c r="T371" s="130"/>
    </row>
  </sheetData>
  <mergeCells count="19">
    <mergeCell ref="O32:P32"/>
    <mergeCell ref="O40:P40"/>
    <mergeCell ref="O67:P67"/>
    <mergeCell ref="O68:P68"/>
    <mergeCell ref="V5:Y5"/>
    <mergeCell ref="A32:B32"/>
    <mergeCell ref="A67:B67"/>
    <mergeCell ref="A68:B68"/>
    <mergeCell ref="A5:A6"/>
    <mergeCell ref="B5:B6"/>
    <mergeCell ref="A40:B40"/>
    <mergeCell ref="C5:F5"/>
    <mergeCell ref="G5:J5"/>
    <mergeCell ref="K5:N5"/>
    <mergeCell ref="Q5:T5"/>
    <mergeCell ref="A23:B23"/>
    <mergeCell ref="O5:O6"/>
    <mergeCell ref="P5:P6"/>
    <mergeCell ref="O23:P23"/>
  </mergeCells>
  <printOptions gridLines="1"/>
  <pageMargins left="0.7" right="0.7" top="0.75" bottom="0.75" header="0.3" footer="0.3"/>
  <pageSetup paperSize="5" scale="7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E83"/>
  <sheetViews>
    <sheetView workbookViewId="0">
      <pane xSplit="2" ySplit="5" topLeftCell="R6" activePane="bottomRight" state="frozen"/>
      <selection pane="topRight" activeCell="C1" sqref="C1"/>
      <selection pane="bottomLeft" activeCell="A3" sqref="A3"/>
      <selection pane="bottomRight" activeCell="AC6" sqref="AC6"/>
    </sheetView>
  </sheetViews>
  <sheetFormatPr defaultColWidth="8.875" defaultRowHeight="13.15"/>
  <cols>
    <col min="1" max="1" width="5.375" style="135" bestFit="1" customWidth="1"/>
    <col min="2" max="2" width="26.875" style="135" customWidth="1"/>
    <col min="3" max="3" width="10.625" style="135" customWidth="1"/>
    <col min="4" max="4" width="10.5" style="135" customWidth="1"/>
    <col min="5" max="5" width="10.25" style="135" customWidth="1"/>
    <col min="6" max="6" width="5.875" style="135" customWidth="1"/>
    <col min="7" max="7" width="12" style="135" customWidth="1"/>
    <col min="8" max="10" width="11" style="135" customWidth="1"/>
    <col min="11" max="11" width="10.25" style="135" customWidth="1"/>
    <col min="12" max="12" width="10.5" style="135" customWidth="1"/>
    <col min="13" max="13" width="9.875" style="135" customWidth="1"/>
    <col min="14" max="14" width="9.625" style="135" customWidth="1"/>
    <col min="15" max="15" width="12.5" style="135" customWidth="1"/>
    <col min="16" max="16" width="5.875" style="135" customWidth="1"/>
    <col min="17" max="17" width="10.875" style="135" customWidth="1"/>
    <col min="18" max="18" width="27.375" style="135" customWidth="1"/>
    <col min="19" max="21" width="12" style="151" customWidth="1"/>
    <col min="22" max="22" width="10.625" style="151" customWidth="1"/>
    <col min="23" max="23" width="12.125" style="151" customWidth="1"/>
    <col min="24" max="26" width="14.125" style="135" customWidth="1"/>
    <col min="27" max="27" width="10.125" style="135" bestFit="1" customWidth="1"/>
    <col min="28" max="28" width="14.625" style="135" customWidth="1"/>
    <col min="29" max="29" width="22" style="135" customWidth="1"/>
    <col min="30" max="30" width="8.875" style="135"/>
    <col min="31" max="31" width="9.875" style="135" bestFit="1" customWidth="1"/>
    <col min="32" max="16384" width="8.875" style="135"/>
  </cols>
  <sheetData>
    <row r="1" spans="1:30" ht="15">
      <c r="A1" s="94" t="str">
        <f>'1. Project Overview'!C1</f>
        <v>CITIZEN SECURITY AND JUSTICE PROGRAMME 111</v>
      </c>
    </row>
    <row r="2" spans="1:30" ht="21">
      <c r="A2" s="25" t="s">
        <v>957</v>
      </c>
      <c r="G2" s="648" t="s">
        <v>1363</v>
      </c>
      <c r="H2" s="648"/>
      <c r="I2" s="648"/>
      <c r="J2" s="648"/>
      <c r="K2" s="648"/>
    </row>
    <row r="3" spans="1:30" ht="21.4" thickBot="1">
      <c r="A3" s="25" t="s">
        <v>954</v>
      </c>
    </row>
    <row r="4" spans="1:30" ht="41.25" customHeight="1">
      <c r="A4" s="1339" t="s">
        <v>51</v>
      </c>
      <c r="B4" s="1341" t="s">
        <v>179</v>
      </c>
      <c r="C4" s="1337" t="s">
        <v>205</v>
      </c>
      <c r="D4" s="1337"/>
      <c r="E4" s="1337"/>
      <c r="F4" s="1337"/>
      <c r="G4" s="1337"/>
      <c r="H4" s="1337" t="s">
        <v>996</v>
      </c>
      <c r="I4" s="1337"/>
      <c r="J4" s="1337"/>
      <c r="K4" s="1337"/>
      <c r="L4" s="1337"/>
      <c r="M4" s="1337" t="s">
        <v>206</v>
      </c>
      <c r="N4" s="1337"/>
      <c r="O4" s="1337"/>
      <c r="P4" s="1337"/>
      <c r="Q4" s="1337"/>
      <c r="R4" s="491" t="s">
        <v>179</v>
      </c>
      <c r="S4" s="1337" t="s">
        <v>207</v>
      </c>
      <c r="T4" s="1337"/>
      <c r="U4" s="1337"/>
      <c r="V4" s="1337"/>
      <c r="W4" s="1337"/>
      <c r="X4" s="1337" t="s">
        <v>208</v>
      </c>
      <c r="Y4" s="1337"/>
      <c r="Z4" s="1337"/>
      <c r="AA4" s="1337"/>
      <c r="AB4" s="1338"/>
    </row>
    <row r="5" spans="1:30" ht="23.25" customHeight="1">
      <c r="A5" s="1340"/>
      <c r="B5" s="1342"/>
      <c r="C5" s="362" t="s">
        <v>209</v>
      </c>
      <c r="D5" s="362" t="s">
        <v>339</v>
      </c>
      <c r="E5" s="362" t="s">
        <v>340</v>
      </c>
      <c r="F5" s="362" t="s">
        <v>210</v>
      </c>
      <c r="G5" s="362" t="s">
        <v>187</v>
      </c>
      <c r="H5" s="362" t="s">
        <v>209</v>
      </c>
      <c r="I5" s="362" t="s">
        <v>339</v>
      </c>
      <c r="J5" s="362" t="s">
        <v>340</v>
      </c>
      <c r="K5" s="362" t="s">
        <v>210</v>
      </c>
      <c r="L5" s="362" t="s">
        <v>187</v>
      </c>
      <c r="M5" s="362" t="s">
        <v>209</v>
      </c>
      <c r="N5" s="362" t="s">
        <v>339</v>
      </c>
      <c r="O5" s="362" t="s">
        <v>340</v>
      </c>
      <c r="P5" s="362" t="s">
        <v>210</v>
      </c>
      <c r="Q5" s="362" t="s">
        <v>187</v>
      </c>
      <c r="R5" s="362"/>
      <c r="S5" s="362" t="s">
        <v>209</v>
      </c>
      <c r="T5" s="362" t="s">
        <v>339</v>
      </c>
      <c r="U5" s="362" t="s">
        <v>340</v>
      </c>
      <c r="V5" s="362" t="s">
        <v>210</v>
      </c>
      <c r="W5" s="362" t="s">
        <v>187</v>
      </c>
      <c r="X5" s="362" t="s">
        <v>209</v>
      </c>
      <c r="Y5" s="362" t="s">
        <v>339</v>
      </c>
      <c r="Z5" s="362" t="s">
        <v>340</v>
      </c>
      <c r="AA5" s="362" t="s">
        <v>210</v>
      </c>
      <c r="AB5" s="363" t="s">
        <v>187</v>
      </c>
      <c r="AC5" s="364" t="s">
        <v>669</v>
      </c>
    </row>
    <row r="6" spans="1:30" ht="76.5" customHeight="1">
      <c r="A6" s="184">
        <v>1</v>
      </c>
      <c r="B6" s="152" t="str">
        <f>+'2. Results Matrix'!A5</f>
        <v>Component 1 -Culture change for Peaceful Co-existence and Community Governance</v>
      </c>
      <c r="C6" s="137">
        <f>SUM(C7:C21)</f>
        <v>5973916</v>
      </c>
      <c r="D6" s="137">
        <f t="shared" ref="D6:AA6" si="0">SUM(D7:D21)</f>
        <v>4543379</v>
      </c>
      <c r="E6" s="137">
        <f>SUM(E7:E21)</f>
        <v>2898288</v>
      </c>
      <c r="F6" s="137">
        <f t="shared" si="0"/>
        <v>0</v>
      </c>
      <c r="G6" s="137">
        <f t="shared" si="0"/>
        <v>13415583</v>
      </c>
      <c r="H6" s="137">
        <f>SUM(H7:H21)</f>
        <v>4992994.2500000009</v>
      </c>
      <c r="I6" s="137">
        <f t="shared" ref="I6" si="1">SUM(I7:I21)</f>
        <v>3044295</v>
      </c>
      <c r="J6" s="137">
        <f t="shared" ref="J6" si="2">SUM(J7:J21)</f>
        <v>2897119</v>
      </c>
      <c r="K6" s="137">
        <f t="shared" si="0"/>
        <v>0</v>
      </c>
      <c r="L6" s="137">
        <f>SUM(L7:L21)</f>
        <v>10934408.25</v>
      </c>
      <c r="M6" s="137">
        <f>SUM(M7:M21)</f>
        <v>980921.74999999977</v>
      </c>
      <c r="N6" s="137">
        <f t="shared" ref="N6:O6" si="3">SUM(N7:N21)</f>
        <v>1499084</v>
      </c>
      <c r="O6" s="137">
        <f t="shared" si="3"/>
        <v>1169</v>
      </c>
      <c r="P6" s="137">
        <f t="shared" si="0"/>
        <v>0</v>
      </c>
      <c r="Q6" s="137">
        <f>SUM(Q7:Q21)</f>
        <v>2481174.7499999995</v>
      </c>
      <c r="R6" s="152" t="str">
        <f>+B6</f>
        <v>Component 1 -Culture change for Peaceful Co-existence and Community Governance</v>
      </c>
      <c r="S6" s="137">
        <f>SUM(S7:S21)</f>
        <v>1172936.8700000001</v>
      </c>
      <c r="T6" s="137">
        <f t="shared" si="0"/>
        <v>1460450.12</v>
      </c>
      <c r="U6" s="137">
        <f t="shared" si="0"/>
        <v>840570.59000000008</v>
      </c>
      <c r="V6" s="137">
        <f t="shared" si="0"/>
        <v>1997186.56</v>
      </c>
      <c r="W6" s="137">
        <f>SUM(W7:W21)</f>
        <v>5471144.0899999999</v>
      </c>
      <c r="X6" s="875">
        <f>SUM(X7:X21)</f>
        <v>-192015.12000000023</v>
      </c>
      <c r="Y6" s="875">
        <f t="shared" si="0"/>
        <v>38633.879999999946</v>
      </c>
      <c r="Z6" s="875">
        <f t="shared" si="0"/>
        <v>-839401.59000000008</v>
      </c>
      <c r="AA6" s="875">
        <f t="shared" si="0"/>
        <v>0</v>
      </c>
      <c r="AB6" s="875">
        <f>SUM(AB7:AB21)</f>
        <v>-992782.83000000007</v>
      </c>
      <c r="AC6" s="271" t="s">
        <v>1591</v>
      </c>
      <c r="AD6" s="136"/>
    </row>
    <row r="7" spans="1:30" s="215" customFormat="1" ht="54" customHeight="1">
      <c r="A7" s="279" t="str">
        <f>+'2. Results Matrix'!A8</f>
        <v>1.1.1.1</v>
      </c>
      <c r="B7" s="276" t="s">
        <v>309</v>
      </c>
      <c r="C7" s="139">
        <v>275614</v>
      </c>
      <c r="D7" s="139">
        <v>217875</v>
      </c>
      <c r="E7" s="139">
        <v>24027</v>
      </c>
      <c r="F7" s="138">
        <v>0</v>
      </c>
      <c r="G7" s="138">
        <f>SUM(C7:F7)</f>
        <v>517516</v>
      </c>
      <c r="H7" s="139">
        <v>234648.75</v>
      </c>
      <c r="I7" s="138">
        <v>65243</v>
      </c>
      <c r="J7" s="138">
        <v>24027</v>
      </c>
      <c r="K7" s="138">
        <v>0</v>
      </c>
      <c r="L7" s="137">
        <f>SUM(H7:K7)</f>
        <v>323918.75</v>
      </c>
      <c r="M7" s="138">
        <f>C7-H7</f>
        <v>40965.25</v>
      </c>
      <c r="N7" s="138">
        <f>D7-I7</f>
        <v>152632</v>
      </c>
      <c r="O7" s="137">
        <f t="shared" ref="O7" si="4">E7-J7</f>
        <v>0</v>
      </c>
      <c r="P7" s="138">
        <v>0</v>
      </c>
      <c r="Q7" s="217">
        <f>SUM(M7:P7)</f>
        <v>193597.25</v>
      </c>
      <c r="R7" s="488" t="s">
        <v>309</v>
      </c>
      <c r="S7" s="139">
        <f>+'5. Financial Plan'!V8</f>
        <v>126388.6</v>
      </c>
      <c r="T7" s="139">
        <f>+'5. Financial Plan'!W8</f>
        <v>78115</v>
      </c>
      <c r="U7" s="139">
        <f>+'5. Financial Plan'!X8</f>
        <v>245364.21</v>
      </c>
      <c r="V7" s="139">
        <f>+'5. Financial Plan'!Y8</f>
        <v>55000</v>
      </c>
      <c r="W7" s="139">
        <f>+'5. Financial Plan'!U8</f>
        <v>504867.81</v>
      </c>
      <c r="X7" s="139">
        <f t="shared" ref="X7:X16" si="5">M7-S7</f>
        <v>-85423.35</v>
      </c>
      <c r="Y7" s="138">
        <f>SUM(N7-T7)</f>
        <v>74517</v>
      </c>
      <c r="Z7" s="139">
        <f>SUM(O7-U7)</f>
        <v>-245364.21</v>
      </c>
      <c r="AA7" s="138">
        <v>0</v>
      </c>
      <c r="AB7" s="280">
        <f>SUM(X7:AA7)</f>
        <v>-256270.56</v>
      </c>
      <c r="AC7" s="484"/>
      <c r="AD7" s="214"/>
    </row>
    <row r="8" spans="1:30" s="215" customFormat="1" ht="52.5" customHeight="1">
      <c r="A8" s="279" t="str">
        <f>+'2. Results Matrix'!A13</f>
        <v>1.1.1.2</v>
      </c>
      <c r="B8" s="267" t="s">
        <v>310</v>
      </c>
      <c r="C8" s="139">
        <v>287032</v>
      </c>
      <c r="D8" s="139">
        <v>233418</v>
      </c>
      <c r="E8" s="139">
        <v>52598</v>
      </c>
      <c r="F8" s="138">
        <v>0</v>
      </c>
      <c r="G8" s="138">
        <f t="shared" ref="G8:G30" si="6">SUM(C8:F8)</f>
        <v>573048</v>
      </c>
      <c r="H8" s="138">
        <v>224673.95</v>
      </c>
      <c r="I8" s="138">
        <v>158371</v>
      </c>
      <c r="J8" s="138">
        <v>52007</v>
      </c>
      <c r="K8" s="138">
        <v>0</v>
      </c>
      <c r="L8" s="137">
        <f t="shared" ref="L8:L11" si="7">SUM(H8:K8)</f>
        <v>435051.95</v>
      </c>
      <c r="M8" s="138">
        <f t="shared" ref="M8:M27" si="8">C8-H8</f>
        <v>62358.049999999988</v>
      </c>
      <c r="N8" s="138">
        <f t="shared" ref="N8:N21" si="9">D8-I8</f>
        <v>75047</v>
      </c>
      <c r="O8" s="137">
        <f>E8-J8</f>
        <v>591</v>
      </c>
      <c r="P8" s="138">
        <v>0</v>
      </c>
      <c r="Q8" s="217">
        <f t="shared" ref="Q8:Q20" si="10">SUM(M8:P8)</f>
        <v>137996.04999999999</v>
      </c>
      <c r="R8" s="267" t="s">
        <v>310</v>
      </c>
      <c r="S8" s="139">
        <f>+'5. Financial Plan'!V9</f>
        <v>105367.17</v>
      </c>
      <c r="T8" s="139">
        <f>+'5. Financial Plan'!W9</f>
        <v>62358</v>
      </c>
      <c r="U8" s="139">
        <f>+'5. Financial Plan'!X9</f>
        <v>105367.18</v>
      </c>
      <c r="V8" s="139">
        <f>+'5. Financial Plan'!Y9</f>
        <v>105367.18</v>
      </c>
      <c r="W8" s="139">
        <f>+'5. Financial Plan'!U9</f>
        <v>378459.52</v>
      </c>
      <c r="X8" s="139">
        <f t="shared" si="5"/>
        <v>-43009.12000000001</v>
      </c>
      <c r="Y8" s="138">
        <f t="shared" ref="Y8:Y17" si="11">SUM(N8-T8)</f>
        <v>12689</v>
      </c>
      <c r="Z8" s="139">
        <f t="shared" ref="Z8:Z17" si="12">SUM(O8-U8)</f>
        <v>-104776.18</v>
      </c>
      <c r="AA8" s="138">
        <v>0</v>
      </c>
      <c r="AB8" s="280">
        <f t="shared" ref="AB8:AB11" si="13">SUM(X8:AA8)</f>
        <v>-135096.29999999999</v>
      </c>
      <c r="AC8" s="484"/>
    </row>
    <row r="9" spans="1:30" ht="26.25">
      <c r="A9" s="279" t="str">
        <f>+'2. Results Matrix'!A8</f>
        <v>1.1.1.1</v>
      </c>
      <c r="B9" s="276" t="s">
        <v>341</v>
      </c>
      <c r="C9" s="139">
        <v>465209</v>
      </c>
      <c r="D9" s="139">
        <v>589408</v>
      </c>
      <c r="E9" s="139">
        <v>375132</v>
      </c>
      <c r="F9" s="138">
        <v>0</v>
      </c>
      <c r="G9" s="138">
        <f t="shared" si="6"/>
        <v>1429749</v>
      </c>
      <c r="H9" s="138">
        <v>426140.96</v>
      </c>
      <c r="I9" s="138">
        <v>437156</v>
      </c>
      <c r="J9" s="138">
        <v>375183</v>
      </c>
      <c r="K9" s="138">
        <v>0</v>
      </c>
      <c r="L9" s="137">
        <f t="shared" si="7"/>
        <v>1238479.96</v>
      </c>
      <c r="M9" s="138">
        <f t="shared" si="8"/>
        <v>39068.039999999979</v>
      </c>
      <c r="N9" s="138">
        <f t="shared" si="9"/>
        <v>152252</v>
      </c>
      <c r="O9" s="137">
        <f t="shared" ref="O9:O21" si="14">E9-J9</f>
        <v>-51</v>
      </c>
      <c r="P9" s="138">
        <v>0</v>
      </c>
      <c r="Q9" s="217">
        <f t="shared" si="10"/>
        <v>191269.03999999998</v>
      </c>
      <c r="R9" s="488" t="s">
        <v>341</v>
      </c>
      <c r="S9" s="139">
        <f>+'5. Financial Plan'!V10</f>
        <v>39068</v>
      </c>
      <c r="T9" s="139">
        <f>+'5. Financial Plan'!W10</f>
        <v>152252</v>
      </c>
      <c r="U9" s="139">
        <f>+'5. Financial Plan'!X10</f>
        <v>19960.650000000001</v>
      </c>
      <c r="V9" s="139">
        <f>+'5. Financial Plan'!Y10</f>
        <v>50497.91</v>
      </c>
      <c r="W9" s="139">
        <f>+'5. Financial Plan'!U10</f>
        <v>261778.56</v>
      </c>
      <c r="X9" s="139">
        <f t="shared" si="5"/>
        <v>3.9999999979045242E-2</v>
      </c>
      <c r="Y9" s="138">
        <f t="shared" si="11"/>
        <v>0</v>
      </c>
      <c r="Z9" s="139">
        <f t="shared" si="12"/>
        <v>-20011.650000000001</v>
      </c>
      <c r="AA9" s="138">
        <v>0</v>
      </c>
      <c r="AB9" s="280">
        <f t="shared" si="13"/>
        <v>-20011.610000000022</v>
      </c>
      <c r="AC9" s="484"/>
    </row>
    <row r="10" spans="1:30" ht="48" customHeight="1">
      <c r="A10" s="279" t="str">
        <f>+'2. Results Matrix'!A15</f>
        <v>1.1.1.3</v>
      </c>
      <c r="B10" s="219" t="s">
        <v>311</v>
      </c>
      <c r="C10" s="139">
        <v>852579</v>
      </c>
      <c r="D10" s="139">
        <v>1104535</v>
      </c>
      <c r="E10" s="139">
        <v>1136143</v>
      </c>
      <c r="F10" s="138">
        <v>0</v>
      </c>
      <c r="G10" s="138">
        <f t="shared" si="6"/>
        <v>3093257</v>
      </c>
      <c r="H10" s="138">
        <v>791965</v>
      </c>
      <c r="I10" s="138">
        <v>744233</v>
      </c>
      <c r="J10" s="138">
        <v>1136143</v>
      </c>
      <c r="K10" s="138">
        <v>0</v>
      </c>
      <c r="L10" s="137">
        <f t="shared" si="7"/>
        <v>2672341</v>
      </c>
      <c r="M10" s="138">
        <f t="shared" si="8"/>
        <v>60614</v>
      </c>
      <c r="N10" s="138">
        <f t="shared" si="9"/>
        <v>360302</v>
      </c>
      <c r="O10" s="138">
        <f t="shared" si="14"/>
        <v>0</v>
      </c>
      <c r="P10" s="138">
        <v>0</v>
      </c>
      <c r="Q10" s="217">
        <f t="shared" si="10"/>
        <v>420916</v>
      </c>
      <c r="R10" s="219" t="s">
        <v>311</v>
      </c>
      <c r="S10" s="139">
        <f>+'5. Financial Plan'!V11</f>
        <v>300536</v>
      </c>
      <c r="T10" s="139">
        <f>+'5. Financial Plan'!W11</f>
        <v>372827</v>
      </c>
      <c r="U10" s="139">
        <f>+'5. Financial Plan'!X11</f>
        <v>195245</v>
      </c>
      <c r="V10" s="139">
        <f>+'5. Financial Plan'!Y11</f>
        <v>195245</v>
      </c>
      <c r="W10" s="139">
        <f>+'5. Financial Plan'!U11</f>
        <v>1063853</v>
      </c>
      <c r="X10" s="139">
        <f t="shared" si="5"/>
        <v>-239922</v>
      </c>
      <c r="Y10" s="138">
        <f t="shared" si="11"/>
        <v>-12525</v>
      </c>
      <c r="Z10" s="139">
        <f t="shared" si="12"/>
        <v>-195245</v>
      </c>
      <c r="AA10" s="138">
        <v>0</v>
      </c>
      <c r="AB10" s="280">
        <f t="shared" si="13"/>
        <v>-447692</v>
      </c>
      <c r="AC10" s="484"/>
    </row>
    <row r="11" spans="1:30" ht="39.4">
      <c r="A11" s="281" t="str">
        <f>+'2. Results Matrix'!A17</f>
        <v>1.1.1.4</v>
      </c>
      <c r="B11" s="346" t="s">
        <v>312</v>
      </c>
      <c r="C11" s="139">
        <v>359375</v>
      </c>
      <c r="D11" s="139">
        <v>430737</v>
      </c>
      <c r="E11" s="139">
        <v>68857</v>
      </c>
      <c r="F11" s="139">
        <v>0</v>
      </c>
      <c r="G11" s="139">
        <f t="shared" si="6"/>
        <v>858969</v>
      </c>
      <c r="H11" s="139">
        <v>358764.94</v>
      </c>
      <c r="I11" s="139">
        <v>238789</v>
      </c>
      <c r="J11" s="139">
        <v>68857</v>
      </c>
      <c r="K11" s="139">
        <v>0</v>
      </c>
      <c r="L11" s="139">
        <f t="shared" si="7"/>
        <v>666410.93999999994</v>
      </c>
      <c r="M11" s="137">
        <f t="shared" si="8"/>
        <v>610.05999999999767</v>
      </c>
      <c r="N11" s="139">
        <f t="shared" si="9"/>
        <v>191948</v>
      </c>
      <c r="O11" s="139">
        <f t="shared" si="14"/>
        <v>0</v>
      </c>
      <c r="P11" s="139">
        <v>0</v>
      </c>
      <c r="Q11" s="138">
        <f t="shared" si="10"/>
        <v>192558.06</v>
      </c>
      <c r="R11" s="346" t="s">
        <v>312</v>
      </c>
      <c r="S11" s="139">
        <f>+'5. Financial Plan'!V12</f>
        <v>20681.13</v>
      </c>
      <c r="T11" s="139">
        <f>+'5. Financial Plan'!W12</f>
        <v>48656.33</v>
      </c>
      <c r="U11" s="139">
        <f>+'5. Financial Plan'!X12</f>
        <v>0</v>
      </c>
      <c r="V11" s="139">
        <f>+'5. Financial Plan'!Y12</f>
        <v>50166.64</v>
      </c>
      <c r="W11" s="139">
        <f>+'5. Financial Plan'!U12</f>
        <v>119504.09999999999</v>
      </c>
      <c r="X11" s="139">
        <f t="shared" si="5"/>
        <v>-20071.070000000003</v>
      </c>
      <c r="Y11" s="138">
        <f t="shared" si="11"/>
        <v>143291.66999999998</v>
      </c>
      <c r="Z11" s="139">
        <f t="shared" si="12"/>
        <v>0</v>
      </c>
      <c r="AA11" s="137">
        <v>0</v>
      </c>
      <c r="AB11" s="149">
        <f t="shared" si="13"/>
        <v>123220.59999999998</v>
      </c>
      <c r="AC11" s="484"/>
    </row>
    <row r="12" spans="1:30" ht="27" customHeight="1">
      <c r="A12" s="279" t="str">
        <f>+'2. Results Matrix'!A22</f>
        <v>1.1.1.5</v>
      </c>
      <c r="B12" s="193" t="s">
        <v>342</v>
      </c>
      <c r="C12" s="139">
        <v>258803</v>
      </c>
      <c r="D12" s="139">
        <v>250631</v>
      </c>
      <c r="E12" s="139">
        <v>193629</v>
      </c>
      <c r="F12" s="138">
        <v>0</v>
      </c>
      <c r="G12" s="138">
        <f t="shared" si="6"/>
        <v>703063</v>
      </c>
      <c r="H12" s="138">
        <v>227136.08</v>
      </c>
      <c r="I12" s="138">
        <v>202774</v>
      </c>
      <c r="J12" s="138">
        <v>193629</v>
      </c>
      <c r="K12" s="138">
        <v>0</v>
      </c>
      <c r="L12" s="137">
        <f t="shared" ref="L12:L14" si="15">SUM(H12:K12)</f>
        <v>623539.07999999996</v>
      </c>
      <c r="M12" s="138">
        <f t="shared" ref="M12:M14" si="16">C12-H12</f>
        <v>31666.920000000013</v>
      </c>
      <c r="N12" s="138">
        <f t="shared" si="9"/>
        <v>47857</v>
      </c>
      <c r="O12" s="138">
        <f t="shared" si="14"/>
        <v>0</v>
      </c>
      <c r="P12" s="138">
        <v>0</v>
      </c>
      <c r="Q12" s="217">
        <f t="shared" si="10"/>
        <v>79523.920000000013</v>
      </c>
      <c r="R12" s="193" t="s">
        <v>342</v>
      </c>
      <c r="S12" s="139">
        <f>+'5. Financial Plan'!V13</f>
        <v>26376.97</v>
      </c>
      <c r="T12" s="139">
        <f>+'5. Financial Plan'!W13</f>
        <v>47857</v>
      </c>
      <c r="U12" s="139">
        <f>+'5. Financial Plan'!X13</f>
        <v>0</v>
      </c>
      <c r="V12" s="139">
        <f>+'5. Financial Plan'!Y13</f>
        <v>66389.490000000005</v>
      </c>
      <c r="W12" s="139">
        <f>+'5. Financial Plan'!U13</f>
        <v>140623.46000000002</v>
      </c>
      <c r="X12" s="139">
        <f t="shared" si="5"/>
        <v>5289.9500000000116</v>
      </c>
      <c r="Y12" s="138">
        <f t="shared" si="11"/>
        <v>0</v>
      </c>
      <c r="Z12" s="139">
        <f t="shared" si="12"/>
        <v>0</v>
      </c>
      <c r="AA12" s="138">
        <v>0</v>
      </c>
      <c r="AB12" s="280">
        <f t="shared" ref="AB12:AB14" si="17">SUM(X12:AA12)</f>
        <v>5289.9500000000116</v>
      </c>
      <c r="AC12" s="484"/>
    </row>
    <row r="13" spans="1:30" ht="34.5" customHeight="1">
      <c r="A13" s="279" t="str">
        <f>+'2. Results Matrix'!A22</f>
        <v>1.1.1.5</v>
      </c>
      <c r="B13" s="267" t="s">
        <v>313</v>
      </c>
      <c r="C13" s="139">
        <v>309878</v>
      </c>
      <c r="D13" s="139">
        <f>574750-8000</f>
        <v>566750</v>
      </c>
      <c r="E13" s="139">
        <v>150510</v>
      </c>
      <c r="F13" s="138">
        <v>0</v>
      </c>
      <c r="G13" s="138">
        <f t="shared" ref="G13" si="18">SUM(C13:F13)</f>
        <v>1027138</v>
      </c>
      <c r="H13" s="138">
        <v>277897.64</v>
      </c>
      <c r="I13" s="138">
        <v>158050</v>
      </c>
      <c r="J13" s="138">
        <v>150510</v>
      </c>
      <c r="K13" s="138">
        <v>0</v>
      </c>
      <c r="L13" s="137">
        <f t="shared" si="15"/>
        <v>586457.64</v>
      </c>
      <c r="M13" s="138">
        <f t="shared" si="16"/>
        <v>31980.359999999986</v>
      </c>
      <c r="N13" s="139">
        <f t="shared" si="9"/>
        <v>408700</v>
      </c>
      <c r="O13" s="137">
        <f t="shared" si="14"/>
        <v>0</v>
      </c>
      <c r="P13" s="138">
        <v>0</v>
      </c>
      <c r="Q13" s="217">
        <f t="shared" si="10"/>
        <v>440680.36</v>
      </c>
      <c r="R13" s="267" t="s">
        <v>313</v>
      </c>
      <c r="S13" s="139">
        <f>+'5. Financial Plan'!V14</f>
        <v>31980</v>
      </c>
      <c r="T13" s="139">
        <f>+'5. Financial Plan'!W14</f>
        <v>131906.79</v>
      </c>
      <c r="U13" s="139">
        <f>+'5. Financial Plan'!X14</f>
        <v>165290</v>
      </c>
      <c r="V13" s="139">
        <f>+'5. Financial Plan'!Y14</f>
        <v>221021.03</v>
      </c>
      <c r="W13" s="139">
        <f>+'5. Financial Plan'!U14</f>
        <v>550197.82000000007</v>
      </c>
      <c r="X13" s="139">
        <f t="shared" si="5"/>
        <v>0.35999999998603016</v>
      </c>
      <c r="Y13" s="138">
        <f t="shared" si="11"/>
        <v>276793.20999999996</v>
      </c>
      <c r="Z13" s="139">
        <f t="shared" si="12"/>
        <v>-165290</v>
      </c>
      <c r="AA13" s="138">
        <v>0</v>
      </c>
      <c r="AB13" s="280">
        <f t="shared" si="17"/>
        <v>111503.56999999995</v>
      </c>
      <c r="AC13" s="484"/>
    </row>
    <row r="14" spans="1:30" ht="26.25">
      <c r="A14" s="281" t="str">
        <f>+'2. Results Matrix'!A24</f>
        <v>1.1.1.6</v>
      </c>
      <c r="B14" s="219" t="s">
        <v>314</v>
      </c>
      <c r="C14" s="139">
        <v>13431</v>
      </c>
      <c r="D14" s="139">
        <v>3101</v>
      </c>
      <c r="E14" s="139"/>
      <c r="F14" s="139">
        <v>0</v>
      </c>
      <c r="G14" s="139">
        <f t="shared" si="6"/>
        <v>16532</v>
      </c>
      <c r="H14" s="139">
        <v>966.33</v>
      </c>
      <c r="I14" s="139"/>
      <c r="J14" s="139"/>
      <c r="K14" s="139">
        <v>0</v>
      </c>
      <c r="L14" s="137">
        <f t="shared" si="15"/>
        <v>966.33</v>
      </c>
      <c r="M14" s="139">
        <f t="shared" si="16"/>
        <v>12464.67</v>
      </c>
      <c r="N14" s="138">
        <f t="shared" si="9"/>
        <v>3101</v>
      </c>
      <c r="O14" s="138">
        <f t="shared" si="14"/>
        <v>0</v>
      </c>
      <c r="P14" s="139">
        <v>0</v>
      </c>
      <c r="Q14" s="217">
        <f t="shared" si="10"/>
        <v>15565.67</v>
      </c>
      <c r="R14" s="219" t="s">
        <v>314</v>
      </c>
      <c r="S14" s="139">
        <f>+'5. Financial Plan'!V15</f>
        <v>2963</v>
      </c>
      <c r="T14" s="139">
        <f>+'5. Financial Plan'!W15</f>
        <v>0</v>
      </c>
      <c r="U14" s="139">
        <f>+'5. Financial Plan'!X15</f>
        <v>0</v>
      </c>
      <c r="V14" s="139">
        <f>+'5. Financial Plan'!Y15</f>
        <v>0</v>
      </c>
      <c r="W14" s="139">
        <f>+'5. Financial Plan'!U15</f>
        <v>2962.96</v>
      </c>
      <c r="X14" s="139">
        <f t="shared" si="5"/>
        <v>9501.67</v>
      </c>
      <c r="Y14" s="138">
        <f t="shared" si="11"/>
        <v>3101</v>
      </c>
      <c r="Z14" s="139">
        <f t="shared" si="12"/>
        <v>0</v>
      </c>
      <c r="AA14" s="139">
        <v>0</v>
      </c>
      <c r="AB14" s="282">
        <f t="shared" si="17"/>
        <v>12602.67</v>
      </c>
      <c r="AC14" s="484"/>
    </row>
    <row r="15" spans="1:30" ht="26.25">
      <c r="A15" s="279" t="str">
        <f>+'2. Results Matrix'!A26</f>
        <v>1.1.1.7</v>
      </c>
      <c r="B15" s="219" t="s">
        <v>315</v>
      </c>
      <c r="C15" s="139">
        <v>159982</v>
      </c>
      <c r="D15" s="139">
        <v>93870</v>
      </c>
      <c r="E15" s="139">
        <v>55162</v>
      </c>
      <c r="F15" s="138">
        <v>0</v>
      </c>
      <c r="G15" s="138">
        <f t="shared" si="6"/>
        <v>309014</v>
      </c>
      <c r="H15" s="138">
        <v>87604.6</v>
      </c>
      <c r="I15" s="138">
        <v>57138</v>
      </c>
      <c r="J15" s="138">
        <v>55162</v>
      </c>
      <c r="K15" s="138">
        <v>0</v>
      </c>
      <c r="L15" s="137">
        <f>SUM(H15:K15)</f>
        <v>199904.6</v>
      </c>
      <c r="M15" s="138">
        <f t="shared" ref="M15" si="19">C15-H15</f>
        <v>72377.399999999994</v>
      </c>
      <c r="N15" s="138">
        <f t="shared" si="9"/>
        <v>36732</v>
      </c>
      <c r="O15" s="138">
        <f t="shared" si="14"/>
        <v>0</v>
      </c>
      <c r="P15" s="138">
        <v>0</v>
      </c>
      <c r="Q15" s="217">
        <f t="shared" si="10"/>
        <v>109109.4</v>
      </c>
      <c r="R15" s="219" t="s">
        <v>315</v>
      </c>
      <c r="S15" s="139">
        <f>+'5. Financial Plan'!V16</f>
        <v>72377</v>
      </c>
      <c r="T15" s="139">
        <f>+'5. Financial Plan'!W16</f>
        <v>18366</v>
      </c>
      <c r="U15" s="139">
        <f>+'5. Financial Plan'!X16</f>
        <v>18366</v>
      </c>
      <c r="V15" s="139">
        <f>+'5. Financial Plan'!Y16</f>
        <v>66206</v>
      </c>
      <c r="W15" s="139">
        <f>+'5. Financial Plan'!U16</f>
        <v>175315</v>
      </c>
      <c r="X15" s="139">
        <f t="shared" si="5"/>
        <v>0.39999999999417923</v>
      </c>
      <c r="Y15" s="138">
        <f t="shared" si="11"/>
        <v>18366</v>
      </c>
      <c r="Z15" s="139">
        <f t="shared" si="12"/>
        <v>-18366</v>
      </c>
      <c r="AA15" s="138">
        <v>0</v>
      </c>
      <c r="AB15" s="280">
        <f t="shared" ref="AB15:AB21" si="20">SUM(X15:AA15)</f>
        <v>0.39999999999417923</v>
      </c>
      <c r="AC15" s="484"/>
    </row>
    <row r="16" spans="1:30" ht="39" customHeight="1">
      <c r="A16" s="279" t="str">
        <f>+'2. Results Matrix'!A37</f>
        <v>1.5.2.4</v>
      </c>
      <c r="B16" s="219" t="s">
        <v>316</v>
      </c>
      <c r="C16" s="139">
        <v>403860</v>
      </c>
      <c r="D16" s="139">
        <v>302759</v>
      </c>
      <c r="E16" s="139">
        <v>193543</v>
      </c>
      <c r="F16" s="138">
        <v>0</v>
      </c>
      <c r="G16" s="138">
        <f t="shared" si="6"/>
        <v>900162</v>
      </c>
      <c r="H16" s="138">
        <v>299659.13</v>
      </c>
      <c r="I16" s="138">
        <v>253903</v>
      </c>
      <c r="J16" s="138">
        <v>193543</v>
      </c>
      <c r="K16" s="138">
        <v>0</v>
      </c>
      <c r="L16" s="137">
        <f t="shared" ref="L16:L21" si="21">SUM(H16:K16)</f>
        <v>747105.13</v>
      </c>
      <c r="M16" s="138">
        <f>C16-H16</f>
        <v>104200.87</v>
      </c>
      <c r="N16" s="138">
        <f t="shared" si="9"/>
        <v>48856</v>
      </c>
      <c r="O16" s="138">
        <f t="shared" si="14"/>
        <v>0</v>
      </c>
      <c r="P16" s="138">
        <v>0</v>
      </c>
      <c r="Q16" s="217">
        <f t="shared" si="10"/>
        <v>153056.87</v>
      </c>
      <c r="R16" s="219" t="s">
        <v>316</v>
      </c>
      <c r="S16" s="139">
        <f>+'5. Financial Plan'!V17</f>
        <v>0</v>
      </c>
      <c r="T16" s="139">
        <f>+'5. Financial Plan'!W17</f>
        <v>48856</v>
      </c>
      <c r="U16" s="139">
        <f>+'5. Financial Plan'!X17</f>
        <v>90977.55</v>
      </c>
      <c r="V16" s="139">
        <f>+'5. Financial Plan'!Y17</f>
        <v>0</v>
      </c>
      <c r="W16" s="139">
        <f>+'5. Financial Plan'!U17</f>
        <v>139833.54999999999</v>
      </c>
      <c r="X16" s="139">
        <f t="shared" si="5"/>
        <v>104200.87</v>
      </c>
      <c r="Y16" s="138">
        <f t="shared" si="11"/>
        <v>0</v>
      </c>
      <c r="Z16" s="139">
        <f t="shared" si="12"/>
        <v>-90977.55</v>
      </c>
      <c r="AA16" s="138">
        <v>0</v>
      </c>
      <c r="AB16" s="280">
        <f t="shared" si="20"/>
        <v>13223.319999999992</v>
      </c>
      <c r="AC16" s="484"/>
    </row>
    <row r="17" spans="1:31" ht="34.5" customHeight="1">
      <c r="A17" s="283" t="str">
        <f>+'2. Results Matrix'!A41</f>
        <v>1.1.2.1</v>
      </c>
      <c r="B17" s="219" t="s">
        <v>317</v>
      </c>
      <c r="C17" s="139">
        <v>1727139</v>
      </c>
      <c r="D17" s="139">
        <v>348866</v>
      </c>
      <c r="E17" s="139">
        <v>127842</v>
      </c>
      <c r="F17" s="139">
        <v>0</v>
      </c>
      <c r="G17" s="138">
        <f t="shared" si="6"/>
        <v>2203847</v>
      </c>
      <c r="H17" s="139">
        <v>1444089.83</v>
      </c>
      <c r="I17" s="139">
        <v>347937</v>
      </c>
      <c r="J17" s="139">
        <v>127842</v>
      </c>
      <c r="K17" s="139">
        <v>0</v>
      </c>
      <c r="L17" s="137">
        <f t="shared" si="21"/>
        <v>1919868.83</v>
      </c>
      <c r="M17" s="138">
        <f>C17-H17</f>
        <v>283049.16999999993</v>
      </c>
      <c r="N17" s="138">
        <f t="shared" si="9"/>
        <v>929</v>
      </c>
      <c r="O17" s="138">
        <f t="shared" si="14"/>
        <v>0</v>
      </c>
      <c r="P17" s="138">
        <v>0</v>
      </c>
      <c r="Q17" s="217">
        <f t="shared" si="10"/>
        <v>283978.16999999993</v>
      </c>
      <c r="R17" s="219" t="s">
        <v>317</v>
      </c>
      <c r="S17" s="139">
        <f>+'5. Financial Plan'!V18</f>
        <v>283049</v>
      </c>
      <c r="T17" s="139">
        <f>+'5. Financial Plan'!W18</f>
        <v>27000</v>
      </c>
      <c r="U17" s="139">
        <f>+'5. Financial Plan'!X18</f>
        <v>0</v>
      </c>
      <c r="V17" s="139">
        <f>+'5. Financial Plan'!Y18</f>
        <v>528495</v>
      </c>
      <c r="W17" s="139">
        <f>+'5. Financial Plan'!U18</f>
        <v>838544</v>
      </c>
      <c r="X17" s="139">
        <f t="shared" ref="X17" si="22">M17-S17</f>
        <v>0.16999999992549419</v>
      </c>
      <c r="Y17" s="138">
        <f t="shared" si="11"/>
        <v>-26071</v>
      </c>
      <c r="Z17" s="139">
        <f t="shared" si="12"/>
        <v>0</v>
      </c>
      <c r="AA17" s="137">
        <v>0</v>
      </c>
      <c r="AB17" s="282">
        <f t="shared" si="20"/>
        <v>-26070.830000000075</v>
      </c>
      <c r="AC17" s="484"/>
      <c r="AD17" s="136"/>
    </row>
    <row r="18" spans="1:31" ht="41.25" customHeight="1">
      <c r="A18" s="279" t="str">
        <f>+'2. Results Matrix'!A43</f>
        <v>1.1.2.2</v>
      </c>
      <c r="B18" s="219" t="s">
        <v>318</v>
      </c>
      <c r="C18" s="139">
        <v>154746</v>
      </c>
      <c r="D18" s="139">
        <v>93168</v>
      </c>
      <c r="E18" s="139">
        <v>146923</v>
      </c>
      <c r="F18" s="138">
        <v>0</v>
      </c>
      <c r="G18" s="138">
        <f t="shared" si="6"/>
        <v>394837</v>
      </c>
      <c r="H18" s="138">
        <v>142026.29</v>
      </c>
      <c r="I18" s="138">
        <v>73168</v>
      </c>
      <c r="J18" s="138">
        <v>146923</v>
      </c>
      <c r="K18" s="138">
        <v>0</v>
      </c>
      <c r="L18" s="137">
        <f t="shared" si="21"/>
        <v>362117.29000000004</v>
      </c>
      <c r="M18" s="138">
        <f t="shared" si="8"/>
        <v>12719.709999999992</v>
      </c>
      <c r="N18" s="138">
        <f t="shared" si="9"/>
        <v>20000</v>
      </c>
      <c r="O18" s="138">
        <f t="shared" si="14"/>
        <v>0</v>
      </c>
      <c r="P18" s="138">
        <v>0</v>
      </c>
      <c r="Q18" s="217">
        <f t="shared" si="10"/>
        <v>32719.709999999992</v>
      </c>
      <c r="R18" s="219" t="s">
        <v>318</v>
      </c>
      <c r="S18" s="139">
        <f>+'5. Financial Plan'!V19</f>
        <v>12720</v>
      </c>
      <c r="T18" s="139">
        <f>+'5. Financial Plan'!W19</f>
        <v>9876</v>
      </c>
      <c r="U18" s="139">
        <f>+'5. Financial Plan'!X19</f>
        <v>0</v>
      </c>
      <c r="V18" s="139">
        <f>+'5. Financial Plan'!Y19</f>
        <v>0</v>
      </c>
      <c r="W18" s="139">
        <f>+'5. Financial Plan'!U19</f>
        <v>22596</v>
      </c>
      <c r="X18" s="139">
        <f>M18-S18</f>
        <v>-0.29000000000814907</v>
      </c>
      <c r="Y18" s="138">
        <f t="shared" ref="Y18:Y21" si="23">SUM(N18-T18)</f>
        <v>10124</v>
      </c>
      <c r="Z18" s="139">
        <f t="shared" ref="Z18:Z21" si="24">SUM(O18-U18)</f>
        <v>0</v>
      </c>
      <c r="AA18" s="138">
        <v>0</v>
      </c>
      <c r="AB18" s="280">
        <f t="shared" si="20"/>
        <v>10123.709999999992</v>
      </c>
      <c r="AC18" s="484"/>
    </row>
    <row r="19" spans="1:31" ht="26.25">
      <c r="A19" s="279">
        <v>1.1299999999999999</v>
      </c>
      <c r="B19" s="219" t="s">
        <v>319</v>
      </c>
      <c r="C19" s="139">
        <v>5807</v>
      </c>
      <c r="D19" s="139">
        <v>3688</v>
      </c>
      <c r="E19" s="139">
        <v>1305</v>
      </c>
      <c r="F19" s="138">
        <v>0</v>
      </c>
      <c r="G19" s="138">
        <f t="shared" si="6"/>
        <v>10800</v>
      </c>
      <c r="H19" s="138">
        <v>3527.84</v>
      </c>
      <c r="I19" s="138">
        <v>2960</v>
      </c>
      <c r="J19" s="138">
        <v>676</v>
      </c>
      <c r="K19" s="138">
        <v>0</v>
      </c>
      <c r="L19" s="137">
        <f t="shared" si="21"/>
        <v>7163.84</v>
      </c>
      <c r="M19" s="138">
        <f>C19-H19</f>
        <v>2279.16</v>
      </c>
      <c r="N19" s="138">
        <f t="shared" si="9"/>
        <v>728</v>
      </c>
      <c r="O19" s="138">
        <f t="shared" si="14"/>
        <v>629</v>
      </c>
      <c r="P19" s="138">
        <v>0</v>
      </c>
      <c r="Q19" s="217">
        <f t="shared" si="10"/>
        <v>3636.16</v>
      </c>
      <c r="R19" s="219" t="s">
        <v>319</v>
      </c>
      <c r="S19" s="139">
        <f>+'5. Financial Plan'!V20</f>
        <v>0</v>
      </c>
      <c r="T19" s="139">
        <f>+'5. Financial Plan'!W20</f>
        <v>0</v>
      </c>
      <c r="U19" s="139">
        <f>+'5. Financial Plan'!X20</f>
        <v>0</v>
      </c>
      <c r="V19" s="139">
        <f>+'5. Financial Plan'!Y20</f>
        <v>0</v>
      </c>
      <c r="W19" s="139">
        <f>+'5. Financial Plan'!U20</f>
        <v>0</v>
      </c>
      <c r="X19" s="139">
        <f>M19-S19</f>
        <v>2279.16</v>
      </c>
      <c r="Y19" s="138">
        <f t="shared" si="23"/>
        <v>728</v>
      </c>
      <c r="Z19" s="139">
        <f t="shared" si="24"/>
        <v>629</v>
      </c>
      <c r="AA19" s="138">
        <v>0</v>
      </c>
      <c r="AB19" s="280">
        <f t="shared" si="20"/>
        <v>3636.16</v>
      </c>
      <c r="AC19" s="484"/>
      <c r="AE19" s="136"/>
    </row>
    <row r="20" spans="1:31" ht="26.25">
      <c r="A20" s="279" t="str">
        <f>+'2. Results Matrix'!A49</f>
        <v>1.1.2.4</v>
      </c>
      <c r="B20" s="219" t="s">
        <v>320</v>
      </c>
      <c r="C20" s="139">
        <v>0</v>
      </c>
      <c r="D20" s="139">
        <v>2221</v>
      </c>
      <c r="E20" s="139"/>
      <c r="F20" s="138">
        <v>0</v>
      </c>
      <c r="G20" s="138">
        <f t="shared" si="6"/>
        <v>2221</v>
      </c>
      <c r="H20" s="138"/>
      <c r="I20" s="138">
        <v>2221</v>
      </c>
      <c r="J20" s="138"/>
      <c r="K20" s="138">
        <v>0</v>
      </c>
      <c r="L20" s="137">
        <f t="shared" si="21"/>
        <v>2221</v>
      </c>
      <c r="M20" s="138">
        <f t="shared" si="8"/>
        <v>0</v>
      </c>
      <c r="N20" s="138">
        <f t="shared" si="9"/>
        <v>0</v>
      </c>
      <c r="O20" s="138">
        <f t="shared" si="14"/>
        <v>0</v>
      </c>
      <c r="P20" s="138">
        <v>0</v>
      </c>
      <c r="Q20" s="217">
        <f t="shared" si="10"/>
        <v>0</v>
      </c>
      <c r="R20" s="219" t="s">
        <v>320</v>
      </c>
      <c r="S20" s="139">
        <f>+'5. Financial Plan'!V21</f>
        <v>0</v>
      </c>
      <c r="T20" s="139">
        <f>+'5. Financial Plan'!W21</f>
        <v>0</v>
      </c>
      <c r="U20" s="139">
        <f>+'5. Financial Plan'!X21</f>
        <v>0</v>
      </c>
      <c r="V20" s="139">
        <f>+'5. Financial Plan'!Y21</f>
        <v>0</v>
      </c>
      <c r="W20" s="139">
        <f>+'5. Financial Plan'!U21</f>
        <v>0</v>
      </c>
      <c r="X20" s="139">
        <f>M20-S20</f>
        <v>0</v>
      </c>
      <c r="Y20" s="138">
        <f t="shared" si="23"/>
        <v>0</v>
      </c>
      <c r="Z20" s="139">
        <f t="shared" si="24"/>
        <v>0</v>
      </c>
      <c r="AA20" s="138">
        <v>0</v>
      </c>
      <c r="AB20" s="280">
        <f t="shared" si="20"/>
        <v>0</v>
      </c>
      <c r="AC20" s="484"/>
    </row>
    <row r="21" spans="1:31">
      <c r="A21" s="279"/>
      <c r="B21" s="193" t="s">
        <v>344</v>
      </c>
      <c r="C21" s="139">
        <v>700461</v>
      </c>
      <c r="D21" s="139">
        <f>503828-201476</f>
        <v>302352</v>
      </c>
      <c r="E21" s="139">
        <v>372617</v>
      </c>
      <c r="F21" s="138">
        <v>0</v>
      </c>
      <c r="G21" s="138">
        <f t="shared" si="6"/>
        <v>1375430</v>
      </c>
      <c r="H21" s="138">
        <v>473892.91</v>
      </c>
      <c r="I21" s="138">
        <v>302352</v>
      </c>
      <c r="J21" s="138">
        <v>372617</v>
      </c>
      <c r="K21" s="138">
        <v>0</v>
      </c>
      <c r="L21" s="137">
        <f t="shared" si="21"/>
        <v>1148861.9099999999</v>
      </c>
      <c r="M21" s="138">
        <f t="shared" si="8"/>
        <v>226568.09000000003</v>
      </c>
      <c r="N21" s="138">
        <f t="shared" si="9"/>
        <v>0</v>
      </c>
      <c r="O21" s="138">
        <f t="shared" si="14"/>
        <v>0</v>
      </c>
      <c r="P21" s="139">
        <v>0</v>
      </c>
      <c r="Q21" s="217">
        <f>SUM(M21:P21)</f>
        <v>226568.09000000003</v>
      </c>
      <c r="R21" s="193" t="s">
        <v>344</v>
      </c>
      <c r="S21" s="139">
        <f>+'5. Financial Plan'!V22</f>
        <v>151430</v>
      </c>
      <c r="T21" s="139">
        <f>+'5. Financial Plan'!W22</f>
        <v>462380</v>
      </c>
      <c r="U21" s="139">
        <f>+'5. Financial Plan'!X22</f>
        <v>0</v>
      </c>
      <c r="V21" s="139">
        <f>+'5. Financial Plan'!Y22</f>
        <v>658798.31000000006</v>
      </c>
      <c r="W21" s="139">
        <f>+'5. Financial Plan'!U22</f>
        <v>1272608.3099999998</v>
      </c>
      <c r="X21" s="139">
        <f>M21-S21</f>
        <v>75138.090000000026</v>
      </c>
      <c r="Y21" s="138">
        <f t="shared" si="23"/>
        <v>-462380</v>
      </c>
      <c r="Z21" s="139">
        <f t="shared" si="24"/>
        <v>0</v>
      </c>
      <c r="AA21" s="139">
        <v>0</v>
      </c>
      <c r="AB21" s="280">
        <f t="shared" si="20"/>
        <v>-387241.91</v>
      </c>
      <c r="AC21" s="484"/>
    </row>
    <row r="22" spans="1:31" ht="24.75" customHeight="1">
      <c r="A22" s="284">
        <v>2</v>
      </c>
      <c r="B22" s="195" t="str">
        <f>+'2. Results Matrix'!A51</f>
        <v>1.1.2.5</v>
      </c>
      <c r="C22" s="137">
        <f t="shared" ref="C22:AB22" si="25">SUM(C23:C30)</f>
        <v>5934552</v>
      </c>
      <c r="D22" s="137">
        <f t="shared" si="25"/>
        <v>4363882</v>
      </c>
      <c r="E22" s="137">
        <f t="shared" si="25"/>
        <v>5173663</v>
      </c>
      <c r="F22" s="137">
        <f t="shared" si="25"/>
        <v>0</v>
      </c>
      <c r="G22" s="137">
        <f t="shared" si="25"/>
        <v>15472097</v>
      </c>
      <c r="H22" s="137">
        <f t="shared" si="25"/>
        <v>5403482.0000000009</v>
      </c>
      <c r="I22" s="137">
        <f t="shared" si="25"/>
        <v>3154010</v>
      </c>
      <c r="J22" s="137">
        <f t="shared" si="25"/>
        <v>4908831</v>
      </c>
      <c r="K22" s="137">
        <f t="shared" si="25"/>
        <v>1219178</v>
      </c>
      <c r="L22" s="137">
        <f t="shared" si="25"/>
        <v>14685501</v>
      </c>
      <c r="M22" s="137">
        <f t="shared" si="25"/>
        <v>531069.99999999988</v>
      </c>
      <c r="N22" s="137">
        <f t="shared" si="25"/>
        <v>1209872</v>
      </c>
      <c r="O22" s="137">
        <f t="shared" si="25"/>
        <v>264832</v>
      </c>
      <c r="P22" s="137">
        <f t="shared" si="25"/>
        <v>0</v>
      </c>
      <c r="Q22" s="137">
        <f t="shared" si="25"/>
        <v>2005773.9999999998</v>
      </c>
      <c r="R22" s="195" t="str">
        <f>+B22</f>
        <v>1.1.2.5</v>
      </c>
      <c r="S22" s="137">
        <f t="shared" si="25"/>
        <v>862674.66999999993</v>
      </c>
      <c r="T22" s="137">
        <f t="shared" si="25"/>
        <v>1219050.79</v>
      </c>
      <c r="U22" s="137">
        <f t="shared" si="25"/>
        <v>1236395.1400000001</v>
      </c>
      <c r="V22" s="137">
        <f t="shared" si="25"/>
        <v>800647.31</v>
      </c>
      <c r="W22" s="137">
        <f t="shared" si="25"/>
        <v>4118767.91</v>
      </c>
      <c r="X22" s="137">
        <f t="shared" si="25"/>
        <v>-331604.67000000004</v>
      </c>
      <c r="Y22" s="137">
        <f t="shared" si="25"/>
        <v>-9178.7900000000373</v>
      </c>
      <c r="Z22" s="137">
        <f t="shared" si="25"/>
        <v>-971563.14</v>
      </c>
      <c r="AA22" s="137">
        <f t="shared" si="25"/>
        <v>0</v>
      </c>
      <c r="AB22" s="137">
        <f t="shared" si="25"/>
        <v>-1312346.5999999996</v>
      </c>
      <c r="AC22" s="484"/>
    </row>
    <row r="23" spans="1:31" ht="39.75" customHeight="1">
      <c r="A23" s="279" t="str">
        <f>+'2. Results Matrix'!A54</f>
        <v>WBS Code</v>
      </c>
      <c r="B23" s="219" t="s">
        <v>322</v>
      </c>
      <c r="C23" s="139">
        <v>2160810</v>
      </c>
      <c r="D23" s="139">
        <f>981054-200000</f>
        <v>781054</v>
      </c>
      <c r="E23" s="139">
        <v>1906941</v>
      </c>
      <c r="F23" s="138">
        <v>0</v>
      </c>
      <c r="G23" s="138">
        <f t="shared" si="6"/>
        <v>4848805</v>
      </c>
      <c r="H23" s="138">
        <v>2013930.05</v>
      </c>
      <c r="I23" s="138">
        <v>464999</v>
      </c>
      <c r="J23" s="138">
        <v>1906407</v>
      </c>
      <c r="K23" s="138">
        <v>70477</v>
      </c>
      <c r="L23" s="138">
        <f>SUM(H23:K23)</f>
        <v>4455813.05</v>
      </c>
      <c r="M23" s="138">
        <f t="shared" ref="M23:M26" si="26">C23-H23</f>
        <v>146879.94999999995</v>
      </c>
      <c r="N23" s="138">
        <f t="shared" ref="N23:N30" si="27">D23-I23</f>
        <v>316055</v>
      </c>
      <c r="O23" s="139">
        <f t="shared" ref="O23:O30" si="28">E23-J23</f>
        <v>534</v>
      </c>
      <c r="P23" s="139">
        <v>0</v>
      </c>
      <c r="Q23" s="217">
        <f>SUM(M23:P23)</f>
        <v>463468.94999999995</v>
      </c>
      <c r="R23" s="219" t="s">
        <v>322</v>
      </c>
      <c r="S23" s="139">
        <f>+'5. Financial Plan'!V25</f>
        <v>160347.59</v>
      </c>
      <c r="T23" s="139">
        <f>+'5. Financial Plan'!W25</f>
        <v>417396.78</v>
      </c>
      <c r="U23" s="139">
        <f>+'5. Financial Plan'!X25</f>
        <v>793862.48</v>
      </c>
      <c r="V23" s="139">
        <f>+'5. Financial Plan'!Y25</f>
        <v>373787</v>
      </c>
      <c r="W23" s="139">
        <f>SUM(S23:V23)</f>
        <v>1745393.85</v>
      </c>
      <c r="X23" s="139">
        <f t="shared" ref="X23:X30" si="29">M23-S23</f>
        <v>-13467.640000000043</v>
      </c>
      <c r="Y23" s="138">
        <f t="shared" ref="Y23:Y30" si="30">SUM(N23-T23)</f>
        <v>-101341.78000000003</v>
      </c>
      <c r="Z23" s="139">
        <f t="shared" ref="Z23:Z30" si="31">SUM(O23-U23)</f>
        <v>-793328.48</v>
      </c>
      <c r="AA23" s="138"/>
      <c r="AB23" s="282">
        <f t="shared" ref="AB23:AB26" si="32">SUM(X23:AA23)</f>
        <v>-908137.9</v>
      </c>
      <c r="AC23" s="484"/>
    </row>
    <row r="24" spans="1:31" ht="38.25" customHeight="1">
      <c r="A24" s="279" t="str">
        <f>+'2. Results Matrix'!A56</f>
        <v>1.2.1.1</v>
      </c>
      <c r="B24" s="219" t="s">
        <v>323</v>
      </c>
      <c r="C24" s="139">
        <v>966998</v>
      </c>
      <c r="D24" s="139">
        <v>237266</v>
      </c>
      <c r="E24" s="139">
        <v>227289</v>
      </c>
      <c r="F24" s="138">
        <v>0</v>
      </c>
      <c r="G24" s="138">
        <f t="shared" si="6"/>
        <v>1431553</v>
      </c>
      <c r="H24" s="138">
        <v>796014.11</v>
      </c>
      <c r="I24" s="138">
        <v>237266</v>
      </c>
      <c r="J24" s="138">
        <v>227289</v>
      </c>
      <c r="K24" s="138"/>
      <c r="L24" s="138">
        <f t="shared" ref="L24:L30" si="33">SUM(H24:K24)</f>
        <v>1260569.1099999999</v>
      </c>
      <c r="M24" s="138">
        <f t="shared" si="26"/>
        <v>170983.89</v>
      </c>
      <c r="N24" s="138">
        <f t="shared" si="27"/>
        <v>0</v>
      </c>
      <c r="O24" s="139">
        <f t="shared" si="28"/>
        <v>0</v>
      </c>
      <c r="P24" s="139">
        <v>0</v>
      </c>
      <c r="Q24" s="217">
        <f t="shared" ref="Q24:Q30" si="34">SUM(M24:P24)</f>
        <v>170983.89</v>
      </c>
      <c r="R24" s="219" t="s">
        <v>323</v>
      </c>
      <c r="S24" s="139">
        <f>+'5. Financial Plan'!V26</f>
        <v>102161.89</v>
      </c>
      <c r="T24" s="139">
        <f>+'5. Financial Plan'!W26</f>
        <v>0</v>
      </c>
      <c r="U24" s="139">
        <f>+'5. Financial Plan'!X26</f>
        <v>0</v>
      </c>
      <c r="V24" s="139">
        <f>+'5. Financial Plan'!Y26</f>
        <v>6300</v>
      </c>
      <c r="W24" s="139">
        <f>SUM(S24:V24)</f>
        <v>108461.89</v>
      </c>
      <c r="X24" s="139">
        <f t="shared" si="29"/>
        <v>68822.000000000015</v>
      </c>
      <c r="Y24" s="138">
        <f t="shared" si="30"/>
        <v>0</v>
      </c>
      <c r="Z24" s="139">
        <f t="shared" si="31"/>
        <v>0</v>
      </c>
      <c r="AA24" s="138"/>
      <c r="AB24" s="282">
        <f t="shared" si="32"/>
        <v>68822.000000000015</v>
      </c>
      <c r="AC24" s="484"/>
    </row>
    <row r="25" spans="1:31" ht="36" customHeight="1">
      <c r="A25" s="279" t="str">
        <f>+'2. Results Matrix'!A60</f>
        <v>1.2.1.3a</v>
      </c>
      <c r="B25" s="219" t="s">
        <v>324</v>
      </c>
      <c r="C25" s="139">
        <v>348826</v>
      </c>
      <c r="D25" s="139">
        <v>259281</v>
      </c>
      <c r="E25" s="139">
        <v>489970</v>
      </c>
      <c r="F25" s="138">
        <v>0</v>
      </c>
      <c r="G25" s="138">
        <f t="shared" si="6"/>
        <v>1098077</v>
      </c>
      <c r="H25" s="138">
        <v>197211.12</v>
      </c>
      <c r="I25" s="138">
        <v>185753</v>
      </c>
      <c r="J25" s="138">
        <v>425924</v>
      </c>
      <c r="K25" s="138">
        <v>36420</v>
      </c>
      <c r="L25" s="138">
        <f t="shared" si="33"/>
        <v>845308.12</v>
      </c>
      <c r="M25" s="138">
        <f t="shared" si="26"/>
        <v>151614.88</v>
      </c>
      <c r="N25" s="138">
        <f t="shared" si="27"/>
        <v>73528</v>
      </c>
      <c r="O25" s="138">
        <f t="shared" si="28"/>
        <v>64046</v>
      </c>
      <c r="P25" s="139">
        <v>0</v>
      </c>
      <c r="Q25" s="217">
        <f t="shared" si="34"/>
        <v>289188.88</v>
      </c>
      <c r="R25" s="219" t="s">
        <v>324</v>
      </c>
      <c r="S25" s="139">
        <f>+'5. Financial Plan'!V27</f>
        <v>449677.48</v>
      </c>
      <c r="T25" s="139">
        <f>+'5. Financial Plan'!W27</f>
        <v>226579.7</v>
      </c>
      <c r="U25" s="139">
        <f>+'5. Financial Plan'!X27</f>
        <v>238096.39</v>
      </c>
      <c r="V25" s="139">
        <f>+'5. Financial Plan'!Y27</f>
        <v>157371.39000000001</v>
      </c>
      <c r="W25" s="139">
        <f t="shared" ref="W25:W30" si="35">SUM(S25:V25)</f>
        <v>1071724.96</v>
      </c>
      <c r="X25" s="139">
        <f t="shared" si="29"/>
        <v>-298062.59999999998</v>
      </c>
      <c r="Y25" s="138">
        <f t="shared" si="30"/>
        <v>-153051.70000000001</v>
      </c>
      <c r="Z25" s="139">
        <f t="shared" si="31"/>
        <v>-174050.39</v>
      </c>
      <c r="AA25" s="138"/>
      <c r="AB25" s="282">
        <f t="shared" si="32"/>
        <v>-625164.68999999994</v>
      </c>
      <c r="AC25" s="484"/>
    </row>
    <row r="26" spans="1:31" ht="39.4">
      <c r="A26" s="279" t="str">
        <f>+'2. Results Matrix'!A62</f>
        <v>1.2.1.3b</v>
      </c>
      <c r="B26" s="219" t="s">
        <v>325</v>
      </c>
      <c r="C26" s="139">
        <v>102257</v>
      </c>
      <c r="D26" s="139">
        <f>220669-82686</f>
        <v>137983</v>
      </c>
      <c r="E26" s="139">
        <f>102299-39088</f>
        <v>63211</v>
      </c>
      <c r="F26" s="138">
        <v>0</v>
      </c>
      <c r="G26" s="138">
        <f t="shared" si="6"/>
        <v>303451</v>
      </c>
      <c r="H26" s="138">
        <v>62821.95</v>
      </c>
      <c r="I26" s="138">
        <v>86844</v>
      </c>
      <c r="J26" s="138">
        <v>63211</v>
      </c>
      <c r="K26" s="138"/>
      <c r="L26" s="138">
        <f t="shared" si="33"/>
        <v>212876.95</v>
      </c>
      <c r="M26" s="138">
        <f t="shared" si="26"/>
        <v>39435.050000000003</v>
      </c>
      <c r="N26" s="138">
        <f t="shared" si="27"/>
        <v>51139</v>
      </c>
      <c r="O26" s="138">
        <f t="shared" si="28"/>
        <v>0</v>
      </c>
      <c r="P26" s="139">
        <v>0</v>
      </c>
      <c r="Q26" s="217">
        <f t="shared" si="34"/>
        <v>90574.05</v>
      </c>
      <c r="R26" s="219" t="s">
        <v>325</v>
      </c>
      <c r="S26" s="139">
        <f>+'5. Financial Plan'!V28</f>
        <v>0</v>
      </c>
      <c r="T26" s="139">
        <f>+'5. Financial Plan'!W28</f>
        <v>47573</v>
      </c>
      <c r="U26" s="139">
        <f>+'5. Financial Plan'!X28</f>
        <v>0</v>
      </c>
      <c r="V26" s="139">
        <f>+'5. Financial Plan'!Y28</f>
        <v>0</v>
      </c>
      <c r="W26" s="139">
        <f t="shared" si="35"/>
        <v>47573</v>
      </c>
      <c r="X26" s="139">
        <f t="shared" si="29"/>
        <v>39435.050000000003</v>
      </c>
      <c r="Y26" s="138">
        <f t="shared" si="30"/>
        <v>3566</v>
      </c>
      <c r="Z26" s="139">
        <f t="shared" si="31"/>
        <v>0</v>
      </c>
      <c r="AA26" s="138"/>
      <c r="AB26" s="282">
        <f t="shared" si="32"/>
        <v>43001.05</v>
      </c>
      <c r="AC26" s="484"/>
    </row>
    <row r="27" spans="1:31" ht="48" customHeight="1">
      <c r="A27" s="279" t="str">
        <f>+'2. Results Matrix'!A64</f>
        <v>1.2.1.4</v>
      </c>
      <c r="B27" s="219" t="s">
        <v>326</v>
      </c>
      <c r="C27" s="139">
        <v>910148</v>
      </c>
      <c r="D27" s="139">
        <v>605608</v>
      </c>
      <c r="E27" s="139">
        <v>790290</v>
      </c>
      <c r="F27" s="138">
        <v>0</v>
      </c>
      <c r="G27" s="138">
        <f t="shared" si="6"/>
        <v>2306046</v>
      </c>
      <c r="H27" s="138">
        <v>908995.37</v>
      </c>
      <c r="I27" s="138">
        <v>286648</v>
      </c>
      <c r="J27" s="138">
        <v>644273</v>
      </c>
      <c r="K27" s="138">
        <v>1112281</v>
      </c>
      <c r="L27" s="138">
        <f t="shared" si="33"/>
        <v>2952197.37</v>
      </c>
      <c r="M27" s="139">
        <f t="shared" si="8"/>
        <v>1152.6300000000047</v>
      </c>
      <c r="N27" s="138">
        <f t="shared" si="27"/>
        <v>318960</v>
      </c>
      <c r="O27" s="138">
        <f t="shared" si="28"/>
        <v>146017</v>
      </c>
      <c r="P27" s="139">
        <v>0</v>
      </c>
      <c r="Q27" s="217">
        <f t="shared" si="34"/>
        <v>466129.63</v>
      </c>
      <c r="R27" s="219" t="s">
        <v>326</v>
      </c>
      <c r="S27" s="139">
        <f>+'5. Financial Plan'!V29</f>
        <v>140763</v>
      </c>
      <c r="T27" s="139">
        <f>+'5. Financial Plan'!W29</f>
        <v>455878</v>
      </c>
      <c r="U27" s="139">
        <f>+'5. Financial Plan'!X29</f>
        <v>146017</v>
      </c>
      <c r="V27" s="139">
        <f>+'5. Financial Plan'!Y29</f>
        <v>261906.92</v>
      </c>
      <c r="W27" s="139">
        <f t="shared" si="35"/>
        <v>1004564.92</v>
      </c>
      <c r="X27" s="139">
        <f t="shared" si="29"/>
        <v>-139610.37</v>
      </c>
      <c r="Y27" s="138">
        <f t="shared" si="30"/>
        <v>-136918</v>
      </c>
      <c r="Z27" s="139">
        <f t="shared" si="31"/>
        <v>0</v>
      </c>
      <c r="AA27" s="138"/>
      <c r="AB27" s="282">
        <f t="shared" ref="AB27" si="36">SUM(X27:AA27)</f>
        <v>-276528.37</v>
      </c>
      <c r="AC27" s="484"/>
    </row>
    <row r="28" spans="1:31" ht="39.4">
      <c r="A28" s="285" t="str">
        <f>+'2. Results Matrix'!A66</f>
        <v>1.2.2.1</v>
      </c>
      <c r="B28" s="219" t="s">
        <v>327</v>
      </c>
      <c r="C28" s="139">
        <v>23751</v>
      </c>
      <c r="D28" s="139">
        <v>47260</v>
      </c>
      <c r="E28" s="139">
        <v>15144</v>
      </c>
      <c r="F28" s="138">
        <v>0</v>
      </c>
      <c r="G28" s="138">
        <f t="shared" si="6"/>
        <v>86155</v>
      </c>
      <c r="H28" s="138">
        <v>2987.87</v>
      </c>
      <c r="I28" s="138">
        <v>3184</v>
      </c>
      <c r="J28" s="138"/>
      <c r="K28" s="138"/>
      <c r="L28" s="138">
        <f t="shared" si="33"/>
        <v>6171.87</v>
      </c>
      <c r="M28" s="138">
        <f t="shared" ref="M28:M30" si="37">C28-H28</f>
        <v>20763.13</v>
      </c>
      <c r="N28" s="138">
        <f t="shared" si="27"/>
        <v>44076</v>
      </c>
      <c r="O28" s="138">
        <f t="shared" si="28"/>
        <v>15144</v>
      </c>
      <c r="P28" s="139">
        <v>0</v>
      </c>
      <c r="Q28" s="217">
        <f t="shared" si="34"/>
        <v>79983.13</v>
      </c>
      <c r="R28" s="219" t="s">
        <v>327</v>
      </c>
      <c r="S28" s="139">
        <f>+'5. Financial Plan'!V30</f>
        <v>5670</v>
      </c>
      <c r="T28" s="139">
        <f>+'5. Financial Plan'!W30</f>
        <v>24493.31</v>
      </c>
      <c r="U28" s="139">
        <f>+'5. Financial Plan'!X30</f>
        <v>0</v>
      </c>
      <c r="V28" s="139">
        <f>+'5. Financial Plan'!Y30</f>
        <v>1282</v>
      </c>
      <c r="W28" s="139">
        <f t="shared" si="35"/>
        <v>31445.31</v>
      </c>
      <c r="X28" s="139">
        <f t="shared" si="29"/>
        <v>15093.130000000001</v>
      </c>
      <c r="Y28" s="138">
        <f t="shared" si="30"/>
        <v>19582.689999999999</v>
      </c>
      <c r="Z28" s="139">
        <f t="shared" si="31"/>
        <v>15144</v>
      </c>
      <c r="AA28" s="138"/>
      <c r="AB28" s="282">
        <f t="shared" ref="AB28:AB30" si="38">SUM(X28:AA28)</f>
        <v>49819.82</v>
      </c>
      <c r="AC28" s="484"/>
    </row>
    <row r="29" spans="1:31" ht="26.25">
      <c r="A29" s="285"/>
      <c r="B29" s="219" t="s">
        <v>315</v>
      </c>
      <c r="C29" s="139"/>
      <c r="D29" s="139">
        <v>25879</v>
      </c>
      <c r="E29" s="139"/>
      <c r="F29" s="138"/>
      <c r="G29" s="138">
        <f t="shared" si="6"/>
        <v>25879</v>
      </c>
      <c r="H29" s="138"/>
      <c r="I29" s="138">
        <v>25879</v>
      </c>
      <c r="J29" s="138"/>
      <c r="K29" s="138"/>
      <c r="L29" s="138">
        <f t="shared" si="33"/>
        <v>25879</v>
      </c>
      <c r="M29" s="138">
        <f t="shared" ref="M29" si="39">C29-H29</f>
        <v>0</v>
      </c>
      <c r="N29" s="139">
        <f t="shared" ref="N29" si="40">D29-I29</f>
        <v>0</v>
      </c>
      <c r="O29" s="138">
        <f t="shared" ref="O29" si="41">E29-J29</f>
        <v>0</v>
      </c>
      <c r="P29" s="139">
        <v>0</v>
      </c>
      <c r="Q29" s="217">
        <f>SUM(M29:P29)</f>
        <v>0</v>
      </c>
      <c r="R29" s="219" t="s">
        <v>315</v>
      </c>
      <c r="S29" s="139"/>
      <c r="T29" s="139"/>
      <c r="U29" s="139"/>
      <c r="V29" s="139"/>
      <c r="W29" s="139"/>
      <c r="X29" s="139">
        <f t="shared" si="29"/>
        <v>0</v>
      </c>
      <c r="Y29" s="138">
        <f t="shared" si="30"/>
        <v>0</v>
      </c>
      <c r="Z29" s="139">
        <f t="shared" si="31"/>
        <v>0</v>
      </c>
      <c r="AA29" s="138">
        <f t="shared" ref="AA29:AA30" si="42">SUM(P29-V29)</f>
        <v>0</v>
      </c>
      <c r="AB29" s="282"/>
      <c r="AC29" s="484"/>
    </row>
    <row r="30" spans="1:31" ht="37.5" customHeight="1">
      <c r="A30" s="285"/>
      <c r="B30" s="286" t="s">
        <v>345</v>
      </c>
      <c r="C30" s="139">
        <v>1421762</v>
      </c>
      <c r="D30" s="139">
        <f>(2344520+82686)-157655</f>
        <v>2269551</v>
      </c>
      <c r="E30" s="139">
        <f>1641730+39088</f>
        <v>1680818</v>
      </c>
      <c r="F30" s="138">
        <v>0</v>
      </c>
      <c r="G30" s="138">
        <f t="shared" si="6"/>
        <v>5372131</v>
      </c>
      <c r="H30" s="138">
        <v>1421521.53</v>
      </c>
      <c r="I30" s="138">
        <v>1863437</v>
      </c>
      <c r="J30" s="138">
        <v>1641727</v>
      </c>
      <c r="K30" s="138"/>
      <c r="L30" s="138">
        <f t="shared" si="33"/>
        <v>4926685.53</v>
      </c>
      <c r="M30" s="139">
        <f t="shared" si="37"/>
        <v>240.46999999997206</v>
      </c>
      <c r="N30" s="138">
        <f t="shared" si="27"/>
        <v>406114</v>
      </c>
      <c r="O30" s="139">
        <f t="shared" si="28"/>
        <v>39091</v>
      </c>
      <c r="P30" s="139">
        <v>0</v>
      </c>
      <c r="Q30" s="217">
        <f t="shared" si="34"/>
        <v>445445.47</v>
      </c>
      <c r="R30" s="286" t="s">
        <v>345</v>
      </c>
      <c r="S30" s="139">
        <f>+'5. Financial Plan'!V31</f>
        <v>4054.71</v>
      </c>
      <c r="T30" s="139">
        <f>+'5. Financial Plan'!W31</f>
        <v>47130</v>
      </c>
      <c r="U30" s="139">
        <f>+'5. Financial Plan'!X31</f>
        <v>58419.27</v>
      </c>
      <c r="V30" s="139">
        <f>+'5. Financial Plan'!Y31</f>
        <v>0</v>
      </c>
      <c r="W30" s="139">
        <f t="shared" si="35"/>
        <v>109603.98</v>
      </c>
      <c r="X30" s="139">
        <f t="shared" si="29"/>
        <v>-3814.240000000028</v>
      </c>
      <c r="Y30" s="138">
        <f t="shared" si="30"/>
        <v>358984</v>
      </c>
      <c r="Z30" s="139">
        <f t="shared" si="31"/>
        <v>-19328.269999999997</v>
      </c>
      <c r="AA30" s="138">
        <f t="shared" si="42"/>
        <v>0</v>
      </c>
      <c r="AB30" s="282">
        <f t="shared" si="38"/>
        <v>335841.48999999993</v>
      </c>
      <c r="AC30" s="484"/>
    </row>
    <row r="31" spans="1:31" ht="33.75" customHeight="1">
      <c r="A31" s="287"/>
      <c r="B31" s="153" t="str">
        <f>+'2. Results Matrix'!A68</f>
        <v>1.2.2.2</v>
      </c>
      <c r="C31" s="137">
        <f>SUM(C32:C37)</f>
        <v>1798619</v>
      </c>
      <c r="D31" s="137">
        <f t="shared" ref="D31:AB31" si="43">SUM(D32:D37)</f>
        <v>1601311</v>
      </c>
      <c r="E31" s="137">
        <f t="shared" si="43"/>
        <v>4183371</v>
      </c>
      <c r="F31" s="137">
        <f t="shared" si="43"/>
        <v>0</v>
      </c>
      <c r="G31" s="137">
        <f t="shared" si="43"/>
        <v>7583301</v>
      </c>
      <c r="H31" s="137">
        <f>SUM(H32:H37)</f>
        <v>1226611.94</v>
      </c>
      <c r="I31" s="137">
        <f>SUM(I32:I37)</f>
        <v>1041992</v>
      </c>
      <c r="J31" s="137">
        <f>SUM(J32:J37)</f>
        <v>1573003</v>
      </c>
      <c r="K31" s="137">
        <f t="shared" si="43"/>
        <v>0</v>
      </c>
      <c r="L31" s="137">
        <f>SUM(L32:L37)</f>
        <v>3841606.9400000004</v>
      </c>
      <c r="M31" s="137">
        <f t="shared" si="43"/>
        <v>572007.05999999994</v>
      </c>
      <c r="N31" s="137">
        <f t="shared" ref="N31" si="44">SUM(N32:N37)</f>
        <v>559319</v>
      </c>
      <c r="O31" s="137">
        <f t="shared" ref="O31" si="45">SUM(O32:O37)</f>
        <v>2610368</v>
      </c>
      <c r="P31" s="137">
        <f t="shared" si="43"/>
        <v>0</v>
      </c>
      <c r="Q31" s="137">
        <f t="shared" si="43"/>
        <v>3741694.0600000005</v>
      </c>
      <c r="R31" s="153" t="str">
        <f>+B31</f>
        <v>1.2.2.2</v>
      </c>
      <c r="S31" s="137">
        <f t="shared" si="43"/>
        <v>187515.74000000002</v>
      </c>
      <c r="T31" s="137">
        <f t="shared" si="43"/>
        <v>475846.92000000004</v>
      </c>
      <c r="U31" s="137">
        <f t="shared" si="43"/>
        <v>498196.10000000003</v>
      </c>
      <c r="V31" s="137">
        <f t="shared" si="43"/>
        <v>807272.69</v>
      </c>
      <c r="W31" s="137">
        <f>SUM(W32:W37)</f>
        <v>1968831.45</v>
      </c>
      <c r="X31" s="137">
        <f t="shared" si="43"/>
        <v>384491.31999999995</v>
      </c>
      <c r="Y31" s="137">
        <f t="shared" si="43"/>
        <v>83472.079999999987</v>
      </c>
      <c r="Z31" s="137">
        <f t="shared" si="43"/>
        <v>2112171.9</v>
      </c>
      <c r="AA31" s="137"/>
      <c r="AB31" s="137">
        <f t="shared" si="43"/>
        <v>2580135.2999999998</v>
      </c>
      <c r="AC31" s="484"/>
    </row>
    <row r="32" spans="1:31" ht="47.25" customHeight="1">
      <c r="A32" s="287" t="str">
        <f>+'2. Results Matrix'!A69</f>
        <v>IDB code: 4.2-4.3</v>
      </c>
      <c r="B32" s="219" t="s">
        <v>328</v>
      </c>
      <c r="C32" s="139">
        <v>425418.42</v>
      </c>
      <c r="D32" s="647">
        <f>325392-16476</f>
        <v>308916</v>
      </c>
      <c r="E32" s="139">
        <v>474647</v>
      </c>
      <c r="F32" s="139">
        <v>0</v>
      </c>
      <c r="G32" s="138">
        <f t="shared" ref="G32:G59" si="46">SUM(C32:F32)</f>
        <v>1208981.42</v>
      </c>
      <c r="H32" s="139">
        <v>162919.57999999999</v>
      </c>
      <c r="I32" s="139">
        <v>129019</v>
      </c>
      <c r="J32" s="139">
        <v>136832</v>
      </c>
      <c r="K32" s="139">
        <v>0</v>
      </c>
      <c r="L32" s="139">
        <f>SUM(H32:K32)</f>
        <v>428770.57999999996</v>
      </c>
      <c r="M32" s="138">
        <f t="shared" ref="M32:M37" si="47">C32-H32</f>
        <v>262498.83999999997</v>
      </c>
      <c r="N32" s="647">
        <f t="shared" ref="N32:N37" si="48">D32-I32</f>
        <v>179897</v>
      </c>
      <c r="O32" s="138">
        <f t="shared" ref="O32:O37" si="49">E32-J32</f>
        <v>337815</v>
      </c>
      <c r="P32" s="139">
        <v>0</v>
      </c>
      <c r="Q32" s="139">
        <f>SUM(M32:P32)</f>
        <v>780210.84</v>
      </c>
      <c r="R32" s="219" t="s">
        <v>328</v>
      </c>
      <c r="S32" s="139">
        <f>+'5. Financial Plan'!V34</f>
        <v>139464</v>
      </c>
      <c r="T32" s="139">
        <f>+'5. Financial Plan'!W34</f>
        <v>139464</v>
      </c>
      <c r="U32" s="139">
        <f>+'5. Financial Plan'!X34</f>
        <v>139465</v>
      </c>
      <c r="V32" s="139">
        <f>+'5. Financial Plan'!Y34</f>
        <v>39141</v>
      </c>
      <c r="W32" s="139">
        <f>SUM(S32:V32)</f>
        <v>457534</v>
      </c>
      <c r="X32" s="139">
        <f t="shared" ref="X32:X37" si="50">M32-S32</f>
        <v>123034.83999999997</v>
      </c>
      <c r="Y32" s="138">
        <f t="shared" ref="Y32:Y37" si="51">SUM(N32-T32)</f>
        <v>40433</v>
      </c>
      <c r="Z32" s="139">
        <f t="shared" ref="Z32:Z37" si="52">SUM(O32-U32)</f>
        <v>198350</v>
      </c>
      <c r="AA32" s="138"/>
      <c r="AB32" s="280">
        <f t="shared" ref="AB32:AB36" si="53">SUM(X32:AA32)</f>
        <v>361817.83999999997</v>
      </c>
      <c r="AC32" s="484"/>
    </row>
    <row r="33" spans="1:30" ht="35.25" customHeight="1">
      <c r="A33" s="287" t="str">
        <f>+'2. Results Matrix'!A81</f>
        <v>1.3.1.6c</v>
      </c>
      <c r="B33" s="219" t="s">
        <v>329</v>
      </c>
      <c r="C33" s="139">
        <v>84751</v>
      </c>
      <c r="D33" s="647">
        <v>147067</v>
      </c>
      <c r="E33" s="139">
        <v>158772</v>
      </c>
      <c r="F33" s="139">
        <v>0</v>
      </c>
      <c r="G33" s="138">
        <f t="shared" si="46"/>
        <v>390590</v>
      </c>
      <c r="H33" s="139">
        <v>48397.88</v>
      </c>
      <c r="I33" s="139">
        <v>57042</v>
      </c>
      <c r="J33" s="139">
        <v>138504</v>
      </c>
      <c r="K33" s="139">
        <v>0</v>
      </c>
      <c r="L33" s="139">
        <f t="shared" ref="L33:L37" si="54">SUM(H33:K33)</f>
        <v>243943.88</v>
      </c>
      <c r="M33" s="138">
        <f t="shared" si="47"/>
        <v>36353.120000000003</v>
      </c>
      <c r="N33" s="647">
        <f t="shared" si="48"/>
        <v>90025</v>
      </c>
      <c r="O33" s="138">
        <f t="shared" si="49"/>
        <v>20268</v>
      </c>
      <c r="P33" s="139">
        <v>0</v>
      </c>
      <c r="Q33" s="139">
        <f t="shared" ref="Q33:Q36" si="55">SUM(M33:P33)</f>
        <v>146646.12</v>
      </c>
      <c r="R33" s="219" t="s">
        <v>329</v>
      </c>
      <c r="S33" s="139">
        <f>+'5. Financial Plan'!V35</f>
        <v>0</v>
      </c>
      <c r="T33" s="139">
        <f>+'5. Financial Plan'!W35</f>
        <v>68396</v>
      </c>
      <c r="U33" s="139">
        <f>+'5. Financial Plan'!X35</f>
        <v>0</v>
      </c>
      <c r="V33" s="139">
        <f>+'5. Financial Plan'!Y35</f>
        <v>66000</v>
      </c>
      <c r="W33" s="139">
        <f t="shared" ref="W33:W37" si="56">SUM(S33:V33)</f>
        <v>134396</v>
      </c>
      <c r="X33" s="139">
        <f t="shared" si="50"/>
        <v>36353.120000000003</v>
      </c>
      <c r="Y33" s="138">
        <f t="shared" si="51"/>
        <v>21629</v>
      </c>
      <c r="Z33" s="139">
        <f t="shared" si="52"/>
        <v>20268</v>
      </c>
      <c r="AA33" s="138"/>
      <c r="AB33" s="280">
        <f t="shared" si="53"/>
        <v>78250.12</v>
      </c>
      <c r="AC33" s="484"/>
    </row>
    <row r="34" spans="1:30" ht="44.25" customHeight="1">
      <c r="A34" s="287" t="str">
        <f>+'2. Results Matrix'!A83</f>
        <v>1.3.1.5d</v>
      </c>
      <c r="B34" s="219" t="s">
        <v>330</v>
      </c>
      <c r="C34" s="139">
        <v>300254.58</v>
      </c>
      <c r="D34" s="647">
        <f>228772-100000</f>
        <v>128772</v>
      </c>
      <c r="E34" s="139">
        <v>360156</v>
      </c>
      <c r="F34" s="139">
        <v>0</v>
      </c>
      <c r="G34" s="138">
        <f t="shared" si="46"/>
        <v>789182.58000000007</v>
      </c>
      <c r="H34" s="139">
        <v>185299.81</v>
      </c>
      <c r="I34" s="139">
        <v>76125</v>
      </c>
      <c r="J34" s="139">
        <v>215201</v>
      </c>
      <c r="K34" s="139">
        <v>0</v>
      </c>
      <c r="L34" s="139">
        <f t="shared" si="54"/>
        <v>476625.81</v>
      </c>
      <c r="M34" s="139">
        <f t="shared" si="47"/>
        <v>114954.77000000002</v>
      </c>
      <c r="N34" s="647">
        <f t="shared" si="48"/>
        <v>52647</v>
      </c>
      <c r="O34" s="138">
        <f t="shared" si="49"/>
        <v>144955</v>
      </c>
      <c r="P34" s="139">
        <v>0</v>
      </c>
      <c r="Q34" s="139">
        <f t="shared" si="55"/>
        <v>312556.77</v>
      </c>
      <c r="R34" s="219" t="s">
        <v>330</v>
      </c>
      <c r="S34" s="139">
        <f>+'5. Financial Plan'!V36</f>
        <v>35746.29</v>
      </c>
      <c r="T34" s="139">
        <f>+'5. Financial Plan'!W36</f>
        <v>40647</v>
      </c>
      <c r="U34" s="139">
        <f>+'5. Financial Plan'!X36</f>
        <v>65746.710000000006</v>
      </c>
      <c r="V34" s="139">
        <f>+'5. Financial Plan'!Y36</f>
        <v>102000</v>
      </c>
      <c r="W34" s="139">
        <f t="shared" si="56"/>
        <v>244140</v>
      </c>
      <c r="X34" s="139">
        <f t="shared" si="50"/>
        <v>79208.48000000001</v>
      </c>
      <c r="Y34" s="138">
        <f t="shared" si="51"/>
        <v>12000</v>
      </c>
      <c r="Z34" s="139">
        <f t="shared" si="52"/>
        <v>79208.289999999994</v>
      </c>
      <c r="AA34" s="138"/>
      <c r="AB34" s="280">
        <f t="shared" si="53"/>
        <v>170416.77000000002</v>
      </c>
      <c r="AC34" s="484"/>
    </row>
    <row r="35" spans="1:30" ht="30" customHeight="1">
      <c r="A35" s="287" t="str">
        <f>+'2. Results Matrix'!A87</f>
        <v>1.3.1.2c</v>
      </c>
      <c r="B35" s="219" t="s">
        <v>331</v>
      </c>
      <c r="C35" s="139">
        <v>768981</v>
      </c>
      <c r="D35" s="647">
        <f>976532-170000</f>
        <v>806532</v>
      </c>
      <c r="E35" s="139">
        <v>1511737</v>
      </c>
      <c r="F35" s="139">
        <v>0</v>
      </c>
      <c r="G35" s="139">
        <f t="shared" si="46"/>
        <v>3087250</v>
      </c>
      <c r="H35" s="139">
        <v>767033.77</v>
      </c>
      <c r="I35" s="139">
        <v>686320</v>
      </c>
      <c r="J35" s="139">
        <v>998742</v>
      </c>
      <c r="K35" s="139">
        <v>0</v>
      </c>
      <c r="L35" s="139">
        <f t="shared" si="54"/>
        <v>2452095.77</v>
      </c>
      <c r="M35" s="139">
        <f t="shared" si="47"/>
        <v>1947.2299999999814</v>
      </c>
      <c r="N35" s="647">
        <f t="shared" si="48"/>
        <v>120212</v>
      </c>
      <c r="O35" s="139">
        <f t="shared" si="49"/>
        <v>512995</v>
      </c>
      <c r="P35" s="139">
        <v>0</v>
      </c>
      <c r="Q35" s="139">
        <f t="shared" si="55"/>
        <v>635154.23</v>
      </c>
      <c r="R35" s="219" t="s">
        <v>331</v>
      </c>
      <c r="S35" s="139">
        <f>+'5. Financial Plan'!V37</f>
        <v>1947</v>
      </c>
      <c r="T35" s="139">
        <f>+'5. Financial Plan'!W37</f>
        <v>118790.46</v>
      </c>
      <c r="U35" s="139">
        <f>+'5. Financial Plan'!X37</f>
        <v>166500.93</v>
      </c>
      <c r="V35" s="139">
        <f>+'5. Financial Plan'!Y37</f>
        <v>346264.61</v>
      </c>
      <c r="W35" s="139">
        <f t="shared" si="56"/>
        <v>633503</v>
      </c>
      <c r="X35" s="139">
        <f t="shared" si="50"/>
        <v>0.22999999998137355</v>
      </c>
      <c r="Y35" s="138">
        <f t="shared" si="51"/>
        <v>1421.5399999999936</v>
      </c>
      <c r="Z35" s="139">
        <f t="shared" si="52"/>
        <v>346494.07</v>
      </c>
      <c r="AA35" s="138"/>
      <c r="AB35" s="149">
        <f t="shared" si="53"/>
        <v>347915.83999999997</v>
      </c>
      <c r="AC35" s="484"/>
    </row>
    <row r="36" spans="1:30" ht="30.75" customHeight="1">
      <c r="A36" s="287" t="str">
        <f>+'2. Results Matrix'!A89</f>
        <v>1.3.1.3b,c</v>
      </c>
      <c r="B36" s="219" t="s">
        <v>332</v>
      </c>
      <c r="C36" s="139">
        <v>36147</v>
      </c>
      <c r="D36" s="647">
        <v>159072</v>
      </c>
      <c r="E36" s="139">
        <v>867742</v>
      </c>
      <c r="F36" s="139">
        <v>0</v>
      </c>
      <c r="G36" s="139">
        <f t="shared" si="46"/>
        <v>1062961</v>
      </c>
      <c r="H36" s="139">
        <v>33888.68</v>
      </c>
      <c r="I36" s="139">
        <v>46867</v>
      </c>
      <c r="J36" s="139">
        <v>46100</v>
      </c>
      <c r="K36" s="139">
        <v>0</v>
      </c>
      <c r="L36" s="139">
        <f t="shared" si="54"/>
        <v>126855.67999999999</v>
      </c>
      <c r="M36" s="139">
        <f t="shared" si="47"/>
        <v>2258.3199999999997</v>
      </c>
      <c r="N36" s="647">
        <f t="shared" si="48"/>
        <v>112205</v>
      </c>
      <c r="O36" s="139">
        <f t="shared" si="49"/>
        <v>821642</v>
      </c>
      <c r="P36" s="139">
        <v>0</v>
      </c>
      <c r="Q36" s="139">
        <f t="shared" si="55"/>
        <v>936105.32000000007</v>
      </c>
      <c r="R36" s="219" t="s">
        <v>332</v>
      </c>
      <c r="S36" s="139">
        <f>+'5. Financial Plan'!V38</f>
        <v>2258</v>
      </c>
      <c r="T36" s="139">
        <f>+'5. Financial Plan'!W38</f>
        <v>108549.46</v>
      </c>
      <c r="U36" s="139">
        <f>+'5. Financial Plan'!X38</f>
        <v>106291.46</v>
      </c>
      <c r="V36" s="139">
        <f>+'5. Financial Plan'!Y38</f>
        <v>250979.08</v>
      </c>
      <c r="W36" s="139">
        <f t="shared" si="56"/>
        <v>468078</v>
      </c>
      <c r="X36" s="139">
        <f t="shared" si="50"/>
        <v>0.31999999999970896</v>
      </c>
      <c r="Y36" s="876">
        <f t="shared" si="51"/>
        <v>3655.5399999999936</v>
      </c>
      <c r="Z36" s="876">
        <f t="shared" si="52"/>
        <v>715350.54</v>
      </c>
      <c r="AA36" s="138"/>
      <c r="AB36" s="149">
        <f t="shared" si="53"/>
        <v>719006.4</v>
      </c>
      <c r="AC36" s="484"/>
    </row>
    <row r="37" spans="1:30" ht="23.25" customHeight="1">
      <c r="A37" s="287" t="str">
        <f>+'2. Results Matrix'!A93</f>
        <v>1.3.1.5a</v>
      </c>
      <c r="B37" s="219" t="s">
        <v>333</v>
      </c>
      <c r="C37" s="139">
        <v>183067</v>
      </c>
      <c r="D37" s="647">
        <v>50952</v>
      </c>
      <c r="E37" s="139">
        <v>810317</v>
      </c>
      <c r="F37" s="139">
        <v>0</v>
      </c>
      <c r="G37" s="139">
        <f t="shared" si="46"/>
        <v>1044336</v>
      </c>
      <c r="H37" s="139">
        <v>29072.22</v>
      </c>
      <c r="I37" s="139">
        <v>46619</v>
      </c>
      <c r="J37" s="139">
        <v>37624</v>
      </c>
      <c r="K37" s="139">
        <v>0</v>
      </c>
      <c r="L37" s="139">
        <f t="shared" si="54"/>
        <v>113315.22</v>
      </c>
      <c r="M37" s="139">
        <f t="shared" si="47"/>
        <v>153994.78</v>
      </c>
      <c r="N37" s="647">
        <f t="shared" si="48"/>
        <v>4333</v>
      </c>
      <c r="O37" s="139">
        <f t="shared" si="49"/>
        <v>772693</v>
      </c>
      <c r="P37" s="139">
        <v>0</v>
      </c>
      <c r="Q37" s="139">
        <f>SUM(M37:P37)</f>
        <v>931020.78</v>
      </c>
      <c r="R37" s="219" t="s">
        <v>333</v>
      </c>
      <c r="S37" s="139">
        <f>+'5. Financial Plan'!V39</f>
        <v>8100.45</v>
      </c>
      <c r="T37" s="139">
        <f>+'5. Financial Plan'!W39</f>
        <v>0</v>
      </c>
      <c r="U37" s="139">
        <f>+'5. Financial Plan'!X39</f>
        <v>20192</v>
      </c>
      <c r="V37" s="139">
        <f>+'5. Financial Plan'!Y39</f>
        <v>2888</v>
      </c>
      <c r="W37" s="139">
        <f t="shared" si="56"/>
        <v>31180.45</v>
      </c>
      <c r="X37" s="139">
        <f t="shared" si="50"/>
        <v>145894.32999999999</v>
      </c>
      <c r="Y37" s="138">
        <f t="shared" si="51"/>
        <v>4333</v>
      </c>
      <c r="Z37" s="139">
        <f t="shared" si="52"/>
        <v>752501</v>
      </c>
      <c r="AA37" s="138"/>
      <c r="AB37" s="149">
        <f>SUM(X37:AA37)</f>
        <v>902728.33</v>
      </c>
      <c r="AC37" s="484"/>
    </row>
    <row r="38" spans="1:30" ht="23.25" customHeight="1">
      <c r="A38" s="287">
        <v>4</v>
      </c>
      <c r="B38" s="230" t="s">
        <v>302</v>
      </c>
      <c r="C38" s="137">
        <v>131215</v>
      </c>
      <c r="D38" s="137"/>
      <c r="E38" s="137">
        <v>114391</v>
      </c>
      <c r="F38" s="137">
        <v>0</v>
      </c>
      <c r="G38" s="137">
        <f t="shared" si="46"/>
        <v>245606</v>
      </c>
      <c r="H38" s="137">
        <v>13438</v>
      </c>
      <c r="I38" s="137"/>
      <c r="J38" s="137">
        <v>14563</v>
      </c>
      <c r="K38" s="137">
        <v>0</v>
      </c>
      <c r="L38" s="137">
        <f>SUM(H38:K38)</f>
        <v>28001</v>
      </c>
      <c r="M38" s="137">
        <f t="shared" ref="M38" si="57">C38-H38</f>
        <v>117777</v>
      </c>
      <c r="N38" s="137">
        <f t="shared" ref="N38" si="58">D38-I38</f>
        <v>0</v>
      </c>
      <c r="O38" s="137">
        <f t="shared" ref="O38" si="59">E38-J38</f>
        <v>99828</v>
      </c>
      <c r="P38" s="137">
        <v>0</v>
      </c>
      <c r="Q38" s="137">
        <f>SUM(M38:P38)</f>
        <v>217605</v>
      </c>
      <c r="R38" s="230" t="s">
        <v>302</v>
      </c>
      <c r="S38" s="139">
        <f>+'5. Financial Plan'!V41</f>
        <v>70923.33</v>
      </c>
      <c r="T38" s="139">
        <f>+'5. Financial Plan'!W41</f>
        <v>70923.33</v>
      </c>
      <c r="U38" s="139">
        <f>+'5. Financial Plan'!X41</f>
        <v>70923.33</v>
      </c>
      <c r="V38" s="137"/>
      <c r="W38" s="139">
        <f>SUM(S38:U38)</f>
        <v>212769.99</v>
      </c>
      <c r="X38" s="137">
        <f>M38-S38</f>
        <v>46853.67</v>
      </c>
      <c r="Y38" s="875">
        <f t="shared" ref="Y38" si="60">SUM(N38-T38)</f>
        <v>-70923.33</v>
      </c>
      <c r="Z38" s="137">
        <f t="shared" ref="Z38" si="61">SUM(O38-U38)</f>
        <v>28904.67</v>
      </c>
      <c r="AA38" s="217">
        <f t="shared" ref="AA38" si="62">SUM(P38-V38)</f>
        <v>0</v>
      </c>
      <c r="AB38" s="149">
        <f>SUM(X38:AA38)</f>
        <v>4835.0099999999948</v>
      </c>
      <c r="AC38" s="484"/>
    </row>
    <row r="39" spans="1:30">
      <c r="A39" s="288"/>
      <c r="B39" s="140"/>
      <c r="C39" s="141"/>
      <c r="D39" s="141"/>
      <c r="E39" s="141"/>
      <c r="F39" s="141"/>
      <c r="G39" s="141"/>
      <c r="H39" s="141"/>
      <c r="I39" s="141"/>
      <c r="J39" s="141"/>
      <c r="K39" s="141"/>
      <c r="L39" s="141"/>
      <c r="M39" s="141"/>
      <c r="N39" s="141"/>
      <c r="O39" s="141"/>
      <c r="P39" s="141"/>
      <c r="Q39" s="141"/>
      <c r="R39" s="140"/>
      <c r="S39" s="137"/>
      <c r="T39" s="137"/>
      <c r="U39" s="137"/>
      <c r="V39" s="137"/>
      <c r="W39" s="139"/>
      <c r="X39" s="141"/>
      <c r="Y39" s="141"/>
      <c r="Z39" s="141"/>
      <c r="AA39" s="141"/>
      <c r="AB39" s="289"/>
      <c r="AC39" s="484"/>
    </row>
    <row r="40" spans="1:30" ht="26.25">
      <c r="A40" s="155">
        <v>5</v>
      </c>
      <c r="B40" s="153" t="str">
        <f>+'2. Results Matrix'!A28</f>
        <v>Component 5 - Monitoring and Evaluation</v>
      </c>
      <c r="C40" s="137">
        <f t="shared" ref="C40:P40" si="63">SUM(C41:C59)</f>
        <v>1608314</v>
      </c>
      <c r="D40" s="137">
        <f t="shared" si="63"/>
        <v>179576</v>
      </c>
      <c r="E40" s="137">
        <f t="shared" si="63"/>
        <v>1402106</v>
      </c>
      <c r="F40" s="137">
        <f t="shared" si="63"/>
        <v>0</v>
      </c>
      <c r="G40" s="137">
        <f t="shared" si="63"/>
        <v>3189996</v>
      </c>
      <c r="H40" s="137">
        <f t="shared" si="63"/>
        <v>939260.05999999994</v>
      </c>
      <c r="I40" s="137">
        <f t="shared" si="63"/>
        <v>179434</v>
      </c>
      <c r="J40" s="137">
        <f t="shared" si="63"/>
        <v>978975</v>
      </c>
      <c r="K40" s="137">
        <f t="shared" si="63"/>
        <v>0</v>
      </c>
      <c r="L40" s="137">
        <f t="shared" si="63"/>
        <v>2097669.0599999996</v>
      </c>
      <c r="M40" s="137">
        <f>SUM(M41:M59)</f>
        <v>669053.94000000006</v>
      </c>
      <c r="N40" s="137">
        <f t="shared" si="63"/>
        <v>142</v>
      </c>
      <c r="O40" s="137">
        <f t="shared" si="63"/>
        <v>423131</v>
      </c>
      <c r="P40" s="137">
        <f t="shared" si="63"/>
        <v>0</v>
      </c>
      <c r="Q40" s="137">
        <f>SUM(M40:P40)</f>
        <v>1092326.94</v>
      </c>
      <c r="R40" s="153" t="str">
        <f>+B40</f>
        <v>Component 5 - Monitoring and Evaluation</v>
      </c>
      <c r="S40" s="875">
        <f>SUM(S41:S60)</f>
        <v>347231.11</v>
      </c>
      <c r="T40" s="875">
        <f t="shared" ref="T40:V40" si="64">SUM(T41:T60)</f>
        <v>0</v>
      </c>
      <c r="U40" s="875">
        <f t="shared" si="64"/>
        <v>355342.37</v>
      </c>
      <c r="V40" s="875">
        <f t="shared" si="64"/>
        <v>0</v>
      </c>
      <c r="W40" s="875">
        <f>SUM(W41:W60)</f>
        <v>702573.48</v>
      </c>
      <c r="X40" s="875">
        <f t="shared" ref="X40:AA40" si="65">SUM(X41:X59)</f>
        <v>470358.94</v>
      </c>
      <c r="Y40" s="875">
        <f t="shared" si="65"/>
        <v>142</v>
      </c>
      <c r="Z40" s="875">
        <f t="shared" si="65"/>
        <v>216324.74</v>
      </c>
      <c r="AA40" s="875">
        <f t="shared" si="65"/>
        <v>0</v>
      </c>
      <c r="AB40" s="137">
        <f>SUM(AB41:AB59)</f>
        <v>686825.67999999993</v>
      </c>
      <c r="AC40" s="484"/>
      <c r="AD40" s="218"/>
    </row>
    <row r="41" spans="1:30">
      <c r="A41" s="283"/>
      <c r="B41" s="290" t="s">
        <v>353</v>
      </c>
      <c r="C41" s="139">
        <v>21614</v>
      </c>
      <c r="D41" s="139">
        <v>0</v>
      </c>
      <c r="E41" s="139">
        <v>4784</v>
      </c>
      <c r="F41" s="139">
        <v>0</v>
      </c>
      <c r="G41" s="139">
        <f t="shared" si="46"/>
        <v>26398</v>
      </c>
      <c r="H41" s="139">
        <v>21614</v>
      </c>
      <c r="I41" s="139">
        <v>0</v>
      </c>
      <c r="J41" s="139">
        <v>4784</v>
      </c>
      <c r="K41" s="139">
        <v>0</v>
      </c>
      <c r="L41" s="137">
        <f>SUM(H41:K41)</f>
        <v>26398</v>
      </c>
      <c r="M41" s="139">
        <f t="shared" ref="M41:M59" si="66">C41-H41</f>
        <v>0</v>
      </c>
      <c r="N41" s="139">
        <f t="shared" ref="N41:N59" si="67">D41-I41</f>
        <v>0</v>
      </c>
      <c r="O41" s="139">
        <f t="shared" ref="O41:O59" si="68">E41-J41</f>
        <v>0</v>
      </c>
      <c r="P41" s="139">
        <v>0</v>
      </c>
      <c r="Q41" s="137">
        <f>SUM(M41:P41)</f>
        <v>0</v>
      </c>
      <c r="R41" s="290" t="s">
        <v>353</v>
      </c>
      <c r="S41" s="139"/>
      <c r="T41" s="139">
        <f>+'5. Financial Plan'!W43</f>
        <v>0</v>
      </c>
      <c r="U41" s="139"/>
      <c r="V41" s="137">
        <f>+'5. Financial Plan'!Y43</f>
        <v>0</v>
      </c>
      <c r="W41" s="139">
        <f t="shared" ref="W41" si="69">SUM(S41:U41)</f>
        <v>0</v>
      </c>
      <c r="X41" s="139">
        <f t="shared" ref="X41" si="70">M41-S41</f>
        <v>0</v>
      </c>
      <c r="Y41" s="138">
        <f t="shared" ref="Y41" si="71">SUM(N41-T41)</f>
        <v>0</v>
      </c>
      <c r="Z41" s="139">
        <f t="shared" ref="Z41" si="72">SUM(O41-U41)</f>
        <v>0</v>
      </c>
      <c r="AA41" s="138">
        <f t="shared" ref="AA41" si="73">SUM(P41-V41)</f>
        <v>0</v>
      </c>
      <c r="AB41" s="139">
        <f>SUM(X41:AA41)</f>
        <v>0</v>
      </c>
      <c r="AC41" s="484"/>
    </row>
    <row r="42" spans="1:30" ht="42.75" customHeight="1">
      <c r="A42" s="283" t="str">
        <f>+'2. Results Matrix'!A29</f>
        <v>WBS Code</v>
      </c>
      <c r="B42" s="276" t="s">
        <v>354</v>
      </c>
      <c r="C42" s="139">
        <v>104615</v>
      </c>
      <c r="D42" s="139">
        <v>1522</v>
      </c>
      <c r="E42" s="139">
        <v>105633</v>
      </c>
      <c r="F42" s="139">
        <v>0</v>
      </c>
      <c r="G42" s="139">
        <f t="shared" si="46"/>
        <v>211770</v>
      </c>
      <c r="H42" s="139">
        <v>87679.96</v>
      </c>
      <c r="I42" s="139">
        <v>1522</v>
      </c>
      <c r="J42" s="139">
        <v>71123</v>
      </c>
      <c r="K42" s="139">
        <v>0</v>
      </c>
      <c r="L42" s="137">
        <f>SUM(H42:K42)</f>
        <v>160324.96000000002</v>
      </c>
      <c r="M42" s="139">
        <f t="shared" si="66"/>
        <v>16935.039999999994</v>
      </c>
      <c r="N42" s="139">
        <f t="shared" si="67"/>
        <v>0</v>
      </c>
      <c r="O42" s="139">
        <f t="shared" si="68"/>
        <v>34510</v>
      </c>
      <c r="P42" s="139">
        <v>0</v>
      </c>
      <c r="Q42" s="137">
        <f t="shared" ref="Q42:Q59" si="74">SUM(M42:P42)</f>
        <v>51445.039999999994</v>
      </c>
      <c r="R42" s="488" t="s">
        <v>354</v>
      </c>
      <c r="S42" s="139">
        <f>+'5. Financial Plan'!V44</f>
        <v>7539</v>
      </c>
      <c r="T42" s="139">
        <f>+'5. Financial Plan'!W44</f>
        <v>0</v>
      </c>
      <c r="U42" s="139">
        <f>+'5. Financial Plan'!X44</f>
        <v>8772.83</v>
      </c>
      <c r="V42" s="137">
        <f>+'5. Financial Plan'!Y44</f>
        <v>0</v>
      </c>
      <c r="W42" s="139">
        <f>SUM(S42:U42)</f>
        <v>16311.83</v>
      </c>
      <c r="X42" s="139">
        <f t="shared" ref="X42:X59" si="75">M42-S42</f>
        <v>9396.0399999999936</v>
      </c>
      <c r="Y42" s="138">
        <f t="shared" ref="Y42:Y59" si="76">SUM(N42-T42)</f>
        <v>0</v>
      </c>
      <c r="Z42" s="139">
        <f t="shared" ref="Z42:Z59" si="77">SUM(O42-U42)</f>
        <v>25737.17</v>
      </c>
      <c r="AA42" s="138">
        <f t="shared" ref="AA42:AA59" si="78">SUM(P42-V42)</f>
        <v>0</v>
      </c>
      <c r="AB42" s="139">
        <f t="shared" ref="AB42:AB59" si="79">SUM(X42:AA42)</f>
        <v>35133.209999999992</v>
      </c>
      <c r="AC42" s="484"/>
    </row>
    <row r="43" spans="1:30" ht="26.25">
      <c r="A43" s="283"/>
      <c r="B43" s="276" t="s">
        <v>355</v>
      </c>
      <c r="C43" s="139">
        <v>52839</v>
      </c>
      <c r="D43" s="139">
        <v>0</v>
      </c>
      <c r="E43" s="139">
        <v>6904</v>
      </c>
      <c r="F43" s="139">
        <v>0</v>
      </c>
      <c r="G43" s="139">
        <f t="shared" si="46"/>
        <v>59743</v>
      </c>
      <c r="H43" s="139">
        <v>39703.75</v>
      </c>
      <c r="I43" s="139"/>
      <c r="J43" s="139">
        <v>6739</v>
      </c>
      <c r="K43" s="139">
        <v>0</v>
      </c>
      <c r="L43" s="137">
        <f t="shared" ref="L43:L59" si="80">SUM(H43:K43)</f>
        <v>46442.75</v>
      </c>
      <c r="M43" s="139">
        <f t="shared" si="66"/>
        <v>13135.25</v>
      </c>
      <c r="N43" s="139">
        <f t="shared" si="67"/>
        <v>0</v>
      </c>
      <c r="O43" s="137">
        <f t="shared" si="68"/>
        <v>165</v>
      </c>
      <c r="P43" s="139">
        <v>0</v>
      </c>
      <c r="Q43" s="137">
        <f t="shared" si="74"/>
        <v>13300.25</v>
      </c>
      <c r="R43" s="488" t="s">
        <v>355</v>
      </c>
      <c r="S43" s="139">
        <f>+'5. Financial Plan'!V45</f>
        <v>0</v>
      </c>
      <c r="T43" s="139">
        <f>+'5. Financial Plan'!W45</f>
        <v>0</v>
      </c>
      <c r="U43" s="139">
        <f>+'5. Financial Plan'!X45</f>
        <v>0</v>
      </c>
      <c r="V43" s="137">
        <f>+'5. Financial Plan'!Y45</f>
        <v>0</v>
      </c>
      <c r="W43" s="876">
        <f t="shared" ref="W43:W60" si="81">SUM(S43:U43)</f>
        <v>0</v>
      </c>
      <c r="X43" s="139">
        <f t="shared" si="75"/>
        <v>13135.25</v>
      </c>
      <c r="Y43" s="138">
        <f t="shared" si="76"/>
        <v>0</v>
      </c>
      <c r="Z43" s="139">
        <f t="shared" si="77"/>
        <v>165</v>
      </c>
      <c r="AA43" s="138">
        <f t="shared" si="78"/>
        <v>0</v>
      </c>
      <c r="AB43" s="139">
        <f t="shared" si="79"/>
        <v>13300.25</v>
      </c>
      <c r="AC43" s="484"/>
    </row>
    <row r="44" spans="1:30">
      <c r="A44" s="283"/>
      <c r="B44" s="193" t="s">
        <v>356</v>
      </c>
      <c r="C44" s="139">
        <v>7292</v>
      </c>
      <c r="D44" s="139">
        <v>0</v>
      </c>
      <c r="E44" s="139">
        <v>34283</v>
      </c>
      <c r="F44" s="139">
        <v>0</v>
      </c>
      <c r="G44" s="139">
        <f t="shared" si="46"/>
        <v>41575</v>
      </c>
      <c r="H44" s="139"/>
      <c r="I44" s="139"/>
      <c r="J44" s="139">
        <v>10965</v>
      </c>
      <c r="K44" s="139">
        <v>0</v>
      </c>
      <c r="L44" s="137">
        <f t="shared" si="80"/>
        <v>10965</v>
      </c>
      <c r="M44" s="139">
        <f t="shared" si="66"/>
        <v>7292</v>
      </c>
      <c r="N44" s="139">
        <f t="shared" si="67"/>
        <v>0</v>
      </c>
      <c r="O44" s="139">
        <f t="shared" si="68"/>
        <v>23318</v>
      </c>
      <c r="P44" s="139">
        <v>0</v>
      </c>
      <c r="Q44" s="137">
        <f t="shared" si="74"/>
        <v>30610</v>
      </c>
      <c r="R44" s="193" t="s">
        <v>356</v>
      </c>
      <c r="S44" s="139">
        <f>+'5. Financial Plan'!V46</f>
        <v>0</v>
      </c>
      <c r="T44" s="139">
        <f>+'5. Financial Plan'!W46</f>
        <v>0</v>
      </c>
      <c r="U44" s="139">
        <f>+'5. Financial Plan'!X46</f>
        <v>0</v>
      </c>
      <c r="V44" s="137">
        <f>+'5. Financial Plan'!Y46</f>
        <v>0</v>
      </c>
      <c r="W44" s="876">
        <f t="shared" si="81"/>
        <v>0</v>
      </c>
      <c r="X44" s="139">
        <f t="shared" si="75"/>
        <v>7292</v>
      </c>
      <c r="Y44" s="138">
        <f t="shared" si="76"/>
        <v>0</v>
      </c>
      <c r="Z44" s="139">
        <f t="shared" si="77"/>
        <v>23318</v>
      </c>
      <c r="AA44" s="138">
        <f t="shared" si="78"/>
        <v>0</v>
      </c>
      <c r="AB44" s="139">
        <f t="shared" si="79"/>
        <v>30610</v>
      </c>
      <c r="AC44" s="484"/>
    </row>
    <row r="45" spans="1:30">
      <c r="A45" s="283"/>
      <c r="B45" s="193" t="s">
        <v>357</v>
      </c>
      <c r="C45" s="139">
        <v>8723</v>
      </c>
      <c r="D45" s="139">
        <v>0</v>
      </c>
      <c r="E45" s="139">
        <v>21449</v>
      </c>
      <c r="F45" s="139">
        <v>0</v>
      </c>
      <c r="G45" s="139">
        <f t="shared" si="46"/>
        <v>30172</v>
      </c>
      <c r="H45" s="139">
        <v>8723.31</v>
      </c>
      <c r="I45" s="139"/>
      <c r="J45" s="139">
        <v>15710</v>
      </c>
      <c r="K45" s="139">
        <v>0</v>
      </c>
      <c r="L45" s="137">
        <f t="shared" si="80"/>
        <v>24433.309999999998</v>
      </c>
      <c r="M45" s="139">
        <f t="shared" si="66"/>
        <v>-0.30999999999949068</v>
      </c>
      <c r="N45" s="139">
        <f t="shared" si="67"/>
        <v>0</v>
      </c>
      <c r="O45" s="139">
        <f t="shared" si="68"/>
        <v>5739</v>
      </c>
      <c r="P45" s="139">
        <v>0</v>
      </c>
      <c r="Q45" s="137">
        <f t="shared" si="74"/>
        <v>5738.6900000000005</v>
      </c>
      <c r="R45" s="193" t="s">
        <v>357</v>
      </c>
      <c r="S45" s="139">
        <f>+'5. Financial Plan'!V47</f>
        <v>0</v>
      </c>
      <c r="T45" s="139">
        <f>+'5. Financial Plan'!W47</f>
        <v>0</v>
      </c>
      <c r="U45" s="139">
        <f>+'5. Financial Plan'!X47</f>
        <v>0</v>
      </c>
      <c r="V45" s="137">
        <f>+'5. Financial Plan'!Y47</f>
        <v>0</v>
      </c>
      <c r="W45" s="876">
        <f t="shared" si="81"/>
        <v>0</v>
      </c>
      <c r="X45" s="139">
        <f t="shared" si="75"/>
        <v>-0.30999999999949068</v>
      </c>
      <c r="Y45" s="138">
        <f t="shared" si="76"/>
        <v>0</v>
      </c>
      <c r="Z45" s="139">
        <f t="shared" si="77"/>
        <v>5739</v>
      </c>
      <c r="AA45" s="138">
        <f t="shared" si="78"/>
        <v>0</v>
      </c>
      <c r="AB45" s="139">
        <f t="shared" si="79"/>
        <v>5738.6900000000005</v>
      </c>
      <c r="AC45" s="484"/>
    </row>
    <row r="46" spans="1:30" ht="39.4">
      <c r="A46" s="283"/>
      <c r="B46" s="276" t="s">
        <v>358</v>
      </c>
      <c r="C46" s="139">
        <v>85389</v>
      </c>
      <c r="D46" s="139">
        <v>0</v>
      </c>
      <c r="E46" s="139">
        <v>70809</v>
      </c>
      <c r="F46" s="139">
        <v>0</v>
      </c>
      <c r="G46" s="139">
        <f t="shared" si="46"/>
        <v>156198</v>
      </c>
      <c r="H46" s="139">
        <v>50403.69</v>
      </c>
      <c r="I46" s="139"/>
      <c r="J46" s="139">
        <v>61909</v>
      </c>
      <c r="K46" s="139">
        <v>0</v>
      </c>
      <c r="L46" s="137">
        <f t="shared" si="80"/>
        <v>112312.69</v>
      </c>
      <c r="M46" s="139">
        <f t="shared" si="66"/>
        <v>34985.31</v>
      </c>
      <c r="N46" s="139">
        <f t="shared" si="67"/>
        <v>0</v>
      </c>
      <c r="O46" s="139">
        <f t="shared" si="68"/>
        <v>8900</v>
      </c>
      <c r="P46" s="139">
        <v>0</v>
      </c>
      <c r="Q46" s="137">
        <f t="shared" si="74"/>
        <v>43885.31</v>
      </c>
      <c r="R46" s="488" t="s">
        <v>358</v>
      </c>
      <c r="S46" s="139">
        <f>+'5. Financial Plan'!V48</f>
        <v>16658.41</v>
      </c>
      <c r="T46" s="139">
        <f>+'5. Financial Plan'!W48</f>
        <v>0</v>
      </c>
      <c r="U46" s="139">
        <f>+'5. Financial Plan'!X48</f>
        <v>16549.96</v>
      </c>
      <c r="V46" s="137">
        <f>+'5. Financial Plan'!Y48</f>
        <v>0</v>
      </c>
      <c r="W46" s="876">
        <f t="shared" si="81"/>
        <v>33208.369999999995</v>
      </c>
      <c r="X46" s="139">
        <f t="shared" si="75"/>
        <v>18326.899999999998</v>
      </c>
      <c r="Y46" s="138">
        <f t="shared" si="76"/>
        <v>0</v>
      </c>
      <c r="Z46" s="139">
        <f t="shared" si="77"/>
        <v>-7649.9599999999991</v>
      </c>
      <c r="AA46" s="138">
        <f t="shared" si="78"/>
        <v>0</v>
      </c>
      <c r="AB46" s="139">
        <f t="shared" si="79"/>
        <v>10676.939999999999</v>
      </c>
      <c r="AC46" s="484"/>
    </row>
    <row r="47" spans="1:30" ht="26.25">
      <c r="A47" s="283"/>
      <c r="B47" s="276" t="s">
        <v>359</v>
      </c>
      <c r="C47" s="139">
        <v>50491</v>
      </c>
      <c r="D47" s="139">
        <v>107</v>
      </c>
      <c r="E47" s="139">
        <v>45331</v>
      </c>
      <c r="F47" s="139">
        <v>0</v>
      </c>
      <c r="G47" s="139">
        <f t="shared" si="46"/>
        <v>95929</v>
      </c>
      <c r="H47" s="139">
        <v>21574.06</v>
      </c>
      <c r="I47" s="139">
        <v>107</v>
      </c>
      <c r="J47" s="139">
        <v>10976</v>
      </c>
      <c r="K47" s="139">
        <v>0</v>
      </c>
      <c r="L47" s="137">
        <f t="shared" si="80"/>
        <v>32657.06</v>
      </c>
      <c r="M47" s="139">
        <f t="shared" si="66"/>
        <v>28916.94</v>
      </c>
      <c r="N47" s="139">
        <f t="shared" si="67"/>
        <v>0</v>
      </c>
      <c r="O47" s="139">
        <f t="shared" si="68"/>
        <v>34355</v>
      </c>
      <c r="P47" s="139">
        <v>0</v>
      </c>
      <c r="Q47" s="137">
        <f t="shared" si="74"/>
        <v>63271.94</v>
      </c>
      <c r="R47" s="488" t="s">
        <v>359</v>
      </c>
      <c r="S47" s="139">
        <f>+'5. Financial Plan'!V49</f>
        <v>908.23</v>
      </c>
      <c r="T47" s="139">
        <f>+'5. Financial Plan'!W49</f>
        <v>0</v>
      </c>
      <c r="U47" s="139">
        <f>+'5. Financial Plan'!X49</f>
        <v>3172.31</v>
      </c>
      <c r="V47" s="137">
        <f>+'5. Financial Plan'!Y49</f>
        <v>0</v>
      </c>
      <c r="W47" s="876">
        <f t="shared" si="81"/>
        <v>4080.54</v>
      </c>
      <c r="X47" s="139">
        <f t="shared" si="75"/>
        <v>28008.71</v>
      </c>
      <c r="Y47" s="138">
        <f t="shared" si="76"/>
        <v>0</v>
      </c>
      <c r="Z47" s="139">
        <f t="shared" si="77"/>
        <v>31182.69</v>
      </c>
      <c r="AA47" s="138">
        <f t="shared" si="78"/>
        <v>0</v>
      </c>
      <c r="AB47" s="139">
        <f t="shared" si="79"/>
        <v>59191.399999999994</v>
      </c>
      <c r="AC47" s="484"/>
    </row>
    <row r="48" spans="1:30" ht="39.4">
      <c r="A48" s="283"/>
      <c r="B48" s="193" t="s">
        <v>360</v>
      </c>
      <c r="C48" s="139">
        <v>306333</v>
      </c>
      <c r="D48" s="139">
        <v>159198</v>
      </c>
      <c r="E48" s="139">
        <v>110379</v>
      </c>
      <c r="F48" s="139">
        <v>0</v>
      </c>
      <c r="G48" s="139">
        <f t="shared" si="46"/>
        <v>575910</v>
      </c>
      <c r="H48" s="139">
        <v>238167.2</v>
      </c>
      <c r="I48" s="139">
        <v>159198</v>
      </c>
      <c r="J48" s="139">
        <v>110379</v>
      </c>
      <c r="K48" s="139">
        <v>0</v>
      </c>
      <c r="L48" s="137">
        <f t="shared" si="80"/>
        <v>507744.2</v>
      </c>
      <c r="M48" s="139">
        <f t="shared" si="66"/>
        <v>68165.799999999988</v>
      </c>
      <c r="N48" s="139">
        <f t="shared" si="67"/>
        <v>0</v>
      </c>
      <c r="O48" s="139">
        <f t="shared" si="68"/>
        <v>0</v>
      </c>
      <c r="P48" s="139">
        <v>0</v>
      </c>
      <c r="Q48" s="137">
        <f t="shared" si="74"/>
        <v>68165.799999999988</v>
      </c>
      <c r="R48" s="193" t="s">
        <v>360</v>
      </c>
      <c r="S48" s="139">
        <f>+'5. Financial Plan'!V50</f>
        <v>46481.49</v>
      </c>
      <c r="T48" s="139">
        <f>+'5. Financial Plan'!W50</f>
        <v>0</v>
      </c>
      <c r="U48" s="139">
        <f>+'5. Financial Plan'!X50</f>
        <v>46481.49</v>
      </c>
      <c r="V48" s="137">
        <f>+'5. Financial Plan'!Y50</f>
        <v>0</v>
      </c>
      <c r="W48" s="876">
        <f t="shared" si="81"/>
        <v>92962.98</v>
      </c>
      <c r="X48" s="139">
        <f t="shared" si="75"/>
        <v>21684.30999999999</v>
      </c>
      <c r="Y48" s="138">
        <f t="shared" si="76"/>
        <v>0</v>
      </c>
      <c r="Z48" s="139">
        <f t="shared" si="77"/>
        <v>-46481.49</v>
      </c>
      <c r="AA48" s="138">
        <f t="shared" si="78"/>
        <v>0</v>
      </c>
      <c r="AB48" s="139">
        <f t="shared" si="79"/>
        <v>-24797.180000000008</v>
      </c>
      <c r="AC48" s="484"/>
    </row>
    <row r="49" spans="1:29" ht="39.4">
      <c r="A49" s="283" t="str">
        <f>+'2. Results Matrix'!A33</f>
        <v>1.5.1.4</v>
      </c>
      <c r="B49" s="193" t="s">
        <v>361</v>
      </c>
      <c r="C49" s="139">
        <v>136983</v>
      </c>
      <c r="D49" s="139">
        <v>0</v>
      </c>
      <c r="E49" s="139">
        <v>34692</v>
      </c>
      <c r="F49" s="139">
        <v>0</v>
      </c>
      <c r="G49" s="139">
        <f t="shared" si="46"/>
        <v>171675</v>
      </c>
      <c r="H49" s="139">
        <v>136982.74</v>
      </c>
      <c r="I49" s="139"/>
      <c r="J49" s="139">
        <v>34692</v>
      </c>
      <c r="K49" s="139">
        <v>0</v>
      </c>
      <c r="L49" s="137">
        <f t="shared" si="80"/>
        <v>171674.74</v>
      </c>
      <c r="M49" s="139">
        <f t="shared" si="66"/>
        <v>0.26000000000931323</v>
      </c>
      <c r="N49" s="139">
        <f t="shared" si="67"/>
        <v>0</v>
      </c>
      <c r="O49" s="139">
        <f t="shared" si="68"/>
        <v>0</v>
      </c>
      <c r="P49" s="139">
        <v>0</v>
      </c>
      <c r="Q49" s="137">
        <f t="shared" si="74"/>
        <v>0.26000000000931323</v>
      </c>
      <c r="R49" s="193" t="s">
        <v>361</v>
      </c>
      <c r="S49" s="139"/>
      <c r="T49" s="139"/>
      <c r="U49" s="139"/>
      <c r="V49" s="137"/>
      <c r="W49" s="876">
        <f t="shared" si="81"/>
        <v>0</v>
      </c>
      <c r="X49" s="139">
        <f t="shared" si="75"/>
        <v>0.26000000000931323</v>
      </c>
      <c r="Y49" s="138">
        <f t="shared" si="76"/>
        <v>0</v>
      </c>
      <c r="Z49" s="139">
        <f t="shared" si="77"/>
        <v>0</v>
      </c>
      <c r="AA49" s="138">
        <f t="shared" si="78"/>
        <v>0</v>
      </c>
      <c r="AB49" s="139">
        <f t="shared" si="79"/>
        <v>0.26000000000931323</v>
      </c>
      <c r="AC49" s="484"/>
    </row>
    <row r="50" spans="1:29" ht="49.5" customHeight="1">
      <c r="A50" s="283"/>
      <c r="B50" s="276" t="s">
        <v>362</v>
      </c>
      <c r="C50" s="139">
        <v>32669</v>
      </c>
      <c r="D50" s="139">
        <v>0</v>
      </c>
      <c r="E50" s="139">
        <v>182506</v>
      </c>
      <c r="F50" s="139">
        <v>0</v>
      </c>
      <c r="G50" s="139">
        <f t="shared" si="46"/>
        <v>215175</v>
      </c>
      <c r="H50" s="139"/>
      <c r="I50" s="139"/>
      <c r="J50" s="139">
        <v>181678</v>
      </c>
      <c r="K50" s="139">
        <v>0</v>
      </c>
      <c r="L50" s="137">
        <f t="shared" si="80"/>
        <v>181678</v>
      </c>
      <c r="M50" s="139">
        <f t="shared" si="66"/>
        <v>32669</v>
      </c>
      <c r="N50" s="139">
        <f t="shared" si="67"/>
        <v>0</v>
      </c>
      <c r="O50" s="139">
        <f t="shared" si="68"/>
        <v>828</v>
      </c>
      <c r="P50" s="139">
        <v>0</v>
      </c>
      <c r="Q50" s="137">
        <f t="shared" si="74"/>
        <v>33497</v>
      </c>
      <c r="R50" s="488" t="s">
        <v>362</v>
      </c>
      <c r="S50" s="139"/>
      <c r="T50" s="139"/>
      <c r="U50" s="139"/>
      <c r="V50" s="137"/>
      <c r="W50" s="876">
        <f t="shared" si="81"/>
        <v>0</v>
      </c>
      <c r="X50" s="139">
        <f t="shared" si="75"/>
        <v>32669</v>
      </c>
      <c r="Y50" s="138">
        <f t="shared" si="76"/>
        <v>0</v>
      </c>
      <c r="Z50" s="139">
        <f t="shared" si="77"/>
        <v>828</v>
      </c>
      <c r="AA50" s="138">
        <f t="shared" si="78"/>
        <v>0</v>
      </c>
      <c r="AB50" s="139">
        <f t="shared" si="79"/>
        <v>33497</v>
      </c>
      <c r="AC50" s="484"/>
    </row>
    <row r="51" spans="1:29" ht="46.5" customHeight="1">
      <c r="A51" s="283"/>
      <c r="B51" s="276" t="s">
        <v>363</v>
      </c>
      <c r="C51" s="139">
        <v>176967</v>
      </c>
      <c r="D51" s="139">
        <v>134</v>
      </c>
      <c r="E51" s="139">
        <v>95554</v>
      </c>
      <c r="F51" s="139">
        <v>0</v>
      </c>
      <c r="G51" s="139">
        <f t="shared" si="46"/>
        <v>272655</v>
      </c>
      <c r="H51" s="139">
        <v>54179.17</v>
      </c>
      <c r="I51" s="139">
        <v>135</v>
      </c>
      <c r="J51" s="139">
        <v>68503</v>
      </c>
      <c r="K51" s="139">
        <v>0</v>
      </c>
      <c r="L51" s="137">
        <f t="shared" si="80"/>
        <v>122817.17</v>
      </c>
      <c r="M51" s="139">
        <f t="shared" si="66"/>
        <v>122787.83</v>
      </c>
      <c r="N51" s="139">
        <f t="shared" si="67"/>
        <v>-1</v>
      </c>
      <c r="O51" s="139">
        <f t="shared" si="68"/>
        <v>27051</v>
      </c>
      <c r="P51" s="139">
        <v>0</v>
      </c>
      <c r="Q51" s="137">
        <f t="shared" si="74"/>
        <v>149837.83000000002</v>
      </c>
      <c r="R51" s="488" t="s">
        <v>363</v>
      </c>
      <c r="S51" s="139">
        <f>+'5. Financial Plan'!V51</f>
        <v>87968.71</v>
      </c>
      <c r="T51" s="139">
        <f>+'5. Financial Plan'!W51</f>
        <v>0</v>
      </c>
      <c r="U51" s="139">
        <f>+'5. Financial Plan'!X51</f>
        <v>27050.38</v>
      </c>
      <c r="V51" s="137">
        <f>+'5. Financial Plan'!Y51</f>
        <v>0</v>
      </c>
      <c r="W51" s="876">
        <f t="shared" si="81"/>
        <v>115019.09000000001</v>
      </c>
      <c r="X51" s="139">
        <f t="shared" si="75"/>
        <v>34819.119999999995</v>
      </c>
      <c r="Y51" s="138">
        <f t="shared" si="76"/>
        <v>-1</v>
      </c>
      <c r="Z51" s="139">
        <f t="shared" si="77"/>
        <v>0.61999999999898137</v>
      </c>
      <c r="AA51" s="138">
        <f t="shared" si="78"/>
        <v>0</v>
      </c>
      <c r="AB51" s="139">
        <f t="shared" si="79"/>
        <v>34818.739999999991</v>
      </c>
      <c r="AC51" s="484"/>
    </row>
    <row r="52" spans="1:29" ht="52.5" customHeight="1">
      <c r="A52" s="283"/>
      <c r="B52" s="276" t="s">
        <v>364</v>
      </c>
      <c r="C52" s="139">
        <v>33963</v>
      </c>
      <c r="D52" s="139">
        <v>0</v>
      </c>
      <c r="E52" s="139">
        <v>9483</v>
      </c>
      <c r="F52" s="139">
        <v>0</v>
      </c>
      <c r="G52" s="139">
        <f t="shared" si="46"/>
        <v>43446</v>
      </c>
      <c r="H52" s="139">
        <v>33963</v>
      </c>
      <c r="I52" s="139"/>
      <c r="J52" s="139">
        <v>9483</v>
      </c>
      <c r="K52" s="139">
        <v>0</v>
      </c>
      <c r="L52" s="137">
        <f t="shared" si="80"/>
        <v>43446</v>
      </c>
      <c r="M52" s="139">
        <f t="shared" si="66"/>
        <v>0</v>
      </c>
      <c r="N52" s="139">
        <f t="shared" si="67"/>
        <v>0</v>
      </c>
      <c r="O52" s="139">
        <f t="shared" si="68"/>
        <v>0</v>
      </c>
      <c r="P52" s="139">
        <v>0</v>
      </c>
      <c r="Q52" s="137">
        <f t="shared" si="74"/>
        <v>0</v>
      </c>
      <c r="R52" s="488" t="s">
        <v>364</v>
      </c>
      <c r="S52" s="139">
        <f>+'5. Financial Plan'!V52</f>
        <v>4446.16</v>
      </c>
      <c r="T52" s="139">
        <f>+'5. Financial Plan'!W52</f>
        <v>0</v>
      </c>
      <c r="U52" s="139">
        <f>+'5. Financial Plan'!X52</f>
        <v>2297.84</v>
      </c>
      <c r="V52" s="137">
        <f>+'5. Financial Plan'!Y52</f>
        <v>0</v>
      </c>
      <c r="W52" s="876">
        <f t="shared" si="81"/>
        <v>6744</v>
      </c>
      <c r="X52" s="139">
        <f t="shared" si="75"/>
        <v>-4446.16</v>
      </c>
      <c r="Y52" s="138">
        <f t="shared" si="76"/>
        <v>0</v>
      </c>
      <c r="Z52" s="139">
        <f t="shared" si="77"/>
        <v>-2297.84</v>
      </c>
      <c r="AA52" s="138">
        <f t="shared" si="78"/>
        <v>0</v>
      </c>
      <c r="AB52" s="139">
        <f t="shared" si="79"/>
        <v>-6744</v>
      </c>
      <c r="AC52" s="484"/>
    </row>
    <row r="53" spans="1:29" ht="43.5" customHeight="1">
      <c r="A53" s="283"/>
      <c r="B53" s="276" t="s">
        <v>365</v>
      </c>
      <c r="C53" s="139">
        <v>97087.77</v>
      </c>
      <c r="D53" s="139">
        <v>0</v>
      </c>
      <c r="E53" s="139">
        <v>57143</v>
      </c>
      <c r="F53" s="139">
        <v>0</v>
      </c>
      <c r="G53" s="139">
        <f t="shared" si="46"/>
        <v>154230.77000000002</v>
      </c>
      <c r="H53" s="139"/>
      <c r="I53" s="139"/>
      <c r="J53" s="139"/>
      <c r="K53" s="139">
        <v>0</v>
      </c>
      <c r="L53" s="137">
        <f t="shared" si="80"/>
        <v>0</v>
      </c>
      <c r="M53" s="139">
        <f t="shared" si="66"/>
        <v>97087.77</v>
      </c>
      <c r="N53" s="139">
        <f t="shared" si="67"/>
        <v>0</v>
      </c>
      <c r="O53" s="139">
        <f t="shared" si="68"/>
        <v>57143</v>
      </c>
      <c r="P53" s="139">
        <v>0</v>
      </c>
      <c r="Q53" s="137">
        <f t="shared" si="74"/>
        <v>154230.77000000002</v>
      </c>
      <c r="R53" s="488" t="s">
        <v>365</v>
      </c>
      <c r="S53" s="139" t="s">
        <v>1362</v>
      </c>
      <c r="T53" s="139" t="s">
        <v>1362</v>
      </c>
      <c r="U53" s="139" t="s">
        <v>1362</v>
      </c>
      <c r="V53" s="137" t="s">
        <v>1362</v>
      </c>
      <c r="W53" s="876">
        <f t="shared" si="81"/>
        <v>0</v>
      </c>
      <c r="X53" s="139">
        <f>+M53</f>
        <v>97087.77</v>
      </c>
      <c r="Y53" s="138">
        <f>+N53</f>
        <v>0</v>
      </c>
      <c r="Z53" s="139">
        <f>+O53</f>
        <v>57143</v>
      </c>
      <c r="AA53" s="138" t="s">
        <v>1362</v>
      </c>
      <c r="AB53" s="139">
        <f t="shared" si="79"/>
        <v>154230.77000000002</v>
      </c>
      <c r="AC53" s="484"/>
    </row>
    <row r="54" spans="1:29" ht="26.25">
      <c r="A54" s="283"/>
      <c r="B54" s="276" t="s">
        <v>366</v>
      </c>
      <c r="C54" s="139">
        <v>0</v>
      </c>
      <c r="D54" s="139">
        <v>0</v>
      </c>
      <c r="E54" s="139">
        <v>49267</v>
      </c>
      <c r="F54" s="139">
        <v>0</v>
      </c>
      <c r="G54" s="139">
        <f t="shared" si="46"/>
        <v>49267</v>
      </c>
      <c r="H54" s="139"/>
      <c r="I54" s="139"/>
      <c r="J54" s="139">
        <v>49267</v>
      </c>
      <c r="K54" s="139">
        <v>0</v>
      </c>
      <c r="L54" s="137">
        <f t="shared" si="80"/>
        <v>49267</v>
      </c>
      <c r="M54" s="139">
        <f t="shared" si="66"/>
        <v>0</v>
      </c>
      <c r="N54" s="139">
        <f>D54-I54</f>
        <v>0</v>
      </c>
      <c r="O54" s="139">
        <f t="shared" si="68"/>
        <v>0</v>
      </c>
      <c r="P54" s="139">
        <v>0</v>
      </c>
      <c r="Q54" s="137">
        <f t="shared" si="74"/>
        <v>0</v>
      </c>
      <c r="R54" s="488" t="s">
        <v>366</v>
      </c>
      <c r="S54" s="139"/>
      <c r="T54" s="139"/>
      <c r="U54" s="139"/>
      <c r="V54" s="137"/>
      <c r="W54" s="876">
        <f t="shared" si="81"/>
        <v>0</v>
      </c>
      <c r="X54" s="139">
        <f t="shared" si="75"/>
        <v>0</v>
      </c>
      <c r="Y54" s="138">
        <f t="shared" si="76"/>
        <v>0</v>
      </c>
      <c r="Z54" s="139">
        <f t="shared" si="77"/>
        <v>0</v>
      </c>
      <c r="AA54" s="138">
        <f t="shared" si="78"/>
        <v>0</v>
      </c>
      <c r="AB54" s="139">
        <f t="shared" si="79"/>
        <v>0</v>
      </c>
      <c r="AC54" s="484"/>
    </row>
    <row r="55" spans="1:29">
      <c r="A55" s="283"/>
      <c r="B55" s="276" t="s">
        <v>367</v>
      </c>
      <c r="C55" s="139">
        <v>280302</v>
      </c>
      <c r="D55" s="139">
        <v>18615</v>
      </c>
      <c r="E55" s="139">
        <v>487664</v>
      </c>
      <c r="F55" s="139">
        <v>0</v>
      </c>
      <c r="G55" s="139">
        <f t="shared" si="46"/>
        <v>786581</v>
      </c>
      <c r="H55" s="139">
        <v>245609.23</v>
      </c>
      <c r="I55" s="139">
        <v>18472</v>
      </c>
      <c r="J55" s="139">
        <v>325672</v>
      </c>
      <c r="K55" s="139">
        <v>0</v>
      </c>
      <c r="L55" s="137">
        <f t="shared" si="80"/>
        <v>589753.23</v>
      </c>
      <c r="M55" s="139">
        <f t="shared" si="66"/>
        <v>34692.76999999999</v>
      </c>
      <c r="N55" s="139">
        <f t="shared" si="67"/>
        <v>143</v>
      </c>
      <c r="O55" s="139">
        <f t="shared" si="68"/>
        <v>161992</v>
      </c>
      <c r="P55" s="139">
        <v>0</v>
      </c>
      <c r="Q55" s="137">
        <f t="shared" si="74"/>
        <v>196827.77</v>
      </c>
      <c r="R55" s="488" t="s">
        <v>367</v>
      </c>
      <c r="S55" s="139">
        <f>+'5. Financial Plan'!V53</f>
        <v>34693</v>
      </c>
      <c r="T55" s="139">
        <f>+'5. Financial Plan'!W53</f>
        <v>0</v>
      </c>
      <c r="U55" s="139">
        <f>+'5. Financial Plan'!X53</f>
        <v>102481.45</v>
      </c>
      <c r="V55" s="137">
        <f>+'5. Financial Plan'!Y53</f>
        <v>0</v>
      </c>
      <c r="W55" s="876">
        <f t="shared" si="81"/>
        <v>137174.45000000001</v>
      </c>
      <c r="X55" s="139">
        <f t="shared" si="75"/>
        <v>-0.23000000001047738</v>
      </c>
      <c r="Y55" s="138">
        <f t="shared" si="76"/>
        <v>143</v>
      </c>
      <c r="Z55" s="139">
        <f t="shared" si="77"/>
        <v>59510.55</v>
      </c>
      <c r="AA55" s="138">
        <f t="shared" si="78"/>
        <v>0</v>
      </c>
      <c r="AB55" s="139">
        <f t="shared" si="79"/>
        <v>59653.319999999992</v>
      </c>
      <c r="AC55" s="484"/>
    </row>
    <row r="56" spans="1:29" ht="26.25">
      <c r="A56" s="283" t="str">
        <f>+'2. Results Matrix'!A35</f>
        <v>1.5.2.2</v>
      </c>
      <c r="B56" s="276" t="s">
        <v>368</v>
      </c>
      <c r="C56" s="139">
        <v>120136.23</v>
      </c>
      <c r="D56" s="139">
        <v>0</v>
      </c>
      <c r="E56" s="139">
        <v>25911</v>
      </c>
      <c r="F56" s="139">
        <v>0</v>
      </c>
      <c r="G56" s="139">
        <f t="shared" si="46"/>
        <v>146047.22999999998</v>
      </c>
      <c r="H56" s="139"/>
      <c r="I56" s="139"/>
      <c r="J56" s="139"/>
      <c r="K56" s="139">
        <v>0</v>
      </c>
      <c r="L56" s="137">
        <f t="shared" si="80"/>
        <v>0</v>
      </c>
      <c r="M56" s="139">
        <f t="shared" si="66"/>
        <v>120136.23</v>
      </c>
      <c r="N56" s="139">
        <f t="shared" si="67"/>
        <v>0</v>
      </c>
      <c r="O56" s="139">
        <f t="shared" si="68"/>
        <v>25911</v>
      </c>
      <c r="P56" s="139">
        <v>0</v>
      </c>
      <c r="Q56" s="137">
        <f t="shared" si="74"/>
        <v>146047.22999999998</v>
      </c>
      <c r="R56" s="488" t="s">
        <v>368</v>
      </c>
      <c r="S56" s="139"/>
      <c r="T56" s="139"/>
      <c r="U56" s="139"/>
      <c r="V56" s="137"/>
      <c r="W56" s="876">
        <f t="shared" si="81"/>
        <v>0</v>
      </c>
      <c r="X56" s="139">
        <f t="shared" si="75"/>
        <v>120136.23</v>
      </c>
      <c r="Y56" s="138">
        <f t="shared" si="76"/>
        <v>0</v>
      </c>
      <c r="Z56" s="139">
        <f t="shared" si="77"/>
        <v>25911</v>
      </c>
      <c r="AA56" s="138">
        <f t="shared" si="78"/>
        <v>0</v>
      </c>
      <c r="AB56" s="139">
        <f t="shared" si="79"/>
        <v>146047.22999999998</v>
      </c>
      <c r="AC56" s="484"/>
    </row>
    <row r="57" spans="1:29" ht="39.4">
      <c r="A57" s="283"/>
      <c r="B57" s="276" t="s">
        <v>369</v>
      </c>
      <c r="C57" s="139">
        <v>92910</v>
      </c>
      <c r="D57" s="139">
        <v>0</v>
      </c>
      <c r="E57" s="139">
        <v>43214</v>
      </c>
      <c r="F57" s="139">
        <v>0</v>
      </c>
      <c r="G57" s="139">
        <f t="shared" si="46"/>
        <v>136124</v>
      </c>
      <c r="H57" s="139">
        <v>659.95</v>
      </c>
      <c r="I57" s="139"/>
      <c r="J57" s="139"/>
      <c r="K57" s="139">
        <v>0</v>
      </c>
      <c r="L57" s="137">
        <f t="shared" si="80"/>
        <v>659.95</v>
      </c>
      <c r="M57" s="139">
        <f t="shared" si="66"/>
        <v>92250.05</v>
      </c>
      <c r="N57" s="139">
        <f t="shared" si="67"/>
        <v>0</v>
      </c>
      <c r="O57" s="139">
        <f t="shared" si="68"/>
        <v>43214</v>
      </c>
      <c r="P57" s="139">
        <v>0</v>
      </c>
      <c r="Q57" s="137">
        <f t="shared" si="74"/>
        <v>135464.04999999999</v>
      </c>
      <c r="R57" s="488" t="s">
        <v>369</v>
      </c>
      <c r="S57" s="139">
        <f>+'5. Financial Plan'!V54</f>
        <v>0</v>
      </c>
      <c r="T57" s="139">
        <f>+'5. Financial Plan'!W54</f>
        <v>0</v>
      </c>
      <c r="U57" s="139">
        <f>+'5. Financial Plan'!X54</f>
        <v>0</v>
      </c>
      <c r="V57" s="137">
        <f>+'5. Financial Plan'!Y54</f>
        <v>0</v>
      </c>
      <c r="W57" s="876">
        <f t="shared" si="81"/>
        <v>0</v>
      </c>
      <c r="X57" s="139">
        <f t="shared" si="75"/>
        <v>92250.05</v>
      </c>
      <c r="Y57" s="138">
        <f t="shared" si="76"/>
        <v>0</v>
      </c>
      <c r="Z57" s="139">
        <f t="shared" si="77"/>
        <v>43214</v>
      </c>
      <c r="AA57" s="138">
        <f t="shared" si="78"/>
        <v>0</v>
      </c>
      <c r="AB57" s="139">
        <f t="shared" si="79"/>
        <v>135464.04999999999</v>
      </c>
      <c r="AC57" s="484"/>
    </row>
    <row r="58" spans="1:29">
      <c r="A58" s="283"/>
      <c r="B58" s="276" t="s">
        <v>370</v>
      </c>
      <c r="C58" s="139">
        <v>0</v>
      </c>
      <c r="D58" s="139">
        <v>0</v>
      </c>
      <c r="E58" s="139">
        <v>17100</v>
      </c>
      <c r="F58" s="139">
        <v>0</v>
      </c>
      <c r="G58" s="139">
        <f t="shared" si="46"/>
        <v>17100</v>
      </c>
      <c r="H58" s="139"/>
      <c r="I58" s="139"/>
      <c r="J58" s="139">
        <v>17095</v>
      </c>
      <c r="K58" s="139">
        <v>0</v>
      </c>
      <c r="L58" s="137">
        <f t="shared" si="80"/>
        <v>17095</v>
      </c>
      <c r="M58" s="139">
        <f t="shared" si="66"/>
        <v>0</v>
      </c>
      <c r="N58" s="139">
        <f t="shared" si="67"/>
        <v>0</v>
      </c>
      <c r="O58" s="139">
        <f t="shared" si="68"/>
        <v>5</v>
      </c>
      <c r="P58" s="139">
        <v>0</v>
      </c>
      <c r="Q58" s="137">
        <f t="shared" si="74"/>
        <v>5</v>
      </c>
      <c r="R58" s="488" t="s">
        <v>370</v>
      </c>
      <c r="S58" s="139">
        <f>+'5. Financial Plan'!V55</f>
        <v>0</v>
      </c>
      <c r="T58" s="139">
        <f>+'5. Financial Plan'!W55</f>
        <v>0</v>
      </c>
      <c r="U58" s="139">
        <f>+'5. Financial Plan'!X55</f>
        <v>0</v>
      </c>
      <c r="V58" s="137">
        <f>+'5. Financial Plan'!Y55</f>
        <v>0</v>
      </c>
      <c r="W58" s="876">
        <f t="shared" si="81"/>
        <v>0</v>
      </c>
      <c r="X58" s="139">
        <f t="shared" si="75"/>
        <v>0</v>
      </c>
      <c r="Y58" s="138">
        <f t="shared" si="76"/>
        <v>0</v>
      </c>
      <c r="Z58" s="139">
        <f t="shared" si="77"/>
        <v>5</v>
      </c>
      <c r="AA58" s="138">
        <f t="shared" si="78"/>
        <v>0</v>
      </c>
      <c r="AB58" s="139">
        <f t="shared" si="79"/>
        <v>5</v>
      </c>
      <c r="AC58" s="484"/>
    </row>
    <row r="59" spans="1:29" ht="39.4">
      <c r="A59" s="283"/>
      <c r="B59" s="276" t="s">
        <v>371</v>
      </c>
      <c r="C59" s="139">
        <v>0</v>
      </c>
      <c r="D59" s="139">
        <v>0</v>
      </c>
      <c r="E59" s="139">
        <v>0</v>
      </c>
      <c r="F59" s="139">
        <v>0</v>
      </c>
      <c r="G59" s="139">
        <f t="shared" si="46"/>
        <v>0</v>
      </c>
      <c r="H59" s="139"/>
      <c r="I59" s="139"/>
      <c r="J59" s="139"/>
      <c r="K59" s="139">
        <v>0</v>
      </c>
      <c r="L59" s="137">
        <f t="shared" si="80"/>
        <v>0</v>
      </c>
      <c r="M59" s="139">
        <f t="shared" si="66"/>
        <v>0</v>
      </c>
      <c r="N59" s="139">
        <f t="shared" si="67"/>
        <v>0</v>
      </c>
      <c r="O59" s="139">
        <f t="shared" si="68"/>
        <v>0</v>
      </c>
      <c r="P59" s="139">
        <v>0</v>
      </c>
      <c r="Q59" s="137">
        <f t="shared" si="74"/>
        <v>0</v>
      </c>
      <c r="R59" s="488" t="s">
        <v>371</v>
      </c>
      <c r="S59" s="139">
        <f>+'5. Financial Plan'!V55</f>
        <v>0</v>
      </c>
      <c r="T59" s="139">
        <f>+'5. Financial Plan'!W55</f>
        <v>0</v>
      </c>
      <c r="U59" s="139">
        <f>+'5. Financial Plan'!X55</f>
        <v>0</v>
      </c>
      <c r="V59" s="137">
        <f>+'5. Financial Plan'!Y55</f>
        <v>0</v>
      </c>
      <c r="W59" s="876">
        <f t="shared" si="81"/>
        <v>0</v>
      </c>
      <c r="X59" s="139">
        <f t="shared" si="75"/>
        <v>0</v>
      </c>
      <c r="Y59" s="138">
        <f t="shared" si="76"/>
        <v>0</v>
      </c>
      <c r="Z59" s="139">
        <f t="shared" si="77"/>
        <v>0</v>
      </c>
      <c r="AA59" s="138">
        <f t="shared" si="78"/>
        <v>0</v>
      </c>
      <c r="AB59" s="139">
        <f t="shared" si="79"/>
        <v>0</v>
      </c>
      <c r="AC59" s="484"/>
    </row>
    <row r="60" spans="1:29">
      <c r="A60" s="283"/>
      <c r="B60" s="904" t="s">
        <v>1364</v>
      </c>
      <c r="C60" s="137"/>
      <c r="D60" s="137"/>
      <c r="E60" s="137"/>
      <c r="F60" s="137"/>
      <c r="G60" s="137"/>
      <c r="H60" s="137"/>
      <c r="I60" s="137"/>
      <c r="J60" s="137"/>
      <c r="K60" s="137"/>
      <c r="L60" s="137"/>
      <c r="M60" s="137"/>
      <c r="N60" s="137"/>
      <c r="O60" s="137"/>
      <c r="P60" s="137"/>
      <c r="Q60" s="137"/>
      <c r="R60" s="904" t="s">
        <v>1364</v>
      </c>
      <c r="S60" s="876">
        <f>+'5. Financial Plan'!V43</f>
        <v>148536.10999999999</v>
      </c>
      <c r="T60" s="876"/>
      <c r="U60" s="876">
        <f>+'5. Financial Plan'!X43</f>
        <v>148536.10999999999</v>
      </c>
      <c r="V60" s="137"/>
      <c r="W60" s="876">
        <f t="shared" si="81"/>
        <v>297072.21999999997</v>
      </c>
      <c r="X60" s="139">
        <f t="shared" ref="X60:X65" si="82">M60-S60</f>
        <v>-148536.10999999999</v>
      </c>
      <c r="Y60" s="137"/>
      <c r="Z60" s="137"/>
      <c r="AA60" s="137"/>
      <c r="AB60" s="149"/>
      <c r="AC60" s="484"/>
    </row>
    <row r="61" spans="1:29">
      <c r="A61" s="155">
        <v>6</v>
      </c>
      <c r="B61" s="153" t="s">
        <v>968</v>
      </c>
      <c r="C61" s="137">
        <f>SUM(C62:C64)</f>
        <v>4353383</v>
      </c>
      <c r="D61" s="137">
        <f t="shared" ref="D61:F61" si="83">SUM(D62:D64)</f>
        <v>1076754</v>
      </c>
      <c r="E61" s="137">
        <f t="shared" si="83"/>
        <v>1179862</v>
      </c>
      <c r="F61" s="137">
        <f t="shared" si="83"/>
        <v>0</v>
      </c>
      <c r="G61" s="137">
        <f t="shared" ref="G61:AB61" si="84">SUM(G62:G64)</f>
        <v>6609999</v>
      </c>
      <c r="H61" s="137">
        <f>SUM(H62:H64)</f>
        <v>2973098.3000000003</v>
      </c>
      <c r="I61" s="137">
        <f t="shared" ref="I61" si="85">SUM(I62:I64)</f>
        <v>1076418</v>
      </c>
      <c r="J61" s="137">
        <f t="shared" ref="J61" si="86">SUM(J62:J64)</f>
        <v>1179784</v>
      </c>
      <c r="K61" s="137">
        <f t="shared" si="84"/>
        <v>1151</v>
      </c>
      <c r="L61" s="137">
        <f>SUM(L62:L64)</f>
        <v>5230451.3</v>
      </c>
      <c r="M61" s="137">
        <f t="shared" ref="M61" si="87">SUM(M62:M64)</f>
        <v>1380284.7</v>
      </c>
      <c r="N61" s="137">
        <f t="shared" ref="N61" si="88">SUM(N62:N64)</f>
        <v>336</v>
      </c>
      <c r="O61" s="137">
        <f t="shared" ref="O61" si="89">SUM(O62:O64)</f>
        <v>78</v>
      </c>
      <c r="P61" s="137">
        <f t="shared" ref="P61" si="90">SUM(P62:P64)</f>
        <v>0</v>
      </c>
      <c r="Q61" s="137">
        <f t="shared" ref="Q61" si="91">SUM(Q62:Q64)</f>
        <v>1380698.7</v>
      </c>
      <c r="R61" s="153" t="s">
        <v>968</v>
      </c>
      <c r="S61" s="137">
        <f t="shared" ref="S61:U61" si="92">SUM(S62:S64)</f>
        <v>961752.12000000011</v>
      </c>
      <c r="T61" s="137">
        <f t="shared" si="92"/>
        <v>0</v>
      </c>
      <c r="U61" s="137">
        <f t="shared" si="92"/>
        <v>0</v>
      </c>
      <c r="V61" s="137">
        <f t="shared" si="84"/>
        <v>0</v>
      </c>
      <c r="W61" s="137">
        <f>SUM(W62:W64)</f>
        <v>961752.12000000011</v>
      </c>
      <c r="X61" s="139">
        <f t="shared" si="82"/>
        <v>418532.57999999984</v>
      </c>
      <c r="Y61" s="137">
        <f t="shared" si="84"/>
        <v>336</v>
      </c>
      <c r="Z61" s="137">
        <f t="shared" si="84"/>
        <v>78</v>
      </c>
      <c r="AA61" s="137">
        <f t="shared" si="84"/>
        <v>0</v>
      </c>
      <c r="AB61" s="137">
        <f t="shared" si="84"/>
        <v>418946.57999999984</v>
      </c>
      <c r="AC61" s="484"/>
    </row>
    <row r="62" spans="1:29" ht="26.25">
      <c r="A62" s="283"/>
      <c r="B62" s="193" t="s">
        <v>376</v>
      </c>
      <c r="C62" s="139">
        <v>1781723</v>
      </c>
      <c r="D62" s="139">
        <v>394966</v>
      </c>
      <c r="E62" s="139">
        <v>460729</v>
      </c>
      <c r="F62" s="139">
        <v>0</v>
      </c>
      <c r="G62" s="139">
        <f t="shared" ref="G62:G64" si="93">SUM(C62:F62)</f>
        <v>2637418</v>
      </c>
      <c r="H62" s="139">
        <v>1224091.6000000001</v>
      </c>
      <c r="I62" s="139">
        <v>394926</v>
      </c>
      <c r="J62" s="139">
        <v>460729</v>
      </c>
      <c r="K62" s="139">
        <v>1151</v>
      </c>
      <c r="L62" s="137">
        <f>SUM(H62:K62)</f>
        <v>2080897.6</v>
      </c>
      <c r="M62" s="139">
        <f t="shared" ref="M62:M64" si="94">C62-H62</f>
        <v>557631.39999999991</v>
      </c>
      <c r="N62" s="139">
        <f t="shared" ref="N62:N66" si="95">D62-I62</f>
        <v>40</v>
      </c>
      <c r="O62" s="139">
        <f t="shared" ref="O62:O64" si="96">E62-J62</f>
        <v>0</v>
      </c>
      <c r="P62" s="139">
        <v>0</v>
      </c>
      <c r="Q62" s="137">
        <f t="shared" ref="Q62:Q68" si="97">SUM(M62:P62)</f>
        <v>557671.39999999991</v>
      </c>
      <c r="R62" s="193" t="s">
        <v>376</v>
      </c>
      <c r="S62" s="139">
        <f>+'5. Financial Plan'!V59</f>
        <v>388680.01</v>
      </c>
      <c r="T62" s="139">
        <f>+'5. Financial Plan'!W59</f>
        <v>0</v>
      </c>
      <c r="U62" s="139">
        <f>+'5. Financial Plan'!X59</f>
        <v>0</v>
      </c>
      <c r="V62" s="137"/>
      <c r="W62" s="139">
        <f t="shared" ref="W62:W67" si="98">SUM(S62:U62)</f>
        <v>388680.01</v>
      </c>
      <c r="X62" s="139">
        <f t="shared" si="82"/>
        <v>168951.3899999999</v>
      </c>
      <c r="Y62" s="138">
        <f t="shared" ref="Y62:Y64" si="99">SUM(N62-T62)</f>
        <v>40</v>
      </c>
      <c r="Z62" s="139">
        <f t="shared" ref="Z62:Z64" si="100">SUM(O62-U62)</f>
        <v>0</v>
      </c>
      <c r="AA62" s="138">
        <f t="shared" ref="AA62:AA64" si="101">SUM(P62-V62)</f>
        <v>0</v>
      </c>
      <c r="AB62" s="149">
        <f>SUM(X62:AA62)</f>
        <v>168991.3899999999</v>
      </c>
      <c r="AC62" s="484"/>
    </row>
    <row r="63" spans="1:29">
      <c r="A63" s="283"/>
      <c r="B63" s="193" t="s">
        <v>367</v>
      </c>
      <c r="C63" s="139">
        <v>2513322</v>
      </c>
      <c r="D63" s="139">
        <v>681788</v>
      </c>
      <c r="E63" s="139">
        <v>699567</v>
      </c>
      <c r="F63" s="139">
        <v>0</v>
      </c>
      <c r="G63" s="139">
        <f t="shared" si="93"/>
        <v>3894677</v>
      </c>
      <c r="H63" s="139">
        <v>1718493.25</v>
      </c>
      <c r="I63" s="139">
        <v>681492</v>
      </c>
      <c r="J63" s="139">
        <v>699567</v>
      </c>
      <c r="K63" s="139">
        <v>0</v>
      </c>
      <c r="L63" s="137">
        <f t="shared" ref="L63:L64" si="102">SUM(H63:K63)</f>
        <v>3099552.25</v>
      </c>
      <c r="M63" s="139">
        <f t="shared" si="94"/>
        <v>794828.75</v>
      </c>
      <c r="N63" s="139">
        <f t="shared" si="95"/>
        <v>296</v>
      </c>
      <c r="O63" s="139">
        <f t="shared" si="96"/>
        <v>0</v>
      </c>
      <c r="P63" s="139">
        <v>0</v>
      </c>
      <c r="Q63" s="137">
        <f t="shared" si="97"/>
        <v>795124.75</v>
      </c>
      <c r="R63" s="193" t="s">
        <v>367</v>
      </c>
      <c r="S63" s="139">
        <f>+'5. Financial Plan'!V60</f>
        <v>556494.33000000007</v>
      </c>
      <c r="T63" s="139">
        <f>+'5. Financial Plan'!W60</f>
        <v>0</v>
      </c>
      <c r="U63" s="139">
        <f>+'5. Financial Plan'!X60</f>
        <v>0</v>
      </c>
      <c r="V63" s="137"/>
      <c r="W63" s="139">
        <f t="shared" si="98"/>
        <v>556494.33000000007</v>
      </c>
      <c r="X63" s="139">
        <f t="shared" si="82"/>
        <v>238334.41999999993</v>
      </c>
      <c r="Y63" s="138">
        <f t="shared" si="99"/>
        <v>296</v>
      </c>
      <c r="Z63" s="139">
        <f t="shared" si="100"/>
        <v>0</v>
      </c>
      <c r="AA63" s="138">
        <f t="shared" si="101"/>
        <v>0</v>
      </c>
      <c r="AB63" s="149">
        <f t="shared" ref="AB63:AB64" si="103">SUM(X63:AA63)</f>
        <v>238630.41999999993</v>
      </c>
      <c r="AC63" s="484"/>
    </row>
    <row r="64" spans="1:29">
      <c r="A64" s="283"/>
      <c r="B64" s="193" t="s">
        <v>370</v>
      </c>
      <c r="C64" s="139">
        <v>58338</v>
      </c>
      <c r="D64" s="139">
        <v>0</v>
      </c>
      <c r="E64" s="139">
        <v>19566</v>
      </c>
      <c r="F64" s="139">
        <v>0</v>
      </c>
      <c r="G64" s="139">
        <f t="shared" si="93"/>
        <v>77904</v>
      </c>
      <c r="H64" s="139">
        <v>30513.45</v>
      </c>
      <c r="I64" s="139"/>
      <c r="J64" s="139">
        <v>19488</v>
      </c>
      <c r="K64" s="139">
        <v>0</v>
      </c>
      <c r="L64" s="137">
        <f t="shared" si="102"/>
        <v>50001.45</v>
      </c>
      <c r="M64" s="139">
        <f t="shared" si="94"/>
        <v>27824.55</v>
      </c>
      <c r="N64" s="139">
        <f t="shared" si="95"/>
        <v>0</v>
      </c>
      <c r="O64" s="139">
        <f t="shared" si="96"/>
        <v>78</v>
      </c>
      <c r="P64" s="139">
        <v>0</v>
      </c>
      <c r="Q64" s="137">
        <f t="shared" si="97"/>
        <v>27902.55</v>
      </c>
      <c r="R64" s="193" t="s">
        <v>370</v>
      </c>
      <c r="S64" s="139">
        <f>+'5. Financial Plan'!V61</f>
        <v>16577.78</v>
      </c>
      <c r="T64" s="139">
        <f>+'5. Financial Plan'!W61</f>
        <v>0</v>
      </c>
      <c r="U64" s="139">
        <f>+'5. Financial Plan'!X61</f>
        <v>0</v>
      </c>
      <c r="V64" s="137"/>
      <c r="W64" s="139">
        <f t="shared" si="98"/>
        <v>16577.78</v>
      </c>
      <c r="X64" s="139">
        <f t="shared" si="82"/>
        <v>11246.77</v>
      </c>
      <c r="Y64" s="138">
        <f t="shared" si="99"/>
        <v>0</v>
      </c>
      <c r="Z64" s="139">
        <f t="shared" si="100"/>
        <v>78</v>
      </c>
      <c r="AA64" s="138">
        <f t="shared" si="101"/>
        <v>0</v>
      </c>
      <c r="AB64" s="149">
        <f t="shared" si="103"/>
        <v>11324.77</v>
      </c>
      <c r="AC64" s="484"/>
    </row>
    <row r="65" spans="1:29">
      <c r="A65" s="351"/>
      <c r="B65" s="349"/>
      <c r="C65" s="350"/>
      <c r="D65" s="350"/>
      <c r="E65" s="350"/>
      <c r="F65" s="156"/>
      <c r="G65" s="137"/>
      <c r="H65" s="156"/>
      <c r="I65" s="156"/>
      <c r="J65" s="156"/>
      <c r="K65" s="156"/>
      <c r="L65" s="156"/>
      <c r="M65" s="156"/>
      <c r="N65" s="156"/>
      <c r="O65" s="156"/>
      <c r="P65" s="156"/>
      <c r="Q65" s="156"/>
      <c r="R65" s="349"/>
      <c r="S65" s="350"/>
      <c r="T65" s="350"/>
      <c r="U65" s="350"/>
      <c r="V65" s="156"/>
      <c r="W65" s="156"/>
      <c r="X65" s="139">
        <f t="shared" si="82"/>
        <v>0</v>
      </c>
      <c r="Y65" s="156"/>
      <c r="Z65" s="156"/>
      <c r="AA65" s="156"/>
      <c r="AB65" s="291"/>
      <c r="AC65" s="484"/>
    </row>
    <row r="66" spans="1:29">
      <c r="A66" s="213">
        <v>5</v>
      </c>
      <c r="B66" s="153" t="s">
        <v>373</v>
      </c>
      <c r="C66" s="137">
        <v>0</v>
      </c>
      <c r="D66" s="137">
        <v>800000</v>
      </c>
      <c r="E66" s="137">
        <v>0</v>
      </c>
      <c r="F66" s="137">
        <v>0</v>
      </c>
      <c r="G66" s="137">
        <f>SUM(C66:F66)</f>
        <v>800000</v>
      </c>
      <c r="H66" s="137">
        <v>0</v>
      </c>
      <c r="I66" s="137">
        <v>539140</v>
      </c>
      <c r="J66" s="137">
        <v>0</v>
      </c>
      <c r="K66" s="137">
        <v>13632</v>
      </c>
      <c r="L66" s="137">
        <f>SUM(H66:K66)</f>
        <v>552772</v>
      </c>
      <c r="M66" s="137">
        <v>0</v>
      </c>
      <c r="N66" s="139">
        <f t="shared" si="95"/>
        <v>260860</v>
      </c>
      <c r="O66" s="137"/>
      <c r="P66" s="137">
        <v>0</v>
      </c>
      <c r="Q66" s="137">
        <f t="shared" si="97"/>
        <v>260860</v>
      </c>
      <c r="R66" s="153" t="s">
        <v>373</v>
      </c>
      <c r="S66" s="875">
        <f>+'5. Financial Plan'!V63</f>
        <v>0</v>
      </c>
      <c r="T66" s="875">
        <f>+'5. Financial Plan'!W64</f>
        <v>53838.76</v>
      </c>
      <c r="U66" s="875">
        <f>+'5. Financial Plan'!X63</f>
        <v>0</v>
      </c>
      <c r="V66" s="875"/>
      <c r="W66" s="875">
        <f t="shared" si="98"/>
        <v>53838.76</v>
      </c>
      <c r="X66" s="875">
        <f t="shared" ref="X66:X67" si="104">M66-S66</f>
        <v>0</v>
      </c>
      <c r="Y66" s="905">
        <f t="shared" ref="Y66:Y67" si="105">SUM(N66-T66)</f>
        <v>207021.24</v>
      </c>
      <c r="Z66" s="139">
        <f t="shared" ref="Z66:Z67" si="106">SUM(O66-U66)</f>
        <v>0</v>
      </c>
      <c r="AA66" s="138">
        <f t="shared" ref="AA66:AA67" si="107">SUM(P66-V66)</f>
        <v>0</v>
      </c>
      <c r="AB66" s="291">
        <f t="shared" ref="AB66:AB67" si="108">SUM(X66:AA66)</f>
        <v>207021.24</v>
      </c>
      <c r="AC66" s="484"/>
    </row>
    <row r="67" spans="1:29">
      <c r="A67" s="292"/>
      <c r="B67" s="145" t="s">
        <v>998</v>
      </c>
      <c r="C67" s="146"/>
      <c r="D67" s="146"/>
      <c r="E67" s="146"/>
      <c r="F67" s="146"/>
      <c r="G67" s="146"/>
      <c r="H67" s="146"/>
      <c r="I67" s="146"/>
      <c r="J67" s="146"/>
      <c r="K67" s="146"/>
      <c r="L67" s="146"/>
      <c r="M67" s="146"/>
      <c r="N67" s="146"/>
      <c r="O67" s="146"/>
      <c r="P67" s="146"/>
      <c r="Q67" s="146"/>
      <c r="R67" s="145" t="s">
        <v>998</v>
      </c>
      <c r="S67" s="479"/>
      <c r="T67" s="942">
        <f>+'5. Financial Plan'!W65</f>
        <v>54737.020000000004</v>
      </c>
      <c r="U67" s="479"/>
      <c r="V67" s="875"/>
      <c r="W67" s="875">
        <f t="shared" si="98"/>
        <v>54737.020000000004</v>
      </c>
      <c r="X67" s="875">
        <f t="shared" si="104"/>
        <v>0</v>
      </c>
      <c r="Y67" s="905">
        <f t="shared" si="105"/>
        <v>-54737.020000000004</v>
      </c>
      <c r="Z67" s="139">
        <f t="shared" si="106"/>
        <v>0</v>
      </c>
      <c r="AA67" s="138">
        <f t="shared" si="107"/>
        <v>0</v>
      </c>
      <c r="AB67" s="291">
        <f t="shared" si="108"/>
        <v>-54737.020000000004</v>
      </c>
      <c r="AC67" s="484"/>
    </row>
    <row r="68" spans="1:29" ht="35.25" customHeight="1">
      <c r="A68" s="293"/>
      <c r="B68" s="153" t="s">
        <v>211</v>
      </c>
      <c r="C68" s="137">
        <v>200000</v>
      </c>
      <c r="D68" s="137">
        <v>159120</v>
      </c>
      <c r="E68" s="137">
        <v>174357</v>
      </c>
      <c r="F68" s="137">
        <v>0</v>
      </c>
      <c r="G68" s="139">
        <f>SUM(C68:F68)</f>
        <v>533477</v>
      </c>
      <c r="H68" s="137">
        <f>SUM(H69)</f>
        <v>0</v>
      </c>
      <c r="I68" s="137">
        <f t="shared" ref="I68:J68" si="109">SUM(I69)</f>
        <v>0</v>
      </c>
      <c r="J68" s="137">
        <f t="shared" si="109"/>
        <v>0</v>
      </c>
      <c r="K68" s="137">
        <v>0</v>
      </c>
      <c r="L68" s="137">
        <f>SUM(H68:K68)</f>
        <v>0</v>
      </c>
      <c r="M68" s="156">
        <f t="shared" ref="M68" si="110">C68-H68</f>
        <v>200000</v>
      </c>
      <c r="N68" s="156">
        <f t="shared" ref="N68" si="111">D68-I68</f>
        <v>159120</v>
      </c>
      <c r="O68" s="156">
        <f t="shared" ref="O68" si="112">E68-J68</f>
        <v>174357</v>
      </c>
      <c r="P68" s="156">
        <v>0</v>
      </c>
      <c r="Q68" s="137">
        <f t="shared" si="97"/>
        <v>533477</v>
      </c>
      <c r="R68" s="153" t="s">
        <v>211</v>
      </c>
      <c r="S68" s="139"/>
      <c r="T68" s="139"/>
      <c r="U68" s="139"/>
      <c r="V68" s="137"/>
      <c r="W68" s="139"/>
      <c r="X68" s="139">
        <f t="shared" ref="X68" si="113">M68-S68</f>
        <v>200000</v>
      </c>
      <c r="Y68" s="138">
        <f t="shared" ref="Y68" si="114">SUM(N68-T68)</f>
        <v>159120</v>
      </c>
      <c r="Z68" s="139">
        <f t="shared" ref="Z68" si="115">SUM(O68-U68)</f>
        <v>174357</v>
      </c>
      <c r="AA68" s="138">
        <f t="shared" ref="AA68" si="116">SUM(P68-V68)</f>
        <v>0</v>
      </c>
      <c r="AB68" s="291">
        <f t="shared" ref="AB68" si="117">SUM(X68:AA68)</f>
        <v>533477</v>
      </c>
      <c r="AC68" s="484"/>
    </row>
    <row r="69" spans="1:29">
      <c r="A69" s="294"/>
      <c r="B69" s="143"/>
      <c r="C69" s="147">
        <v>0</v>
      </c>
      <c r="D69" s="147"/>
      <c r="E69" s="147"/>
      <c r="F69" s="147"/>
      <c r="G69" s="147"/>
      <c r="H69" s="147"/>
      <c r="I69" s="147"/>
      <c r="J69" s="147"/>
      <c r="K69" s="147"/>
      <c r="L69" s="139"/>
      <c r="M69" s="295"/>
      <c r="N69" s="295"/>
      <c r="O69" s="295"/>
      <c r="P69" s="295"/>
      <c r="Q69" s="295"/>
      <c r="R69" s="143"/>
      <c r="S69" s="142"/>
      <c r="T69" s="142"/>
      <c r="U69" s="142"/>
      <c r="V69" s="142"/>
      <c r="W69" s="142"/>
      <c r="X69" s="142"/>
      <c r="Y69" s="142"/>
      <c r="Z69" s="142"/>
      <c r="AA69" s="295"/>
      <c r="AB69" s="296">
        <f>SUM(X69:AA69)</f>
        <v>0</v>
      </c>
      <c r="AC69" s="484"/>
    </row>
    <row r="70" spans="1:29">
      <c r="A70" s="294"/>
      <c r="B70" s="143" t="s">
        <v>377</v>
      </c>
      <c r="C70" s="147"/>
      <c r="D70" s="147">
        <v>837475</v>
      </c>
      <c r="E70" s="147">
        <v>917670</v>
      </c>
      <c r="F70" s="147"/>
      <c r="G70" s="147">
        <f>SUM(C70:F70)</f>
        <v>1755145</v>
      </c>
      <c r="H70" s="139">
        <v>0</v>
      </c>
      <c r="I70" s="139">
        <v>837475</v>
      </c>
      <c r="J70" s="139">
        <v>917670</v>
      </c>
      <c r="K70" s="139">
        <v>0</v>
      </c>
      <c r="L70" s="137">
        <f>SUM(H70:K70)</f>
        <v>1755145</v>
      </c>
      <c r="M70" s="295"/>
      <c r="N70" s="295"/>
      <c r="O70" s="295"/>
      <c r="P70" s="295"/>
      <c r="Q70" s="295"/>
      <c r="R70" s="143" t="s">
        <v>377</v>
      </c>
      <c r="S70" s="142"/>
      <c r="T70" s="142"/>
      <c r="U70" s="142"/>
      <c r="V70" s="142"/>
      <c r="W70" s="142"/>
      <c r="X70" s="142"/>
      <c r="Y70" s="142"/>
      <c r="Z70" s="142"/>
      <c r="AA70" s="295"/>
      <c r="AB70" s="296"/>
      <c r="AC70" s="484"/>
    </row>
    <row r="71" spans="1:29">
      <c r="A71" s="288"/>
      <c r="B71" s="148"/>
      <c r="C71" s="137"/>
      <c r="D71" s="137"/>
      <c r="E71" s="137"/>
      <c r="F71" s="137"/>
      <c r="G71" s="137"/>
      <c r="H71" s="137"/>
      <c r="I71" s="137"/>
      <c r="J71" s="137"/>
      <c r="K71" s="137"/>
      <c r="L71" s="137"/>
      <c r="M71" s="137"/>
      <c r="N71" s="137"/>
      <c r="O71" s="137"/>
      <c r="P71" s="137"/>
      <c r="Q71" s="137"/>
      <c r="R71" s="148"/>
      <c r="S71" s="137"/>
      <c r="T71" s="137"/>
      <c r="U71" s="137"/>
      <c r="V71" s="137"/>
      <c r="W71" s="137"/>
      <c r="X71" s="137"/>
      <c r="Y71" s="137"/>
      <c r="Z71" s="137"/>
      <c r="AA71" s="137"/>
      <c r="AB71" s="149"/>
      <c r="AC71" s="484"/>
    </row>
    <row r="72" spans="1:29" ht="13.5" thickBot="1">
      <c r="A72" s="297"/>
      <c r="B72" s="150" t="s">
        <v>212</v>
      </c>
      <c r="C72" s="298">
        <f t="shared" ref="C72:Q72" si="118">+C70+C68+C66+C61+C40+C38+C31+C22+C6</f>
        <v>19999999</v>
      </c>
      <c r="D72" s="298">
        <f t="shared" si="118"/>
        <v>13561497</v>
      </c>
      <c r="E72" s="298">
        <f t="shared" si="118"/>
        <v>16043708</v>
      </c>
      <c r="F72" s="298">
        <f t="shared" si="118"/>
        <v>0</v>
      </c>
      <c r="G72" s="298">
        <f t="shared" si="118"/>
        <v>49605204</v>
      </c>
      <c r="H72" s="298">
        <f t="shared" si="118"/>
        <v>15548884.550000001</v>
      </c>
      <c r="I72" s="298">
        <f t="shared" si="118"/>
        <v>9872764</v>
      </c>
      <c r="J72" s="298">
        <f t="shared" si="118"/>
        <v>12469945</v>
      </c>
      <c r="K72" s="298">
        <f t="shared" si="118"/>
        <v>1233961</v>
      </c>
      <c r="L72" s="298">
        <f t="shared" si="118"/>
        <v>39125554.549999997</v>
      </c>
      <c r="M72" s="298">
        <f t="shared" si="118"/>
        <v>4451114.45</v>
      </c>
      <c r="N72" s="298">
        <f t="shared" si="118"/>
        <v>3688733</v>
      </c>
      <c r="O72" s="298">
        <f t="shared" si="118"/>
        <v>3573763</v>
      </c>
      <c r="P72" s="298">
        <f t="shared" si="118"/>
        <v>0</v>
      </c>
      <c r="Q72" s="298">
        <f t="shared" si="118"/>
        <v>11713610.450000001</v>
      </c>
      <c r="R72" s="150" t="s">
        <v>212</v>
      </c>
      <c r="S72" s="298">
        <f>+S70+S68+S66+S61+S40+S38+S31+S22+S6+S67</f>
        <v>3603033.84</v>
      </c>
      <c r="T72" s="926">
        <f t="shared" ref="T72:W72" si="119">+T70+T68+T66+T61+T40+T38+T31+T22+T6+T67</f>
        <v>3334846.94</v>
      </c>
      <c r="U72" s="926">
        <f t="shared" si="119"/>
        <v>3001427.5300000003</v>
      </c>
      <c r="V72" s="926">
        <f t="shared" si="119"/>
        <v>3605106.56</v>
      </c>
      <c r="W72" s="926">
        <f t="shared" si="119"/>
        <v>13544414.82</v>
      </c>
      <c r="X72" s="298">
        <f>+X70+X68+X66+X61+X40+X38+X31+X22+X6+X67</f>
        <v>996616.71999999962</v>
      </c>
      <c r="Y72" s="298">
        <f>+Y70+Y68+Y66+Y61+Y40+Y38+Y31+Y22+Y6+Y67</f>
        <v>353886.05999999988</v>
      </c>
      <c r="Z72" s="298">
        <f t="shared" ref="Z72:AB72" si="120">+Z70+Z68+Z66+Z61+Z40+Z38+Z31+Z22+Z6+Z67</f>
        <v>720871.57999999984</v>
      </c>
      <c r="AA72" s="298">
        <f t="shared" si="120"/>
        <v>0</v>
      </c>
      <c r="AB72" s="298">
        <f t="shared" si="120"/>
        <v>2071374.3599999999</v>
      </c>
      <c r="AC72" s="484"/>
    </row>
    <row r="73" spans="1:29">
      <c r="A73" s="293"/>
      <c r="B73" s="293"/>
      <c r="C73" s="293"/>
      <c r="D73" s="293"/>
      <c r="E73" s="293"/>
      <c r="F73" s="293"/>
      <c r="G73" s="293"/>
      <c r="H73" s="293"/>
      <c r="I73" s="293"/>
      <c r="J73" s="293"/>
      <c r="K73" s="293"/>
      <c r="L73" s="299"/>
      <c r="M73" s="293"/>
      <c r="N73" s="293"/>
      <c r="O73" s="293"/>
      <c r="P73" s="293"/>
      <c r="Q73" s="293"/>
      <c r="R73" s="293"/>
      <c r="S73" s="300"/>
      <c r="T73" s="301"/>
      <c r="U73" s="301"/>
      <c r="V73" s="301"/>
      <c r="W73" s="301"/>
      <c r="X73" s="293"/>
      <c r="Y73" s="293"/>
      <c r="Z73" s="293"/>
      <c r="AA73" s="293"/>
      <c r="AB73" s="293"/>
      <c r="AC73" s="484"/>
    </row>
    <row r="74" spans="1:29">
      <c r="A74" s="293"/>
      <c r="B74" s="293"/>
      <c r="C74" s="293"/>
      <c r="D74" s="293"/>
      <c r="E74" s="293"/>
      <c r="F74" s="293"/>
      <c r="G74" s="293"/>
      <c r="H74" s="299"/>
      <c r="I74" s="299"/>
      <c r="J74" s="299"/>
      <c r="K74" s="293"/>
      <c r="L74" s="299"/>
      <c r="M74" s="293"/>
      <c r="N74" s="293"/>
      <c r="O74" s="293"/>
      <c r="P74" s="293"/>
      <c r="Q74" s="293"/>
      <c r="R74" s="293"/>
      <c r="S74" s="300"/>
      <c r="T74" s="943"/>
      <c r="U74" s="943"/>
      <c r="V74" s="301"/>
      <c r="W74" s="480"/>
      <c r="X74" s="299"/>
      <c r="Y74" s="299"/>
      <c r="Z74" s="299"/>
      <c r="AA74" s="293"/>
      <c r="AB74" s="293"/>
      <c r="AC74" s="484"/>
    </row>
    <row r="75" spans="1:29">
      <c r="A75" s="293"/>
      <c r="B75" s="293"/>
      <c r="C75" s="293"/>
      <c r="D75" s="293"/>
      <c r="E75" s="293"/>
      <c r="F75" s="293"/>
      <c r="G75" s="293"/>
      <c r="H75" s="299"/>
      <c r="I75" s="299"/>
      <c r="J75" s="299"/>
      <c r="K75" s="299"/>
      <c r="L75" s="299"/>
      <c r="M75" s="299"/>
      <c r="N75" s="299"/>
      <c r="O75" s="299"/>
      <c r="P75" s="293"/>
      <c r="Q75" s="293"/>
      <c r="R75" s="293"/>
      <c r="S75" s="300"/>
      <c r="T75" s="301"/>
      <c r="U75" s="301"/>
      <c r="V75" s="301"/>
      <c r="W75" s="480"/>
      <c r="X75" s="299"/>
      <c r="Y75" s="299"/>
      <c r="Z75" s="299"/>
      <c r="AA75" s="293"/>
      <c r="AB75" s="293"/>
      <c r="AC75" s="484"/>
    </row>
    <row r="76" spans="1:29">
      <c r="A76" s="293"/>
      <c r="B76" s="293"/>
      <c r="C76" s="293"/>
      <c r="D76" s="299"/>
      <c r="E76" s="293"/>
      <c r="F76" s="293"/>
      <c r="G76" s="293"/>
      <c r="H76" s="293"/>
      <c r="I76" s="293"/>
      <c r="J76" s="293"/>
      <c r="K76" s="293"/>
      <c r="L76" s="299"/>
      <c r="M76" s="293"/>
      <c r="N76" s="299"/>
      <c r="O76" s="293"/>
      <c r="P76" s="293"/>
      <c r="Q76" s="293"/>
      <c r="R76" s="293"/>
      <c r="S76" s="300"/>
      <c r="T76" s="301"/>
      <c r="U76" s="301"/>
      <c r="V76" s="301"/>
      <c r="W76" s="480"/>
      <c r="X76" s="293"/>
      <c r="Y76" s="293"/>
      <c r="Z76" s="293"/>
      <c r="AA76" s="293"/>
      <c r="AB76" s="293"/>
      <c r="AC76" s="484"/>
    </row>
    <row r="77" spans="1:29">
      <c r="A77" s="293"/>
      <c r="B77" s="293"/>
      <c r="C77" s="293"/>
      <c r="D77" s="293"/>
      <c r="E77" s="293"/>
      <c r="F77" s="293"/>
      <c r="G77" s="293"/>
      <c r="H77" s="293"/>
      <c r="I77" s="293"/>
      <c r="J77" s="293"/>
      <c r="K77" s="293"/>
      <c r="L77" s="299"/>
      <c r="M77" s="293"/>
      <c r="N77" s="293"/>
      <c r="O77" s="293"/>
      <c r="P77" s="293"/>
      <c r="Q77" s="293"/>
      <c r="R77" s="293"/>
      <c r="S77" s="300"/>
      <c r="T77" s="301"/>
      <c r="U77" s="301"/>
      <c r="V77" s="301"/>
      <c r="W77" s="301"/>
      <c r="X77" s="293"/>
      <c r="Y77" s="293"/>
      <c r="Z77" s="293"/>
      <c r="AA77" s="293"/>
      <c r="AB77" s="293"/>
      <c r="AC77" s="484"/>
    </row>
    <row r="78" spans="1:29">
      <c r="A78" s="293"/>
      <c r="B78" s="293"/>
      <c r="C78" s="293"/>
      <c r="D78" s="293"/>
      <c r="E78" s="293"/>
      <c r="F78" s="293"/>
      <c r="G78" s="293"/>
      <c r="H78" s="302"/>
      <c r="I78" s="302"/>
      <c r="J78" s="302"/>
      <c r="K78" s="302"/>
      <c r="L78" s="299"/>
      <c r="M78" s="299"/>
      <c r="N78" s="299"/>
      <c r="O78" s="299"/>
      <c r="P78" s="293"/>
      <c r="Q78" s="299"/>
      <c r="R78" s="299"/>
      <c r="S78" s="300"/>
      <c r="T78" s="300"/>
      <c r="U78" s="300"/>
      <c r="V78" s="300"/>
      <c r="W78" s="300"/>
      <c r="X78" s="293"/>
      <c r="Y78" s="293"/>
      <c r="Z78" s="293"/>
      <c r="AA78" s="293"/>
      <c r="AB78" s="293"/>
      <c r="AC78" s="484"/>
    </row>
    <row r="79" spans="1:29">
      <c r="H79" s="216"/>
      <c r="I79" s="216"/>
      <c r="J79" s="216"/>
      <c r="K79" s="216"/>
      <c r="L79" s="218"/>
      <c r="M79" s="218"/>
      <c r="N79" s="218"/>
      <c r="Q79" s="218"/>
      <c r="R79" s="218"/>
      <c r="S79" s="303"/>
      <c r="T79" s="270"/>
      <c r="U79" s="270"/>
      <c r="V79" s="270"/>
      <c r="W79" s="270"/>
      <c r="AC79" s="484"/>
    </row>
    <row r="80" spans="1:29">
      <c r="H80" s="348"/>
    </row>
    <row r="81" spans="8:9">
      <c r="H81" s="348"/>
    </row>
    <row r="82" spans="8:9">
      <c r="H82" s="347"/>
      <c r="I82" s="347"/>
    </row>
    <row r="83" spans="8:9">
      <c r="I83" s="347"/>
    </row>
  </sheetData>
  <mergeCells count="7">
    <mergeCell ref="S4:W4"/>
    <mergeCell ref="X4:AB4"/>
    <mergeCell ref="A4:A5"/>
    <mergeCell ref="B4:B5"/>
    <mergeCell ref="C4:G4"/>
    <mergeCell ref="H4:L4"/>
    <mergeCell ref="M4:Q4"/>
  </mergeCells>
  <printOptions gridLines="1"/>
  <pageMargins left="0.7" right="0.7" top="0.75" bottom="0.75" header="0.3" footer="0.3"/>
  <pageSetup paperSize="5" scale="8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51"/>
  <sheetViews>
    <sheetView workbookViewId="0">
      <selection activeCell="I37" sqref="I37"/>
    </sheetView>
  </sheetViews>
  <sheetFormatPr defaultColWidth="8.875" defaultRowHeight="15.75"/>
  <cols>
    <col min="1" max="1" width="8.875" style="158" customWidth="1"/>
    <col min="2" max="2" width="30.375" style="157" customWidth="1"/>
    <col min="3" max="3" width="10.875" style="157" customWidth="1"/>
    <col min="4" max="4" width="31.875" style="157" bestFit="1" customWidth="1"/>
    <col min="5" max="5" width="6.125" style="157" bestFit="1" customWidth="1"/>
    <col min="6" max="6" width="8.375" style="157" customWidth="1"/>
    <col min="7" max="7" width="5.75" style="157" customWidth="1"/>
    <col min="8" max="8" width="5.375" style="157" customWidth="1"/>
    <col min="9" max="9" width="8.625" style="157" customWidth="1"/>
    <col min="10" max="10" width="11.125" style="157" customWidth="1"/>
    <col min="11" max="11" width="45.75" style="157" customWidth="1"/>
    <col min="12" max="12" width="13.75" style="157" customWidth="1"/>
    <col min="13" max="13" width="24.125" style="157" customWidth="1"/>
    <col min="14" max="14" width="8.875" style="157"/>
    <col min="15" max="15" width="37.5" style="157" customWidth="1"/>
    <col min="16" max="16" width="28.875" style="157" hidden="1" customWidth="1"/>
    <col min="17" max="17" width="0" style="157" hidden="1" customWidth="1"/>
    <col min="18" max="16384" width="8.875" style="157"/>
  </cols>
  <sheetData>
    <row r="1" spans="1:12" ht="58.5" customHeight="1"/>
    <row r="2" spans="1:12" ht="21">
      <c r="A2" s="25" t="s">
        <v>293</v>
      </c>
      <c r="B2" s="19"/>
      <c r="C2" s="19"/>
    </row>
    <row r="3" spans="1:12">
      <c r="A3" s="182" t="s">
        <v>297</v>
      </c>
      <c r="B3" s="22"/>
      <c r="C3" s="21"/>
    </row>
    <row r="5" spans="1:12" ht="16.149999999999999" thickBot="1">
      <c r="A5" s="836" t="s">
        <v>281</v>
      </c>
      <c r="B5" s="836"/>
      <c r="C5" s="836"/>
      <c r="D5" s="877"/>
      <c r="E5" s="877"/>
      <c r="F5" s="877"/>
      <c r="G5" s="877"/>
      <c r="H5" s="877"/>
      <c r="I5" s="877"/>
      <c r="J5" s="877"/>
      <c r="K5" s="877"/>
      <c r="L5" s="877"/>
    </row>
    <row r="6" spans="1:12" ht="45.75" customHeight="1" thickBot="1">
      <c r="A6" s="1093" t="s">
        <v>1290</v>
      </c>
      <c r="B6" s="1093" t="s">
        <v>1291</v>
      </c>
      <c r="C6" s="1093" t="s">
        <v>1292</v>
      </c>
      <c r="D6" s="1093" t="s">
        <v>1293</v>
      </c>
      <c r="E6" s="1093" t="s">
        <v>1294</v>
      </c>
      <c r="F6" s="1093" t="s">
        <v>1295</v>
      </c>
      <c r="G6" s="1093" t="s">
        <v>1296</v>
      </c>
      <c r="H6" s="1343" t="s">
        <v>1297</v>
      </c>
      <c r="I6" s="1344"/>
      <c r="J6" s="928" t="s">
        <v>1298</v>
      </c>
      <c r="K6" s="1093" t="s">
        <v>1299</v>
      </c>
      <c r="L6" s="1093" t="s">
        <v>1300</v>
      </c>
    </row>
    <row r="7" spans="1:12" ht="66" customHeight="1" thickBot="1">
      <c r="A7" s="1094"/>
      <c r="B7" s="1094"/>
      <c r="C7" s="1094"/>
      <c r="D7" s="1094"/>
      <c r="E7" s="1094"/>
      <c r="F7" s="1094"/>
      <c r="G7" s="1094"/>
      <c r="H7" s="871" t="s">
        <v>1301</v>
      </c>
      <c r="I7" s="871" t="s">
        <v>1302</v>
      </c>
      <c r="J7" s="927"/>
      <c r="K7" s="1094"/>
      <c r="L7" s="1094"/>
    </row>
    <row r="8" spans="1:12" ht="75" customHeight="1" thickBot="1">
      <c r="A8" s="891">
        <v>1</v>
      </c>
      <c r="B8" s="879"/>
      <c r="C8" s="879" t="s">
        <v>1577</v>
      </c>
      <c r="D8" s="929" t="s">
        <v>1590</v>
      </c>
      <c r="E8" s="891">
        <v>3</v>
      </c>
      <c r="F8" s="891">
        <v>3</v>
      </c>
      <c r="G8" s="891">
        <f t="shared" ref="G8:G19" si="0">SUM(E8*F8)</f>
        <v>9</v>
      </c>
      <c r="H8" s="891">
        <v>3</v>
      </c>
      <c r="I8" s="893" t="s">
        <v>1589</v>
      </c>
      <c r="J8" s="879" t="s">
        <v>1327</v>
      </c>
      <c r="K8" s="879" t="s">
        <v>1588</v>
      </c>
      <c r="L8" s="879" t="s">
        <v>692</v>
      </c>
    </row>
    <row r="9" spans="1:12" ht="111.75" customHeight="1" thickBot="1">
      <c r="A9" s="891">
        <v>2</v>
      </c>
      <c r="B9" s="879"/>
      <c r="C9" s="879" t="s">
        <v>1577</v>
      </c>
      <c r="D9" s="879" t="s">
        <v>1587</v>
      </c>
      <c r="E9" s="891">
        <v>3</v>
      </c>
      <c r="F9" s="891">
        <v>2</v>
      </c>
      <c r="G9" s="891">
        <f t="shared" si="0"/>
        <v>6</v>
      </c>
      <c r="H9" s="891">
        <v>3</v>
      </c>
      <c r="I9" s="893" t="s">
        <v>213</v>
      </c>
      <c r="J9" s="879" t="s">
        <v>1308</v>
      </c>
      <c r="K9" s="879" t="s">
        <v>1586</v>
      </c>
      <c r="L9" s="879" t="s">
        <v>1585</v>
      </c>
    </row>
    <row r="10" spans="1:12" ht="138.75" customHeight="1" thickBot="1">
      <c r="A10" s="891">
        <v>3</v>
      </c>
      <c r="B10" s="879"/>
      <c r="C10" s="879" t="s">
        <v>1577</v>
      </c>
      <c r="D10" s="879" t="s">
        <v>1584</v>
      </c>
      <c r="E10" s="891">
        <v>2</v>
      </c>
      <c r="F10" s="891">
        <v>2</v>
      </c>
      <c r="G10" s="891">
        <f t="shared" si="0"/>
        <v>4</v>
      </c>
      <c r="H10" s="891">
        <v>2</v>
      </c>
      <c r="I10" s="894" t="s">
        <v>214</v>
      </c>
      <c r="J10" s="879" t="s">
        <v>1329</v>
      </c>
      <c r="K10" s="879" t="s">
        <v>1583</v>
      </c>
      <c r="L10" s="879" t="s">
        <v>1582</v>
      </c>
    </row>
    <row r="11" spans="1:12" ht="159.75" customHeight="1" thickBot="1">
      <c r="A11" s="891">
        <v>4</v>
      </c>
      <c r="B11" s="879"/>
      <c r="C11" s="879" t="s">
        <v>1577</v>
      </c>
      <c r="D11" s="879" t="s">
        <v>1581</v>
      </c>
      <c r="E11" s="891">
        <v>2</v>
      </c>
      <c r="F11" s="891">
        <v>2</v>
      </c>
      <c r="G11" s="891">
        <f t="shared" si="0"/>
        <v>4</v>
      </c>
      <c r="H11" s="891">
        <v>2</v>
      </c>
      <c r="I11" s="894" t="s">
        <v>214</v>
      </c>
      <c r="J11" s="879" t="s">
        <v>1308</v>
      </c>
      <c r="K11" s="879" t="s">
        <v>1580</v>
      </c>
      <c r="L11" s="879" t="s">
        <v>1579</v>
      </c>
    </row>
    <row r="12" spans="1:12" ht="154.5" customHeight="1" thickBot="1">
      <c r="A12" s="891"/>
      <c r="B12" s="879" t="s">
        <v>1578</v>
      </c>
      <c r="C12" s="879" t="s">
        <v>1577</v>
      </c>
      <c r="D12" s="879" t="s">
        <v>1576</v>
      </c>
      <c r="E12" s="891">
        <v>2</v>
      </c>
      <c r="F12" s="891">
        <v>2</v>
      </c>
      <c r="G12" s="891">
        <f t="shared" si="0"/>
        <v>4</v>
      </c>
      <c r="H12" s="891">
        <v>2</v>
      </c>
      <c r="I12" s="894" t="s">
        <v>214</v>
      </c>
      <c r="J12" s="879" t="s">
        <v>1308</v>
      </c>
      <c r="K12" s="879" t="s">
        <v>1575</v>
      </c>
      <c r="L12" s="879" t="s">
        <v>1574</v>
      </c>
    </row>
    <row r="13" spans="1:12" ht="131.65" thickBot="1">
      <c r="A13" s="891">
        <v>5</v>
      </c>
      <c r="B13" s="879"/>
      <c r="C13" s="879" t="s">
        <v>1573</v>
      </c>
      <c r="D13" s="879" t="s">
        <v>1572</v>
      </c>
      <c r="E13" s="891">
        <v>2</v>
      </c>
      <c r="F13" s="891">
        <v>3</v>
      </c>
      <c r="G13" s="891">
        <f t="shared" si="0"/>
        <v>6</v>
      </c>
      <c r="H13" s="891">
        <v>3</v>
      </c>
      <c r="I13" s="893" t="s">
        <v>213</v>
      </c>
      <c r="J13" s="879" t="s">
        <v>1308</v>
      </c>
      <c r="K13" s="879" t="s">
        <v>1571</v>
      </c>
      <c r="L13" s="879" t="s">
        <v>692</v>
      </c>
    </row>
    <row r="14" spans="1:12" ht="64.5" thickBot="1">
      <c r="A14" s="891">
        <v>6</v>
      </c>
      <c r="B14" s="879"/>
      <c r="C14" s="879" t="s">
        <v>57</v>
      </c>
      <c r="D14" s="835" t="s">
        <v>1570</v>
      </c>
      <c r="E14" s="891">
        <v>2</v>
      </c>
      <c r="F14" s="891">
        <v>3</v>
      </c>
      <c r="G14" s="891">
        <f t="shared" si="0"/>
        <v>6</v>
      </c>
      <c r="H14" s="891"/>
      <c r="I14" s="893" t="s">
        <v>1569</v>
      </c>
      <c r="J14" s="879" t="s">
        <v>1327</v>
      </c>
      <c r="K14" s="879" t="s">
        <v>1568</v>
      </c>
      <c r="L14" s="879"/>
    </row>
    <row r="15" spans="1:12" ht="66" thickBot="1">
      <c r="A15" s="891">
        <v>7</v>
      </c>
      <c r="B15" s="879"/>
      <c r="C15" s="879" t="s">
        <v>57</v>
      </c>
      <c r="D15" s="879" t="s">
        <v>1304</v>
      </c>
      <c r="E15" s="891">
        <v>2</v>
      </c>
      <c r="F15" s="891">
        <v>3</v>
      </c>
      <c r="G15" s="891">
        <f t="shared" si="0"/>
        <v>6</v>
      </c>
      <c r="H15" s="891">
        <v>3</v>
      </c>
      <c r="I15" s="893" t="s">
        <v>213</v>
      </c>
      <c r="J15" s="879" t="s">
        <v>1305</v>
      </c>
      <c r="K15" s="879" t="s">
        <v>1306</v>
      </c>
      <c r="L15" s="879" t="s">
        <v>303</v>
      </c>
    </row>
    <row r="16" spans="1:12" ht="118.5" thickBot="1">
      <c r="A16" s="891">
        <v>8</v>
      </c>
      <c r="B16" s="879"/>
      <c r="C16" s="879" t="s">
        <v>1303</v>
      </c>
      <c r="D16" s="879" t="s">
        <v>1307</v>
      </c>
      <c r="E16" s="891">
        <v>2</v>
      </c>
      <c r="F16" s="891">
        <v>2</v>
      </c>
      <c r="G16" s="891">
        <f t="shared" si="0"/>
        <v>4</v>
      </c>
      <c r="H16" s="891">
        <v>2</v>
      </c>
      <c r="I16" s="892" t="s">
        <v>214</v>
      </c>
      <c r="J16" s="879" t="s">
        <v>1308</v>
      </c>
      <c r="K16" s="879" t="s">
        <v>1309</v>
      </c>
      <c r="L16" s="879" t="s">
        <v>1310</v>
      </c>
    </row>
    <row r="17" spans="1:13" ht="157.9" thickBot="1">
      <c r="A17" s="891">
        <v>9</v>
      </c>
      <c r="B17" s="879" t="s">
        <v>815</v>
      </c>
      <c r="C17" s="879" t="s">
        <v>1303</v>
      </c>
      <c r="D17" s="879" t="s">
        <v>963</v>
      </c>
      <c r="E17" s="891">
        <v>3</v>
      </c>
      <c r="F17" s="891">
        <v>3</v>
      </c>
      <c r="G17" s="891">
        <f t="shared" si="0"/>
        <v>9</v>
      </c>
      <c r="H17" s="891">
        <v>3</v>
      </c>
      <c r="I17" s="893" t="s">
        <v>213</v>
      </c>
      <c r="J17" s="879" t="s">
        <v>1308</v>
      </c>
      <c r="K17" s="879" t="s">
        <v>1567</v>
      </c>
      <c r="L17" s="879" t="s">
        <v>1311</v>
      </c>
    </row>
    <row r="18" spans="1:13" ht="171" thickBot="1">
      <c r="A18" s="891">
        <v>10</v>
      </c>
      <c r="B18" s="879" t="s">
        <v>1312</v>
      </c>
      <c r="C18" s="879" t="s">
        <v>292</v>
      </c>
      <c r="D18" s="879" t="s">
        <v>1313</v>
      </c>
      <c r="E18" s="891">
        <v>2</v>
      </c>
      <c r="F18" s="891">
        <v>2</v>
      </c>
      <c r="G18" s="891">
        <f t="shared" si="0"/>
        <v>4</v>
      </c>
      <c r="H18" s="891">
        <v>2</v>
      </c>
      <c r="I18" s="892" t="s">
        <v>214</v>
      </c>
      <c r="J18" s="879" t="s">
        <v>1308</v>
      </c>
      <c r="K18" s="879" t="s">
        <v>1314</v>
      </c>
      <c r="L18" s="879" t="s">
        <v>1315</v>
      </c>
    </row>
    <row r="19" spans="1:13" ht="157.9" thickBot="1">
      <c r="A19" s="891">
        <v>11</v>
      </c>
      <c r="B19" s="879" t="s">
        <v>1316</v>
      </c>
      <c r="C19" s="879" t="s">
        <v>292</v>
      </c>
      <c r="D19" s="879" t="s">
        <v>1317</v>
      </c>
      <c r="E19" s="891">
        <v>2</v>
      </c>
      <c r="F19" s="891">
        <v>3</v>
      </c>
      <c r="G19" s="891">
        <f t="shared" si="0"/>
        <v>6</v>
      </c>
      <c r="H19" s="891">
        <v>3</v>
      </c>
      <c r="I19" s="893" t="s">
        <v>213</v>
      </c>
      <c r="J19" s="879" t="s">
        <v>1318</v>
      </c>
      <c r="K19" s="879" t="s">
        <v>1319</v>
      </c>
      <c r="L19" s="879" t="s">
        <v>1320</v>
      </c>
    </row>
    <row r="20" spans="1:13">
      <c r="A20" s="877"/>
      <c r="B20" s="877"/>
      <c r="C20" s="877"/>
      <c r="D20" s="877"/>
      <c r="E20" s="877"/>
      <c r="F20" s="877"/>
      <c r="G20" s="877"/>
      <c r="H20" s="877"/>
      <c r="I20" s="877"/>
      <c r="J20" s="877"/>
      <c r="K20" s="877"/>
      <c r="L20" s="877"/>
    </row>
    <row r="21" spans="1:13">
      <c r="A21" s="877"/>
      <c r="B21" s="877"/>
      <c r="C21" s="877"/>
      <c r="D21" s="877"/>
      <c r="E21" s="877"/>
      <c r="F21" s="877"/>
      <c r="G21" s="877"/>
      <c r="H21" s="877"/>
      <c r="I21" s="877"/>
      <c r="J21" s="877"/>
      <c r="K21" s="877"/>
      <c r="L21" s="877"/>
    </row>
    <row r="22" spans="1:13" ht="18.399999999999999" thickBot="1">
      <c r="A22" s="877"/>
      <c r="B22" s="877"/>
      <c r="C22" s="877"/>
      <c r="D22" s="1345" t="s">
        <v>1321</v>
      </c>
      <c r="E22" s="1345"/>
      <c r="F22" s="1345"/>
      <c r="G22" s="877"/>
      <c r="H22" s="880"/>
      <c r="I22" s="877"/>
      <c r="J22" s="881" t="s">
        <v>1322</v>
      </c>
      <c r="K22" s="881"/>
      <c r="L22" s="877"/>
    </row>
    <row r="23" spans="1:13" ht="16.149999999999999" thickBot="1">
      <c r="A23" s="877"/>
      <c r="B23" s="877"/>
      <c r="C23" s="877"/>
      <c r="D23" s="1346" t="s">
        <v>1323</v>
      </c>
      <c r="E23" s="1348" t="s">
        <v>1324</v>
      </c>
      <c r="F23" s="1349"/>
      <c r="G23" s="877"/>
      <c r="H23" s="877"/>
      <c r="I23" s="877"/>
      <c r="J23" s="882" t="s">
        <v>1325</v>
      </c>
      <c r="K23" s="882" t="s">
        <v>1326</v>
      </c>
      <c r="L23" s="881"/>
    </row>
    <row r="24" spans="1:13" ht="16.149999999999999" thickBot="1">
      <c r="A24" s="877"/>
      <c r="B24" s="877"/>
      <c r="C24" s="877"/>
      <c r="D24" s="1347"/>
      <c r="E24" s="883" t="s">
        <v>1301</v>
      </c>
      <c r="F24" s="883" t="s">
        <v>1302</v>
      </c>
      <c r="G24" s="877"/>
      <c r="H24" s="877"/>
      <c r="I24" s="877"/>
      <c r="J24" s="884" t="s">
        <v>1327</v>
      </c>
      <c r="K24" s="895" t="s">
        <v>1328</v>
      </c>
      <c r="L24" s="877"/>
    </row>
    <row r="25" spans="1:13" ht="16.149999999999999" thickBot="1">
      <c r="A25" s="877"/>
      <c r="B25" s="877"/>
      <c r="C25" s="877"/>
      <c r="D25" s="886">
        <v>9</v>
      </c>
      <c r="E25" s="887">
        <v>3</v>
      </c>
      <c r="F25" s="888" t="s">
        <v>213</v>
      </c>
      <c r="G25" s="877"/>
      <c r="H25" s="877"/>
      <c r="I25" s="877"/>
      <c r="J25" s="884" t="s">
        <v>1329</v>
      </c>
      <c r="K25" s="895" t="s">
        <v>1330</v>
      </c>
      <c r="L25" s="877"/>
    </row>
    <row r="26" spans="1:13" ht="16.149999999999999" thickBot="1">
      <c r="A26" s="877"/>
      <c r="B26" s="877"/>
      <c r="C26" s="877"/>
      <c r="D26" s="886">
        <v>6</v>
      </c>
      <c r="E26" s="887">
        <v>3</v>
      </c>
      <c r="F26" s="888" t="s">
        <v>213</v>
      </c>
      <c r="G26" s="877"/>
      <c r="H26" s="877"/>
      <c r="I26" s="877"/>
      <c r="J26" s="884" t="s">
        <v>1331</v>
      </c>
      <c r="K26" s="896" t="s">
        <v>1332</v>
      </c>
      <c r="L26" s="877"/>
    </row>
    <row r="27" spans="1:13" ht="10.5" customHeight="1" thickBot="1">
      <c r="A27" s="877"/>
      <c r="B27" s="877"/>
      <c r="C27" s="877"/>
      <c r="D27" s="886">
        <v>4</v>
      </c>
      <c r="E27" s="887">
        <v>2</v>
      </c>
      <c r="F27" s="889" t="s">
        <v>214</v>
      </c>
      <c r="G27" s="877"/>
      <c r="H27" s="877"/>
      <c r="I27" s="877"/>
      <c r="J27" s="884" t="s">
        <v>1308</v>
      </c>
      <c r="K27" s="896" t="s">
        <v>1333</v>
      </c>
      <c r="L27" s="877"/>
    </row>
    <row r="28" spans="1:13" ht="29.65" thickBot="1">
      <c r="A28" s="877"/>
      <c r="B28" s="877"/>
      <c r="C28" s="877"/>
      <c r="D28" s="886">
        <v>3</v>
      </c>
      <c r="E28" s="887">
        <v>2</v>
      </c>
      <c r="F28" s="889" t="s">
        <v>214</v>
      </c>
      <c r="G28" s="877"/>
      <c r="H28" s="877"/>
      <c r="I28" s="877"/>
      <c r="J28" s="884" t="s">
        <v>1305</v>
      </c>
      <c r="K28" s="895" t="s">
        <v>1334</v>
      </c>
      <c r="L28" s="877"/>
    </row>
    <row r="29" spans="1:13" ht="16.149999999999999" thickBot="1">
      <c r="A29" s="877"/>
      <c r="B29" s="877"/>
      <c r="C29" s="877"/>
      <c r="D29" s="886">
        <v>2</v>
      </c>
      <c r="E29" s="887">
        <v>1</v>
      </c>
      <c r="F29" s="890" t="s">
        <v>1335</v>
      </c>
      <c r="G29" s="877"/>
      <c r="H29" s="877"/>
      <c r="I29" s="877"/>
      <c r="J29" s="884" t="s">
        <v>1336</v>
      </c>
      <c r="K29" s="896" t="s">
        <v>1337</v>
      </c>
      <c r="L29" s="877"/>
    </row>
    <row r="30" spans="1:13" ht="16.149999999999999" thickBot="1">
      <c r="A30" s="877"/>
      <c r="B30" s="877"/>
      <c r="C30" s="877"/>
      <c r="D30" s="886">
        <v>1</v>
      </c>
      <c r="E30" s="887">
        <v>1</v>
      </c>
      <c r="F30" s="890" t="s">
        <v>1335</v>
      </c>
      <c r="G30" s="877"/>
      <c r="H30" s="877"/>
      <c r="I30" s="877"/>
      <c r="J30" s="884" t="s">
        <v>1338</v>
      </c>
      <c r="K30" s="896" t="s">
        <v>1339</v>
      </c>
      <c r="L30" s="877"/>
    </row>
    <row r="31" spans="1:13">
      <c r="A31" s="877"/>
      <c r="B31" s="877"/>
      <c r="C31" s="877"/>
      <c r="D31" s="877"/>
      <c r="E31" s="877"/>
      <c r="F31" s="877"/>
      <c r="G31" s="877"/>
      <c r="H31" s="877"/>
      <c r="I31" s="877"/>
      <c r="J31" s="884" t="s">
        <v>1318</v>
      </c>
      <c r="K31" s="896" t="s">
        <v>1340</v>
      </c>
      <c r="L31" s="877"/>
    </row>
    <row r="32" spans="1:13">
      <c r="A32" s="877"/>
      <c r="B32" s="877"/>
      <c r="C32" s="877"/>
      <c r="D32" s="881" t="s">
        <v>1341</v>
      </c>
      <c r="E32" s="881"/>
      <c r="F32" s="881"/>
      <c r="G32" s="877"/>
      <c r="H32" s="877"/>
      <c r="I32" s="877"/>
      <c r="J32" s="877"/>
      <c r="K32" s="877"/>
      <c r="L32" s="877"/>
      <c r="M32" s="627"/>
    </row>
    <row r="33" spans="1:13">
      <c r="A33" s="877"/>
      <c r="B33" s="877"/>
      <c r="C33" s="877"/>
      <c r="D33" s="882" t="s">
        <v>1325</v>
      </c>
      <c r="E33" s="882"/>
      <c r="F33" s="882" t="s">
        <v>1326</v>
      </c>
      <c r="G33" s="877"/>
      <c r="H33" s="877"/>
      <c r="I33" s="877"/>
      <c r="J33" s="877"/>
      <c r="K33" s="877"/>
      <c r="L33" s="877"/>
      <c r="M33" s="627"/>
    </row>
    <row r="34" spans="1:13">
      <c r="A34" s="877"/>
      <c r="B34" s="877"/>
      <c r="C34" s="877"/>
      <c r="D34" s="884">
        <v>1</v>
      </c>
      <c r="E34" s="884"/>
      <c r="F34" s="885" t="s">
        <v>1335</v>
      </c>
      <c r="G34" s="877"/>
      <c r="H34" s="877"/>
      <c r="I34" s="877"/>
      <c r="J34" s="877"/>
      <c r="K34" s="877"/>
      <c r="L34" s="877"/>
      <c r="M34" s="627"/>
    </row>
    <row r="35" spans="1:13">
      <c r="A35" s="877"/>
      <c r="B35" s="877"/>
      <c r="C35" s="877"/>
      <c r="D35" s="884">
        <v>2</v>
      </c>
      <c r="E35" s="884"/>
      <c r="F35" s="885" t="s">
        <v>214</v>
      </c>
      <c r="G35" s="877"/>
      <c r="H35" s="877"/>
      <c r="I35" s="877"/>
      <c r="J35" s="877"/>
      <c r="K35" s="877"/>
      <c r="L35" s="877"/>
      <c r="M35" s="627"/>
    </row>
    <row r="36" spans="1:13">
      <c r="A36" s="877"/>
      <c r="B36" s="877"/>
      <c r="C36" s="877"/>
      <c r="D36" s="884">
        <v>3</v>
      </c>
      <c r="E36" s="884"/>
      <c r="F36" s="885" t="s">
        <v>213</v>
      </c>
      <c r="G36" s="877"/>
      <c r="H36" s="877"/>
      <c r="I36" s="877"/>
      <c r="J36" s="877"/>
      <c r="K36" s="877"/>
      <c r="L36" s="877"/>
      <c r="M36" s="627"/>
    </row>
    <row r="37" spans="1:13">
      <c r="A37" s="878"/>
      <c r="B37" s="878"/>
      <c r="C37" s="878"/>
      <c r="D37" s="941"/>
      <c r="E37" s="941"/>
      <c r="F37" s="941"/>
      <c r="G37" s="941"/>
      <c r="H37" s="941"/>
      <c r="I37" s="941"/>
      <c r="J37" s="941"/>
      <c r="K37" s="941"/>
      <c r="L37" s="941"/>
      <c r="M37" s="627"/>
    </row>
    <row r="38" spans="1:13">
      <c r="A38" s="878"/>
      <c r="B38" s="878"/>
      <c r="C38" s="878"/>
      <c r="D38" s="878"/>
      <c r="E38" s="878"/>
      <c r="F38" s="878"/>
      <c r="G38" s="878"/>
      <c r="H38" s="878"/>
      <c r="I38" s="878"/>
      <c r="J38" s="878"/>
      <c r="K38" s="878"/>
      <c r="L38" s="878"/>
    </row>
    <row r="39" spans="1:13">
      <c r="A39" s="878"/>
      <c r="B39" s="878"/>
      <c r="C39" s="878"/>
      <c r="D39" s="878"/>
      <c r="E39" s="878"/>
      <c r="F39" s="878"/>
      <c r="G39" s="878"/>
      <c r="H39" s="878"/>
      <c r="I39" s="878"/>
      <c r="J39" s="878"/>
      <c r="K39" s="878"/>
      <c r="L39" s="878"/>
    </row>
    <row r="40" spans="1:13">
      <c r="A40" s="878"/>
      <c r="B40" s="878"/>
      <c r="C40" s="878"/>
      <c r="D40" s="878"/>
      <c r="E40" s="878"/>
      <c r="F40" s="878"/>
      <c r="G40" s="878"/>
      <c r="H40" s="878"/>
      <c r="I40" s="878"/>
      <c r="J40" s="878"/>
      <c r="K40" s="878"/>
      <c r="L40" s="878"/>
    </row>
    <row r="41" spans="1:13">
      <c r="A41" s="878"/>
      <c r="B41" s="878"/>
      <c r="C41" s="878"/>
      <c r="D41" s="878"/>
      <c r="E41" s="878"/>
      <c r="F41" s="878"/>
      <c r="G41" s="878"/>
      <c r="H41" s="878"/>
      <c r="I41" s="878"/>
      <c r="J41" s="878"/>
      <c r="K41" s="878"/>
      <c r="L41" s="878"/>
    </row>
    <row r="42" spans="1:13">
      <c r="A42" s="157"/>
    </row>
    <row r="43" spans="1:13">
      <c r="A43" s="157"/>
    </row>
    <row r="44" spans="1:13">
      <c r="A44" s="157"/>
    </row>
    <row r="45" spans="1:13">
      <c r="A45" s="157"/>
    </row>
    <row r="46" spans="1:13">
      <c r="A46" s="157"/>
    </row>
    <row r="47" spans="1:13">
      <c r="A47" s="157"/>
    </row>
    <row r="48" spans="1:13">
      <c r="A48" s="157"/>
    </row>
    <row r="49" spans="1:1">
      <c r="A49" s="157"/>
    </row>
    <row r="50" spans="1:1">
      <c r="A50" s="157"/>
    </row>
    <row r="51" spans="1:1">
      <c r="A51" s="157"/>
    </row>
  </sheetData>
  <dataConsolidate/>
  <mergeCells count="13">
    <mergeCell ref="D22:F22"/>
    <mergeCell ref="D23:D24"/>
    <mergeCell ref="E23:F23"/>
    <mergeCell ref="B6:B7"/>
    <mergeCell ref="K6:K7"/>
    <mergeCell ref="L6:L7"/>
    <mergeCell ref="H6:I6"/>
    <mergeCell ref="G6:G7"/>
    <mergeCell ref="A6:A7"/>
    <mergeCell ref="D6:D7"/>
    <mergeCell ref="E6:E7"/>
    <mergeCell ref="F6:F7"/>
    <mergeCell ref="C6:C7"/>
  </mergeCells>
  <dataValidations count="2">
    <dataValidation type="list" allowBlank="1" showInputMessage="1" showErrorMessage="1" sqref="C8:C19" xr:uid="{00000000-0002-0000-0700-000000000000}">
      <formula1>$P$5:$P$15</formula1>
    </dataValidation>
    <dataValidation type="list" allowBlank="1" showInputMessage="1" showErrorMessage="1" sqref="J8:J19" xr:uid="{00000000-0002-0000-0700-000001000000}">
      <formula1>$Q$5:$Q$14</formula1>
    </dataValidation>
  </dataValidations>
  <pageMargins left="0.7" right="0.7" top="0.75" bottom="0.75" header="0.3" footer="0.3"/>
  <pageSetup paperSize="5" scale="7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52"/>
  <sheetViews>
    <sheetView topLeftCell="A19" workbookViewId="0">
      <selection activeCell="B29" sqref="B29"/>
    </sheetView>
  </sheetViews>
  <sheetFormatPr defaultColWidth="8.875" defaultRowHeight="15.75"/>
  <cols>
    <col min="1" max="1" width="3.875" customWidth="1"/>
    <col min="2" max="2" width="75.875" customWidth="1"/>
  </cols>
  <sheetData>
    <row r="1" spans="1:2" ht="18">
      <c r="A1" s="159" t="s">
        <v>269</v>
      </c>
    </row>
    <row r="2" spans="1:2" ht="39.75" customHeight="1">
      <c r="A2" s="1350" t="s">
        <v>216</v>
      </c>
      <c r="B2" s="1350"/>
    </row>
    <row r="3" spans="1:2" ht="15" customHeight="1">
      <c r="A3" s="1351" t="s">
        <v>217</v>
      </c>
      <c r="B3" s="1352"/>
    </row>
    <row r="4" spans="1:2">
      <c r="A4" s="160"/>
      <c r="B4" s="161" t="s">
        <v>218</v>
      </c>
    </row>
    <row r="5" spans="1:2">
      <c r="A5" s="162">
        <v>1</v>
      </c>
      <c r="B5" s="162" t="s">
        <v>219</v>
      </c>
    </row>
    <row r="6" spans="1:2" ht="18.75" customHeight="1">
      <c r="A6" s="163"/>
      <c r="B6" s="164" t="s">
        <v>220</v>
      </c>
    </row>
    <row r="7" spans="1:2">
      <c r="A7" s="163"/>
      <c r="B7" s="165" t="s">
        <v>221</v>
      </c>
    </row>
    <row r="8" spans="1:2">
      <c r="A8" s="163"/>
      <c r="B8" s="165" t="s">
        <v>222</v>
      </c>
    </row>
    <row r="9" spans="1:2">
      <c r="A9" s="163"/>
      <c r="B9" s="165" t="s">
        <v>223</v>
      </c>
    </row>
    <row r="10" spans="1:2">
      <c r="A10" s="163"/>
      <c r="B10" s="166"/>
    </row>
    <row r="11" spans="1:2">
      <c r="A11" s="162">
        <v>2</v>
      </c>
      <c r="B11" s="167" t="s">
        <v>224</v>
      </c>
    </row>
    <row r="12" spans="1:2">
      <c r="A12" s="163"/>
      <c r="B12" s="166"/>
    </row>
    <row r="13" spans="1:2">
      <c r="A13" s="162">
        <v>3</v>
      </c>
      <c r="B13" s="168" t="s">
        <v>225</v>
      </c>
    </row>
    <row r="14" spans="1:2">
      <c r="A14" s="163"/>
      <c r="B14" s="165" t="s">
        <v>226</v>
      </c>
    </row>
    <row r="15" spans="1:2">
      <c r="A15" s="163"/>
      <c r="B15" s="164" t="s">
        <v>227</v>
      </c>
    </row>
    <row r="16" spans="1:2">
      <c r="A16" s="162"/>
      <c r="B16" s="164" t="s">
        <v>228</v>
      </c>
    </row>
    <row r="17" spans="1:2" ht="16.149999999999999" thickBot="1">
      <c r="A17" s="169"/>
      <c r="B17" s="170"/>
    </row>
    <row r="18" spans="1:2" ht="16.149999999999999" thickTop="1">
      <c r="A18" s="171"/>
      <c r="B18" s="172" t="s">
        <v>62</v>
      </c>
    </row>
    <row r="19" spans="1:2">
      <c r="A19" s="162">
        <v>4</v>
      </c>
      <c r="B19" s="168" t="s">
        <v>229</v>
      </c>
    </row>
    <row r="20" spans="1:2">
      <c r="A20" s="163"/>
      <c r="B20" s="165" t="s">
        <v>230</v>
      </c>
    </row>
    <row r="21" spans="1:2">
      <c r="A21" s="163"/>
      <c r="B21" s="165" t="s">
        <v>231</v>
      </c>
    </row>
    <row r="22" spans="1:2">
      <c r="A22" s="163"/>
      <c r="B22" s="165" t="s">
        <v>232</v>
      </c>
    </row>
    <row r="23" spans="1:2">
      <c r="A23" s="163"/>
      <c r="B23" s="165" t="s">
        <v>233</v>
      </c>
    </row>
    <row r="24" spans="1:2" ht="16.149999999999999" thickBot="1">
      <c r="A24" s="163"/>
      <c r="B24" s="165"/>
    </row>
    <row r="25" spans="1:2" ht="16.149999999999999" thickTop="1">
      <c r="A25" s="171"/>
      <c r="B25" s="172" t="s">
        <v>234</v>
      </c>
    </row>
    <row r="26" spans="1:2">
      <c r="A26" s="162">
        <v>5</v>
      </c>
      <c r="B26" s="168" t="s">
        <v>235</v>
      </c>
    </row>
    <row r="27" spans="1:2">
      <c r="A27" s="163"/>
      <c r="B27" s="165" t="s">
        <v>236</v>
      </c>
    </row>
    <row r="28" spans="1:2">
      <c r="A28" s="163"/>
      <c r="B28" s="165" t="s">
        <v>237</v>
      </c>
    </row>
    <row r="29" spans="1:2">
      <c r="A29" s="163"/>
      <c r="B29" s="165" t="s">
        <v>230</v>
      </c>
    </row>
    <row r="30" spans="1:2">
      <c r="A30" s="163"/>
      <c r="B30" s="165" t="s">
        <v>238</v>
      </c>
    </row>
    <row r="31" spans="1:2" ht="16.149999999999999" thickBot="1">
      <c r="A31" s="163"/>
      <c r="B31" s="165"/>
    </row>
    <row r="32" spans="1:2" ht="16.149999999999999" thickTop="1">
      <c r="A32" s="171"/>
      <c r="B32" s="172" t="s">
        <v>239</v>
      </c>
    </row>
    <row r="33" spans="1:2">
      <c r="A33" s="162">
        <v>6</v>
      </c>
      <c r="B33" s="168" t="s">
        <v>240</v>
      </c>
    </row>
    <row r="34" spans="1:2">
      <c r="A34" s="163"/>
      <c r="B34" s="164" t="s">
        <v>241</v>
      </c>
    </row>
    <row r="35" spans="1:2">
      <c r="A35" s="163"/>
      <c r="B35" s="165" t="s">
        <v>242</v>
      </c>
    </row>
    <row r="36" spans="1:2" ht="16.149999999999999" thickBot="1">
      <c r="A36" s="163"/>
      <c r="B36" s="166"/>
    </row>
    <row r="37" spans="1:2" ht="16.149999999999999" thickTop="1">
      <c r="A37" s="171"/>
      <c r="B37" s="172" t="s">
        <v>243</v>
      </c>
    </row>
    <row r="38" spans="1:2">
      <c r="A38" s="162">
        <v>7</v>
      </c>
      <c r="B38" s="167" t="s">
        <v>244</v>
      </c>
    </row>
    <row r="39" spans="1:2">
      <c r="A39" s="163"/>
      <c r="B39" s="165" t="s">
        <v>245</v>
      </c>
    </row>
    <row r="40" spans="1:2">
      <c r="A40" s="163"/>
      <c r="B40" s="166"/>
    </row>
    <row r="41" spans="1:2">
      <c r="A41" s="162">
        <v>8</v>
      </c>
      <c r="B41" s="168" t="s">
        <v>246</v>
      </c>
    </row>
    <row r="42" spans="1:2">
      <c r="A42" s="163"/>
      <c r="B42" s="165" t="s">
        <v>247</v>
      </c>
    </row>
    <row r="43" spans="1:2">
      <c r="A43" s="163"/>
      <c r="B43" s="165" t="s">
        <v>248</v>
      </c>
    </row>
    <row r="44" spans="1:2">
      <c r="A44" s="163"/>
      <c r="B44" s="166"/>
    </row>
    <row r="45" spans="1:2" ht="20.25" customHeight="1">
      <c r="A45" s="168">
        <v>9</v>
      </c>
      <c r="B45" s="173" t="s">
        <v>249</v>
      </c>
    </row>
    <row r="46" spans="1:2">
      <c r="A46" s="163"/>
      <c r="B46" s="165" t="s">
        <v>250</v>
      </c>
    </row>
    <row r="47" spans="1:2">
      <c r="A47" s="163"/>
      <c r="B47" s="165" t="s">
        <v>251</v>
      </c>
    </row>
    <row r="48" spans="1:2">
      <c r="A48" s="163"/>
      <c r="B48" s="165" t="s">
        <v>252</v>
      </c>
    </row>
    <row r="49" spans="1:2">
      <c r="A49" s="163"/>
      <c r="B49" s="165" t="s">
        <v>253</v>
      </c>
    </row>
    <row r="50" spans="1:2">
      <c r="A50" s="163"/>
      <c r="B50" s="165" t="s">
        <v>254</v>
      </c>
    </row>
    <row r="51" spans="1:2">
      <c r="A51" s="163"/>
      <c r="B51" s="166"/>
    </row>
    <row r="52" spans="1:2">
      <c r="A52" s="162">
        <v>10</v>
      </c>
      <c r="B52" s="167" t="s">
        <v>255</v>
      </c>
    </row>
  </sheetData>
  <mergeCells count="2">
    <mergeCell ref="A2:B2"/>
    <mergeCell ref="A3:B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9378BE49A58CC24D97BF6698074AC88D" ma:contentTypeVersion="1029" ma:contentTypeDescription="A content type to manage public (operations) IDB documents" ma:contentTypeScope="" ma:versionID="303938861822b59a7951d6ceb02bd640">
  <xsd:schema xmlns:xsd="http://www.w3.org/2001/XMLSchema" xmlns:xs="http://www.w3.org/2001/XMLSchema" xmlns:p="http://schemas.microsoft.com/office/2006/metadata/properties" xmlns:ns2="cdc7663a-08f0-4737-9e8c-148ce897a09c" targetNamespace="http://schemas.microsoft.com/office/2006/metadata/properties" ma:root="true" ma:fieldsID="07815eee7cfa7497c30fe4a887331c5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JA-L1043"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Jamaica</TermName>
          <TermId xmlns="http://schemas.microsoft.com/office/infopath/2007/PartnerControls">284b90e7-9693-4db7-a23e-8f79c831fe9a</TermId>
        </TermInfo>
      </Terms>
    </ic46d7e087fd4a108fb86518ca413cc6>
    <IDBDocs_x0020_Number xmlns="cdc7663a-08f0-4737-9e8c-148ce897a09c" xsi:nil="true"/>
    <Division_x0020_or_x0020_Unit xmlns="cdc7663a-08f0-4737-9e8c-148ce897a09c">CCB/CJA</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3191/OC-JA;</Approval_x0020_Number>
    <Phase xmlns="cdc7663a-08f0-4737-9e8c-148ce897a09c">ACTIVE</Phase>
    <Document_x0020_Author xmlns="cdc7663a-08f0-4737-9e8c-148ce897a09c">Samuels, Rochelle Kaye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CITIZEN SAFETY</TermName>
          <TermId xmlns="http://schemas.microsoft.com/office/infopath/2007/PartnerControls">954fe912-dcd8-47cc-a622-637d228b7304</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5</Value>
      <Value>60</Value>
      <Value>24</Value>
      <Value>25</Value>
      <Value>59</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JA-L1043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 xsi:nil="true"/>
    <_dlc_DocId xmlns="cdc7663a-08f0-4737-9e8c-148ce897a09c">EZSHARE-360873412-1029</_dlc_DocId>
    <_dlc_DocIdUrl xmlns="cdc7663a-08f0-4737-9e8c-148ce897a09c">
      <Url>https://idbg.sharepoint.com/teams/EZ-JA-LON/JA-L1043/_layouts/15/DocIdRedir.aspx?ID=EZSHARE-360873412-1029</Url>
      <Description>EZSHARE-360873412-1029</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A5648B4E-4A12-4E48-90E1-41DE97AA592E}"/>
</file>

<file path=customXml/itemProps2.xml><?xml version="1.0" encoding="utf-8"?>
<ds:datastoreItem xmlns:ds="http://schemas.openxmlformats.org/officeDocument/2006/customXml" ds:itemID="{118FB4A9-896B-4467-AE9A-6908E23D3A46}"/>
</file>

<file path=customXml/itemProps3.xml><?xml version="1.0" encoding="utf-8"?>
<ds:datastoreItem xmlns:ds="http://schemas.openxmlformats.org/officeDocument/2006/customXml" ds:itemID="{9911BE62-C10B-4E3D-B7EA-15C7BA108CD5}"/>
</file>

<file path=customXml/itemProps4.xml><?xml version="1.0" encoding="utf-8"?>
<ds:datastoreItem xmlns:ds="http://schemas.openxmlformats.org/officeDocument/2006/customXml" ds:itemID="{D4E6F140-4B49-4A93-A026-1C474FDC3691}"/>
</file>

<file path=customXml/itemProps5.xml><?xml version="1.0" encoding="utf-8"?>
<ds:datastoreItem xmlns:ds="http://schemas.openxmlformats.org/officeDocument/2006/customXml" ds:itemID="{DFA6E65F-288D-4EA6-B99A-5BFBCE6BD6EF}"/>
</file>

<file path=customXml/itemProps6.xml><?xml version="1.0" encoding="utf-8"?>
<ds:datastoreItem xmlns:ds="http://schemas.openxmlformats.org/officeDocument/2006/customXml" ds:itemID="{EC4B35DE-3D1D-4B82-A91F-719E9BE198F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Smart Guide</vt:lpstr>
      <vt:lpstr>1. Project Overview</vt:lpstr>
      <vt:lpstr>2. Results Matrix</vt:lpstr>
      <vt:lpstr>3. Implementation Plan</vt:lpstr>
      <vt:lpstr>4. Procurement Plan</vt:lpstr>
      <vt:lpstr>5. Financial Plan</vt:lpstr>
      <vt:lpstr>6. Consolidated Financial Plan</vt:lpstr>
      <vt:lpstr>7. Risk Plan</vt:lpstr>
      <vt:lpstr>AOP Checklist</vt:lpstr>
      <vt:lpstr>Table of Contents</vt:lpstr>
      <vt:lpstr>'1. Project Overview'!Print_Titles</vt:lpstr>
      <vt:lpstr>'2. Results Matrix'!Print_Titles</vt:lpstr>
      <vt:lpstr>'3. Implementation Plan'!Print_Titles</vt:lpstr>
      <vt:lpstr>'5. Financial Plan'!Print_Titles</vt:lpstr>
      <vt:lpstr>'6. Consolidated Financial Plan'!Print_Titles</vt:lpstr>
      <vt:lpstr>'7. Risk Plan'!Print_Titles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Menno Valkenburg</dc:creator>
  <cp:keywords/>
  <cp:lastModifiedBy>Samuels, Rochelle Kaye</cp:lastModifiedBy>
  <cp:lastPrinted>2019-04-30T13:07:04Z</cp:lastPrinted>
  <dcterms:created xsi:type="dcterms:W3CDTF">2018-10-05T20:10:44Z</dcterms:created>
  <dcterms:modified xsi:type="dcterms:W3CDTF">2020-01-21T14:51:30Z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60;#CITIZEN SAFETY|954fe912-dcd8-47cc-a622-637d228b7304</vt:lpwstr>
  </property>
  <property fmtid="{D5CDD505-2E9C-101B-9397-08002B2CF9AE}" pid="7" name="Fund IDB">
    <vt:lpwstr>24;#ORC|c028a4b2-ad8b-4cf4-9cac-a2ae6a778e23</vt:lpwstr>
  </property>
  <property fmtid="{D5CDD505-2E9C-101B-9397-08002B2CF9AE}" pid="8" name="Country">
    <vt:lpwstr>25;#Jamaica|284b90e7-9693-4db7-a23e-8f79c831fe9a</vt:lpwstr>
  </property>
  <property fmtid="{D5CDD505-2E9C-101B-9397-08002B2CF9AE}" pid="9" name="Sector IDB">
    <vt:lpwstr>59;#SOCIAL INVESTMENT|3f908695-d5b5-49f6-941f-76876b39564f</vt:lpwstr>
  </property>
  <property fmtid="{D5CDD505-2E9C-101B-9397-08002B2CF9AE}" pid="10" name="Function Operations IDB">
    <vt:lpwstr>5;#Project Administration|751f71fd-1433-4702-a2db-ff12a4e45594</vt:lpwstr>
  </property>
  <property fmtid="{D5CDD505-2E9C-101B-9397-08002B2CF9AE}" pid="11" name="_dlc_DocIdItemGuid">
    <vt:lpwstr>a30edc80-99e8-4de9-a6d8-4a31ce300202</vt:lpwstr>
  </property>
  <property fmtid="{D5CDD505-2E9C-101B-9397-08002B2CF9AE}" pid="12" name="Disclosure Activity">
    <vt:lpwstr>Procurement Plan</vt:lpwstr>
  </property>
  <property fmtid="{D5CDD505-2E9C-101B-9397-08002B2CF9AE}" pid="13" name="ContentTypeId">
    <vt:lpwstr>0x0101001A458A224826124E8B45B1D613300CFC009378BE49A58CC24D97BF6698074AC88D</vt:lpwstr>
  </property>
</Properties>
</file>