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olors2.xml" ContentType="application/vnd.ms-office.chartcolorstyle+xml"/>
  <Override PartName="/xl/charts/style2.xml" ContentType="application/vnd.ms-office.chartstyle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charts/chart1.xml" ContentType="application/vnd.openxmlformats-officedocument.drawingml.char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comments3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comments1.xml" ContentType="application/vnd.openxmlformats-officedocument.spreadsheetml.comment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hag\Documents\D Drive\DATA.IDB\Documents\PROYECTOS\EC-L1236\POD\"/>
    </mc:Choice>
  </mc:AlternateContent>
  <xr:revisionPtr revIDLastSave="0" documentId="8_{E92747D9-113C-49C6-B298-351CE6CBD5CD}" xr6:coauthVersionLast="34" xr6:coauthVersionMax="34" xr10:uidLastSave="{00000000-0000-0000-0000-000000000000}"/>
  <bookViews>
    <workbookView xWindow="0" yWindow="0" windowWidth="30720" windowHeight="12810" tabRatio="866" activeTab="5" xr2:uid="{00000000-000D-0000-FFFF-FFFF00000000}"/>
  </bookViews>
  <sheets>
    <sheet name="Estructura proyecto" sheetId="5" r:id="rId1"/>
    <sheet name="Plan de Adquisiciones" sheetId="2" r:id="rId2"/>
    <sheet name="Detalle PA MSP" sheetId="3" r:id="rId3"/>
    <sheet name="Detalle PA MIDUVI" sheetId="8" r:id="rId4"/>
    <sheet name="Detalle PA MIES" sheetId="9" r:id="rId5"/>
    <sheet name="Detalle PA MINEDUC" sheetId="10" r:id="rId6"/>
    <sheet name="PEP" sheetId="6" state="hidden" r:id="rId7"/>
    <sheet name="Hoja1" sheetId="7" state="hidden" r:id="rId8"/>
    <sheet name="Listas_Opciones_de_Referencia" sheetId="4" state="hidden" r:id="rId9"/>
  </sheets>
  <definedNames>
    <definedName name="_xlnm._FilterDatabase" localSheetId="6" hidden="1">PEP!$B$1:$K$55</definedName>
    <definedName name="_xlnm.Print_Area" localSheetId="3">'Detalle PA MIDUVI'!$A$1:$AO$57</definedName>
    <definedName name="_xlnm.Print_Area" localSheetId="4">'Detalle PA MIES'!$A$1:$AO$66</definedName>
    <definedName name="_xlnm.Print_Area" localSheetId="5">'Detalle PA MINEDUC'!$A$1:$AO$63</definedName>
    <definedName name="_xlnm.Print_Area" localSheetId="2">'Detalle PA MSP'!$A$1:$AO$85</definedName>
    <definedName name="_xlnm.Print_Area" localSheetId="8">Listas_Opciones_de_Referencia!$A$1:$B$89</definedName>
    <definedName name="_xlnm.Print_Area" localSheetId="1">'Plan de Adquisiciones'!$A$1:$C$24</definedName>
  </definedNames>
  <calcPr calcId="179017"/>
</workbook>
</file>

<file path=xl/calcChain.xml><?xml version="1.0" encoding="utf-8"?>
<calcChain xmlns="http://schemas.openxmlformats.org/spreadsheetml/2006/main">
  <c r="L16" i="8" l="1"/>
  <c r="L18" i="8"/>
  <c r="L27" i="8"/>
  <c r="J40" i="8"/>
  <c r="J63" i="8"/>
  <c r="L20" i="3"/>
  <c r="L33" i="3"/>
  <c r="J64" i="3"/>
  <c r="J92" i="3"/>
  <c r="K40" i="9"/>
  <c r="J45" i="9"/>
  <c r="J46" i="9"/>
  <c r="J48" i="9"/>
  <c r="K37" i="10"/>
  <c r="J45" i="10"/>
  <c r="B16" i="2"/>
  <c r="L27" i="9"/>
  <c r="L30" i="10"/>
  <c r="B13" i="2"/>
  <c r="L16" i="9"/>
  <c r="L20" i="10"/>
  <c r="B12" i="2"/>
  <c r="W43" i="10"/>
  <c r="W42" i="10"/>
  <c r="Q35" i="10"/>
  <c r="S35" i="10"/>
  <c r="U35" i="10"/>
  <c r="W35" i="10"/>
  <c r="Y35" i="10"/>
  <c r="AA35" i="10"/>
  <c r="AC35" i="10"/>
  <c r="AE35" i="10"/>
  <c r="R27" i="10"/>
  <c r="T27" i="10"/>
  <c r="V27" i="10"/>
  <c r="X27" i="10"/>
  <c r="Z27" i="10"/>
  <c r="AB27" i="10"/>
  <c r="R18" i="10"/>
  <c r="T18" i="10"/>
  <c r="V18" i="10"/>
  <c r="X18" i="10"/>
  <c r="Z18" i="10"/>
  <c r="R17" i="10"/>
  <c r="T17" i="10"/>
  <c r="V17" i="10"/>
  <c r="X17" i="10"/>
  <c r="Z17" i="10"/>
  <c r="R16" i="10"/>
  <c r="T16" i="10"/>
  <c r="V16" i="10"/>
  <c r="X16" i="10"/>
  <c r="W46" i="9"/>
  <c r="Q34" i="9"/>
  <c r="S34" i="9"/>
  <c r="U34" i="9"/>
  <c r="W34" i="9"/>
  <c r="Y34" i="9"/>
  <c r="AA34" i="9"/>
  <c r="AC34" i="9"/>
  <c r="AE34" i="9"/>
  <c r="Q35" i="9"/>
  <c r="S35" i="9"/>
  <c r="U35" i="9"/>
  <c r="W35" i="9"/>
  <c r="Y35" i="9"/>
  <c r="AA35" i="9"/>
  <c r="AC35" i="9"/>
  <c r="AE35" i="9"/>
  <c r="Q36" i="9"/>
  <c r="S36" i="9"/>
  <c r="U36" i="9"/>
  <c r="W36" i="9"/>
  <c r="Y36" i="9"/>
  <c r="AA36" i="9"/>
  <c r="AC36" i="9"/>
  <c r="AE36" i="9"/>
  <c r="Q37" i="9"/>
  <c r="S37" i="9"/>
  <c r="U37" i="9"/>
  <c r="W37" i="9"/>
  <c r="Y37" i="9"/>
  <c r="AA37" i="9"/>
  <c r="AC37" i="9"/>
  <c r="AE37" i="9"/>
  <c r="Q33" i="9"/>
  <c r="S33" i="9"/>
  <c r="U33" i="9"/>
  <c r="W33" i="9"/>
  <c r="Y33" i="9"/>
  <c r="AA33" i="9"/>
  <c r="AC33" i="9"/>
  <c r="AE33" i="9"/>
  <c r="Q32" i="9"/>
  <c r="S32" i="9"/>
  <c r="U32" i="9"/>
  <c r="W32" i="9"/>
  <c r="Y32" i="9"/>
  <c r="AA32" i="9"/>
  <c r="AC32" i="9"/>
  <c r="R24" i="9"/>
  <c r="R14" i="9"/>
  <c r="T14" i="9"/>
  <c r="V14" i="9"/>
  <c r="X14" i="9"/>
  <c r="R13" i="9"/>
  <c r="T13" i="9"/>
  <c r="V13" i="9"/>
  <c r="X13" i="9"/>
  <c r="Z13" i="9"/>
  <c r="V38" i="8"/>
  <c r="R16" i="8"/>
  <c r="T16" i="8"/>
  <c r="V16" i="8"/>
  <c r="X16" i="8"/>
  <c r="R30" i="3"/>
  <c r="T30" i="3"/>
  <c r="V30" i="3"/>
  <c r="X30" i="3"/>
  <c r="Z30" i="3"/>
  <c r="C16" i="2"/>
  <c r="C13" i="2"/>
  <c r="C12" i="2"/>
  <c r="V62" i="3"/>
  <c r="Q38" i="3"/>
  <c r="U38" i="3"/>
  <c r="W38" i="3"/>
  <c r="AC38" i="3"/>
  <c r="Q43" i="10"/>
  <c r="Q42" i="10"/>
  <c r="R28" i="10"/>
  <c r="T28" i="10"/>
  <c r="V28" i="10"/>
  <c r="X28" i="10"/>
  <c r="Z28" i="10"/>
  <c r="Z16" i="10"/>
  <c r="Q46" i="9"/>
  <c r="Q45" i="9"/>
  <c r="AE32" i="9"/>
  <c r="R25" i="9"/>
  <c r="T25" i="9"/>
  <c r="V25" i="9"/>
  <c r="X25" i="9"/>
  <c r="Z25" i="9"/>
  <c r="T24" i="9"/>
  <c r="V24" i="9"/>
  <c r="X24" i="9"/>
  <c r="Z24" i="9"/>
  <c r="R23" i="9"/>
  <c r="T23" i="9"/>
  <c r="V23" i="9"/>
  <c r="X23" i="9"/>
  <c r="Z23" i="9"/>
  <c r="R22" i="9"/>
  <c r="T22" i="9"/>
  <c r="V22" i="9"/>
  <c r="X22" i="9"/>
  <c r="Z22" i="9"/>
  <c r="Z14" i="9"/>
  <c r="Q38" i="8"/>
  <c r="K33" i="8"/>
  <c r="R25" i="8"/>
  <c r="T25" i="8"/>
  <c r="V25" i="8"/>
  <c r="X25" i="8"/>
  <c r="Z25" i="8"/>
  <c r="Z16" i="8"/>
  <c r="AD16" i="8"/>
  <c r="R29" i="3"/>
  <c r="T29" i="3"/>
  <c r="V29" i="3"/>
  <c r="X29" i="3"/>
  <c r="Z29" i="3"/>
  <c r="R28" i="3"/>
  <c r="T28" i="3"/>
  <c r="V28" i="3"/>
  <c r="X28" i="3"/>
  <c r="Z28" i="3"/>
  <c r="R18" i="3"/>
  <c r="T18" i="3"/>
  <c r="V18" i="3"/>
  <c r="X18" i="3"/>
  <c r="Z18" i="3"/>
  <c r="R17" i="3"/>
  <c r="T17" i="3"/>
  <c r="V17" i="3"/>
  <c r="X17" i="3"/>
  <c r="Z17" i="3"/>
  <c r="C57" i="6"/>
  <c r="D57" i="6"/>
  <c r="E57" i="6"/>
  <c r="F57" i="6"/>
  <c r="G57" i="6"/>
  <c r="H57" i="6"/>
  <c r="D62" i="6"/>
  <c r="D63" i="6"/>
  <c r="F67" i="6"/>
  <c r="G63" i="6"/>
  <c r="D64" i="6"/>
  <c r="D65" i="6"/>
  <c r="G62" i="6"/>
  <c r="F86" i="6"/>
  <c r="F87" i="6"/>
  <c r="F88" i="6"/>
  <c r="D93" i="6"/>
  <c r="E89" i="6"/>
  <c r="F89" i="6"/>
  <c r="F90" i="6"/>
  <c r="F91" i="6"/>
  <c r="E88" i="6"/>
  <c r="F93" i="6"/>
  <c r="G86" i="6"/>
  <c r="D67" i="6"/>
  <c r="E65" i="6"/>
  <c r="E86" i="6"/>
  <c r="G64" i="6"/>
  <c r="G65" i="6"/>
  <c r="G67" i="6"/>
  <c r="E90" i="6"/>
  <c r="G89" i="6"/>
  <c r="E91" i="6"/>
  <c r="E87" i="6"/>
  <c r="E62" i="6"/>
  <c r="E63" i="6"/>
  <c r="E64" i="6"/>
  <c r="E67" i="6"/>
  <c r="G87" i="6"/>
  <c r="G88" i="6"/>
  <c r="G91" i="6"/>
  <c r="G90" i="6"/>
  <c r="K57" i="3"/>
  <c r="S56" i="3"/>
  <c r="U56" i="3"/>
  <c r="W56" i="3"/>
  <c r="Y56" i="3"/>
  <c r="AA56" i="3"/>
  <c r="AC56" i="3"/>
  <c r="AE56" i="3"/>
  <c r="AG56" i="3"/>
  <c r="S55" i="3"/>
  <c r="U55" i="3"/>
  <c r="W55" i="3"/>
  <c r="Y55" i="3"/>
  <c r="AA55" i="3"/>
  <c r="AC55" i="3"/>
  <c r="AE55" i="3"/>
  <c r="AG55" i="3"/>
  <c r="S54" i="3"/>
  <c r="U54" i="3"/>
  <c r="W54" i="3"/>
  <c r="Y54" i="3"/>
  <c r="AA54" i="3"/>
  <c r="AC54" i="3"/>
  <c r="S53" i="3"/>
  <c r="U53" i="3"/>
  <c r="W53" i="3"/>
  <c r="Y53" i="3"/>
  <c r="AA53" i="3"/>
  <c r="AC53" i="3"/>
  <c r="S52" i="3"/>
  <c r="U52" i="3"/>
  <c r="W52" i="3"/>
  <c r="Y52" i="3"/>
  <c r="AA52" i="3"/>
  <c r="AC52" i="3"/>
  <c r="S51" i="3"/>
  <c r="U51" i="3"/>
  <c r="W51" i="3"/>
  <c r="Y51" i="3"/>
  <c r="AA51" i="3"/>
  <c r="AC51" i="3"/>
  <c r="S50" i="3"/>
  <c r="U50" i="3"/>
  <c r="W50" i="3"/>
  <c r="Y50" i="3"/>
  <c r="AA50" i="3"/>
  <c r="AC50" i="3"/>
  <c r="AE50" i="3"/>
  <c r="S49" i="3"/>
  <c r="U49" i="3"/>
  <c r="W49" i="3"/>
  <c r="Y49" i="3"/>
  <c r="AA49" i="3"/>
  <c r="AC49" i="3"/>
  <c r="AE49" i="3"/>
  <c r="S48" i="3"/>
  <c r="U48" i="3"/>
  <c r="W48" i="3"/>
  <c r="Y48" i="3"/>
  <c r="AA48" i="3"/>
  <c r="AC48" i="3"/>
  <c r="AE48" i="3"/>
  <c r="S47" i="3"/>
  <c r="U47" i="3"/>
  <c r="W47" i="3"/>
  <c r="Y47" i="3"/>
  <c r="AA47" i="3"/>
  <c r="AC47" i="3"/>
  <c r="AE47" i="3"/>
  <c r="S46" i="3"/>
  <c r="U46" i="3"/>
  <c r="W46" i="3"/>
  <c r="Y46" i="3"/>
  <c r="AA46" i="3"/>
  <c r="AC46" i="3"/>
  <c r="AE46" i="3"/>
  <c r="AG46" i="3"/>
  <c r="S45" i="3"/>
  <c r="U45" i="3"/>
  <c r="W45" i="3"/>
  <c r="Y45" i="3"/>
  <c r="AA45" i="3"/>
  <c r="AC45" i="3"/>
  <c r="AE45" i="3"/>
  <c r="AG45" i="3"/>
  <c r="S43" i="3"/>
  <c r="U43" i="3"/>
  <c r="W43" i="3"/>
  <c r="Y43" i="3"/>
  <c r="AA43" i="3"/>
  <c r="AC43" i="3"/>
  <c r="AE43" i="3"/>
  <c r="AG43" i="3"/>
  <c r="S44" i="3"/>
  <c r="U44" i="3"/>
  <c r="W44" i="3"/>
  <c r="Y44" i="3"/>
  <c r="AA44" i="3"/>
  <c r="AC44" i="3"/>
  <c r="AE44" i="3"/>
  <c r="AG44" i="3"/>
  <c r="S42" i="3"/>
  <c r="U42" i="3"/>
  <c r="W42" i="3"/>
  <c r="Y42" i="3"/>
  <c r="AA42" i="3"/>
  <c r="AC42" i="3"/>
  <c r="AE42" i="3"/>
  <c r="AG42" i="3"/>
  <c r="S41" i="3"/>
  <c r="U41" i="3"/>
  <c r="W41" i="3"/>
  <c r="Y41" i="3"/>
  <c r="AA41" i="3"/>
  <c r="AC41" i="3"/>
  <c r="AE41" i="3"/>
  <c r="AG41" i="3"/>
  <c r="AI41" i="3"/>
  <c r="S40" i="3"/>
  <c r="U40" i="3"/>
  <c r="W40" i="3"/>
  <c r="Y40" i="3"/>
  <c r="AA40" i="3"/>
  <c r="AC40" i="3"/>
  <c r="AE40" i="3"/>
  <c r="AG40" i="3"/>
  <c r="AE38" i="3"/>
  <c r="R16" i="3"/>
  <c r="T16" i="3"/>
  <c r="V16" i="3"/>
  <c r="X16" i="3"/>
  <c r="Z16" i="3"/>
  <c r="AG51" i="3"/>
  <c r="AI51" i="3"/>
  <c r="AG52" i="3"/>
  <c r="AI52" i="3"/>
  <c r="AI40" i="3"/>
  <c r="R27" i="3"/>
  <c r="Q62" i="3"/>
  <c r="C20" i="2"/>
  <c r="B20" i="2"/>
  <c r="T27" i="3"/>
  <c r="V27" i="3"/>
  <c r="X27" i="3"/>
  <c r="Z2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wb323545</author>
    <author>Diego A. Berardo</author>
    <author>wb323203</author>
  </authors>
  <commentList>
    <comment ref="D3" authorId="0" shapeId="0" xr:uid="{00000000-0006-0000-0200-000001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3" authorId="1" shapeId="0" xr:uid="{00000000-0006-0000-0200-000002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G3" authorId="1" shapeId="0" xr:uid="{00000000-0006-0000-0200-000003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13" authorId="0" shapeId="0" xr:uid="{00000000-0006-0000-0200-000004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13" authorId="1" shapeId="0" xr:uid="{00000000-0006-0000-0200-000005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G13" authorId="1" shapeId="0" xr:uid="{00000000-0006-0000-0200-000006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24" authorId="0" shapeId="0" xr:uid="{00000000-0006-0000-0200-000007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24" authorId="1" shapeId="0" xr:uid="{00000000-0006-0000-0200-000008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G24" authorId="1" shapeId="0" xr:uid="{00000000-0006-0000-0200-000009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35" authorId="0" shapeId="0" xr:uid="{00000000-0006-0000-0200-00000A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K35" authorId="1" shapeId="0" xr:uid="{00000000-0006-0000-0200-00000B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L35" authorId="1" shapeId="0" xr:uid="{00000000-0006-0000-0200-00000C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M35" authorId="1" shapeId="0" xr:uid="{00000000-0006-0000-0200-00000D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N35" authorId="1" shapeId="0" xr:uid="{00000000-0006-0000-0200-00000E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59" authorId="0" shapeId="0" xr:uid="{00000000-0006-0000-0200-00000F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59" authorId="1" shapeId="0" xr:uid="{00000000-0006-0000-0200-000010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V59" authorId="1" shapeId="0" xr:uid="{00000000-0006-0000-0200-000011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W59" authorId="1" shapeId="0" xr:uid="{00000000-0006-0000-0200-000012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X59" authorId="1" shapeId="0" xr:uid="{00000000-0006-0000-0200-000013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D71" authorId="0" shapeId="0" xr:uid="{00000000-0006-0000-0200-000014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71" authorId="1" shapeId="0" xr:uid="{00000000-0006-0000-0200-000015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No Objeción a PCA del Proceso.</t>
        </r>
      </text>
    </comment>
    <comment ref="V71" authorId="1" shapeId="0" xr:uid="{00000000-0006-0000-0200-000016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No Objeción a PCA del Proceso.</t>
        </r>
      </text>
    </comment>
    <comment ref="D81" authorId="0" shapeId="0" xr:uid="{00000000-0006-0000-0200-000017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81" authorId="0" shapeId="0" xr:uid="{00000000-0006-0000-0200-000018000000}">
      <text>
        <r>
          <rPr>
            <sz val="14"/>
            <color indexed="81"/>
            <rFont val="Tahoma"/>
            <family val="2"/>
          </rPr>
          <t xml:space="preserve">Numero estimado de subproyectos para esta línea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81" authorId="2" shapeId="0" xr:uid="{00000000-0006-0000-0200-000019000000}">
      <text>
        <r>
          <rPr>
            <sz val="9"/>
            <color indexed="81"/>
            <rFont val="Arial"/>
            <family val="2"/>
          </rPr>
          <t>Si los Subproyectos se adjudican en una fecha fija esta es la que se debe relacionar
Si los Subproyecto se adjudican a través de una "Ventana" abierta colocar  N/A</t>
        </r>
      </text>
    </comment>
    <comment ref="Q81" authorId="1" shapeId="0" xr:uid="{00000000-0006-0000-0200-00001A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  <comment ref="R81" authorId="1" shapeId="0" xr:uid="{00000000-0006-0000-0200-00001B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wb323545</author>
    <author>Diego A. Berardo</author>
    <author>wb323203</author>
  </authors>
  <commentList>
    <comment ref="D3" authorId="0" shapeId="0" xr:uid="{00000000-0006-0000-0300-000001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3" authorId="1" shapeId="0" xr:uid="{00000000-0006-0000-0300-000002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G3" authorId="1" shapeId="0" xr:uid="{00000000-0006-0000-0300-000003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13" authorId="0" shapeId="0" xr:uid="{00000000-0006-0000-0300-000004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13" authorId="1" shapeId="0" xr:uid="{00000000-0006-0000-0300-000005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G13" authorId="1" shapeId="0" xr:uid="{00000000-0006-0000-0300-000006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22" authorId="0" shapeId="0" xr:uid="{00000000-0006-0000-0300-000007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22" authorId="1" shapeId="0" xr:uid="{00000000-0006-0000-0300-000008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G22" authorId="1" shapeId="0" xr:uid="{00000000-0006-0000-0300-000009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29" authorId="0" shapeId="0" xr:uid="{00000000-0006-0000-0300-00000A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K29" authorId="1" shapeId="0" xr:uid="{00000000-0006-0000-0300-00000B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L29" authorId="1" shapeId="0" xr:uid="{00000000-0006-0000-0300-00000C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M29" authorId="1" shapeId="0" xr:uid="{00000000-0006-0000-0300-00000D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N29" authorId="1" shapeId="0" xr:uid="{00000000-0006-0000-0300-00000E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35" authorId="0" shapeId="0" xr:uid="{00000000-0006-0000-0300-00000F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35" authorId="1" shapeId="0" xr:uid="{00000000-0006-0000-0300-000010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V35" authorId="1" shapeId="0" xr:uid="{00000000-0006-0000-0300-000011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W35" authorId="1" shapeId="0" xr:uid="{00000000-0006-0000-0300-000012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X35" authorId="1" shapeId="0" xr:uid="{00000000-0006-0000-0300-000013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D43" authorId="0" shapeId="0" xr:uid="{00000000-0006-0000-0300-000014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43" authorId="1" shapeId="0" xr:uid="{00000000-0006-0000-0300-000015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No Objeción a PCA del Proceso.</t>
        </r>
      </text>
    </comment>
    <comment ref="V43" authorId="1" shapeId="0" xr:uid="{00000000-0006-0000-0300-000016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No Objeción a PCA del Proceso.</t>
        </r>
      </text>
    </comment>
    <comment ref="D53" authorId="0" shapeId="0" xr:uid="{00000000-0006-0000-0300-000017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53" authorId="0" shapeId="0" xr:uid="{00000000-0006-0000-0300-000018000000}">
      <text>
        <r>
          <rPr>
            <sz val="14"/>
            <color indexed="81"/>
            <rFont val="Tahoma"/>
            <family val="2"/>
          </rPr>
          <t xml:space="preserve">Numero estimado de subproyectos para esta línea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53" authorId="2" shapeId="0" xr:uid="{00000000-0006-0000-0300-000019000000}">
      <text>
        <r>
          <rPr>
            <sz val="9"/>
            <color indexed="81"/>
            <rFont val="Arial"/>
            <family val="2"/>
          </rPr>
          <t>Si los Subproyectos se adjudican en una fecha fija esta es la que se debe relacionar
Si los Subproyecto se adjudican a través de una "Ventana" abierta colocar  N/A</t>
        </r>
      </text>
    </comment>
    <comment ref="Q53" authorId="1" shapeId="0" xr:uid="{00000000-0006-0000-0300-00001A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  <comment ref="R53" authorId="1" shapeId="0" xr:uid="{00000000-0006-0000-0300-00001B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wb323545</author>
    <author>Diego A. Berardo</author>
    <author>wb323203</author>
  </authors>
  <commentList>
    <comment ref="D3" authorId="0" shapeId="0" xr:uid="{00000000-0006-0000-0400-000001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3" authorId="1" shapeId="0" xr:uid="{00000000-0006-0000-0400-000002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G3" authorId="1" shapeId="0" xr:uid="{00000000-0006-0000-0400-000003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10" authorId="0" shapeId="0" xr:uid="{00000000-0006-0000-0400-000004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10" authorId="1" shapeId="0" xr:uid="{00000000-0006-0000-0400-000005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G10" authorId="1" shapeId="0" xr:uid="{00000000-0006-0000-0400-000006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19" authorId="0" shapeId="0" xr:uid="{00000000-0006-0000-0400-000007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19" authorId="1" shapeId="0" xr:uid="{00000000-0006-0000-0400-000008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G19" authorId="1" shapeId="0" xr:uid="{00000000-0006-0000-0400-000009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29" authorId="0" shapeId="0" xr:uid="{00000000-0006-0000-0400-00000A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K29" authorId="1" shapeId="0" xr:uid="{00000000-0006-0000-0400-00000B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L29" authorId="1" shapeId="0" xr:uid="{00000000-0006-0000-0400-00000C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M29" authorId="1" shapeId="0" xr:uid="{00000000-0006-0000-0400-00000D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N29" authorId="1" shapeId="0" xr:uid="{00000000-0006-0000-0400-00000E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42" authorId="0" shapeId="0" xr:uid="{00000000-0006-0000-0400-00000F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42" authorId="1" shapeId="0" xr:uid="{00000000-0006-0000-0400-000010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V42" authorId="1" shapeId="0" xr:uid="{00000000-0006-0000-0400-000011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W42" authorId="1" shapeId="0" xr:uid="{00000000-0006-0000-0400-000012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X42" authorId="1" shapeId="0" xr:uid="{00000000-0006-0000-0400-000013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D52" authorId="0" shapeId="0" xr:uid="{00000000-0006-0000-0400-000014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52" authorId="1" shapeId="0" xr:uid="{00000000-0006-0000-0400-000015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No Objeción a PCA del Proceso.</t>
        </r>
      </text>
    </comment>
    <comment ref="V52" authorId="1" shapeId="0" xr:uid="{00000000-0006-0000-0400-000016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No Objeción a PCA del Proceso.</t>
        </r>
      </text>
    </comment>
    <comment ref="D62" authorId="0" shapeId="0" xr:uid="{00000000-0006-0000-0400-000017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2" authorId="0" shapeId="0" xr:uid="{00000000-0006-0000-0400-000018000000}">
      <text>
        <r>
          <rPr>
            <sz val="14"/>
            <color indexed="81"/>
            <rFont val="Tahoma"/>
            <family val="2"/>
          </rPr>
          <t xml:space="preserve">Numero estimado de subproyectos para esta línea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2" authorId="2" shapeId="0" xr:uid="{00000000-0006-0000-0400-000019000000}">
      <text>
        <r>
          <rPr>
            <sz val="9"/>
            <color indexed="81"/>
            <rFont val="Arial"/>
            <family val="2"/>
          </rPr>
          <t>Si los Subproyectos se adjudican en una fecha fija esta es la que se debe relacionar
Si los Subproyecto se adjudican a través de una "Ventana" abierta colocar  N/A</t>
        </r>
      </text>
    </comment>
    <comment ref="Q62" authorId="1" shapeId="0" xr:uid="{00000000-0006-0000-0400-00001A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  <comment ref="R62" authorId="1" shapeId="0" xr:uid="{00000000-0006-0000-0400-00001B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wb323545</author>
    <author>Diego A. Berardo</author>
    <author>wb323203</author>
  </authors>
  <commentList>
    <comment ref="D3" authorId="0" shapeId="0" xr:uid="{00000000-0006-0000-0500-000001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3" authorId="1" shapeId="0" xr:uid="{00000000-0006-0000-0500-000002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G3" authorId="1" shapeId="0" xr:uid="{00000000-0006-0000-0500-000003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13" authorId="0" shapeId="0" xr:uid="{00000000-0006-0000-0500-000004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13" authorId="1" shapeId="0" xr:uid="{00000000-0006-0000-0500-000005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G13" authorId="1" shapeId="0" xr:uid="{00000000-0006-0000-0500-000006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24" authorId="0" shapeId="0" xr:uid="{00000000-0006-0000-0500-000007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24" authorId="1" shapeId="0" xr:uid="{00000000-0006-0000-0500-000008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G24" authorId="1" shapeId="0" xr:uid="{00000000-0006-0000-0500-000009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32" authorId="0" shapeId="0" xr:uid="{00000000-0006-0000-0500-00000A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K32" authorId="1" shapeId="0" xr:uid="{00000000-0006-0000-0500-00000B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L32" authorId="1" shapeId="0" xr:uid="{00000000-0006-0000-0500-00000C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M32" authorId="1" shapeId="0" xr:uid="{00000000-0006-0000-0500-00000D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N32" authorId="1" shapeId="0" xr:uid="{00000000-0006-0000-0500-00000E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39" authorId="0" shapeId="0" xr:uid="{00000000-0006-0000-0500-00000F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39" authorId="1" shapeId="0" xr:uid="{00000000-0006-0000-0500-000010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V39" authorId="1" shapeId="0" xr:uid="{00000000-0006-0000-0500-000011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W39" authorId="1" shapeId="0" xr:uid="{00000000-0006-0000-0500-000012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X39" authorId="1" shapeId="0" xr:uid="{00000000-0006-0000-0500-000013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D49" authorId="0" shapeId="0" xr:uid="{00000000-0006-0000-0500-000014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49" authorId="1" shapeId="0" xr:uid="{00000000-0006-0000-0500-000015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No Objeción a PCA del Proceso.</t>
        </r>
      </text>
    </comment>
    <comment ref="V49" authorId="1" shapeId="0" xr:uid="{00000000-0006-0000-0500-000016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No Objeción a PCA del Proceso.</t>
        </r>
      </text>
    </comment>
    <comment ref="D59" authorId="0" shapeId="0" xr:uid="{00000000-0006-0000-0500-000017000000}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59" authorId="0" shapeId="0" xr:uid="{00000000-0006-0000-0500-000018000000}">
      <text>
        <r>
          <rPr>
            <sz val="14"/>
            <color indexed="81"/>
            <rFont val="Tahoma"/>
            <family val="2"/>
          </rPr>
          <t xml:space="preserve">Numero estimado de subproyectos para esta línea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59" authorId="2" shapeId="0" xr:uid="{00000000-0006-0000-0500-000019000000}">
      <text>
        <r>
          <rPr>
            <sz val="9"/>
            <color indexed="81"/>
            <rFont val="Arial"/>
            <family val="2"/>
          </rPr>
          <t>Si los Subproyectos se adjudican en una fecha fija esta es la que se debe relacionar
Si los Subproyecto se adjudican a través de una "Ventana" abierta colocar  N/A</t>
        </r>
      </text>
    </comment>
    <comment ref="Q59" authorId="1" shapeId="0" xr:uid="{00000000-0006-0000-0500-00001A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  <comment ref="R59" authorId="1" shapeId="0" xr:uid="{00000000-0006-0000-0500-00001B000000}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</commentList>
</comments>
</file>

<file path=xl/sharedStrings.xml><?xml version="1.0" encoding="utf-8"?>
<sst xmlns="http://schemas.openxmlformats.org/spreadsheetml/2006/main" count="2514" uniqueCount="522">
  <si>
    <t>Dato</t>
  </si>
  <si>
    <t>Comentarios</t>
  </si>
  <si>
    <t>Categoría de Inversión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</si>
  <si>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</si>
  <si>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</si>
  <si>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</si>
  <si>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</si>
  <si>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</si>
  <si>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</si>
  <si>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</si>
  <si>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</si>
  <si>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Subsidios</t>
  </si>
  <si>
    <t>Subproyectos Comunitarios</t>
  </si>
  <si>
    <t>Subproyectos</t>
  </si>
  <si>
    <t>No asignados</t>
  </si>
  <si>
    <t>OBRAS</t>
  </si>
  <si>
    <t>Unidad Ejecutora :</t>
  </si>
  <si>
    <t>Nombre del Contrato :</t>
  </si>
  <si>
    <t>Descripción adicional :</t>
  </si>
  <si>
    <t>Método de Adquisición :</t>
  </si>
  <si>
    <t>Cantidad de Lotes :</t>
  </si>
  <si>
    <t>Documento Base :</t>
  </si>
  <si>
    <t>Monto Estimado, en u$s :</t>
  </si>
  <si>
    <t>Estado del Proceso :</t>
  </si>
  <si>
    <t>Fechas (En caso de no aplicar poner (N/A)</t>
  </si>
  <si>
    <t>Oferente</t>
  </si>
  <si>
    <t>Precio de las ofertas (en Moneda ####)</t>
  </si>
  <si>
    <t>Documento de Licitación</t>
  </si>
  <si>
    <t>No Objeción Documentos</t>
  </si>
  <si>
    <t>Publicación</t>
  </si>
  <si>
    <t>Apertura</t>
  </si>
  <si>
    <t>Evaluación</t>
  </si>
  <si>
    <t>No Objeción Evaluación</t>
  </si>
  <si>
    <t>Firma del Contrato</t>
  </si>
  <si>
    <t>Fin del Contrato (cumplido)</t>
  </si>
  <si>
    <t>Estimada</t>
  </si>
  <si>
    <t>Real</t>
  </si>
  <si>
    <t>BIENES</t>
  </si>
  <si>
    <t>Detalle</t>
  </si>
  <si>
    <t>Integrantes de la Lista Corta</t>
  </si>
  <si>
    <t>Puntaje técnico asignado</t>
  </si>
  <si>
    <t>Propuesta económica evaluada (en Moneda ####)</t>
  </si>
  <si>
    <t>Puntaje final asignado</t>
  </si>
  <si>
    <t>Aviso de Expresiones de Interés</t>
  </si>
  <si>
    <t>Evaluación Técnica</t>
  </si>
  <si>
    <t>No Objeción Evaluación Técnica</t>
  </si>
  <si>
    <t>Evaluación Final y Negociación</t>
  </si>
  <si>
    <t>No Objeción al Contrato</t>
  </si>
  <si>
    <t>Cantidad Estimada de Consultores :</t>
  </si>
  <si>
    <t>Nombre del Consultor</t>
  </si>
  <si>
    <t>Período Desde</t>
  </si>
  <si>
    <t>Hasta</t>
  </si>
  <si>
    <t>Cargo</t>
  </si>
  <si>
    <t>No Objeción a los TdR de la Actividad</t>
  </si>
  <si>
    <t>Fin de las Contrataciones</t>
  </si>
  <si>
    <t>Fecha Fin de la Actividad</t>
  </si>
  <si>
    <t>Monto (en Moneda ####)</t>
  </si>
  <si>
    <t>Plan de Capacitación Anual (PCA)</t>
  </si>
  <si>
    <t>No Objeción a PCA</t>
  </si>
  <si>
    <t>Fin de la Actividad</t>
  </si>
  <si>
    <t>SUBPROYECTOS</t>
  </si>
  <si>
    <t>Objeto de la Transferencia :</t>
  </si>
  <si>
    <t>Cantidad Estimada de Subproyectos:</t>
  </si>
  <si>
    <t>Fecha de 
Transferencia</t>
  </si>
  <si>
    <t xml:space="preserve">  </t>
  </si>
  <si>
    <t>LISTAS DE OPCIONES DE DATOS DE REFERENCIA DE CAMPOS CON VALORES PREDEFINIDOS</t>
  </si>
  <si>
    <t>Categoría de Inversión :</t>
  </si>
  <si>
    <t>Servicios de no consultoría</t>
  </si>
  <si>
    <t>Consultoría Firmas</t>
  </si>
  <si>
    <t>Consultoría Individuos</t>
  </si>
  <si>
    <t>TRANSFERENCIAS</t>
  </si>
  <si>
    <t>Cápitas</t>
  </si>
  <si>
    <t>Comparación de precios 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</si>
  <si>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</si>
  <si>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</si>
  <si>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</si>
  <si>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</si>
  <si>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</si>
  <si>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</si>
  <si>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</si>
  <si>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Según Normativa Local </t>
  </si>
  <si>
    <t>Método de Selección :</t>
  </si>
  <si>
    <t>Selección basada en el menor costo </t>
  </si>
  <si>
    <t>Selección Basada en la Calidad y Costo </t>
  </si>
  <si>
    <t>Selección basada en las calificaciones de los consultores</t>
  </si>
  <si>
    <t>Selección Basado en Presupuesto Fijo </t>
  </si>
  <si>
    <t>Selección con base en una sola fuente </t>
  </si>
  <si>
    <t>Documento</t>
  </si>
  <si>
    <t>Categoría</t>
  </si>
  <si>
    <t>Adq. libros de textos y material de lectura</t>
  </si>
  <si>
    <t>Bienes </t>
  </si>
  <si>
    <t>Adquisición de Bienes</t>
  </si>
  <si>
    <t>Adquisición de Bienes - Sector Salud</t>
  </si>
  <si>
    <t>Adquisición de Servicios de no consultoría</t>
  </si>
  <si>
    <t>Servicios de No Consultoría </t>
  </si>
  <si>
    <t>Comparación de Precios para Bienes</t>
  </si>
  <si>
    <t>Comparación de Precios para Obras</t>
  </si>
  <si>
    <t>Obras </t>
  </si>
  <si>
    <t>Contratación de obras</t>
  </si>
  <si>
    <t>Contratación de Obras Mayores - Derecho Civil</t>
  </si>
  <si>
    <t>Contratación de Obras Menores</t>
  </si>
  <si>
    <t>Contratación de obras y servicios basado en resultados</t>
  </si>
  <si>
    <t>Doc. de precalificación para construcción de obras</t>
  </si>
  <si>
    <t>Especificaciones Técnicas</t>
  </si>
  <si>
    <t>Consultoría - Firmas </t>
  </si>
  <si>
    <t>Suministro e instalación de plantas y equipos</t>
  </si>
  <si>
    <t>Suministro e instalación de sist. de información</t>
  </si>
  <si>
    <t>Términos de Referencia</t>
  </si>
  <si>
    <t>Forma de Contrato :</t>
  </si>
  <si>
    <t>Forma</t>
  </si>
  <si>
    <t>Llave en mano</t>
  </si>
  <si>
    <t>Locación de Obra</t>
  </si>
  <si>
    <t>Consultoría - Individuos </t>
  </si>
  <si>
    <t>Locación de Obra (Suma Alzada)</t>
  </si>
  <si>
    <t>Locación de Servicio (Basado en el Tiempo)</t>
  </si>
  <si>
    <t>Locación de Servicios</t>
  </si>
  <si>
    <t>Precios Unitarios</t>
  </si>
  <si>
    <t>Suma Alzada</t>
  </si>
  <si>
    <t>Suma alzada</t>
  </si>
  <si>
    <t>Suma global</t>
  </si>
  <si>
    <t>Suma global + gastos reembolsables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</si>
  <si>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</si>
  <si>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</si>
  <si>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</si>
  <si>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</si>
  <si>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</si>
  <si>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</si>
  <si>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</si>
  <si>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</si>
  <si>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Región</t>
  </si>
  <si>
    <t>SERVICIOS DE NO CONSULTORÍA</t>
  </si>
  <si>
    <t>CONSULTORÍAS FIRMAS</t>
  </si>
  <si>
    <t>CONSULTORÍAS INDIVIDUOS</t>
  </si>
  <si>
    <t>CAPACITACIÓN</t>
  </si>
  <si>
    <t>Firma del Contrato / Convenio por Adjudicación de los Subproyectos</t>
  </si>
  <si>
    <t>Número de Proceso:</t>
  </si>
  <si>
    <t>SEP y Lista Corta</t>
  </si>
  <si>
    <t>No Objeción a SEP y Lista Corta</t>
  </si>
  <si>
    <t>Emisión del SEP</t>
  </si>
  <si>
    <t>Recontratación</t>
  </si>
  <si>
    <t>Selección Basada en la Calidad </t>
  </si>
  <si>
    <t>Enero 1995. Políticas Básicas y Procedimientos de Adquisiciones del BID (Bienes y Obras) (GP-118)</t>
  </si>
  <si>
    <t>Enero 2005. Políticas para la Adquisición de Bienes y Obras financiados por el Banco Interamericano de Desarrollo (GN-2349-4)</t>
  </si>
  <si>
    <t>Febrero 2006. Políticas para la Selección y Contratación de Consultores financiados por el Banco Interamericano de Desarrollo (GN-2350-6)</t>
  </si>
  <si>
    <t>Febrero 2006. Políticas para la Adquisición de Bienes y Obras financiados por el Banco Interamericano de Desarrollo (GN-2349-6)</t>
  </si>
  <si>
    <t>Julio 2006. Políticas para la Adquisición de Bienes y Obras financiados por el Banco Interamericano de Desarrollo (GN-2349-7)</t>
  </si>
  <si>
    <t>Febrero 2004. Políticas y Procedimientos para la Adquisición de Servicios de Consultoría (GN-2220-10)</t>
  </si>
  <si>
    <t>Enero 2005. Políticas para la Selección y Contratación de Consultores financiados por el Banco Interamericano de Desarrollo (GN-2350-4)</t>
  </si>
  <si>
    <t>Julio 2006. Políticas para la Selección y Contratación de Consultores financiados por el Banco Interamericano de Desarrollo (GN-2350-7)</t>
  </si>
  <si>
    <t>Solicitud Estándar de Propuestas</t>
  </si>
  <si>
    <t>Tiempo Trabajado</t>
  </si>
  <si>
    <t>3 CVs </t>
  </si>
  <si>
    <t>Enero 1995. Edición revisada Septiembre 1997.</t>
  </si>
  <si>
    <t>Enero 1995. Edición revisada Enero 1999.</t>
  </si>
  <si>
    <t>Mayo 2004.</t>
  </si>
  <si>
    <t>Mayo 2004. Edición revisada Octubre 2006.</t>
  </si>
  <si>
    <t>Enero 1997. Edición revisada Septiembre 1997.</t>
  </si>
  <si>
    <t>Enero 1997. Edición revisada Enero 1999.</t>
  </si>
  <si>
    <t>Enero 1997. Edición revisada Mayo 2002.</t>
  </si>
  <si>
    <t>Versión de Normas de Adquisición (BID):</t>
  </si>
  <si>
    <t>Versión de Normas de Adquisición (BM):</t>
  </si>
  <si>
    <t>Versión de Normas de Consultoría (BID):</t>
  </si>
  <si>
    <t>Versión de Normas de Consultoría (BM):</t>
  </si>
  <si>
    <t>INFORMACIÓN PARA CARGA INICIAL DEL PLAN DE ADQUISICIONES 
EN CURSO Y/O ULTIMO PRESENTADO</t>
  </si>
  <si>
    <t>Desde</t>
  </si>
  <si>
    <t>Sín</t>
  </si>
  <si>
    <t>Con</t>
  </si>
  <si>
    <t>Versión ( 1-xxxx -Incluir Año-) :</t>
  </si>
  <si>
    <t>Total</t>
  </si>
  <si>
    <t>Estos datos se cargan en el SEPA on-line durante la capacitación y/o la carga en sí.</t>
  </si>
  <si>
    <t>Componente Asociado :</t>
  </si>
  <si>
    <t>1. Cobertura del Plan de Adquisiciones</t>
  </si>
  <si>
    <t>2. Versión del Plan de Adquisiciones</t>
  </si>
  <si>
    <t>4. Métodos / Rangos de Actuación y Plazos por Tipo de Proceso</t>
  </si>
  <si>
    <t>5. Detalle del Plan de Adquisiciones</t>
  </si>
  <si>
    <t>Transferencias</t>
  </si>
  <si>
    <t>Cobertura del Plan de Adquisiciones:</t>
  </si>
  <si>
    <t>INFORMACIÓN PARA CARGA INICIAL DEL PLAN DE ADQUISICIONES (EN CURSO Y/O ULTIMO PRESENTADO)</t>
  </si>
  <si>
    <t>Contratación de Obras Mayores</t>
  </si>
  <si>
    <t>Comparación de Calificaciones</t>
  </si>
  <si>
    <t>Solicitud de Propuestas y Términos de Referencia</t>
  </si>
  <si>
    <t>Suma global + Gastos Reembolsables</t>
  </si>
  <si>
    <t>Nombre Organismo Sub-Ejecutor (si aplica)</t>
  </si>
  <si>
    <t>Iniciales Organismo Sub-ejecutor</t>
  </si>
  <si>
    <t>COMPONENTES? (SI / NO)</t>
  </si>
  <si>
    <t>Nombre de los componentes (listar por numero o letra)</t>
  </si>
  <si>
    <t>Nombre Organismo Prestatario (* ver manual)</t>
  </si>
  <si>
    <t>Componete (si aplica)</t>
  </si>
  <si>
    <t xml:space="preserve">División Política del País (Región / Departamento / Jurisdicción, Provincia) </t>
  </si>
  <si>
    <t>3. Tipos de Gasto</t>
  </si>
  <si>
    <r>
      <t>Estos datos dependen de la categoría de inversión y están enumerados y ordenados en solapa/ficha</t>
    </r>
    <r>
      <rPr>
        <b/>
        <sz val="10"/>
        <color indexed="10"/>
        <rFont val="Calibri"/>
        <family val="2"/>
      </rPr>
      <t xml:space="preserve"> Detalle Plan de Adquisiciones.</t>
    </r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</si>
  <si>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</si>
  <si>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Documento Base 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</si>
  <si>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Tipo de Contrato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</si>
  <si>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Revisión Expost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</si>
  <si>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Estado del Proceso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</si>
  <si>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</si>
  <si>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Tipo de Contrato 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</si>
  <si>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</si>
  <si>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</si>
  <si>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3CV</t>
  </si>
  <si>
    <t>Ministerio de Finanzas</t>
  </si>
  <si>
    <t>SI</t>
  </si>
  <si>
    <t>MIES</t>
  </si>
  <si>
    <t>1-0001-2018</t>
  </si>
  <si>
    <t>Nombre de tarea</t>
  </si>
  <si>
    <t>Duration</t>
  </si>
  <si>
    <t>Start</t>
  </si>
  <si>
    <t>Finish</t>
  </si>
  <si>
    <t>Costo BID</t>
  </si>
  <si>
    <t>Aporte Local</t>
  </si>
  <si>
    <t>Costo Total</t>
  </si>
  <si>
    <t>Tipo de Contratación</t>
  </si>
  <si>
    <t>Método de Adquisición BID</t>
  </si>
  <si>
    <t>INVERSIÓN EN CALIDAD DE LOS SERVICIOS DE DESARROLLO INFANTIL / EC-L1235</t>
  </si>
  <si>
    <t>Mon 9/7/18</t>
  </si>
  <si>
    <t xml:space="preserve">   COMPONENTE 1. Calidad de los servicios de desarrollo infantil</t>
  </si>
  <si>
    <t>Mon 30/7/18</t>
  </si>
  <si>
    <t>955 days</t>
  </si>
  <si>
    <t>Mon 11/3/19</t>
  </si>
  <si>
    <t>Fri 4/11/22</t>
  </si>
  <si>
    <t xml:space="preserve">         Paquete de trabajo 1: Adquisición de equipamiento para CDI</t>
  </si>
  <si>
    <t>BI</t>
  </si>
  <si>
    <t>LPI</t>
  </si>
  <si>
    <t>1055 days</t>
  </si>
  <si>
    <t>Mon 22/10/18</t>
  </si>
  <si>
    <t>Mon 1/10/18</t>
  </si>
  <si>
    <t>FC</t>
  </si>
  <si>
    <t>CD</t>
  </si>
  <si>
    <t>310 days</t>
  </si>
  <si>
    <t>SCC</t>
  </si>
  <si>
    <t>300 days</t>
  </si>
  <si>
    <t>SE</t>
  </si>
  <si>
    <t>510 days</t>
  </si>
  <si>
    <t>350 days</t>
  </si>
  <si>
    <t>SBCC</t>
  </si>
  <si>
    <t>280 days</t>
  </si>
  <si>
    <t>630 days</t>
  </si>
  <si>
    <t>Fri 25/12/20</t>
  </si>
  <si>
    <t>Fri 29/11/19</t>
  </si>
  <si>
    <t>Mon 2/12/19</t>
  </si>
  <si>
    <t>940 days</t>
  </si>
  <si>
    <t>Fri 4/3/22</t>
  </si>
  <si>
    <t>CI</t>
  </si>
  <si>
    <t>CS</t>
  </si>
  <si>
    <t>390 days</t>
  </si>
  <si>
    <t>Fri 28/5/21</t>
  </si>
  <si>
    <t>Mon 3/2/20</t>
  </si>
  <si>
    <t>Fri 4/6/21</t>
  </si>
  <si>
    <t xml:space="preserve">   COMPONENTE 2. Calidad de la gestión de los servicios de desarrollo infantil</t>
  </si>
  <si>
    <t>700 days</t>
  </si>
  <si>
    <t>Fri 31/1/20</t>
  </si>
  <si>
    <t>290 days</t>
  </si>
  <si>
    <t>Fri 8/11/19</t>
  </si>
  <si>
    <t>Tue 30/10/18</t>
  </si>
  <si>
    <t>Mon 9/12/19</t>
  </si>
  <si>
    <t xml:space="preserve">   COMPONENTE 3 . Normas y evaluaciones para la niñez</t>
  </si>
  <si>
    <t>775 days</t>
  </si>
  <si>
    <t>Fri 8/10/21</t>
  </si>
  <si>
    <t>400 days</t>
  </si>
  <si>
    <t>Fri 1/5/20</t>
  </si>
  <si>
    <t>590 days</t>
  </si>
  <si>
    <t>Mon 8/7/19</t>
  </si>
  <si>
    <t>860 days</t>
  </si>
  <si>
    <t>Fri 14/1/22</t>
  </si>
  <si>
    <t>410 days</t>
  </si>
  <si>
    <t>Fri 24/4/20</t>
  </si>
  <si>
    <t>660 days</t>
  </si>
  <si>
    <t>610 days</t>
  </si>
  <si>
    <t>Mon 16/9/19</t>
  </si>
  <si>
    <t>100 days</t>
  </si>
  <si>
    <t>Fri 15/2/19</t>
  </si>
  <si>
    <t>1035 days</t>
  </si>
  <si>
    <t>Fri 7/10/22</t>
  </si>
  <si>
    <t>La contratación contempla entrega parciales durante la ejecución del proyecto</t>
  </si>
  <si>
    <t>Método de Adquisición Nacional</t>
  </si>
  <si>
    <t>LC</t>
  </si>
  <si>
    <t>880 days</t>
  </si>
  <si>
    <t>Fri 6/11/20</t>
  </si>
  <si>
    <t>Mon 25/5/20</t>
  </si>
  <si>
    <t>Fri 24/9/21</t>
  </si>
  <si>
    <t>950 days</t>
  </si>
  <si>
    <t>Mon 18/2/19</t>
  </si>
  <si>
    <t xml:space="preserve">      INDICADOR DE PRODUCTO 1.1: CDI equipados</t>
  </si>
  <si>
    <t xml:space="preserve">      INDICADOR DE PRODUCTO 1.2: Unidades de CNH equipados</t>
  </si>
  <si>
    <t xml:space="preserve">         Paquete de trabajo 1.2.1: Adquisición de kits para CNH</t>
  </si>
  <si>
    <t xml:space="preserve">      INDICADOR DE PRODUCTO 1.3: Guias de actividades para CDI y CNH elaborados</t>
  </si>
  <si>
    <t xml:space="preserve">         Paquete de trabajo 1.3.2: Consultoría para complementación de guías de actividades y metodologías de trabajo a las intervenciones de CDI y CNH con base en el currículo del MINEDUC</t>
  </si>
  <si>
    <t xml:space="preserve">         Paquete de trabajo 1.3.3: Servicio de impresión de materiales de guías de actividades</t>
  </si>
  <si>
    <t xml:space="preserve">      INDICADOR DE PRODUCTO 1.4: Personal educativo de CDI y CNH capacitado </t>
  </si>
  <si>
    <t xml:space="preserve">         Paquete de trabajo 1.4.1: Consultoría para Desarrollo de metodología y contenido </t>
  </si>
  <si>
    <t xml:space="preserve">         Paquete de trabajo 1.4.2: Capacitación a 9000 educadoras CDI y 3400 educadores CNH, incluyendo distribucion y entrega del material en territorio</t>
  </si>
  <si>
    <t xml:space="preserve">      INDICADOR DE PRODUCTO 1.5: Sistema de acompañamiento y mejora contiuna diseñado</t>
  </si>
  <si>
    <t xml:space="preserve">         Paquete de trabajo 1.5.1: Consultoría para el diseño del sistema y contenidos de acompañamiento/mentoria y mejora continua</t>
  </si>
  <si>
    <t xml:space="preserve">         Paquete de trabajo 1.5.2: Consultoría para brindar asistencia técnica para incluir mejora continua en formación de educadores (dirigida a institutos tecnológicos formadores de educadores)</t>
  </si>
  <si>
    <t xml:space="preserve">         Paquete de trabajo 1.5.3: Consultoría para el Desarrollo curricular para formación de mentores/acompañantes técnicos (asistencia técnica a universidades) </t>
  </si>
  <si>
    <t xml:space="preserve">      INDICADOR DE PRODUCTO 1.6: Sistema de acompañamiento y mejora continua implementado</t>
  </si>
  <si>
    <t xml:space="preserve">         Paquete de trabajo 1.6.1: Contratación de acompañantes para educadoras</t>
  </si>
  <si>
    <t xml:space="preserve">         Paquete de trabajo 1.6.2: Servicios de Capacitación a acompañantes </t>
  </si>
  <si>
    <t xml:space="preserve">      INDICADOR DE PRODUCTO 1.7: Sistema de monitoreo al sector privado diseñado</t>
  </si>
  <si>
    <t xml:space="preserve">         Paquete de trabajo 1.7.1: Consultoría para el Diseño de mecanismo de monitoreo a proveedores privados de atención en centro (Asistencia técnica para el diseño de normativa y protocolos de supervisión y seguimiento)</t>
  </si>
  <si>
    <t xml:space="preserve">      INDICADOR DE PRODUCTO 2.1: Sistema de gestion territorial y priorización de usuarios diseñado</t>
  </si>
  <si>
    <t xml:space="preserve">         Paquete de trabajo 2.1.1: Consultoría para el diseño de un tablero de control de indicadores de niñez a nivel de municipio con los datos SIMIES y previendo que contemple información de otros sectores</t>
  </si>
  <si>
    <t xml:space="preserve">         Paquete de trabajo 2.1.2: Consultoría para el diseño del sistema de priorización de familias en pobreza y vulnerabilidad, y del sistema de asignación de cupos y búsqueda activa, incluyendo protocolo de flujos operativos</t>
  </si>
  <si>
    <t xml:space="preserve">         Paquete de trabajo 2.1.3: Consultoría para el diseño del nuevo modelo de cooperación entre MIES y los proveedores de servicios</t>
  </si>
  <si>
    <t xml:space="preserve">         Paquete de trabajo 2.1.4: Consultoría para el diseño de un sistema de información y rendición de cuentas para contrapartes CDI y CNH</t>
  </si>
  <si>
    <t xml:space="preserve">      INDICADOR DE PRODUCTO 2.2: Sistema de gestion territorial y priorización de usuarios implementado</t>
  </si>
  <si>
    <t xml:space="preserve">         Paquete de trabajo 2.2.1: Adquisición de equipamiento tecnológico a contrapartes CDI</t>
  </si>
  <si>
    <t xml:space="preserve">         Paquete de trabajo 2.2.2: Adquisición de equipamiento tecnológico a contrapartes CNH </t>
  </si>
  <si>
    <t xml:space="preserve">         Paquete de trabajo 2.2.3: Servicios de Capacitación en sistema de información y rendición de cuentas a contrapartes CDI y CNH</t>
  </si>
  <si>
    <t xml:space="preserve">      INDICADOR DE PRODUCTO 3.1: Normativas para la niñez elaboradas</t>
  </si>
  <si>
    <t xml:space="preserve">         Paquete de trabajo 3.1.1: Consultoría para elaboración de la Reforma integral del Código de NNA que integre un capitulo de primera infancia</t>
  </si>
  <si>
    <t xml:space="preserve">         Paquete de trabajo 3.1.2: Consultoría para la elaboración participativa Plan Decenal de Acción de NNAA, incluyendo talleres consultivos</t>
  </si>
  <si>
    <t xml:space="preserve">      INDICADOR DE PRODUCTO 3.2: Personal de gobiernos locales, central y sociedad civil capacitado</t>
  </si>
  <si>
    <t xml:space="preserve">         Paquete de trabajo 3.2.1: Consultoría para el desarrollo de contenidos en la plataforma del MIES para capacitación sobre politicas publicas, seguimiento y observancia de derechos de NNA</t>
  </si>
  <si>
    <t xml:space="preserve">         Paquete de trabajo 3.2.2: Capacitación presencial sobre politicas publicas, seguimiento y observancia de derechos de NNA</t>
  </si>
  <si>
    <t xml:space="preserve">      INDICADOR DE PRODUCTO 3.3: Juntas y consejos cantonales equipados</t>
  </si>
  <si>
    <t xml:space="preserve">         Paquete de trabajo 3.3.1: Consultoría para el diseño instalacion y capacitacion de un sistema informatizado para CNII, CCPD, JCPD</t>
  </si>
  <si>
    <t xml:space="preserve">         Paquete de trabajo 3.3.2: Adquisición de equipamiento tecnológico para CNII, CCPD, JCPD</t>
  </si>
  <si>
    <t xml:space="preserve">      INDICADOR DE PRODUCTO 3.4: Investigaciones y evaluaciones para la niñez realizadas</t>
  </si>
  <si>
    <t xml:space="preserve">         Paquete de trabajo 3.4.1: Inclusión de un módulo de desarrollo infantil en la ENSANUT 2018</t>
  </si>
  <si>
    <t xml:space="preserve">         Paquete de trabajo 3.4.2: Evaluación de impacto del proyecto</t>
  </si>
  <si>
    <t xml:space="preserve">   4 Otros costos </t>
  </si>
  <si>
    <t xml:space="preserve">      Paquete de trabajo 4.1: Consultoría técnicas especializadas (equipo de gestión, EOD)</t>
  </si>
  <si>
    <t xml:space="preserve">      Paquete de trabajo 4.2: Consultoría para evaluación intermedia del Programa (seguimiento PMR)</t>
  </si>
  <si>
    <t xml:space="preserve">      Paquete de trabajo 4.3: Consultoría para evaluación final del Programa (formato PCR)</t>
  </si>
  <si>
    <t xml:space="preserve">      Paquete de trabajo 4.4: Consultoría para auditoria (4 años)</t>
  </si>
  <si>
    <t>Contratistas por servicios</t>
  </si>
  <si>
    <t>1415 days</t>
  </si>
  <si>
    <t>Fri 8/12/23</t>
  </si>
  <si>
    <t>1400 days</t>
  </si>
  <si>
    <t>905 days</t>
  </si>
  <si>
    <t>Fri 18/3/22</t>
  </si>
  <si>
    <t xml:space="preserve">         Paquete de trabajo 1.3.1: Revisión y fortalecimiento de los contenidos de CDI y CNH, incluyendo temas de consejería y corresponsabilidad familiary adaptacion de guias de actividades y metdologias de trabajo </t>
  </si>
  <si>
    <t>Fri 26/2/21</t>
  </si>
  <si>
    <t xml:space="preserve">            Paquete de trabajo 1.3.1.1: Consultor lider para revisión y fortalecimiento de los contenidos de CDI y CNH, incluyendo temas de consejería y corresponsabilidad familiary adaptacion de guias de actividades y metdologias de trabajo </t>
  </si>
  <si>
    <t>535 days</t>
  </si>
  <si>
    <t>Fri 16/10/20</t>
  </si>
  <si>
    <t xml:space="preserve">            Paquete de trabajo 1.3.1.2: Equipo técnico soporte para revisión contenidos de CDI y CNH, incluyendo temas de consejería y corresponsabilidad familiary adaptacion de guias de actividades y metdologias de trabajo </t>
  </si>
  <si>
    <t xml:space="preserve">            Paquete de trabajo 1.3.1.3: Cosultores técnicos locales especializados para elaborar contenidos de CDI y CNH.</t>
  </si>
  <si>
    <t xml:space="preserve">            Paquete de trabajo 1.3.1.4: Servicios gráficos para diagramación, ilustración de contenidos de CDI y CNH.</t>
  </si>
  <si>
    <t>210 days</t>
  </si>
  <si>
    <t>Mon 22/7/19</t>
  </si>
  <si>
    <t>Fri 8/5/20</t>
  </si>
  <si>
    <t>Mon 19/10/20</t>
  </si>
  <si>
    <t>Fri 24/12/21</t>
  </si>
  <si>
    <t>Mon 25/1/21</t>
  </si>
  <si>
    <t>Mon 27/12/21</t>
  </si>
  <si>
    <t>Fri 28/4/23</t>
  </si>
  <si>
    <t>Mon 14/11/22</t>
  </si>
  <si>
    <t>1365 days</t>
  </si>
  <si>
    <t>Fri 29/9/23</t>
  </si>
  <si>
    <t>Contratación por sistema nacional</t>
  </si>
  <si>
    <t>Servicios</t>
  </si>
  <si>
    <t>Consultoría</t>
  </si>
  <si>
    <t>Cons. Individuales</t>
  </si>
  <si>
    <t># procesos</t>
  </si>
  <si>
    <t>%</t>
  </si>
  <si>
    <t xml:space="preserve">$ </t>
  </si>
  <si>
    <t>procedimientos</t>
  </si>
  <si>
    <t>LC (SNCP)</t>
  </si>
  <si>
    <t>Predecessors</t>
  </si>
  <si>
    <t>1355 days</t>
  </si>
  <si>
    <t>Fri 24/3/23</t>
  </si>
  <si>
    <t xml:space="preserve">            Actividad 0: Preparación para la contratación (avales y certificaciones presupuestarias, aprobaciones internas, precalificación de oferentes)</t>
  </si>
  <si>
    <t>56FS-240 days</t>
  </si>
  <si>
    <t>2 mons</t>
  </si>
  <si>
    <t>Fri 19/3/21</t>
  </si>
  <si>
    <t xml:space="preserve">            Actividad 1: Proceso de contratación</t>
  </si>
  <si>
    <t>4 mons</t>
  </si>
  <si>
    <t>Mon 22/3/21</t>
  </si>
  <si>
    <t>Fri 9/7/21</t>
  </si>
  <si>
    <t xml:space="preserve">            Actividad 2: Firma de Contrato</t>
  </si>
  <si>
    <t>30 days</t>
  </si>
  <si>
    <t>Mon 12/7/21</t>
  </si>
  <si>
    <t>Fri 20/8/21</t>
  </si>
  <si>
    <t xml:space="preserve">            Actividad 3: Ejecución del Contrato</t>
  </si>
  <si>
    <t>150 days</t>
  </si>
  <si>
    <t>Mon 23/8/21</t>
  </si>
  <si>
    <t xml:space="preserve">               Primer pago (20%)</t>
  </si>
  <si>
    <t>Fri 1/10/21</t>
  </si>
  <si>
    <t xml:space="preserve">               Segundo pago (80%)</t>
  </si>
  <si>
    <t>120 days</t>
  </si>
  <si>
    <t>Mon 4/10/21</t>
  </si>
  <si>
    <t>690 days</t>
  </si>
  <si>
    <t>Fri 11/6/21</t>
  </si>
  <si>
    <t>Fri 15/5/20</t>
  </si>
  <si>
    <t>Mon 18/5/20</t>
  </si>
  <si>
    <t>1000 days</t>
  </si>
  <si>
    <t>Fri 19/8/22</t>
  </si>
  <si>
    <t>Fri 12/11/21</t>
  </si>
  <si>
    <t xml:space="preserve">            Actividad 0: Preparación para la contratación (avales y certificaciones presupuestarias, aprobaciones internas)</t>
  </si>
  <si>
    <t>3 mons</t>
  </si>
  <si>
    <t>Fri 7/8/20</t>
  </si>
  <si>
    <t xml:space="preserve">            Actividad 1: Proceso de Adquisición</t>
  </si>
  <si>
    <t>6 mons</t>
  </si>
  <si>
    <t>Mon 10/8/20</t>
  </si>
  <si>
    <t>Fri 22/1/21</t>
  </si>
  <si>
    <t>Fri 5/3/21</t>
  </si>
  <si>
    <t>180 days</t>
  </si>
  <si>
    <t>Mon 8/3/21</t>
  </si>
  <si>
    <t>10 days</t>
  </si>
  <si>
    <t xml:space="preserve">               Segundo pago (40%)</t>
  </si>
  <si>
    <t>90 days</t>
  </si>
  <si>
    <t xml:space="preserve">               Tercer pago (40%)</t>
  </si>
  <si>
    <t>760 days</t>
  </si>
  <si>
    <t>Fri 27/8/21</t>
  </si>
  <si>
    <t xml:space="preserve">      INDICADOR DE PRODUCTO 2.1: Sistema de gestion territorial y priorización de usuarios fortalecido y mejorado</t>
  </si>
  <si>
    <t xml:space="preserve">      INDICADOR DE PRODUCTO 2.2: Sistema de gestion territorial y priorización de usuarios fortalecido, mejorado e implementado</t>
  </si>
  <si>
    <t>Mon 2/3/20</t>
  </si>
  <si>
    <t>Mon 15/4/19</t>
  </si>
  <si>
    <t>7 mons</t>
  </si>
  <si>
    <t>Tue 16/4/19</t>
  </si>
  <si>
    <t>Mon 28/10/19</t>
  </si>
  <si>
    <t>Tue 29/10/19</t>
  </si>
  <si>
    <t>60 days</t>
  </si>
  <si>
    <t>Tue 10/12/19</t>
  </si>
  <si>
    <t>Mon 20/1/20</t>
  </si>
  <si>
    <t>Tue 21/1/20</t>
  </si>
  <si>
    <t>Mon 27/4/20</t>
  </si>
  <si>
    <t>Fri 17/7/20</t>
  </si>
  <si>
    <t>Mon 20/7/20</t>
  </si>
  <si>
    <t>Fri 29/1/21</t>
  </si>
  <si>
    <t>Mon 1/2/21</t>
  </si>
  <si>
    <t>Fri 12/3/21</t>
  </si>
  <si>
    <t>Mon 15/3/21</t>
  </si>
  <si>
    <t>Fri 26/3/21</t>
  </si>
  <si>
    <t>1215 days</t>
  </si>
  <si>
    <t>Fri 3/3/23</t>
  </si>
  <si>
    <t>735 days</t>
  </si>
  <si>
    <t>Mon 14/1/19</t>
  </si>
  <si>
    <t>Fri 5/11/21</t>
  </si>
  <si>
    <t>Fri 24/7/20</t>
  </si>
  <si>
    <t>296FS+200 days</t>
  </si>
  <si>
    <t>Fri 20/12/19</t>
  </si>
  <si>
    <t>8 mons</t>
  </si>
  <si>
    <t>Mon 23/12/19</t>
  </si>
  <si>
    <t>Fri 31/7/20</t>
  </si>
  <si>
    <t>Mon 3/8/20</t>
  </si>
  <si>
    <t>Fri 23/10/20</t>
  </si>
  <si>
    <t>320 days</t>
  </si>
  <si>
    <t>Mon 26/10/20</t>
  </si>
  <si>
    <t xml:space="preserve">               Primer pago (33%)</t>
  </si>
  <si>
    <t>Fri 4/12/20</t>
  </si>
  <si>
    <t xml:space="preserve">               Segundo pago (33%)</t>
  </si>
  <si>
    <t>200 days</t>
  </si>
  <si>
    <t>Fri 30/7/21</t>
  </si>
  <si>
    <t xml:space="preserve">               Tercer pago (34%)</t>
  </si>
  <si>
    <t>296FS+250 days</t>
  </si>
  <si>
    <t>5 mons</t>
  </si>
  <si>
    <t>Fri 14/8/20</t>
  </si>
  <si>
    <t>Mon 17/8/20</t>
  </si>
  <si>
    <t>Fri 25/9/20</t>
  </si>
  <si>
    <t>340 days</t>
  </si>
  <si>
    <t>Mon 28/9/20</t>
  </si>
  <si>
    <t xml:space="preserve">               Primer pago (40%)</t>
  </si>
  <si>
    <t xml:space="preserve">               Segundo pago (30%)</t>
  </si>
  <si>
    <t>Fri 2/7/21</t>
  </si>
  <si>
    <t xml:space="preserve">               Tercer pago (30%)</t>
  </si>
  <si>
    <t>1335 days</t>
  </si>
  <si>
    <t>Fri 1/12/23</t>
  </si>
  <si>
    <t>1320 days</t>
  </si>
  <si>
    <t>Fri 10/11/23</t>
  </si>
  <si>
    <t>Mon 17/2/20</t>
  </si>
  <si>
    <t>Fri 18/6/21</t>
  </si>
  <si>
    <t>Mon 1/8/22</t>
  </si>
  <si>
    <t>1190 days</t>
  </si>
  <si>
    <t>Fri 8/9/23</t>
  </si>
  <si>
    <t xml:space="preserve">   Fin del Programa</t>
  </si>
  <si>
    <t>9;17;63;104;119;128;162;185;229;203;268;276;284</t>
  </si>
  <si>
    <t>0 days</t>
  </si>
  <si>
    <t xml:space="preserve">   Elegibilidad del Programa</t>
  </si>
  <si>
    <t>1350 days</t>
  </si>
  <si>
    <t>1.4 Adquisición de 35.400 ayudas tecnicas (sillas de ruedas y sillas posturales)</t>
  </si>
  <si>
    <t>1.5 Adquisición de 383 equipos otoacústicos para 233 establecimientos de salud y hospitales que atienden partos</t>
  </si>
  <si>
    <t>1.7 Equipamiento del Laboratorio de Genética Molecular del Centro Especializado de Genética Médica (CEGEMED) del MSP</t>
  </si>
  <si>
    <t xml:space="preserve">1.1 Servicios de Impresión de manual </t>
  </si>
  <si>
    <t>MSP</t>
  </si>
  <si>
    <t>1.6 Capacitación de profesionales de la salud en el uso de los Equipos de Emisiones Otacústicas</t>
  </si>
  <si>
    <t xml:space="preserve">1.2 Capacitacion presencial y virtual a profesionales de salud en la calificación </t>
  </si>
  <si>
    <t xml:space="preserve">Nacional </t>
  </si>
  <si>
    <t>Selección basada en calidad y costo</t>
  </si>
  <si>
    <t>Auditoría</t>
  </si>
  <si>
    <t>Ley Nacional</t>
  </si>
  <si>
    <t>Contratación de consultores técnicos especializados para acompañamiento técnico</t>
  </si>
  <si>
    <t xml:space="preserve">Equipo de gestión del Proyecto </t>
  </si>
  <si>
    <t>1.3 Adquisición y adaptación de software para registro de calificación</t>
  </si>
  <si>
    <t>MIDUVI</t>
  </si>
  <si>
    <t>2.1 Adecuaciones de parques inclusivos con mobiliario urbano (Juegos, máquinas biosaludables, Mobiliario, caminerías y rotulación)</t>
  </si>
  <si>
    <t>2.2 Servicios de elaboración de Manual del buen uso, mantenimiento y gestión de parques en formatos accesibles</t>
  </si>
  <si>
    <t>Equipo de gestión</t>
  </si>
  <si>
    <t>3.13 Adquisición de equipos para el Monitoreo y Seguimiento</t>
  </si>
  <si>
    <t xml:space="preserve">3.11 Equipos técnológicos para el registro en el SIMIES </t>
  </si>
  <si>
    <t>3.4 Diseño, impresión y distribución de materiales de formación y capacitación en formato accesible</t>
  </si>
  <si>
    <t>3.7 Diseño, difusión e implementación del programa de certificación</t>
  </si>
  <si>
    <t>3.5 Capacitación presencial para 11,250 cuidadores y 8 formadores</t>
  </si>
  <si>
    <t>3.6 Capacitación presencial para 11,250 sustitutos</t>
  </si>
  <si>
    <t>3.1 Diseño del modelo de redes próximas de apoyo al cuidado</t>
  </si>
  <si>
    <t>3.3 Diseño del Plan de formación y capacitación</t>
  </si>
  <si>
    <t xml:space="preserve">3.2 Diseño del sistema de incentivos con base a economía del comportamiento </t>
  </si>
  <si>
    <t>3.9 Diseño del modelo de gestión del registro nacional en el territorio (protocolo, manuales, plan de capacitación, diseños de reportes y procesos )</t>
  </si>
  <si>
    <t xml:space="preserve">3.12 Diseño e implementación del Sistema de Monitoreo y Seguimiento a sustitutos de cuidado </t>
  </si>
  <si>
    <t>3.14 Línea de base de evaluación</t>
  </si>
  <si>
    <t xml:space="preserve">3.15 Evaluación de impacto </t>
  </si>
  <si>
    <t>Continuación de servicios de la consultoría de línea base</t>
  </si>
  <si>
    <t>3.10 Programadores para ampliar el SIMIES para el registro</t>
  </si>
  <si>
    <t>3.16 Contratación de consultores técnicos especializados para acompañamiento técnico</t>
  </si>
  <si>
    <t>4.5 Adquisición de material tecnológico  a UESS</t>
  </si>
  <si>
    <t>4.6 Adquisición de  mobiliario adaptado a UESS</t>
  </si>
  <si>
    <t>MINEDUC</t>
  </si>
  <si>
    <t>4.4 Adquisición de material didáctico a UEE</t>
  </si>
  <si>
    <t xml:space="preserve">4.3 Servicios de Capacitación para aplicación de metodología de capacitación de educación inclusiva y ejecución de capacitación  a 1000 docentes de educación especializada </t>
  </si>
  <si>
    <t>4.8 Servicios para diseño de la campaña de sensibilización</t>
  </si>
  <si>
    <t xml:space="preserve">4.7 Elaboración del Diagnóstico y Análisis situacional de la Educación Inclusiva en el Ecuador </t>
  </si>
  <si>
    <t>4.1 Acompañamiento técnico durante 15 meses de 34 profesionales (psicólogos, psicopedagogos, gestores educativos, entre otros) 3 por cada zona y 7 a nivel de planta central para monitoreo del componente</t>
  </si>
  <si>
    <t xml:space="preserve">4.2 Consultoría para el diseño del Plan de Capacitación </t>
  </si>
  <si>
    <t>Licitación Pública Internacional</t>
  </si>
  <si>
    <t>Consultoría para la evaluación intermedia del programa</t>
  </si>
  <si>
    <t>Componente 2:  Accesibilidad a espacios recreativos públicos  - MIDUVI</t>
  </si>
  <si>
    <t>Componente 3: Gestión e innovación en el cuidado de personas con discapacidad severa  - MIES</t>
  </si>
  <si>
    <t>Componente 4: Fortalecimiento de la Educación Especializada e Inclusiva  - MINEDUC</t>
  </si>
  <si>
    <t>Componente 1: Diagnóstico oportuno y atención en salud - MSP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</si>
</sst>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&quot;$&quot;#,##0.00;[Red]&quot;$&quot;\-#,##0.00"/>
    <numFmt numFmtId="165" formatCode="_ * #,##0.00_ ;_ * \-#,##0.00_ ;_ * &quot;-&quot;??_ ;_ @_ "/>
    <numFmt numFmtId="166" formatCode="[$USD]\ #,##0.00"/>
    <numFmt numFmtId="167" formatCode="0.0%"/>
    <numFmt numFmtId="168" formatCode="_-[$$-540A]* #,##0_ ;_-[$$-540A]* \-#,##0\ ;_-[$$-540A]* \-_ ;_-@_ "/>
    <numFmt numFmtId="169" formatCode="_-[$$-540A]* #,##0_ ;_-[$$-540A]* \-#,##0\ ;_-[$$-540A]* &quot;-&quot;_ ;_-@_ "/>
    <numFmt numFmtId="170" formatCode="&quot;$&quot;\ #,##0"/>
    <numFmt numFmtId="171" formatCode="[$USD]\ #,##0"/>
  </numFmts>
  <fonts count="55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color indexed="81"/>
      <name val="Tahoma"/>
      <family val="2"/>
    </font>
    <font>
      <sz val="8"/>
      <color indexed="81"/>
      <name val="Tahoma"/>
      <family val="2"/>
    </font>
    <font>
      <sz val="14"/>
      <color indexed="81"/>
      <name val="Tahoma"/>
      <family val="2"/>
    </font>
    <font>
      <sz val="9"/>
      <color indexed="8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9"/>
      <name val="Arial"/>
      <family val="2"/>
    </font>
    <font>
      <sz val="10"/>
      <color rgb="FFFF0000"/>
      <name val="Calibri"/>
      <family val="2"/>
      <scheme val="minor"/>
    </font>
    <font>
      <sz val="8"/>
      <color rgb="FF363636"/>
      <name val="Arial"/>
      <family val="2"/>
    </font>
    <font>
      <b/>
      <sz val="10"/>
      <color rgb="FF000000"/>
      <name val="Arial"/>
      <family val="2"/>
    </font>
    <font>
      <b/>
      <sz val="8"/>
      <color rgb="FFED1C24"/>
      <name val="Arial"/>
      <family val="2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b/>
      <sz val="9"/>
      <color rgb="FF000000"/>
      <name val="Arial"/>
      <family val="2"/>
    </font>
    <font>
      <sz val="8"/>
      <color rgb="FFED1C24"/>
      <name val="Arial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C3D69B"/>
        <bgColor indexed="64"/>
      </patternFill>
    </fill>
    <fill>
      <patternFill patternType="solid">
        <fgColor rgb="FFFAC08F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B7DDE8"/>
        <bgColor indexed="64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B1BBCC"/>
      </left>
      <right style="thin">
        <color rgb="FFB1BBCC"/>
      </right>
      <top/>
      <bottom style="thin">
        <color rgb="FFB1BBCC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1" applyNumberFormat="0" applyAlignment="0" applyProtection="0"/>
    <xf numFmtId="0" fontId="21" fillId="0" borderId="6" applyNumberFormat="0" applyFill="0" applyAlignment="0" applyProtection="0"/>
    <xf numFmtId="0" fontId="22" fillId="22" borderId="0" applyNumberFormat="0" applyBorder="0" applyAlignment="0" applyProtection="0"/>
    <xf numFmtId="0" fontId="4" fillId="0" borderId="0"/>
    <xf numFmtId="0" fontId="4" fillId="23" borderId="7" applyNumberFormat="0" applyFont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165" fontId="41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" fillId="0" borderId="0"/>
  </cellStyleXfs>
  <cellXfs count="220">
    <xf numFmtId="0" fontId="0" fillId="0" borderId="0" xfId="0"/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3" fillId="24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0" fontId="2" fillId="24" borderId="10" xfId="0" applyFont="1" applyFill="1" applyBorder="1" applyAlignment="1">
      <alignment horizontal="left" vertical="center" wrapText="1"/>
    </xf>
    <xf numFmtId="0" fontId="2" fillId="24" borderId="10" xfId="0" applyFont="1" applyFill="1" applyBorder="1" applyAlignment="1">
      <alignment vertical="center" wrapText="1"/>
    </xf>
    <xf numFmtId="0" fontId="32" fillId="0" borderId="0" xfId="0" applyFont="1"/>
    <xf numFmtId="0" fontId="33" fillId="25" borderId="11" xfId="0" applyFont="1" applyFill="1" applyBorder="1" applyAlignment="1">
      <alignment horizontal="center" vertical="center"/>
    </xf>
    <xf numFmtId="0" fontId="33" fillId="25" borderId="12" xfId="0" applyFont="1" applyFill="1" applyBorder="1" applyAlignment="1">
      <alignment horizontal="center" vertical="center"/>
    </xf>
    <xf numFmtId="0" fontId="33" fillId="25" borderId="13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vertical="center"/>
    </xf>
    <xf numFmtId="0" fontId="32" fillId="0" borderId="15" xfId="0" applyFont="1" applyBorder="1" applyAlignment="1">
      <alignment vertical="center"/>
    </xf>
    <xf numFmtId="0" fontId="32" fillId="0" borderId="18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0" fontId="34" fillId="25" borderId="20" xfId="0" applyFont="1" applyFill="1" applyBorder="1" applyAlignment="1">
      <alignment horizontal="center" vertical="center"/>
    </xf>
    <xf numFmtId="0" fontId="34" fillId="25" borderId="21" xfId="0" applyFont="1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32" fillId="0" borderId="0" xfId="0" applyFont="1" applyFill="1" applyAlignment="1">
      <alignment vertical="center" wrapText="1"/>
    </xf>
    <xf numFmtId="0" fontId="36" fillId="25" borderId="22" xfId="0" applyFont="1" applyFill="1" applyBorder="1" applyAlignment="1">
      <alignment horizontal="center" vertical="center" wrapText="1"/>
    </xf>
    <xf numFmtId="0" fontId="36" fillId="25" borderId="10" xfId="0" applyFont="1" applyFill="1" applyBorder="1" applyAlignment="1">
      <alignment horizontal="center" vertical="center" wrapText="1"/>
    </xf>
    <xf numFmtId="0" fontId="36" fillId="25" borderId="15" xfId="0" applyFont="1" applyFill="1" applyBorder="1" applyAlignment="1">
      <alignment horizontal="center" vertical="center" wrapText="1"/>
    </xf>
    <xf numFmtId="0" fontId="37" fillId="0" borderId="23" xfId="0" applyFont="1" applyFill="1" applyBorder="1" applyAlignment="1">
      <alignment horizontal="left" vertical="center" wrapText="1"/>
    </xf>
    <xf numFmtId="0" fontId="32" fillId="0" borderId="18" xfId="0" applyFont="1" applyFill="1" applyBorder="1" applyAlignment="1">
      <alignment horizontal="left" vertical="center" wrapText="1"/>
    </xf>
    <xf numFmtId="0" fontId="32" fillId="0" borderId="19" xfId="0" applyFont="1" applyFill="1" applyBorder="1" applyAlignment="1">
      <alignment horizontal="left" vertical="center" wrapText="1"/>
    </xf>
    <xf numFmtId="0" fontId="32" fillId="0" borderId="22" xfId="0" quotePrefix="1" applyFont="1" applyBorder="1" applyAlignment="1" applyProtection="1"/>
    <xf numFmtId="166" fontId="32" fillId="0" borderId="10" xfId="0" applyNumberFormat="1" applyFont="1" applyFill="1" applyBorder="1" applyAlignment="1">
      <alignment horizontal="right" vertical="center" wrapText="1"/>
    </xf>
    <xf numFmtId="166" fontId="32" fillId="0" borderId="15" xfId="0" applyNumberFormat="1" applyFont="1" applyFill="1" applyBorder="1" applyAlignment="1">
      <alignment horizontal="right" vertical="center" wrapText="1"/>
    </xf>
    <xf numFmtId="0" fontId="32" fillId="0" borderId="22" xfId="0" applyFont="1" applyBorder="1" applyAlignment="1" applyProtection="1"/>
    <xf numFmtId="0" fontId="36" fillId="25" borderId="23" xfId="0" applyFont="1" applyFill="1" applyBorder="1" applyAlignment="1">
      <alignment horizontal="center" vertical="center" wrapText="1"/>
    </xf>
    <xf numFmtId="0" fontId="36" fillId="25" borderId="26" xfId="0" applyFont="1" applyFill="1" applyBorder="1" applyAlignment="1">
      <alignment horizontal="center" vertical="center" wrapText="1"/>
    </xf>
    <xf numFmtId="0" fontId="40" fillId="25" borderId="10" xfId="0" applyFont="1" applyFill="1" applyBorder="1" applyAlignment="1">
      <alignment horizontal="center" vertical="center" wrapText="1"/>
    </xf>
    <xf numFmtId="0" fontId="32" fillId="0" borderId="34" xfId="0" applyFont="1" applyFill="1" applyBorder="1" applyAlignment="1">
      <alignment vertical="center" wrapText="1"/>
    </xf>
    <xf numFmtId="0" fontId="32" fillId="0" borderId="22" xfId="0" applyFont="1" applyFill="1" applyBorder="1" applyAlignment="1">
      <alignment vertical="center" wrapText="1"/>
    </xf>
    <xf numFmtId="0" fontId="32" fillId="0" borderId="35" xfId="0" applyFont="1" applyFill="1" applyBorder="1" applyAlignment="1">
      <alignment vertical="center" wrapText="1"/>
    </xf>
    <xf numFmtId="0" fontId="32" fillId="0" borderId="10" xfId="0" applyFont="1" applyFill="1" applyBorder="1" applyAlignment="1">
      <alignment vertical="center" wrapText="1"/>
    </xf>
    <xf numFmtId="0" fontId="32" fillId="0" borderId="15" xfId="0" applyFont="1" applyFill="1" applyBorder="1" applyAlignment="1">
      <alignment vertical="center" wrapText="1"/>
    </xf>
    <xf numFmtId="0" fontId="32" fillId="0" borderId="23" xfId="0" applyFont="1" applyFill="1" applyBorder="1" applyAlignment="1">
      <alignment vertical="center" wrapText="1"/>
    </xf>
    <xf numFmtId="0" fontId="32" fillId="0" borderId="36" xfId="0" applyFont="1" applyFill="1" applyBorder="1" applyAlignment="1">
      <alignment vertical="center" wrapText="1"/>
    </xf>
    <xf numFmtId="0" fontId="32" fillId="0" borderId="18" xfId="0" applyFont="1" applyFill="1" applyBorder="1" applyAlignment="1">
      <alignment vertical="center" wrapText="1"/>
    </xf>
    <xf numFmtId="0" fontId="32" fillId="0" borderId="19" xfId="0" applyFont="1" applyFill="1" applyBorder="1" applyAlignment="1">
      <alignment vertical="center" wrapText="1"/>
    </xf>
    <xf numFmtId="0" fontId="32" fillId="0" borderId="37" xfId="0" applyFont="1" applyFill="1" applyBorder="1" applyAlignment="1">
      <alignment vertical="center" wrapText="1"/>
    </xf>
    <xf numFmtId="0" fontId="32" fillId="0" borderId="35" xfId="0" applyFont="1" applyFill="1" applyBorder="1" applyAlignment="1">
      <alignment horizontal="left" vertical="center" wrapText="1"/>
    </xf>
    <xf numFmtId="0" fontId="32" fillId="0" borderId="10" xfId="0" applyFont="1" applyFill="1" applyBorder="1" applyAlignment="1">
      <alignment horizontal="left" vertical="center" wrapText="1"/>
    </xf>
    <xf numFmtId="0" fontId="32" fillId="0" borderId="33" xfId="0" applyFont="1" applyFill="1" applyBorder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vertical="center" wrapText="1"/>
    </xf>
    <xf numFmtId="15" fontId="32" fillId="0" borderId="10" xfId="0" applyNumberFormat="1" applyFont="1" applyFill="1" applyBorder="1" applyAlignment="1">
      <alignment vertical="center" wrapText="1"/>
    </xf>
    <xf numFmtId="0" fontId="32" fillId="0" borderId="14" xfId="0" applyFont="1" applyFill="1" applyBorder="1" applyAlignment="1">
      <alignment vertical="center" wrapText="1"/>
    </xf>
    <xf numFmtId="0" fontId="32" fillId="0" borderId="31" xfId="0" applyFont="1" applyFill="1" applyBorder="1" applyAlignment="1">
      <alignment vertical="center" wrapText="1"/>
    </xf>
    <xf numFmtId="0" fontId="32" fillId="0" borderId="24" xfId="0" applyFont="1" applyFill="1" applyBorder="1" applyAlignment="1">
      <alignment vertical="center" wrapText="1"/>
    </xf>
    <xf numFmtId="15" fontId="32" fillId="0" borderId="24" xfId="0" applyNumberFormat="1" applyFont="1" applyFill="1" applyBorder="1" applyAlignment="1">
      <alignment vertical="center" wrapText="1"/>
    </xf>
    <xf numFmtId="0" fontId="32" fillId="0" borderId="39" xfId="0" applyFont="1" applyFill="1" applyBorder="1" applyAlignment="1">
      <alignment vertical="center" wrapText="1"/>
    </xf>
    <xf numFmtId="17" fontId="32" fillId="0" borderId="10" xfId="0" applyNumberFormat="1" applyFont="1" applyFill="1" applyBorder="1" applyAlignment="1">
      <alignment vertical="center" wrapText="1"/>
    </xf>
    <xf numFmtId="15" fontId="32" fillId="0" borderId="18" xfId="0" applyNumberFormat="1" applyFont="1" applyFill="1" applyBorder="1" applyAlignment="1">
      <alignment vertical="center" wrapText="1"/>
    </xf>
    <xf numFmtId="0" fontId="40" fillId="25" borderId="10" xfId="0" applyFont="1" applyFill="1" applyBorder="1" applyAlignment="1">
      <alignment horizontal="center" vertical="center" wrapText="1"/>
    </xf>
    <xf numFmtId="164" fontId="43" fillId="27" borderId="38" xfId="0" applyNumberFormat="1" applyFont="1" applyFill="1" applyBorder="1" applyAlignment="1">
      <alignment horizontal="right" vertical="center" wrapText="1"/>
    </xf>
    <xf numFmtId="164" fontId="42" fillId="0" borderId="10" xfId="0" applyNumberFormat="1" applyFont="1" applyBorder="1" applyAlignment="1">
      <alignment vertical="center"/>
    </xf>
    <xf numFmtId="165" fontId="32" fillId="0" borderId="10" xfId="43" applyFont="1" applyFill="1" applyBorder="1" applyAlignment="1">
      <alignment vertical="center" wrapText="1"/>
    </xf>
    <xf numFmtId="165" fontId="32" fillId="0" borderId="18" xfId="43" applyFont="1" applyFill="1" applyBorder="1" applyAlignment="1">
      <alignment vertical="center" wrapText="1"/>
    </xf>
    <xf numFmtId="14" fontId="32" fillId="0" borderId="18" xfId="0" applyNumberFormat="1" applyFont="1" applyFill="1" applyBorder="1" applyAlignment="1">
      <alignment vertical="center" wrapText="1"/>
    </xf>
    <xf numFmtId="14" fontId="32" fillId="0" borderId="10" xfId="0" applyNumberFormat="1" applyFont="1" applyFill="1" applyBorder="1" applyAlignment="1">
      <alignment vertical="center" wrapText="1"/>
    </xf>
    <xf numFmtId="14" fontId="44" fillId="0" borderId="10" xfId="0" applyNumberFormat="1" applyFont="1" applyFill="1" applyBorder="1" applyAlignment="1">
      <alignment vertical="center" wrapText="1"/>
    </xf>
    <xf numFmtId="15" fontId="32" fillId="28" borderId="10" xfId="0" applyNumberFormat="1" applyFont="1" applyFill="1" applyBorder="1" applyAlignment="1">
      <alignment vertical="center" wrapText="1"/>
    </xf>
    <xf numFmtId="164" fontId="42" fillId="0" borderId="18" xfId="0" applyNumberFormat="1" applyFont="1" applyBorder="1" applyAlignment="1">
      <alignment vertical="center"/>
    </xf>
    <xf numFmtId="17" fontId="32" fillId="0" borderId="18" xfId="0" applyNumberFormat="1" applyFont="1" applyFill="1" applyBorder="1" applyAlignment="1">
      <alignment vertical="center" wrapText="1"/>
    </xf>
    <xf numFmtId="0" fontId="45" fillId="0" borderId="10" xfId="0" applyFont="1" applyFill="1" applyBorder="1" applyAlignment="1">
      <alignment vertical="center" wrapText="1"/>
    </xf>
    <xf numFmtId="165" fontId="32" fillId="26" borderId="0" xfId="0" applyNumberFormat="1" applyFont="1" applyFill="1" applyAlignment="1">
      <alignment vertical="center" wrapText="1"/>
    </xf>
    <xf numFmtId="164" fontId="32" fillId="26" borderId="18" xfId="0" applyNumberFormat="1" applyFont="1" applyFill="1" applyBorder="1" applyAlignment="1">
      <alignment vertical="center" wrapText="1"/>
    </xf>
    <xf numFmtId="164" fontId="32" fillId="0" borderId="0" xfId="0" applyNumberFormat="1" applyFont="1" applyFill="1" applyAlignment="1">
      <alignment vertical="center" wrapText="1"/>
    </xf>
    <xf numFmtId="164" fontId="32" fillId="0" borderId="10" xfId="0" applyNumberFormat="1" applyFont="1" applyFill="1" applyBorder="1" applyAlignment="1">
      <alignment vertical="center" wrapText="1"/>
    </xf>
    <xf numFmtId="166" fontId="32" fillId="0" borderId="0" xfId="0" applyNumberFormat="1" applyFont="1" applyFill="1" applyAlignment="1">
      <alignment vertical="center" wrapText="1"/>
    </xf>
    <xf numFmtId="0" fontId="46" fillId="29" borderId="38" xfId="0" applyFont="1" applyFill="1" applyBorder="1" applyAlignment="1">
      <alignment vertical="center" wrapText="1"/>
    </xf>
    <xf numFmtId="0" fontId="46" fillId="29" borderId="38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vertical="center" wrapText="1"/>
    </xf>
    <xf numFmtId="164" fontId="43" fillId="30" borderId="38" xfId="0" applyNumberFormat="1" applyFont="1" applyFill="1" applyBorder="1" applyAlignment="1">
      <alignment horizontal="right" vertical="center" wrapText="1"/>
    </xf>
    <xf numFmtId="164" fontId="47" fillId="30" borderId="38" xfId="0" applyNumberFormat="1" applyFont="1" applyFill="1" applyBorder="1" applyAlignment="1">
      <alignment horizontal="right" vertical="center" wrapText="1"/>
    </xf>
    <xf numFmtId="0" fontId="43" fillId="31" borderId="38" xfId="0" applyFont="1" applyFill="1" applyBorder="1" applyAlignment="1">
      <alignment vertical="center" wrapText="1"/>
    </xf>
    <xf numFmtId="164" fontId="43" fillId="31" borderId="38" xfId="0" applyNumberFormat="1" applyFont="1" applyFill="1" applyBorder="1" applyAlignment="1">
      <alignment horizontal="right" vertical="center" wrapText="1"/>
    </xf>
    <xf numFmtId="0" fontId="43" fillId="32" borderId="38" xfId="0" applyFont="1" applyFill="1" applyBorder="1" applyAlignment="1">
      <alignment vertical="center" wrapText="1"/>
    </xf>
    <xf numFmtId="164" fontId="43" fillId="32" borderId="38" xfId="0" applyNumberFormat="1" applyFont="1" applyFill="1" applyBorder="1" applyAlignment="1">
      <alignment horizontal="right" vertical="center" wrapText="1"/>
    </xf>
    <xf numFmtId="0" fontId="43" fillId="27" borderId="38" xfId="0" applyFont="1" applyFill="1" applyBorder="1" applyAlignment="1">
      <alignment vertical="center" wrapText="1"/>
    </xf>
    <xf numFmtId="0" fontId="43" fillId="33" borderId="38" xfId="0" applyFont="1" applyFill="1" applyBorder="1" applyAlignment="1">
      <alignment vertical="center" wrapText="1"/>
    </xf>
    <xf numFmtId="164" fontId="43" fillId="33" borderId="38" xfId="0" applyNumberFormat="1" applyFont="1" applyFill="1" applyBorder="1" applyAlignment="1">
      <alignment horizontal="right" vertical="center" wrapText="1"/>
    </xf>
    <xf numFmtId="0" fontId="42" fillId="27" borderId="38" xfId="0" applyFont="1" applyFill="1" applyBorder="1" applyAlignment="1">
      <alignment vertical="center" wrapText="1"/>
    </xf>
    <xf numFmtId="0" fontId="42" fillId="0" borderId="38" xfId="0" applyFont="1" applyBorder="1" applyAlignment="1">
      <alignment vertical="center"/>
    </xf>
    <xf numFmtId="0" fontId="42" fillId="0" borderId="10" xfId="0" applyFont="1" applyBorder="1" applyAlignment="1">
      <alignment vertical="center"/>
    </xf>
    <xf numFmtId="15" fontId="32" fillId="0" borderId="33" xfId="0" applyNumberFormat="1" applyFont="1" applyFill="1" applyBorder="1" applyAlignment="1">
      <alignment vertical="center" wrapText="1"/>
    </xf>
    <xf numFmtId="0" fontId="42" fillId="0" borderId="40" xfId="0" applyFont="1" applyBorder="1" applyAlignment="1">
      <alignment vertical="center"/>
    </xf>
    <xf numFmtId="164" fontId="42" fillId="27" borderId="38" xfId="0" applyNumberFormat="1" applyFont="1" applyFill="1" applyBorder="1" applyAlignment="1">
      <alignment horizontal="right" vertical="center" wrapText="1"/>
    </xf>
    <xf numFmtId="164" fontId="49" fillId="0" borderId="10" xfId="0" applyNumberFormat="1" applyFont="1" applyBorder="1" applyAlignment="1">
      <alignment vertical="center"/>
    </xf>
    <xf numFmtId="164" fontId="45" fillId="0" borderId="10" xfId="0" applyNumberFormat="1" applyFont="1" applyBorder="1" applyAlignment="1">
      <alignment vertical="center"/>
    </xf>
    <xf numFmtId="164" fontId="49" fillId="26" borderId="10" xfId="0" applyNumberFormat="1" applyFont="1" applyFill="1" applyBorder="1" applyAlignment="1">
      <alignment vertical="center"/>
    </xf>
    <xf numFmtId="164" fontId="49" fillId="0" borderId="0" xfId="0" applyNumberFormat="1" applyFont="1" applyBorder="1" applyAlignment="1">
      <alignment vertical="center"/>
    </xf>
    <xf numFmtId="164" fontId="49" fillId="26" borderId="0" xfId="0" applyNumberFormat="1" applyFont="1" applyFill="1" applyBorder="1" applyAlignment="1">
      <alignment vertical="center"/>
    </xf>
    <xf numFmtId="165" fontId="0" fillId="0" borderId="0" xfId="43" applyFont="1"/>
    <xf numFmtId="0" fontId="32" fillId="26" borderId="10" xfId="0" applyFont="1" applyFill="1" applyBorder="1" applyAlignment="1">
      <alignment vertical="center" wrapText="1"/>
    </xf>
    <xf numFmtId="0" fontId="43" fillId="26" borderId="38" xfId="0" applyFont="1" applyFill="1" applyBorder="1" applyAlignment="1">
      <alignment vertical="center" wrapText="1"/>
    </xf>
    <xf numFmtId="0" fontId="43" fillId="0" borderId="38" xfId="0" applyFont="1" applyFill="1" applyBorder="1" applyAlignment="1">
      <alignment vertical="center" wrapText="1"/>
    </xf>
    <xf numFmtId="164" fontId="4" fillId="30" borderId="38" xfId="0" applyNumberFormat="1" applyFont="1" applyFill="1" applyBorder="1" applyAlignment="1">
      <alignment vertical="center" wrapText="1"/>
    </xf>
    <xf numFmtId="164" fontId="4" fillId="30" borderId="38" xfId="0" applyNumberFormat="1" applyFont="1" applyFill="1" applyBorder="1" applyAlignment="1">
      <alignment horizontal="center" vertical="center" wrapText="1"/>
    </xf>
    <xf numFmtId="164" fontId="1" fillId="31" borderId="38" xfId="0" applyNumberFormat="1" applyFont="1" applyFill="1" applyBorder="1" applyAlignment="1">
      <alignment vertical="center" wrapText="1"/>
    </xf>
    <xf numFmtId="164" fontId="1" fillId="31" borderId="38" xfId="0" applyNumberFormat="1" applyFont="1" applyFill="1" applyBorder="1" applyAlignment="1">
      <alignment horizontal="center" vertical="center" wrapText="1"/>
    </xf>
    <xf numFmtId="164" fontId="1" fillId="32" borderId="38" xfId="0" applyNumberFormat="1" applyFont="1" applyFill="1" applyBorder="1" applyAlignment="1">
      <alignment vertical="center" wrapText="1"/>
    </xf>
    <xf numFmtId="164" fontId="1" fillId="32" borderId="38" xfId="0" applyNumberFormat="1" applyFont="1" applyFill="1" applyBorder="1" applyAlignment="1">
      <alignment horizontal="center" vertical="center" wrapText="1"/>
    </xf>
    <xf numFmtId="164" fontId="1" fillId="27" borderId="38" xfId="0" applyNumberFormat="1" applyFont="1" applyFill="1" applyBorder="1" applyAlignment="1">
      <alignment vertical="center" wrapText="1"/>
    </xf>
    <xf numFmtId="164" fontId="43" fillId="27" borderId="38" xfId="0" applyNumberFormat="1" applyFont="1" applyFill="1" applyBorder="1" applyAlignment="1">
      <alignment vertical="center" wrapText="1"/>
    </xf>
    <xf numFmtId="164" fontId="43" fillId="27" borderId="38" xfId="0" applyNumberFormat="1" applyFont="1" applyFill="1" applyBorder="1" applyAlignment="1">
      <alignment horizontal="center" vertical="center" wrapText="1"/>
    </xf>
    <xf numFmtId="164" fontId="1" fillId="33" borderId="38" xfId="0" applyNumberFormat="1" applyFont="1" applyFill="1" applyBorder="1" applyAlignment="1">
      <alignment vertical="center" wrapText="1"/>
    </xf>
    <xf numFmtId="164" fontId="1" fillId="33" borderId="38" xfId="0" applyNumberFormat="1" applyFont="1" applyFill="1" applyBorder="1" applyAlignment="1">
      <alignment horizontal="center" vertical="center" wrapText="1"/>
    </xf>
    <xf numFmtId="164" fontId="48" fillId="27" borderId="38" xfId="0" applyNumberFormat="1" applyFont="1" applyFill="1" applyBorder="1" applyAlignment="1">
      <alignment horizontal="center" vertical="center" wrapText="1"/>
    </xf>
    <xf numFmtId="164" fontId="48" fillId="27" borderId="38" xfId="0" applyNumberFormat="1" applyFont="1" applyFill="1" applyBorder="1" applyAlignment="1">
      <alignment vertical="center" wrapText="1"/>
    </xf>
    <xf numFmtId="164" fontId="1" fillId="27" borderId="38" xfId="0" applyNumberFormat="1" applyFont="1" applyFill="1" applyBorder="1" applyAlignment="1">
      <alignment horizontal="center" vertical="center" wrapText="1"/>
    </xf>
    <xf numFmtId="164" fontId="43" fillId="33" borderId="38" xfId="0" applyNumberFormat="1" applyFont="1" applyFill="1" applyBorder="1" applyAlignment="1">
      <alignment vertical="center" wrapText="1"/>
    </xf>
    <xf numFmtId="164" fontId="42" fillId="27" borderId="38" xfId="0" applyNumberFormat="1" applyFont="1" applyFill="1" applyBorder="1" applyAlignment="1">
      <alignment vertical="center" wrapText="1"/>
    </xf>
    <xf numFmtId="0" fontId="4" fillId="0" borderId="0" xfId="0" applyFont="1"/>
    <xf numFmtId="167" fontId="0" fillId="0" borderId="0" xfId="44" applyNumberFormat="1" applyFont="1"/>
    <xf numFmtId="0" fontId="0" fillId="0" borderId="29" xfId="0" applyBorder="1"/>
    <xf numFmtId="0" fontId="4" fillId="0" borderId="30" xfId="0" applyFont="1" applyBorder="1"/>
    <xf numFmtId="0" fontId="4" fillId="0" borderId="31" xfId="0" applyFont="1" applyBorder="1"/>
    <xf numFmtId="0" fontId="0" fillId="0" borderId="41" xfId="0" applyBorder="1"/>
    <xf numFmtId="0" fontId="0" fillId="0" borderId="0" xfId="0" applyBorder="1"/>
    <xf numFmtId="167" fontId="0" fillId="0" borderId="0" xfId="44" applyNumberFormat="1" applyFont="1" applyBorder="1"/>
    <xf numFmtId="165" fontId="0" fillId="0" borderId="0" xfId="43" applyFont="1" applyBorder="1"/>
    <xf numFmtId="167" fontId="0" fillId="0" borderId="42" xfId="44" applyNumberFormat="1" applyFont="1" applyBorder="1"/>
    <xf numFmtId="0" fontId="4" fillId="0" borderId="0" xfId="0" applyFont="1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165" fontId="0" fillId="0" borderId="44" xfId="43" applyFont="1" applyBorder="1"/>
    <xf numFmtId="0" fontId="0" fillId="0" borderId="45" xfId="0" applyBorder="1"/>
    <xf numFmtId="0" fontId="4" fillId="0" borderId="0" xfId="0" applyFont="1" applyFill="1" applyBorder="1"/>
    <xf numFmtId="0" fontId="4" fillId="30" borderId="38" xfId="0" applyFont="1" applyFill="1" applyBorder="1" applyAlignment="1">
      <alignment vertical="center" wrapText="1"/>
    </xf>
    <xf numFmtId="0" fontId="51" fillId="30" borderId="38" xfId="0" applyFont="1" applyFill="1" applyBorder="1" applyAlignment="1">
      <alignment horizontal="right" vertical="center" wrapText="1"/>
    </xf>
    <xf numFmtId="164" fontId="51" fillId="30" borderId="38" xfId="0" applyNumberFormat="1" applyFont="1" applyFill="1" applyBorder="1" applyAlignment="1">
      <alignment horizontal="right" vertical="center" wrapText="1"/>
    </xf>
    <xf numFmtId="0" fontId="4" fillId="30" borderId="38" xfId="0" applyFont="1" applyFill="1" applyBorder="1" applyAlignment="1">
      <alignment horizontal="center" vertical="center" wrapText="1"/>
    </xf>
    <xf numFmtId="0" fontId="1" fillId="31" borderId="38" xfId="0" applyFont="1" applyFill="1" applyBorder="1" applyAlignment="1">
      <alignment vertical="center" wrapText="1"/>
    </xf>
    <xf numFmtId="0" fontId="43" fillId="31" borderId="38" xfId="0" applyFont="1" applyFill="1" applyBorder="1" applyAlignment="1">
      <alignment horizontal="right" vertical="center" wrapText="1"/>
    </xf>
    <xf numFmtId="0" fontId="1" fillId="31" borderId="38" xfId="0" applyFont="1" applyFill="1" applyBorder="1" applyAlignment="1">
      <alignment horizontal="center" vertical="center" wrapText="1"/>
    </xf>
    <xf numFmtId="0" fontId="1" fillId="32" borderId="38" xfId="0" applyFont="1" applyFill="1" applyBorder="1" applyAlignment="1">
      <alignment vertical="center" wrapText="1"/>
    </xf>
    <xf numFmtId="0" fontId="43" fillId="32" borderId="38" xfId="0" applyFont="1" applyFill="1" applyBorder="1" applyAlignment="1">
      <alignment horizontal="right" vertical="center" wrapText="1"/>
    </xf>
    <xf numFmtId="0" fontId="1" fillId="32" borderId="38" xfId="0" applyFont="1" applyFill="1" applyBorder="1" applyAlignment="1">
      <alignment horizontal="center" vertical="center" wrapText="1"/>
    </xf>
    <xf numFmtId="0" fontId="1" fillId="27" borderId="38" xfId="0" applyFont="1" applyFill="1" applyBorder="1" applyAlignment="1">
      <alignment vertical="center" wrapText="1"/>
    </xf>
    <xf numFmtId="0" fontId="43" fillId="27" borderId="38" xfId="0" applyFont="1" applyFill="1" applyBorder="1" applyAlignment="1">
      <alignment horizontal="right" vertical="center" wrapText="1"/>
    </xf>
    <xf numFmtId="0" fontId="43" fillId="27" borderId="38" xfId="0" applyFont="1" applyFill="1" applyBorder="1" applyAlignment="1">
      <alignment horizontal="center" vertical="center" wrapText="1"/>
    </xf>
    <xf numFmtId="0" fontId="1" fillId="27" borderId="38" xfId="0" applyFont="1" applyFill="1" applyBorder="1" applyAlignment="1">
      <alignment horizontal="center" vertical="center" wrapText="1"/>
    </xf>
    <xf numFmtId="0" fontId="48" fillId="27" borderId="38" xfId="0" applyFont="1" applyFill="1" applyBorder="1" applyAlignment="1">
      <alignment horizontal="center" vertical="center" wrapText="1"/>
    </xf>
    <xf numFmtId="0" fontId="42" fillId="27" borderId="38" xfId="0" applyFont="1" applyFill="1" applyBorder="1" applyAlignment="1">
      <alignment horizontal="right" vertical="center" wrapText="1"/>
    </xf>
    <xf numFmtId="0" fontId="1" fillId="33" borderId="38" xfId="0" applyFont="1" applyFill="1" applyBorder="1" applyAlignment="1">
      <alignment vertical="center" wrapText="1"/>
    </xf>
    <xf numFmtId="0" fontId="43" fillId="33" borderId="38" xfId="0" applyFont="1" applyFill="1" applyBorder="1" applyAlignment="1">
      <alignment horizontal="right" vertical="center" wrapText="1"/>
    </xf>
    <xf numFmtId="0" fontId="1" fillId="33" borderId="38" xfId="0" applyFont="1" applyFill="1" applyBorder="1" applyAlignment="1">
      <alignment horizontal="center" vertical="center" wrapText="1"/>
    </xf>
    <xf numFmtId="0" fontId="48" fillId="27" borderId="38" xfId="0" applyFont="1" applyFill="1" applyBorder="1" applyAlignment="1">
      <alignment vertical="center" wrapText="1"/>
    </xf>
    <xf numFmtId="0" fontId="52" fillId="27" borderId="38" xfId="0" applyFont="1" applyFill="1" applyBorder="1" applyAlignment="1">
      <alignment horizontal="right" vertical="center" wrapText="1"/>
    </xf>
    <xf numFmtId="15" fontId="42" fillId="0" borderId="38" xfId="0" applyNumberFormat="1" applyFont="1" applyBorder="1" applyAlignment="1">
      <alignment vertical="center"/>
    </xf>
    <xf numFmtId="0" fontId="40" fillId="25" borderId="10" xfId="0" applyFont="1" applyFill="1" applyBorder="1" applyAlignment="1">
      <alignment horizontal="center" vertical="center" wrapText="1"/>
    </xf>
    <xf numFmtId="0" fontId="32" fillId="0" borderId="15" xfId="0" applyFont="1" applyBorder="1" applyAlignment="1">
      <alignment vertical="center" wrapText="1"/>
    </xf>
    <xf numFmtId="0" fontId="53" fillId="0" borderId="10" xfId="0" applyFont="1" applyBorder="1" applyAlignment="1">
      <alignment horizontal="left" vertical="center" wrapText="1"/>
    </xf>
    <xf numFmtId="168" fontId="53" fillId="0" borderId="10" xfId="0" applyNumberFormat="1" applyFont="1" applyBorder="1" applyAlignment="1">
      <alignment horizontal="left" vertical="center"/>
    </xf>
    <xf numFmtId="0" fontId="27" fillId="28" borderId="10" xfId="0" applyFont="1" applyFill="1" applyBorder="1" applyAlignment="1">
      <alignment horizontal="left" vertical="center" wrapText="1"/>
    </xf>
    <xf numFmtId="0" fontId="32" fillId="0" borderId="0" xfId="0" applyNumberFormat="1" applyFont="1" applyFill="1" applyAlignment="1">
      <alignment vertical="center" wrapText="1"/>
    </xf>
    <xf numFmtId="168" fontId="27" fillId="0" borderId="10" xfId="0" applyNumberFormat="1" applyFont="1" applyBorder="1" applyAlignment="1">
      <alignment horizontal="left" vertical="center"/>
    </xf>
    <xf numFmtId="169" fontId="54" fillId="0" borderId="12" xfId="0" applyNumberFormat="1" applyFont="1" applyFill="1" applyBorder="1" applyAlignment="1">
      <alignment horizontal="center" vertical="center"/>
    </xf>
    <xf numFmtId="165" fontId="32" fillId="28" borderId="10" xfId="43" applyFont="1" applyFill="1" applyBorder="1" applyAlignment="1">
      <alignment vertical="center" wrapText="1"/>
    </xf>
    <xf numFmtId="170" fontId="27" fillId="28" borderId="10" xfId="45" applyNumberFormat="1" applyFont="1" applyFill="1" applyBorder="1" applyAlignment="1">
      <alignment vertical="center" wrapText="1"/>
    </xf>
    <xf numFmtId="0" fontId="27" fillId="28" borderId="33" xfId="0" applyFont="1" applyFill="1" applyBorder="1" applyAlignment="1">
      <alignment horizontal="left" vertical="center" wrapText="1"/>
    </xf>
    <xf numFmtId="0" fontId="54" fillId="28" borderId="10" xfId="0" applyFont="1" applyFill="1" applyBorder="1" applyAlignment="1">
      <alignment horizontal="left" vertical="center" wrapText="1"/>
    </xf>
    <xf numFmtId="169" fontId="27" fillId="0" borderId="33" xfId="0" applyNumberFormat="1" applyFont="1" applyFill="1" applyBorder="1" applyAlignment="1">
      <alignment horizontal="left" vertical="center"/>
    </xf>
    <xf numFmtId="169" fontId="54" fillId="0" borderId="10" xfId="0" applyNumberFormat="1" applyFont="1" applyFill="1" applyBorder="1" applyAlignment="1">
      <alignment vertical="center"/>
    </xf>
    <xf numFmtId="0" fontId="54" fillId="0" borderId="10" xfId="0" applyFont="1" applyFill="1" applyBorder="1" applyAlignment="1">
      <alignment horizontal="left" vertical="center" wrapText="1"/>
    </xf>
    <xf numFmtId="0" fontId="54" fillId="0" borderId="10" xfId="0" applyFont="1" applyBorder="1" applyAlignment="1">
      <alignment horizontal="left" vertical="center" wrapText="1"/>
    </xf>
    <xf numFmtId="169" fontId="27" fillId="0" borderId="10" xfId="0" applyNumberFormat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left" vertical="center" wrapText="1"/>
    </xf>
    <xf numFmtId="169" fontId="27" fillId="0" borderId="10" xfId="0" applyNumberFormat="1" applyFont="1" applyFill="1" applyBorder="1" applyAlignment="1">
      <alignment vertical="center"/>
    </xf>
    <xf numFmtId="169" fontId="54" fillId="0" borderId="10" xfId="0" applyNumberFormat="1" applyFont="1" applyFill="1" applyBorder="1" applyAlignment="1">
      <alignment horizontal="left" vertical="center"/>
    </xf>
    <xf numFmtId="43" fontId="32" fillId="0" borderId="0" xfId="0" applyNumberFormat="1" applyFont="1" applyFill="1" applyAlignment="1">
      <alignment vertical="center" wrapText="1"/>
    </xf>
    <xf numFmtId="164" fontId="47" fillId="27" borderId="38" xfId="0" applyNumberFormat="1" applyFont="1" applyFill="1" applyBorder="1" applyAlignment="1">
      <alignment horizontal="right" vertical="center" wrapText="1"/>
    </xf>
    <xf numFmtId="171" fontId="32" fillId="0" borderId="10" xfId="0" applyNumberFormat="1" applyFont="1" applyFill="1" applyBorder="1" applyAlignment="1">
      <alignment horizontal="right" vertical="center" wrapText="1"/>
    </xf>
    <xf numFmtId="171" fontId="32" fillId="28" borderId="15" xfId="0" applyNumberFormat="1" applyFont="1" applyFill="1" applyBorder="1" applyAlignment="1">
      <alignment horizontal="right" vertical="center" wrapText="1"/>
    </xf>
    <xf numFmtId="171" fontId="32" fillId="0" borderId="15" xfId="0" applyNumberFormat="1" applyFont="1" applyFill="1" applyBorder="1" applyAlignment="1">
      <alignment horizontal="right" vertical="center" wrapText="1"/>
    </xf>
    <xf numFmtId="171" fontId="36" fillId="25" borderId="18" xfId="0" applyNumberFormat="1" applyFont="1" applyFill="1" applyBorder="1" applyAlignment="1">
      <alignment horizontal="right" vertical="center" wrapText="1"/>
    </xf>
    <xf numFmtId="171" fontId="36" fillId="25" borderId="19" xfId="0" applyNumberFormat="1" applyFont="1" applyFill="1" applyBorder="1" applyAlignment="1">
      <alignment horizontal="right" vertical="center" wrapText="1"/>
    </xf>
    <xf numFmtId="0" fontId="32" fillId="0" borderId="14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32" fillId="0" borderId="17" xfId="0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0" fontId="32" fillId="0" borderId="23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0" fontId="32" fillId="0" borderId="0" xfId="37" applyFont="1" applyAlignment="1">
      <alignment horizontal="left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7" fillId="0" borderId="27" xfId="0" applyFont="1" applyFill="1" applyBorder="1" applyAlignment="1">
      <alignment horizontal="left" vertical="center" wrapText="1"/>
    </xf>
    <xf numFmtId="0" fontId="37" fillId="0" borderId="28" xfId="0" applyFont="1" applyFill="1" applyBorder="1" applyAlignment="1">
      <alignment horizontal="left" vertical="center" wrapText="1"/>
    </xf>
    <xf numFmtId="0" fontId="38" fillId="0" borderId="27" xfId="0" applyFont="1" applyFill="1" applyBorder="1" applyAlignment="1">
      <alignment horizontal="left" vertical="center" wrapText="1"/>
    </xf>
    <xf numFmtId="0" fontId="38" fillId="0" borderId="28" xfId="0" applyFont="1" applyFill="1" applyBorder="1" applyAlignment="1">
      <alignment horizontal="left" vertical="center" wrapText="1"/>
    </xf>
    <xf numFmtId="0" fontId="37" fillId="0" borderId="25" xfId="0" applyFont="1" applyFill="1" applyBorder="1" applyAlignment="1">
      <alignment horizontal="center" vertical="center" wrapText="1"/>
    </xf>
    <xf numFmtId="0" fontId="39" fillId="0" borderId="25" xfId="0" applyFont="1" applyFill="1" applyBorder="1" applyAlignment="1">
      <alignment horizontal="center" vertical="center" wrapText="1"/>
    </xf>
    <xf numFmtId="0" fontId="32" fillId="0" borderId="25" xfId="0" applyFont="1" applyBorder="1" applyAlignment="1" applyProtection="1">
      <alignment horizontal="center"/>
    </xf>
    <xf numFmtId="0" fontId="35" fillId="0" borderId="24" xfId="0" applyFont="1" applyFill="1" applyBorder="1" applyAlignment="1">
      <alignment horizontal="center" vertical="center" wrapText="1"/>
    </xf>
    <xf numFmtId="0" fontId="36" fillId="25" borderId="11" xfId="0" applyFont="1" applyFill="1" applyBorder="1" applyAlignment="1">
      <alignment horizontal="center" vertical="center" wrapText="1"/>
    </xf>
    <xf numFmtId="0" fontId="36" fillId="25" borderId="12" xfId="0" applyFont="1" applyFill="1" applyBorder="1" applyAlignment="1">
      <alignment horizontal="center" vertical="center" wrapText="1"/>
    </xf>
    <xf numFmtId="0" fontId="36" fillId="25" borderId="13" xfId="0" applyFont="1" applyFill="1" applyBorder="1" applyAlignment="1">
      <alignment horizontal="center" vertical="center" wrapText="1"/>
    </xf>
    <xf numFmtId="0" fontId="32" fillId="0" borderId="18" xfId="0" applyFont="1" applyFill="1" applyBorder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0" fontId="40" fillId="25" borderId="24" xfId="0" applyFont="1" applyFill="1" applyBorder="1" applyAlignment="1">
      <alignment horizontal="center" vertical="center" wrapText="1"/>
    </xf>
    <xf numFmtId="0" fontId="40" fillId="25" borderId="25" xfId="0" applyFont="1" applyFill="1" applyBorder="1" applyAlignment="1">
      <alignment horizontal="center" vertical="center" wrapText="1"/>
    </xf>
    <xf numFmtId="0" fontId="40" fillId="25" borderId="33" xfId="0" applyFont="1" applyFill="1" applyBorder="1" applyAlignment="1">
      <alignment horizontal="center" vertical="center" wrapText="1"/>
    </xf>
    <xf numFmtId="0" fontId="36" fillId="25" borderId="11" xfId="0" applyFont="1" applyFill="1" applyBorder="1" applyAlignment="1">
      <alignment horizontal="left" vertical="center" wrapText="1"/>
    </xf>
    <xf numFmtId="0" fontId="36" fillId="25" borderId="32" xfId="0" applyFont="1" applyFill="1" applyBorder="1" applyAlignment="1">
      <alignment horizontal="left" vertical="center" wrapText="1"/>
    </xf>
    <xf numFmtId="0" fontId="36" fillId="25" borderId="12" xfId="0" applyFont="1" applyFill="1" applyBorder="1" applyAlignment="1">
      <alignment horizontal="left" vertical="center" wrapText="1"/>
    </xf>
    <xf numFmtId="0" fontId="36" fillId="25" borderId="13" xfId="0" applyFont="1" applyFill="1" applyBorder="1" applyAlignment="1">
      <alignment horizontal="left" vertical="center" wrapText="1"/>
    </xf>
    <xf numFmtId="0" fontId="40" fillId="25" borderId="22" xfId="0" applyFont="1" applyFill="1" applyBorder="1" applyAlignment="1">
      <alignment horizontal="center" vertical="center" wrapText="1"/>
    </xf>
    <xf numFmtId="0" fontId="40" fillId="25" borderId="10" xfId="0" applyFont="1" applyFill="1" applyBorder="1" applyAlignment="1">
      <alignment horizontal="center" vertical="center" wrapText="1"/>
    </xf>
    <xf numFmtId="0" fontId="40" fillId="25" borderId="15" xfId="0" applyFont="1" applyFill="1" applyBorder="1" applyAlignment="1">
      <alignment horizontal="center" vertical="center" wrapText="1"/>
    </xf>
    <xf numFmtId="0" fontId="39" fillId="0" borderId="29" xfId="0" applyFont="1" applyFill="1" applyBorder="1" applyAlignment="1">
      <alignment horizontal="left" vertical="center" wrapText="1"/>
    </xf>
    <xf numFmtId="0" fontId="39" fillId="0" borderId="30" xfId="0" applyFont="1" applyFill="1" applyBorder="1" applyAlignment="1">
      <alignment horizontal="left" vertical="center" wrapText="1"/>
    </xf>
    <xf numFmtId="0" fontId="39" fillId="0" borderId="3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43" builtinId="3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6000000}"/>
    <cellStyle name="Normal 2 2" xfId="45" xr:uid="{00000000-0005-0000-0000-000027000000}"/>
    <cellStyle name="Note" xfId="38" builtinId="10" customBuiltin="1"/>
    <cellStyle name="Output" xfId="39" builtinId="21" customBuiltin="1"/>
    <cellStyle name="Percent" xfId="44" builtinId="5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0" Type="http://schemas.openxmlformats.org/officeDocument/2006/relationships/customXml" Target="../customXml/item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19" Type="http://schemas.openxmlformats.org/officeDocument/2006/relationships/customXml" Target="../customXml/item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89932195975503"/>
          <c:y val="0.1568292505103529"/>
          <c:w val="0.47534689413823272"/>
          <c:h val="0.7922448235637211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81C-4B0E-820B-E40E84D9D97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81C-4B0E-820B-E40E84D9D97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81C-4B0E-820B-E40E84D9D97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581C-4B0E-820B-E40E84D9D97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PEP!$C$62:$C$65</c:f>
              <c:strCache>
                <c:ptCount val="4"/>
                <c:pt idx="0">
                  <c:v>Bienes</c:v>
                </c:pt>
                <c:pt idx="1">
                  <c:v>Servicios</c:v>
                </c:pt>
                <c:pt idx="2">
                  <c:v>Consultoría</c:v>
                </c:pt>
                <c:pt idx="3">
                  <c:v>Cons. Individuales</c:v>
                </c:pt>
              </c:strCache>
            </c:strRef>
          </c:cat>
          <c:val>
            <c:numRef>
              <c:f>PEP!$G$62:$G$65</c:f>
              <c:numCache>
                <c:formatCode>0.0%</c:formatCode>
                <c:ptCount val="4"/>
                <c:pt idx="0">
                  <c:v>0.45003199999999999</c:v>
                </c:pt>
                <c:pt idx="1">
                  <c:v>0.13603999999999999</c:v>
                </c:pt>
                <c:pt idx="2">
                  <c:v>0.14305999999999999</c:v>
                </c:pt>
                <c:pt idx="3">
                  <c:v>0.270868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D5-4DDC-B816-0267D3FA89FB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PEP!$C$86:$C$91</c:f>
              <c:strCache>
                <c:ptCount val="6"/>
                <c:pt idx="0">
                  <c:v>LPI</c:v>
                </c:pt>
                <c:pt idx="1">
                  <c:v>SBCC</c:v>
                </c:pt>
                <c:pt idx="2">
                  <c:v>SCC</c:v>
                </c:pt>
                <c:pt idx="3">
                  <c:v>CD</c:v>
                </c:pt>
                <c:pt idx="4">
                  <c:v>CS</c:v>
                </c:pt>
                <c:pt idx="5">
                  <c:v>LC (SNCP)</c:v>
                </c:pt>
              </c:strCache>
            </c:strRef>
          </c:cat>
          <c:val>
            <c:numRef>
              <c:f>PEP!$E$86:$E$91</c:f>
              <c:numCache>
                <c:formatCode>0.0%</c:formatCode>
                <c:ptCount val="6"/>
                <c:pt idx="0">
                  <c:v>0.58583200000000002</c:v>
                </c:pt>
                <c:pt idx="1">
                  <c:v>0.10199999999999999</c:v>
                </c:pt>
                <c:pt idx="2">
                  <c:v>0.02</c:v>
                </c:pt>
                <c:pt idx="3">
                  <c:v>3.7367999999999998E-2</c:v>
                </c:pt>
                <c:pt idx="4">
                  <c:v>0.24479999999999999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C9-42B3-A3EA-113ECBC02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1556224"/>
        <c:axId val="481557536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PEP!$C$86:$C$91</c:f>
              <c:strCache>
                <c:ptCount val="6"/>
                <c:pt idx="0">
                  <c:v>LPI</c:v>
                </c:pt>
                <c:pt idx="1">
                  <c:v>SBCC</c:v>
                </c:pt>
                <c:pt idx="2">
                  <c:v>SCC</c:v>
                </c:pt>
                <c:pt idx="3">
                  <c:v>CD</c:v>
                </c:pt>
                <c:pt idx="4">
                  <c:v>CS</c:v>
                </c:pt>
                <c:pt idx="5">
                  <c:v>LC (SNCP)</c:v>
                </c:pt>
              </c:strCache>
            </c:strRef>
          </c:cat>
          <c:val>
            <c:numRef>
              <c:f>PEP!$F$86:$F$91</c:f>
              <c:numCache>
                <c:formatCode>General</c:formatCode>
                <c:ptCount val="6"/>
                <c:pt idx="0">
                  <c:v>10</c:v>
                </c:pt>
                <c:pt idx="1">
                  <c:v>7</c:v>
                </c:pt>
                <c:pt idx="2">
                  <c:v>4</c:v>
                </c:pt>
                <c:pt idx="3">
                  <c:v>8</c:v>
                </c:pt>
                <c:pt idx="4">
                  <c:v>1</c:v>
                </c:pt>
                <c:pt idx="5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C9-42B3-A3EA-113ECBC02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482168"/>
        <c:axId val="293483152"/>
      </c:lineChart>
      <c:catAx>
        <c:axId val="293482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483152"/>
        <c:crosses val="autoZero"/>
        <c:auto val="1"/>
        <c:lblAlgn val="ctr"/>
        <c:lblOffset val="100"/>
        <c:noMultiLvlLbl val="0"/>
      </c:catAx>
      <c:valAx>
        <c:axId val="29348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482168"/>
        <c:crosses val="autoZero"/>
        <c:crossBetween val="between"/>
      </c:valAx>
      <c:valAx>
        <c:axId val="481557536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556224"/>
        <c:crosses val="max"/>
        <c:crossBetween val="between"/>
      </c:valAx>
      <c:catAx>
        <c:axId val="481556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15575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67</xdr:row>
      <xdr:rowOff>120014</xdr:rowOff>
    </xdr:from>
    <xdr:to>
      <xdr:col>6</xdr:col>
      <xdr:colOff>28575</xdr:colOff>
      <xdr:row>82</xdr:row>
      <xdr:rowOff>28574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45327F4-6AEE-49FC-82F1-4129B5770C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738187</xdr:colOff>
      <xdr:row>86</xdr:row>
      <xdr:rowOff>19050</xdr:rowOff>
    </xdr:from>
    <xdr:to>
      <xdr:col>9</xdr:col>
      <xdr:colOff>652462</xdr:colOff>
      <xdr:row>103</xdr:row>
      <xdr:rowOff>9525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E3EF725-C41B-4B41-95EB-BD4F6F4756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workbookViewId="0">
      <selection activeCell="C15" sqref="C15"/>
    </sheetView>
  </sheetViews>
  <sheetFormatPr defaultColWidth="9.140625" defaultRowHeight="12.75" x14ac:dyDescent="0.2"/>
  <cols>
    <col min="1" max="1" width="9.140625" style="8"/>
    <col min="2" max="2" width="45" style="8" bestFit="1" customWidth="1"/>
    <col min="3" max="3" width="52" style="8" bestFit="1" customWidth="1"/>
    <col min="4" max="4" width="20.85546875" style="8" customWidth="1"/>
    <col min="5" max="16384" width="9.140625" style="8"/>
  </cols>
  <sheetData>
    <row r="1" spans="2:4" ht="13.5" thickBot="1" x14ac:dyDescent="0.25"/>
    <row r="2" spans="2:4" ht="30" x14ac:dyDescent="0.2">
      <c r="B2" s="9" t="s">
        <v>186</v>
      </c>
      <c r="C2" s="10" t="s">
        <v>182</v>
      </c>
      <c r="D2" s="11" t="s">
        <v>183</v>
      </c>
    </row>
    <row r="3" spans="2:4" x14ac:dyDescent="0.2">
      <c r="B3" s="182" t="s">
        <v>201</v>
      </c>
      <c r="C3" s="12"/>
      <c r="D3" s="13"/>
    </row>
    <row r="4" spans="2:4" x14ac:dyDescent="0.2">
      <c r="B4" s="183"/>
      <c r="C4" s="12"/>
      <c r="D4" s="13"/>
    </row>
    <row r="5" spans="2:4" x14ac:dyDescent="0.2">
      <c r="B5" s="183"/>
      <c r="C5" s="12"/>
      <c r="D5" s="13"/>
    </row>
    <row r="6" spans="2:4" x14ac:dyDescent="0.2">
      <c r="B6" s="183"/>
      <c r="C6" s="12"/>
      <c r="D6" s="13"/>
    </row>
    <row r="7" spans="2:4" x14ac:dyDescent="0.2">
      <c r="B7" s="183"/>
      <c r="C7" s="12"/>
      <c r="D7" s="13"/>
    </row>
    <row r="8" spans="2:4" x14ac:dyDescent="0.2">
      <c r="B8" s="183"/>
      <c r="C8" s="12"/>
      <c r="D8" s="13"/>
    </row>
    <row r="9" spans="2:4" ht="13.5" thickBot="1" x14ac:dyDescent="0.25">
      <c r="B9" s="184"/>
      <c r="C9" s="14"/>
      <c r="D9" s="15"/>
    </row>
    <row r="11" spans="2:4" ht="54" customHeight="1" x14ac:dyDescent="0.2">
      <c r="B11" s="187" t="s">
        <v>199</v>
      </c>
      <c r="C11" s="187"/>
    </row>
    <row r="12" spans="2:4" ht="13.5" thickBot="1" x14ac:dyDescent="0.25"/>
    <row r="13" spans="2:4" x14ac:dyDescent="0.2">
      <c r="B13" s="16" t="s">
        <v>184</v>
      </c>
      <c r="C13" s="17" t="s">
        <v>185</v>
      </c>
      <c r="D13" s="18"/>
    </row>
    <row r="14" spans="2:4" ht="25.5" x14ac:dyDescent="0.2">
      <c r="B14" s="185" t="s">
        <v>202</v>
      </c>
      <c r="C14" s="156" t="s">
        <v>521</v>
      </c>
      <c r="D14" s="18"/>
    </row>
    <row r="15" spans="2:4" ht="25.5" x14ac:dyDescent="0.2">
      <c r="B15" s="185"/>
      <c r="C15" s="156" t="s">
        <v>518</v>
      </c>
    </row>
    <row r="16" spans="2:4" ht="25.5" x14ac:dyDescent="0.2">
      <c r="B16" s="185"/>
      <c r="C16" s="156" t="s">
        <v>519</v>
      </c>
    </row>
    <row r="17" spans="2:3" ht="25.5" x14ac:dyDescent="0.2">
      <c r="B17" s="185"/>
      <c r="C17" s="156" t="s">
        <v>520</v>
      </c>
    </row>
    <row r="18" spans="2:3" ht="13.5" thickBot="1" x14ac:dyDescent="0.25">
      <c r="B18" s="186"/>
      <c r="C18" s="15"/>
    </row>
    <row r="20" spans="2:3" ht="48.75" customHeight="1" x14ac:dyDescent="0.2">
      <c r="B20" s="188" t="s">
        <v>198</v>
      </c>
      <c r="C20" s="188"/>
    </row>
  </sheetData>
  <mergeCells count="4">
    <mergeCell ref="B3:B9"/>
    <mergeCell ref="B14:B18"/>
    <mergeCell ref="B11:C11"/>
    <mergeCell ref="B20:C20"/>
  </mergeCells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9"/>
    <pageSetUpPr fitToPage="1"/>
  </sheetPr>
  <dimension ref="A1:D25"/>
  <sheetViews>
    <sheetView showGridLines="0" workbookViewId="0">
      <selection activeCell="F13" sqref="F13"/>
    </sheetView>
  </sheetViews>
  <sheetFormatPr defaultColWidth="9.140625" defaultRowHeight="12.75" x14ac:dyDescent="0.2"/>
  <cols>
    <col min="1" max="1" width="52.5703125" style="19" customWidth="1"/>
    <col min="2" max="2" width="28.28515625" style="19" customWidth="1"/>
    <col min="3" max="3" width="38.140625" style="19" customWidth="1"/>
    <col min="4" max="4" width="15.85546875" style="19" bestFit="1" customWidth="1"/>
    <col min="5" max="16384" width="9.140625" style="19"/>
  </cols>
  <sheetData>
    <row r="1" spans="1:4" ht="30.75" customHeight="1" thickBot="1" x14ac:dyDescent="0.25">
      <c r="A1" s="197" t="s">
        <v>163</v>
      </c>
      <c r="B1" s="197"/>
      <c r="C1" s="197"/>
    </row>
    <row r="2" spans="1:4" ht="15.75" x14ac:dyDescent="0.2">
      <c r="A2" s="198" t="s">
        <v>171</v>
      </c>
      <c r="B2" s="199"/>
      <c r="C2" s="200"/>
    </row>
    <row r="3" spans="1:4" ht="15.75" x14ac:dyDescent="0.2">
      <c r="A3" s="20" t="s">
        <v>0</v>
      </c>
      <c r="B3" s="21" t="s">
        <v>164</v>
      </c>
      <c r="C3" s="22" t="s">
        <v>51</v>
      </c>
    </row>
    <row r="4" spans="1:4" ht="13.5" thickBot="1" x14ac:dyDescent="0.25">
      <c r="A4" s="23" t="s">
        <v>176</v>
      </c>
      <c r="B4" s="24">
        <v>2019</v>
      </c>
      <c r="C4" s="25">
        <v>2023</v>
      </c>
    </row>
    <row r="5" spans="1:4" ht="13.5" thickBot="1" x14ac:dyDescent="0.25">
      <c r="A5" s="194"/>
      <c r="B5" s="194"/>
      <c r="C5" s="194"/>
    </row>
    <row r="6" spans="1:4" ht="15.75" x14ac:dyDescent="0.2">
      <c r="A6" s="198" t="s">
        <v>172</v>
      </c>
      <c r="B6" s="199"/>
      <c r="C6" s="200"/>
    </row>
    <row r="7" spans="1:4" ht="13.5" thickBot="1" x14ac:dyDescent="0.25">
      <c r="A7" s="23" t="s">
        <v>167</v>
      </c>
      <c r="B7" s="201" t="s">
        <v>204</v>
      </c>
      <c r="C7" s="202"/>
    </row>
    <row r="8" spans="1:4" ht="13.5" thickBot="1" x14ac:dyDescent="0.25">
      <c r="A8" s="194"/>
      <c r="B8" s="194"/>
      <c r="C8" s="194"/>
    </row>
    <row r="9" spans="1:4" ht="15.75" x14ac:dyDescent="0.2">
      <c r="A9" s="198" t="s">
        <v>189</v>
      </c>
      <c r="B9" s="199"/>
      <c r="C9" s="200"/>
    </row>
    <row r="10" spans="1:4" ht="31.5" x14ac:dyDescent="0.2">
      <c r="A10" s="20" t="s">
        <v>2</v>
      </c>
      <c r="B10" s="21" t="s">
        <v>3</v>
      </c>
      <c r="C10" s="22" t="s">
        <v>4</v>
      </c>
    </row>
    <row r="11" spans="1:4" x14ac:dyDescent="0.2">
      <c r="A11" s="26" t="s">
        <v>5</v>
      </c>
      <c r="B11" s="27"/>
      <c r="C11" s="28"/>
    </row>
    <row r="12" spans="1:4" x14ac:dyDescent="0.2">
      <c r="A12" s="26" t="s">
        <v>6</v>
      </c>
      <c r="B12" s="177">
        <f>+'Detalle PA MSP'!L20+'Detalle PA MIDUVI'!L18+'Detalle PA MIES'!L16+'Detalle PA MINEDUC'!L20</f>
        <v>24488608.640000001</v>
      </c>
      <c r="C12" s="178">
        <f>+B12*1.12</f>
        <v>27427241.676800005</v>
      </c>
      <c r="D12" s="72"/>
    </row>
    <row r="13" spans="1:4" x14ac:dyDescent="0.2">
      <c r="A13" s="26" t="s">
        <v>7</v>
      </c>
      <c r="B13" s="177">
        <f>+'Detalle PA MSP'!L33+'Detalle PA MIDUVI'!L27+'Detalle PA MIES'!L27+'Detalle PA MINEDUC'!L30</f>
        <v>11145801.140999999</v>
      </c>
      <c r="C13" s="178">
        <f>+B13*1.12</f>
        <v>12483297.27792</v>
      </c>
      <c r="D13" s="72"/>
    </row>
    <row r="14" spans="1:4" x14ac:dyDescent="0.2">
      <c r="A14" s="26" t="s">
        <v>8</v>
      </c>
      <c r="B14" s="177"/>
      <c r="C14" s="179"/>
    </row>
    <row r="15" spans="1:4" x14ac:dyDescent="0.2">
      <c r="A15" s="26" t="s">
        <v>9</v>
      </c>
      <c r="B15" s="177"/>
      <c r="C15" s="179"/>
    </row>
    <row r="16" spans="1:4" x14ac:dyDescent="0.2">
      <c r="A16" s="26" t="s">
        <v>10</v>
      </c>
      <c r="B16" s="177">
        <f>+'Detalle PA MSP'!K38+'Detalle PA MSP'!J62+'Detalle PA MIDUVI'!J40+'Detalle PA MIES'!K40+'Detalle PA MIES'!J48+'Detalle PA MINEDUC'!K37+'Detalle PA MINEDUC'!J45</f>
        <v>4446832</v>
      </c>
      <c r="C16" s="178">
        <f>+(B16*1.12)+'Detalle PA MSP'!K39</f>
        <v>5260451.8400000008</v>
      </c>
      <c r="D16" s="72"/>
    </row>
    <row r="17" spans="1:4" x14ac:dyDescent="0.2">
      <c r="A17" s="29" t="s">
        <v>175</v>
      </c>
      <c r="B17" s="177"/>
      <c r="C17" s="179"/>
    </row>
    <row r="18" spans="1:4" x14ac:dyDescent="0.2">
      <c r="A18" s="26" t="s">
        <v>12</v>
      </c>
      <c r="B18" s="177"/>
      <c r="C18" s="179"/>
    </row>
    <row r="19" spans="1:4" x14ac:dyDescent="0.2">
      <c r="A19" s="29" t="s">
        <v>14</v>
      </c>
      <c r="B19" s="177"/>
      <c r="C19" s="179"/>
      <c r="D19" s="72"/>
    </row>
    <row r="20" spans="1:4" ht="16.5" thickBot="1" x14ac:dyDescent="0.25">
      <c r="A20" s="30" t="s">
        <v>168</v>
      </c>
      <c r="B20" s="180">
        <f>SUM(B11:B19)</f>
        <v>40081241.781000003</v>
      </c>
      <c r="C20" s="181">
        <f>SUM(C11:C19)</f>
        <v>45170990.794720009</v>
      </c>
    </row>
    <row r="21" spans="1:4" ht="13.5" thickBot="1" x14ac:dyDescent="0.25">
      <c r="A21" s="196"/>
      <c r="B21" s="196"/>
      <c r="C21" s="196"/>
    </row>
    <row r="22" spans="1:4" ht="32.25" thickBot="1" x14ac:dyDescent="0.25">
      <c r="A22" s="31" t="s">
        <v>173</v>
      </c>
      <c r="B22" s="192" t="s">
        <v>169</v>
      </c>
      <c r="C22" s="193"/>
    </row>
    <row r="23" spans="1:4" ht="16.5" thickBot="1" x14ac:dyDescent="0.25">
      <c r="A23" s="195"/>
      <c r="B23" s="195"/>
      <c r="C23" s="195"/>
    </row>
    <row r="24" spans="1:4" ht="32.25" customHeight="1" thickBot="1" x14ac:dyDescent="0.25">
      <c r="A24" s="31" t="s">
        <v>174</v>
      </c>
      <c r="B24" s="190" t="s">
        <v>190</v>
      </c>
      <c r="C24" s="191"/>
    </row>
    <row r="25" spans="1:4" x14ac:dyDescent="0.2">
      <c r="A25" s="189"/>
      <c r="B25" s="189"/>
      <c r="C25" s="189"/>
    </row>
  </sheetData>
  <mergeCells count="12">
    <mergeCell ref="A1:C1"/>
    <mergeCell ref="A9:C9"/>
    <mergeCell ref="A2:C2"/>
    <mergeCell ref="A6:C6"/>
    <mergeCell ref="B7:C7"/>
    <mergeCell ref="A5:C5"/>
    <mergeCell ref="A25:C25"/>
    <mergeCell ref="B24:C24"/>
    <mergeCell ref="B22:C22"/>
    <mergeCell ref="A8:C8"/>
    <mergeCell ref="A23:C23"/>
    <mergeCell ref="A21:C21"/>
  </mergeCells>
  <phoneticPr fontId="1" type="noConversion"/>
  <printOptions horizontalCentered="1"/>
  <pageMargins left="0.39370078740157483" right="0.39370078740157483" top="0.78740157480314965" bottom="0.78740157480314965" header="0.51181102362204722" footer="0.51181102362204722"/>
  <pageSetup orientation="landscape" r:id="rId1"/>
  <headerFooter alignWithMargins="0">
    <oddHeader>&amp;F</oddHeader>
    <oddFooter>&amp;L&amp;"Arial,Bold"SEPA Confidential&amp;C&amp;D&amp;RPage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9"/>
    <pageSetUpPr fitToPage="1"/>
  </sheetPr>
  <dimension ref="A1:AQ93"/>
  <sheetViews>
    <sheetView topLeftCell="A32" zoomScale="70" zoomScaleNormal="70" workbookViewId="0">
      <selection activeCell="A64" sqref="A64:XFD67"/>
    </sheetView>
  </sheetViews>
  <sheetFormatPr defaultColWidth="9.140625" defaultRowHeight="12.75" x14ac:dyDescent="0.2"/>
  <cols>
    <col min="1" max="1" width="20.5703125" style="19" bestFit="1" customWidth="1"/>
    <col min="2" max="3" width="20.5703125" style="19" customWidth="1"/>
    <col min="4" max="4" width="17.42578125" style="19" bestFit="1" customWidth="1"/>
    <col min="5" max="5" width="30.85546875" style="19" customWidth="1"/>
    <col min="6" max="6" width="20" style="19" bestFit="1" customWidth="1"/>
    <col min="7" max="7" width="41.140625" style="19" customWidth="1"/>
    <col min="8" max="8" width="17.5703125" style="19" customWidth="1"/>
    <col min="9" max="9" width="32.85546875" style="19" customWidth="1"/>
    <col min="10" max="10" width="41" style="19" customWidth="1"/>
    <col min="11" max="11" width="17.5703125" style="19" customWidth="1"/>
    <col min="12" max="13" width="17" style="19" customWidth="1"/>
    <col min="14" max="14" width="18.140625" style="19" customWidth="1"/>
    <col min="15" max="15" width="16.42578125" style="19" customWidth="1"/>
    <col min="16" max="16" width="10" style="19" customWidth="1"/>
    <col min="17" max="17" width="11.140625" style="19" customWidth="1"/>
    <col min="18" max="18" width="10" style="19" customWidth="1"/>
    <col min="19" max="19" width="12.140625" style="19" customWidth="1"/>
    <col min="20" max="20" width="13.5703125" style="19" customWidth="1"/>
    <col min="21" max="21" width="10.7109375" style="19" customWidth="1"/>
    <col min="22" max="22" width="11.42578125" style="19" customWidth="1"/>
    <col min="23" max="23" width="12.28515625" style="19" customWidth="1"/>
    <col min="24" max="24" width="10" style="19" customWidth="1"/>
    <col min="25" max="25" width="12.140625" style="19" customWidth="1"/>
    <col min="26" max="31" width="10" style="19" customWidth="1"/>
    <col min="32" max="32" width="16.28515625" style="19" customWidth="1"/>
    <col min="33" max="33" width="22.42578125" style="19" customWidth="1"/>
    <col min="34" max="34" width="21.140625" style="19" customWidth="1"/>
    <col min="35" max="35" width="11.7109375" style="19" customWidth="1"/>
    <col min="36" max="36" width="9.85546875" style="19" bestFit="1" customWidth="1"/>
    <col min="37" max="40" width="12.7109375" style="19" customWidth="1"/>
    <col min="41" max="41" width="27" style="19" customWidth="1"/>
    <col min="42" max="42" width="51.140625" style="19" customWidth="1"/>
    <col min="43" max="43" width="26.28515625" style="19" customWidth="1"/>
    <col min="44" max="16384" width="9.140625" style="19"/>
  </cols>
  <sheetData>
    <row r="1" spans="1:42" ht="16.5" thickBot="1" x14ac:dyDescent="0.25">
      <c r="A1" s="213" t="s">
        <v>177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5"/>
    </row>
    <row r="2" spans="1:42" ht="15.75" x14ac:dyDescent="0.2">
      <c r="A2" s="206" t="s">
        <v>15</v>
      </c>
      <c r="B2" s="207"/>
      <c r="C2" s="207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9"/>
    </row>
    <row r="3" spans="1:42" ht="22.5" customHeight="1" x14ac:dyDescent="0.2">
      <c r="A3" s="210" t="s">
        <v>16</v>
      </c>
      <c r="B3" s="203" t="s">
        <v>187</v>
      </c>
      <c r="C3" s="203" t="s">
        <v>188</v>
      </c>
      <c r="D3" s="211" t="s">
        <v>129</v>
      </c>
      <c r="E3" s="211" t="s">
        <v>17</v>
      </c>
      <c r="F3" s="211" t="s">
        <v>18</v>
      </c>
      <c r="G3" s="203" t="s">
        <v>191</v>
      </c>
      <c r="H3" s="211" t="s">
        <v>20</v>
      </c>
      <c r="I3" s="203" t="s">
        <v>135</v>
      </c>
      <c r="J3" s="211" t="s">
        <v>192</v>
      </c>
      <c r="K3" s="211" t="s">
        <v>193</v>
      </c>
      <c r="L3" s="211" t="s">
        <v>22</v>
      </c>
      <c r="M3" s="211" t="s">
        <v>170</v>
      </c>
      <c r="N3" s="203" t="s">
        <v>194</v>
      </c>
      <c r="O3" s="211" t="s">
        <v>195</v>
      </c>
      <c r="P3" s="211" t="s">
        <v>24</v>
      </c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 t="s">
        <v>25</v>
      </c>
      <c r="AG3" s="211" t="s">
        <v>26</v>
      </c>
      <c r="AH3" s="212" t="s">
        <v>1</v>
      </c>
      <c r="AP3" s="19" t="s">
        <v>165</v>
      </c>
    </row>
    <row r="4" spans="1:42" ht="37.5" customHeight="1" x14ac:dyDescent="0.2">
      <c r="A4" s="210"/>
      <c r="B4" s="204"/>
      <c r="C4" s="204"/>
      <c r="D4" s="211"/>
      <c r="E4" s="211"/>
      <c r="F4" s="211"/>
      <c r="G4" s="204"/>
      <c r="H4" s="211"/>
      <c r="I4" s="204"/>
      <c r="J4" s="211"/>
      <c r="K4" s="211"/>
      <c r="L4" s="211"/>
      <c r="M4" s="211"/>
      <c r="N4" s="204"/>
      <c r="O4" s="211"/>
      <c r="P4" s="211" t="s">
        <v>27</v>
      </c>
      <c r="Q4" s="211"/>
      <c r="R4" s="211" t="s">
        <v>28</v>
      </c>
      <c r="S4" s="211"/>
      <c r="T4" s="211" t="s">
        <v>29</v>
      </c>
      <c r="U4" s="211"/>
      <c r="V4" s="211" t="s">
        <v>30</v>
      </c>
      <c r="W4" s="211"/>
      <c r="X4" s="211" t="s">
        <v>31</v>
      </c>
      <c r="Y4" s="211"/>
      <c r="Z4" s="211" t="s">
        <v>32</v>
      </c>
      <c r="AA4" s="211"/>
      <c r="AB4" s="211" t="s">
        <v>33</v>
      </c>
      <c r="AC4" s="211"/>
      <c r="AD4" s="211" t="s">
        <v>34</v>
      </c>
      <c r="AE4" s="211"/>
      <c r="AF4" s="211"/>
      <c r="AG4" s="211"/>
      <c r="AH4" s="212"/>
      <c r="AP4" s="19" t="s">
        <v>166</v>
      </c>
    </row>
    <row r="5" spans="1:42" ht="20.25" customHeight="1" x14ac:dyDescent="0.2">
      <c r="A5" s="210"/>
      <c r="B5" s="205"/>
      <c r="C5" s="205"/>
      <c r="D5" s="211"/>
      <c r="E5" s="211"/>
      <c r="F5" s="211"/>
      <c r="G5" s="205"/>
      <c r="H5" s="211"/>
      <c r="I5" s="205"/>
      <c r="J5" s="211"/>
      <c r="K5" s="211"/>
      <c r="L5" s="211"/>
      <c r="M5" s="211"/>
      <c r="N5" s="205"/>
      <c r="O5" s="211"/>
      <c r="P5" s="32" t="s">
        <v>35</v>
      </c>
      <c r="Q5" s="32" t="s">
        <v>36</v>
      </c>
      <c r="R5" s="32" t="s">
        <v>35</v>
      </c>
      <c r="S5" s="32" t="s">
        <v>36</v>
      </c>
      <c r="T5" s="32" t="s">
        <v>35</v>
      </c>
      <c r="U5" s="32" t="s">
        <v>36</v>
      </c>
      <c r="V5" s="32" t="s">
        <v>35</v>
      </c>
      <c r="W5" s="32" t="s">
        <v>36</v>
      </c>
      <c r="X5" s="32" t="s">
        <v>35</v>
      </c>
      <c r="Y5" s="32" t="s">
        <v>36</v>
      </c>
      <c r="Z5" s="32" t="s">
        <v>35</v>
      </c>
      <c r="AA5" s="32" t="s">
        <v>36</v>
      </c>
      <c r="AB5" s="32" t="s">
        <v>35</v>
      </c>
      <c r="AC5" s="32" t="s">
        <v>36</v>
      </c>
      <c r="AD5" s="32" t="s">
        <v>35</v>
      </c>
      <c r="AE5" s="32" t="s">
        <v>36</v>
      </c>
      <c r="AF5" s="211"/>
      <c r="AG5" s="211"/>
      <c r="AH5" s="212"/>
      <c r="AP5" s="33" t="s">
        <v>121</v>
      </c>
    </row>
    <row r="6" spans="1:42" ht="12.75" customHeight="1" x14ac:dyDescent="0.2">
      <c r="A6" s="34"/>
      <c r="B6" s="35"/>
      <c r="C6" s="35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7"/>
      <c r="AP6" s="33" t="s">
        <v>122</v>
      </c>
    </row>
    <row r="7" spans="1:42" ht="12.75" customHeight="1" x14ac:dyDescent="0.2">
      <c r="A7" s="34"/>
      <c r="B7" s="35"/>
      <c r="C7" s="35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7"/>
      <c r="AP7" s="33" t="s">
        <v>123</v>
      </c>
    </row>
    <row r="8" spans="1:42" ht="12.75" customHeight="1" x14ac:dyDescent="0.2">
      <c r="A8" s="34"/>
      <c r="B8" s="35"/>
      <c r="C8" s="35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7"/>
      <c r="AP8" s="33" t="s">
        <v>124</v>
      </c>
    </row>
    <row r="9" spans="1:42" ht="12.75" customHeight="1" x14ac:dyDescent="0.2">
      <c r="A9" s="34"/>
      <c r="B9" s="35"/>
      <c r="C9" s="35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7"/>
      <c r="AP9" s="33" t="s">
        <v>125</v>
      </c>
    </row>
    <row r="10" spans="1:42" ht="12.75" customHeight="1" thickBot="1" x14ac:dyDescent="0.25">
      <c r="A10" s="38"/>
      <c r="B10" s="39"/>
      <c r="C10" s="39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1"/>
      <c r="AP10" s="33" t="s">
        <v>126</v>
      </c>
    </row>
    <row r="11" spans="1:42" ht="12.75" customHeight="1" thickBot="1" x14ac:dyDescent="0.25">
      <c r="AP11" s="33" t="s">
        <v>127</v>
      </c>
    </row>
    <row r="12" spans="1:42" ht="15.75" customHeight="1" x14ac:dyDescent="0.2">
      <c r="A12" s="206" t="s">
        <v>37</v>
      </c>
      <c r="B12" s="207"/>
      <c r="C12" s="207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9"/>
      <c r="AP12" s="33" t="s">
        <v>128</v>
      </c>
    </row>
    <row r="13" spans="1:42" ht="18.75" customHeight="1" x14ac:dyDescent="0.2">
      <c r="A13" s="210" t="s">
        <v>16</v>
      </c>
      <c r="B13" s="203" t="s">
        <v>187</v>
      </c>
      <c r="C13" s="203" t="s">
        <v>188</v>
      </c>
      <c r="D13" s="211" t="s">
        <v>129</v>
      </c>
      <c r="E13" s="211" t="s">
        <v>17</v>
      </c>
      <c r="F13" s="211" t="s">
        <v>18</v>
      </c>
      <c r="G13" s="203" t="s">
        <v>196</v>
      </c>
      <c r="H13" s="211" t="s">
        <v>20</v>
      </c>
      <c r="I13" s="203" t="s">
        <v>135</v>
      </c>
      <c r="J13" s="211" t="s">
        <v>192</v>
      </c>
      <c r="K13" s="211" t="s">
        <v>193</v>
      </c>
      <c r="L13" s="211" t="s">
        <v>22</v>
      </c>
      <c r="M13" s="211" t="s">
        <v>170</v>
      </c>
      <c r="N13" s="203" t="s">
        <v>194</v>
      </c>
      <c r="O13" s="211" t="s">
        <v>195</v>
      </c>
      <c r="P13" s="211" t="s">
        <v>24</v>
      </c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 t="s">
        <v>25</v>
      </c>
      <c r="AG13" s="211" t="s">
        <v>26</v>
      </c>
      <c r="AH13" s="212" t="s">
        <v>1</v>
      </c>
    </row>
    <row r="14" spans="1:42" ht="35.25" customHeight="1" x14ac:dyDescent="0.2">
      <c r="A14" s="210"/>
      <c r="B14" s="204"/>
      <c r="C14" s="204"/>
      <c r="D14" s="211"/>
      <c r="E14" s="211"/>
      <c r="F14" s="211"/>
      <c r="G14" s="204"/>
      <c r="H14" s="211"/>
      <c r="I14" s="204"/>
      <c r="J14" s="211"/>
      <c r="K14" s="211"/>
      <c r="L14" s="211"/>
      <c r="M14" s="211"/>
      <c r="N14" s="204"/>
      <c r="O14" s="211"/>
      <c r="P14" s="211" t="s">
        <v>27</v>
      </c>
      <c r="Q14" s="211"/>
      <c r="R14" s="211" t="s">
        <v>28</v>
      </c>
      <c r="S14" s="211"/>
      <c r="T14" s="211" t="s">
        <v>29</v>
      </c>
      <c r="U14" s="211"/>
      <c r="V14" s="211" t="s">
        <v>30</v>
      </c>
      <c r="W14" s="211"/>
      <c r="X14" s="211" t="s">
        <v>31</v>
      </c>
      <c r="Y14" s="211"/>
      <c r="Z14" s="211" t="s">
        <v>32</v>
      </c>
      <c r="AA14" s="211"/>
      <c r="AB14" s="211" t="s">
        <v>33</v>
      </c>
      <c r="AC14" s="211"/>
      <c r="AD14" s="211" t="s">
        <v>34</v>
      </c>
      <c r="AE14" s="211"/>
      <c r="AF14" s="211"/>
      <c r="AG14" s="211"/>
      <c r="AH14" s="212"/>
    </row>
    <row r="15" spans="1:42" ht="25.5" customHeight="1" x14ac:dyDescent="0.2">
      <c r="A15" s="210"/>
      <c r="B15" s="205"/>
      <c r="C15" s="205"/>
      <c r="D15" s="211"/>
      <c r="E15" s="211"/>
      <c r="F15" s="211"/>
      <c r="G15" s="205"/>
      <c r="H15" s="211"/>
      <c r="I15" s="205"/>
      <c r="J15" s="211"/>
      <c r="K15" s="211"/>
      <c r="L15" s="211"/>
      <c r="M15" s="211"/>
      <c r="N15" s="205"/>
      <c r="O15" s="211"/>
      <c r="P15" s="32" t="s">
        <v>35</v>
      </c>
      <c r="Q15" s="32" t="s">
        <v>36</v>
      </c>
      <c r="R15" s="32" t="s">
        <v>35</v>
      </c>
      <c r="S15" s="32" t="s">
        <v>36</v>
      </c>
      <c r="T15" s="32" t="s">
        <v>35</v>
      </c>
      <c r="U15" s="32" t="s">
        <v>36</v>
      </c>
      <c r="V15" s="32" t="s">
        <v>35</v>
      </c>
      <c r="W15" s="32" t="s">
        <v>36</v>
      </c>
      <c r="X15" s="32" t="s">
        <v>35</v>
      </c>
      <c r="Y15" s="32" t="s">
        <v>36</v>
      </c>
      <c r="Z15" s="32" t="s">
        <v>35</v>
      </c>
      <c r="AA15" s="32" t="s">
        <v>36</v>
      </c>
      <c r="AB15" s="32" t="s">
        <v>35</v>
      </c>
      <c r="AC15" s="32" t="s">
        <v>36</v>
      </c>
      <c r="AD15" s="32" t="s">
        <v>35</v>
      </c>
      <c r="AE15" s="32" t="s">
        <v>36</v>
      </c>
      <c r="AF15" s="211"/>
      <c r="AG15" s="211"/>
      <c r="AH15" s="212"/>
      <c r="AP15" s="33" t="s">
        <v>72</v>
      </c>
    </row>
    <row r="16" spans="1:42" ht="51" x14ac:dyDescent="0.2">
      <c r="A16" s="34" t="s">
        <v>477</v>
      </c>
      <c r="B16" s="35">
        <v>1</v>
      </c>
      <c r="C16" s="35"/>
      <c r="D16" s="36"/>
      <c r="E16" s="157" t="s">
        <v>473</v>
      </c>
      <c r="F16" s="36"/>
      <c r="G16" s="36" t="s">
        <v>76</v>
      </c>
      <c r="H16" s="36">
        <v>2</v>
      </c>
      <c r="I16" s="36"/>
      <c r="J16" s="36" t="s">
        <v>91</v>
      </c>
      <c r="K16" s="36" t="s">
        <v>110</v>
      </c>
      <c r="L16" s="158">
        <v>7831994.6399999997</v>
      </c>
      <c r="M16" s="36">
        <v>1</v>
      </c>
      <c r="N16" s="36" t="s">
        <v>165</v>
      </c>
      <c r="O16" s="36" t="s">
        <v>121</v>
      </c>
      <c r="P16" s="48">
        <v>43665</v>
      </c>
      <c r="Q16" s="62"/>
      <c r="R16" s="48">
        <f>P16+35</f>
        <v>43700</v>
      </c>
      <c r="S16" s="48"/>
      <c r="T16" s="48">
        <f>R16+133</f>
        <v>43833</v>
      </c>
      <c r="U16" s="86"/>
      <c r="V16" s="48">
        <f>T16+45</f>
        <v>43878</v>
      </c>
      <c r="W16" s="36"/>
      <c r="X16" s="48">
        <f>V16+70</f>
        <v>43948</v>
      </c>
      <c r="Y16" s="36"/>
      <c r="Z16" s="48">
        <f>X16+20</f>
        <v>43968</v>
      </c>
      <c r="AA16" s="36"/>
      <c r="AB16" s="48">
        <v>43923</v>
      </c>
      <c r="AC16" s="87"/>
      <c r="AD16" s="48">
        <v>44931</v>
      </c>
      <c r="AE16" s="87"/>
      <c r="AF16" s="36"/>
      <c r="AG16" s="36"/>
      <c r="AH16" s="37" t="s">
        <v>274</v>
      </c>
      <c r="AP16" s="33" t="s">
        <v>73</v>
      </c>
    </row>
    <row r="17" spans="1:42" ht="51" x14ac:dyDescent="0.2">
      <c r="A17" s="34" t="s">
        <v>477</v>
      </c>
      <c r="B17" s="35">
        <v>1</v>
      </c>
      <c r="C17" s="35"/>
      <c r="D17" s="36"/>
      <c r="E17" s="157" t="s">
        <v>474</v>
      </c>
      <c r="F17" s="36"/>
      <c r="G17" s="36" t="s">
        <v>76</v>
      </c>
      <c r="H17" s="36">
        <v>1</v>
      </c>
      <c r="I17" s="36"/>
      <c r="J17" s="36" t="s">
        <v>91</v>
      </c>
      <c r="K17" s="36" t="s">
        <v>110</v>
      </c>
      <c r="L17" s="158">
        <v>2300767</v>
      </c>
      <c r="M17" s="36">
        <v>1</v>
      </c>
      <c r="N17" s="36" t="s">
        <v>165</v>
      </c>
      <c r="O17" s="36" t="s">
        <v>121</v>
      </c>
      <c r="P17" s="48">
        <v>44484</v>
      </c>
      <c r="Q17" s="62"/>
      <c r="R17" s="48">
        <f t="shared" ref="R17:R18" si="0">P17+35</f>
        <v>44519</v>
      </c>
      <c r="S17" s="48"/>
      <c r="T17" s="48">
        <f>R17+133</f>
        <v>44652</v>
      </c>
      <c r="U17" s="154"/>
      <c r="V17" s="48">
        <f t="shared" ref="V17:V18" si="1">T17+45</f>
        <v>44697</v>
      </c>
      <c r="W17" s="36"/>
      <c r="X17" s="48">
        <f t="shared" ref="X17:X18" si="2">V17+70</f>
        <v>44767</v>
      </c>
      <c r="Y17" s="36"/>
      <c r="Z17" s="48">
        <f>X17+40</f>
        <v>44807</v>
      </c>
      <c r="AA17" s="36"/>
      <c r="AB17" s="48">
        <v>44665</v>
      </c>
      <c r="AC17" s="87"/>
      <c r="AD17" s="48">
        <v>44973</v>
      </c>
      <c r="AE17" s="87"/>
      <c r="AF17" s="36"/>
      <c r="AG17" s="36"/>
      <c r="AH17" s="37" t="s">
        <v>274</v>
      </c>
      <c r="AP17" s="33" t="s">
        <v>74</v>
      </c>
    </row>
    <row r="18" spans="1:42" ht="51" x14ac:dyDescent="0.2">
      <c r="A18" s="34" t="s">
        <v>477</v>
      </c>
      <c r="B18" s="35">
        <v>1</v>
      </c>
      <c r="C18" s="35"/>
      <c r="D18" s="36"/>
      <c r="E18" s="157" t="s">
        <v>475</v>
      </c>
      <c r="F18" s="36"/>
      <c r="G18" s="36" t="s">
        <v>76</v>
      </c>
      <c r="H18" s="36">
        <v>1</v>
      </c>
      <c r="I18" s="36"/>
      <c r="J18" s="36" t="s">
        <v>91</v>
      </c>
      <c r="K18" s="36" t="s">
        <v>110</v>
      </c>
      <c r="L18" s="158">
        <v>609835</v>
      </c>
      <c r="M18" s="36">
        <v>1</v>
      </c>
      <c r="N18" s="36" t="s">
        <v>165</v>
      </c>
      <c r="O18" s="36" t="s">
        <v>121</v>
      </c>
      <c r="P18" s="48">
        <v>44176</v>
      </c>
      <c r="Q18" s="62"/>
      <c r="R18" s="48">
        <f t="shared" si="0"/>
        <v>44211</v>
      </c>
      <c r="S18" s="36"/>
      <c r="T18" s="48">
        <f>R18+133</f>
        <v>44344</v>
      </c>
      <c r="U18" s="36"/>
      <c r="V18" s="48">
        <f t="shared" si="1"/>
        <v>44389</v>
      </c>
      <c r="W18" s="36"/>
      <c r="X18" s="48">
        <f t="shared" si="2"/>
        <v>44459</v>
      </c>
      <c r="Y18" s="36"/>
      <c r="Z18" s="48">
        <f t="shared" ref="Z18" si="3">X18+20</f>
        <v>44479</v>
      </c>
      <c r="AA18" s="36"/>
      <c r="AB18" s="48">
        <v>44406</v>
      </c>
      <c r="AC18" s="87"/>
      <c r="AD18" s="48">
        <v>44658</v>
      </c>
      <c r="AE18" s="87"/>
      <c r="AF18" s="36"/>
      <c r="AG18" s="36"/>
      <c r="AH18" s="37"/>
      <c r="AP18" s="33" t="s">
        <v>75</v>
      </c>
    </row>
    <row r="19" spans="1:42" x14ac:dyDescent="0.2">
      <c r="A19" s="49"/>
      <c r="B19" s="50"/>
      <c r="C19" s="50"/>
      <c r="D19" s="51"/>
      <c r="E19" s="51"/>
      <c r="F19" s="51"/>
      <c r="G19" s="51"/>
      <c r="H19" s="51"/>
      <c r="I19" s="51"/>
      <c r="J19" s="51"/>
      <c r="K19" s="51"/>
      <c r="L19" s="94"/>
      <c r="M19" s="51"/>
      <c r="N19" s="51"/>
      <c r="O19" s="51"/>
      <c r="P19" s="52"/>
      <c r="Q19" s="51"/>
      <c r="R19" s="52"/>
      <c r="S19" s="51"/>
      <c r="T19" s="52"/>
      <c r="U19" s="51"/>
      <c r="V19" s="52"/>
      <c r="W19" s="51"/>
      <c r="X19" s="52"/>
      <c r="Y19" s="51"/>
      <c r="Z19" s="52"/>
      <c r="AA19" s="51"/>
      <c r="AB19" s="52"/>
      <c r="AC19" s="51"/>
      <c r="AD19" s="52"/>
      <c r="AE19" s="51"/>
      <c r="AF19" s="51"/>
      <c r="AG19" s="51"/>
      <c r="AH19" s="53"/>
      <c r="AP19" s="33" t="s">
        <v>516</v>
      </c>
    </row>
    <row r="20" spans="1:42" x14ac:dyDescent="0.2">
      <c r="A20" s="49"/>
      <c r="B20" s="50"/>
      <c r="C20" s="50"/>
      <c r="D20" s="51"/>
      <c r="E20" s="51"/>
      <c r="F20" s="51"/>
      <c r="G20" s="51"/>
      <c r="H20" s="51"/>
      <c r="I20" s="51"/>
      <c r="J20" s="51"/>
      <c r="K20" s="51"/>
      <c r="L20" s="95">
        <f>SUM(L16:L19)</f>
        <v>10742596.640000001</v>
      </c>
      <c r="M20" s="51"/>
      <c r="N20" s="51"/>
      <c r="O20" s="51"/>
      <c r="P20" s="52"/>
      <c r="Q20" s="51"/>
      <c r="R20" s="52"/>
      <c r="S20" s="51"/>
      <c r="T20" s="52"/>
      <c r="U20" s="51"/>
      <c r="V20" s="52"/>
      <c r="W20" s="51"/>
      <c r="X20" s="52"/>
      <c r="Y20" s="51"/>
      <c r="Z20" s="52"/>
      <c r="AA20" s="51"/>
      <c r="AB20" s="52"/>
      <c r="AC20" s="51"/>
      <c r="AD20" s="52"/>
      <c r="AE20" s="51"/>
      <c r="AF20" s="51"/>
      <c r="AG20" s="51"/>
      <c r="AH20" s="53"/>
      <c r="AP20" s="33"/>
    </row>
    <row r="21" spans="1:42" ht="13.5" thickBot="1" x14ac:dyDescent="0.25">
      <c r="A21" s="38"/>
      <c r="B21" s="39"/>
      <c r="C21" s="39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1"/>
      <c r="AP21" s="33" t="s">
        <v>77</v>
      </c>
    </row>
    <row r="22" spans="1:42" ht="13.5" thickBot="1" x14ac:dyDescent="0.25">
      <c r="AP22" s="33" t="s">
        <v>78</v>
      </c>
    </row>
    <row r="23" spans="1:42" ht="15.75" customHeight="1" x14ac:dyDescent="0.2">
      <c r="A23" s="206" t="s">
        <v>130</v>
      </c>
      <c r="B23" s="207"/>
      <c r="C23" s="207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9"/>
      <c r="AP23" s="33" t="s">
        <v>79</v>
      </c>
    </row>
    <row r="24" spans="1:42" ht="20.25" customHeight="1" x14ac:dyDescent="0.2">
      <c r="A24" s="210" t="s">
        <v>16</v>
      </c>
      <c r="B24" s="203" t="s">
        <v>187</v>
      </c>
      <c r="C24" s="203" t="s">
        <v>188</v>
      </c>
      <c r="D24" s="211" t="s">
        <v>129</v>
      </c>
      <c r="E24" s="211" t="s">
        <v>17</v>
      </c>
      <c r="F24" s="211" t="s">
        <v>18</v>
      </c>
      <c r="G24" s="203" t="s">
        <v>196</v>
      </c>
      <c r="H24" s="211" t="s">
        <v>20</v>
      </c>
      <c r="I24" s="203" t="s">
        <v>135</v>
      </c>
      <c r="J24" s="211" t="s">
        <v>192</v>
      </c>
      <c r="K24" s="211" t="s">
        <v>197</v>
      </c>
      <c r="L24" s="211" t="s">
        <v>22</v>
      </c>
      <c r="M24" s="211" t="s">
        <v>170</v>
      </c>
      <c r="N24" s="203" t="s">
        <v>194</v>
      </c>
      <c r="O24" s="211" t="s">
        <v>195</v>
      </c>
      <c r="P24" s="211" t="s">
        <v>24</v>
      </c>
      <c r="Q24" s="211"/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1"/>
      <c r="AD24" s="211"/>
      <c r="AE24" s="211"/>
      <c r="AF24" s="211" t="s">
        <v>25</v>
      </c>
      <c r="AG24" s="211" t="s">
        <v>26</v>
      </c>
      <c r="AH24" s="212" t="s">
        <v>1</v>
      </c>
    </row>
    <row r="25" spans="1:42" ht="34.5" customHeight="1" x14ac:dyDescent="0.2">
      <c r="A25" s="210"/>
      <c r="B25" s="204"/>
      <c r="C25" s="204"/>
      <c r="D25" s="211"/>
      <c r="E25" s="211"/>
      <c r="F25" s="211"/>
      <c r="G25" s="204"/>
      <c r="H25" s="211"/>
      <c r="I25" s="204"/>
      <c r="J25" s="211"/>
      <c r="K25" s="211"/>
      <c r="L25" s="211"/>
      <c r="M25" s="211"/>
      <c r="N25" s="204"/>
      <c r="O25" s="211"/>
      <c r="P25" s="211" t="s">
        <v>27</v>
      </c>
      <c r="Q25" s="211"/>
      <c r="R25" s="211" t="s">
        <v>28</v>
      </c>
      <c r="S25" s="211"/>
      <c r="T25" s="211" t="s">
        <v>29</v>
      </c>
      <c r="U25" s="211"/>
      <c r="V25" s="211" t="s">
        <v>30</v>
      </c>
      <c r="W25" s="211"/>
      <c r="X25" s="211" t="s">
        <v>31</v>
      </c>
      <c r="Y25" s="211"/>
      <c r="Z25" s="211" t="s">
        <v>32</v>
      </c>
      <c r="AA25" s="211"/>
      <c r="AB25" s="211" t="s">
        <v>33</v>
      </c>
      <c r="AC25" s="211"/>
      <c r="AD25" s="211" t="s">
        <v>34</v>
      </c>
      <c r="AE25" s="211"/>
      <c r="AF25" s="211"/>
      <c r="AG25" s="211"/>
      <c r="AH25" s="212"/>
    </row>
    <row r="26" spans="1:42" ht="26.25" customHeight="1" x14ac:dyDescent="0.2">
      <c r="A26" s="210"/>
      <c r="B26" s="205"/>
      <c r="C26" s="205"/>
      <c r="D26" s="211"/>
      <c r="E26" s="211"/>
      <c r="F26" s="211"/>
      <c r="G26" s="205"/>
      <c r="H26" s="211"/>
      <c r="I26" s="205"/>
      <c r="J26" s="211"/>
      <c r="K26" s="211"/>
      <c r="L26" s="211"/>
      <c r="M26" s="211"/>
      <c r="N26" s="205"/>
      <c r="O26" s="211"/>
      <c r="P26" s="32" t="s">
        <v>35</v>
      </c>
      <c r="Q26" s="32" t="s">
        <v>36</v>
      </c>
      <c r="R26" s="32" t="s">
        <v>35</v>
      </c>
      <c r="S26" s="32" t="s">
        <v>36</v>
      </c>
      <c r="T26" s="32" t="s">
        <v>35</v>
      </c>
      <c r="U26" s="32" t="s">
        <v>36</v>
      </c>
      <c r="V26" s="32" t="s">
        <v>35</v>
      </c>
      <c r="W26" s="32" t="s">
        <v>36</v>
      </c>
      <c r="X26" s="32" t="s">
        <v>35</v>
      </c>
      <c r="Y26" s="32" t="s">
        <v>36</v>
      </c>
      <c r="Z26" s="32" t="s">
        <v>35</v>
      </c>
      <c r="AA26" s="32" t="s">
        <v>36</v>
      </c>
      <c r="AB26" s="32" t="s">
        <v>35</v>
      </c>
      <c r="AC26" s="32" t="s">
        <v>36</v>
      </c>
      <c r="AD26" s="32" t="s">
        <v>35</v>
      </c>
      <c r="AE26" s="32" t="s">
        <v>36</v>
      </c>
      <c r="AF26" s="211"/>
      <c r="AG26" s="211"/>
      <c r="AH26" s="212"/>
    </row>
    <row r="27" spans="1:42" ht="25.5" x14ac:dyDescent="0.2">
      <c r="A27" s="34" t="s">
        <v>477</v>
      </c>
      <c r="B27" s="35">
        <v>1</v>
      </c>
      <c r="C27" s="35" t="s">
        <v>480</v>
      </c>
      <c r="D27" s="36"/>
      <c r="E27" s="157" t="s">
        <v>476</v>
      </c>
      <c r="F27" s="36"/>
      <c r="G27" s="36" t="s">
        <v>73</v>
      </c>
      <c r="H27" s="36">
        <v>1</v>
      </c>
      <c r="I27" s="36"/>
      <c r="J27" s="36" t="s">
        <v>93</v>
      </c>
      <c r="K27" s="36" t="s">
        <v>119</v>
      </c>
      <c r="L27" s="158">
        <v>14250</v>
      </c>
      <c r="M27" s="36">
        <v>1</v>
      </c>
      <c r="N27" s="36" t="s">
        <v>165</v>
      </c>
      <c r="O27" s="36" t="s">
        <v>121</v>
      </c>
      <c r="P27" s="48">
        <v>43665</v>
      </c>
      <c r="Q27" s="36"/>
      <c r="R27" s="48">
        <f>P27+43</f>
        <v>43708</v>
      </c>
      <c r="S27" s="36"/>
      <c r="T27" s="48">
        <f>R27+13</f>
        <v>43721</v>
      </c>
      <c r="U27" s="86"/>
      <c r="V27" s="48">
        <f>T27+45</f>
        <v>43766</v>
      </c>
      <c r="W27" s="36"/>
      <c r="X27" s="48">
        <f>V27+40</f>
        <v>43806</v>
      </c>
      <c r="Y27" s="36"/>
      <c r="Z27" s="48">
        <f>X27+10</f>
        <v>43816</v>
      </c>
      <c r="AA27" s="36"/>
      <c r="AB27" s="48">
        <v>43790</v>
      </c>
      <c r="AC27" s="87"/>
      <c r="AD27" s="48">
        <v>43874</v>
      </c>
      <c r="AE27" s="87"/>
      <c r="AF27" s="36"/>
      <c r="AG27" s="36"/>
      <c r="AH27" s="37" t="s">
        <v>352</v>
      </c>
      <c r="AP27" s="33" t="s">
        <v>179</v>
      </c>
    </row>
    <row r="28" spans="1:42" ht="38.25" x14ac:dyDescent="0.2">
      <c r="A28" s="34" t="s">
        <v>477</v>
      </c>
      <c r="B28" s="35">
        <v>1</v>
      </c>
      <c r="C28" s="35" t="s">
        <v>480</v>
      </c>
      <c r="D28" s="36"/>
      <c r="E28" s="157" t="s">
        <v>478</v>
      </c>
      <c r="F28" s="36"/>
      <c r="G28" s="36" t="s">
        <v>516</v>
      </c>
      <c r="H28" s="36">
        <v>1</v>
      </c>
      <c r="I28" s="36"/>
      <c r="J28" s="36" t="s">
        <v>93</v>
      </c>
      <c r="K28" s="36" t="s">
        <v>119</v>
      </c>
      <c r="L28" s="158">
        <v>597052.571</v>
      </c>
      <c r="M28" s="36">
        <v>1</v>
      </c>
      <c r="N28" s="36" t="s">
        <v>165</v>
      </c>
      <c r="O28" s="36" t="s">
        <v>121</v>
      </c>
      <c r="P28" s="48">
        <v>44596</v>
      </c>
      <c r="Q28" s="36"/>
      <c r="R28" s="48">
        <f>P28+43</f>
        <v>44639</v>
      </c>
      <c r="S28" s="36"/>
      <c r="T28" s="48">
        <f>R28+13</f>
        <v>44652</v>
      </c>
      <c r="U28" s="86"/>
      <c r="V28" s="48">
        <f>T28+45</f>
        <v>44697</v>
      </c>
      <c r="W28" s="36"/>
      <c r="X28" s="48">
        <f>V28+40</f>
        <v>44737</v>
      </c>
      <c r="Y28" s="36"/>
      <c r="Z28" s="48">
        <f>X28+10</f>
        <v>44747</v>
      </c>
      <c r="AA28" s="36"/>
      <c r="AB28" s="48">
        <v>44777</v>
      </c>
      <c r="AC28" s="87"/>
      <c r="AD28" s="48">
        <v>44973</v>
      </c>
      <c r="AE28" s="87"/>
      <c r="AF28" s="36"/>
      <c r="AG28" s="36"/>
      <c r="AH28" s="37"/>
      <c r="AP28" s="33" t="s">
        <v>179</v>
      </c>
    </row>
    <row r="29" spans="1:42" ht="38.25" x14ac:dyDescent="0.2">
      <c r="A29" s="34" t="s">
        <v>477</v>
      </c>
      <c r="B29" s="35">
        <v>1</v>
      </c>
      <c r="C29" s="35" t="s">
        <v>480</v>
      </c>
      <c r="D29" s="36"/>
      <c r="E29" s="157" t="s">
        <v>479</v>
      </c>
      <c r="F29" s="36"/>
      <c r="G29" s="36" t="s">
        <v>516</v>
      </c>
      <c r="H29" s="36">
        <v>1</v>
      </c>
      <c r="I29" s="36"/>
      <c r="J29" s="36" t="s">
        <v>93</v>
      </c>
      <c r="K29" s="36" t="s">
        <v>119</v>
      </c>
      <c r="L29" s="158">
        <v>793748.57</v>
      </c>
      <c r="M29" s="36">
        <v>1</v>
      </c>
      <c r="N29" s="36" t="s">
        <v>165</v>
      </c>
      <c r="O29" s="36" t="s">
        <v>121</v>
      </c>
      <c r="P29" s="48">
        <v>43665</v>
      </c>
      <c r="Q29" s="36"/>
      <c r="R29" s="48">
        <f t="shared" ref="R29" si="4">P29+35</f>
        <v>43700</v>
      </c>
      <c r="S29" s="36"/>
      <c r="T29" s="48">
        <f>R29+50</f>
        <v>43750</v>
      </c>
      <c r="U29" s="36"/>
      <c r="V29" s="48">
        <f t="shared" ref="V29" si="5">T29+45</f>
        <v>43795</v>
      </c>
      <c r="W29" s="36"/>
      <c r="X29" s="48">
        <f>V29+40</f>
        <v>43835</v>
      </c>
      <c r="Y29" s="36"/>
      <c r="Z29" s="48">
        <f>X29+10</f>
        <v>43845</v>
      </c>
      <c r="AA29" s="36"/>
      <c r="AB29" s="48">
        <v>43846</v>
      </c>
      <c r="AC29" s="87"/>
      <c r="AD29" s="48">
        <v>44700</v>
      </c>
      <c r="AE29" s="87"/>
      <c r="AF29" s="36"/>
      <c r="AG29" s="36"/>
      <c r="AH29" s="37"/>
      <c r="AP29" s="33" t="s">
        <v>74</v>
      </c>
    </row>
    <row r="30" spans="1:42" ht="38.25" x14ac:dyDescent="0.2">
      <c r="A30" s="34" t="s">
        <v>477</v>
      </c>
      <c r="B30" s="35">
        <v>1</v>
      </c>
      <c r="C30" s="35"/>
      <c r="D30" s="36"/>
      <c r="E30" s="36" t="s">
        <v>486</v>
      </c>
      <c r="F30" s="36"/>
      <c r="G30" s="36" t="s">
        <v>516</v>
      </c>
      <c r="H30" s="36"/>
      <c r="I30" s="36"/>
      <c r="J30" s="36" t="s">
        <v>93</v>
      </c>
      <c r="K30" s="36" t="s">
        <v>119</v>
      </c>
      <c r="L30" s="59">
        <v>1000000</v>
      </c>
      <c r="M30" s="36">
        <v>1</v>
      </c>
      <c r="N30" s="36" t="s">
        <v>165</v>
      </c>
      <c r="O30" s="36" t="s">
        <v>121</v>
      </c>
      <c r="P30" s="48">
        <v>43581</v>
      </c>
      <c r="Q30" s="36"/>
      <c r="R30" s="48">
        <f>P30+5</f>
        <v>43586</v>
      </c>
      <c r="S30" s="36"/>
      <c r="T30" s="48">
        <f>R30+50</f>
        <v>43636</v>
      </c>
      <c r="U30" s="36"/>
      <c r="V30" s="48">
        <f t="shared" ref="V30" si="6">T30+45</f>
        <v>43681</v>
      </c>
      <c r="W30" s="36"/>
      <c r="X30" s="48">
        <f>V30+40</f>
        <v>43721</v>
      </c>
      <c r="Y30" s="36"/>
      <c r="Z30" s="48">
        <f>X30+10</f>
        <v>43731</v>
      </c>
      <c r="AA30" s="45"/>
      <c r="AB30" s="48">
        <v>43762</v>
      </c>
      <c r="AC30" s="89"/>
      <c r="AD30" s="88">
        <v>43874</v>
      </c>
      <c r="AE30" s="45"/>
      <c r="AF30" s="36"/>
      <c r="AG30" s="36"/>
      <c r="AH30" s="37"/>
      <c r="AP30" s="33" t="s">
        <v>481</v>
      </c>
    </row>
    <row r="31" spans="1:42" x14ac:dyDescent="0.2">
      <c r="A31" s="34"/>
      <c r="B31" s="35"/>
      <c r="C31" s="35"/>
      <c r="D31" s="36"/>
      <c r="E31" s="36"/>
      <c r="F31" s="36"/>
      <c r="G31" s="36"/>
      <c r="H31" s="36"/>
      <c r="I31" s="36"/>
      <c r="J31" s="36"/>
      <c r="K31" s="36"/>
      <c r="L31" s="59"/>
      <c r="M31" s="36"/>
      <c r="N31" s="36"/>
      <c r="O31" s="36"/>
      <c r="P31" s="48"/>
      <c r="Q31" s="36"/>
      <c r="R31" s="48"/>
      <c r="S31" s="36"/>
      <c r="T31" s="48"/>
      <c r="U31" s="86"/>
      <c r="V31" s="48"/>
      <c r="W31" s="36"/>
      <c r="X31" s="48"/>
      <c r="Y31" s="36"/>
      <c r="Z31" s="48"/>
      <c r="AA31" s="36"/>
      <c r="AB31" s="48"/>
      <c r="AC31" s="36"/>
      <c r="AD31" s="48"/>
      <c r="AE31" s="86"/>
      <c r="AF31" s="36"/>
      <c r="AG31" s="36"/>
      <c r="AH31" s="37"/>
      <c r="AP31" s="33" t="s">
        <v>483</v>
      </c>
    </row>
    <row r="32" spans="1:42" ht="13.5" thickBot="1" x14ac:dyDescent="0.25">
      <c r="A32" s="34"/>
      <c r="B32" s="39"/>
      <c r="C32" s="39"/>
      <c r="D32" s="40"/>
      <c r="E32" s="40"/>
      <c r="F32" s="40"/>
      <c r="G32" s="40"/>
      <c r="H32" s="40"/>
      <c r="I32" s="40"/>
      <c r="J32" s="40"/>
      <c r="K32" s="40"/>
      <c r="L32" s="60"/>
      <c r="M32" s="40"/>
      <c r="N32" s="40"/>
      <c r="O32" s="40"/>
      <c r="P32" s="61"/>
      <c r="Q32" s="61"/>
      <c r="R32" s="61"/>
      <c r="S32" s="61"/>
      <c r="T32" s="61"/>
      <c r="U32" s="86"/>
      <c r="V32" s="61"/>
      <c r="W32" s="61"/>
      <c r="X32" s="61"/>
      <c r="Y32" s="61"/>
      <c r="Z32" s="61"/>
      <c r="AA32" s="61"/>
      <c r="AB32" s="61"/>
      <c r="AC32" s="61"/>
      <c r="AD32" s="61"/>
      <c r="AE32" s="40"/>
      <c r="AF32" s="40"/>
      <c r="AG32" s="40"/>
      <c r="AH32" s="41"/>
      <c r="AP32" s="33"/>
    </row>
    <row r="33" spans="1:43" ht="13.5" thickBot="1" x14ac:dyDescent="0.25">
      <c r="L33" s="68">
        <f>SUM(L27:L32)</f>
        <v>2405051.1409999998</v>
      </c>
      <c r="AP33" s="42" t="s">
        <v>84</v>
      </c>
    </row>
    <row r="34" spans="1:43" ht="15.75" customHeight="1" x14ac:dyDescent="0.2">
      <c r="A34" s="206" t="s">
        <v>131</v>
      </c>
      <c r="B34" s="207"/>
      <c r="C34" s="207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/>
      <c r="AF34" s="208"/>
      <c r="AG34" s="208"/>
      <c r="AH34" s="208"/>
      <c r="AI34" s="208"/>
      <c r="AJ34" s="208"/>
      <c r="AK34" s="208"/>
      <c r="AL34" s="208"/>
      <c r="AM34" s="208"/>
      <c r="AN34" s="208"/>
      <c r="AO34" s="209"/>
      <c r="AP34" s="42" t="s">
        <v>85</v>
      </c>
    </row>
    <row r="35" spans="1:43" ht="12.75" customHeight="1" x14ac:dyDescent="0.2">
      <c r="A35" s="210" t="s">
        <v>16</v>
      </c>
      <c r="B35" s="203" t="s">
        <v>187</v>
      </c>
      <c r="C35" s="203" t="s">
        <v>188</v>
      </c>
      <c r="D35" s="211" t="s">
        <v>129</v>
      </c>
      <c r="E35" s="211" t="s">
        <v>17</v>
      </c>
      <c r="F35" s="211" t="s">
        <v>18</v>
      </c>
      <c r="G35" s="203" t="s">
        <v>196</v>
      </c>
      <c r="H35" s="211" t="s">
        <v>135</v>
      </c>
      <c r="I35" s="211" t="s">
        <v>192</v>
      </c>
      <c r="J35" s="211" t="s">
        <v>197</v>
      </c>
      <c r="K35" s="211" t="s">
        <v>22</v>
      </c>
      <c r="L35" s="211" t="s">
        <v>170</v>
      </c>
      <c r="M35" s="203" t="s">
        <v>194</v>
      </c>
      <c r="N35" s="211" t="s">
        <v>195</v>
      </c>
      <c r="O35" s="211" t="s">
        <v>24</v>
      </c>
      <c r="P35" s="211"/>
      <c r="Q35" s="211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1"/>
      <c r="AD35" s="211"/>
      <c r="AE35" s="211"/>
      <c r="AF35" s="211"/>
      <c r="AG35" s="211"/>
      <c r="AH35" s="211"/>
      <c r="AI35" s="211"/>
      <c r="AJ35" s="211"/>
      <c r="AK35" s="211" t="s">
        <v>39</v>
      </c>
      <c r="AL35" s="211" t="s">
        <v>40</v>
      </c>
      <c r="AM35" s="211" t="s">
        <v>41</v>
      </c>
      <c r="AN35" s="211" t="s">
        <v>42</v>
      </c>
      <c r="AO35" s="212" t="s">
        <v>1</v>
      </c>
    </row>
    <row r="36" spans="1:43" ht="36" customHeight="1" x14ac:dyDescent="0.2">
      <c r="A36" s="210"/>
      <c r="B36" s="204"/>
      <c r="C36" s="204"/>
      <c r="D36" s="211"/>
      <c r="E36" s="211"/>
      <c r="F36" s="211"/>
      <c r="G36" s="204"/>
      <c r="H36" s="211"/>
      <c r="I36" s="211"/>
      <c r="J36" s="211"/>
      <c r="K36" s="211"/>
      <c r="L36" s="211"/>
      <c r="M36" s="204"/>
      <c r="N36" s="211"/>
      <c r="O36" s="211" t="s">
        <v>43</v>
      </c>
      <c r="P36" s="211"/>
      <c r="Q36" s="211" t="s">
        <v>136</v>
      </c>
      <c r="R36" s="211"/>
      <c r="S36" s="211" t="s">
        <v>137</v>
      </c>
      <c r="T36" s="211"/>
      <c r="U36" s="211" t="s">
        <v>138</v>
      </c>
      <c r="V36" s="211"/>
      <c r="W36" s="211" t="s">
        <v>30</v>
      </c>
      <c r="X36" s="211"/>
      <c r="Y36" s="211" t="s">
        <v>44</v>
      </c>
      <c r="Z36" s="211"/>
      <c r="AA36" s="211" t="s">
        <v>45</v>
      </c>
      <c r="AB36" s="211"/>
      <c r="AC36" s="211" t="s">
        <v>46</v>
      </c>
      <c r="AD36" s="211"/>
      <c r="AE36" s="211" t="s">
        <v>47</v>
      </c>
      <c r="AF36" s="211"/>
      <c r="AG36" s="211" t="s">
        <v>33</v>
      </c>
      <c r="AH36" s="211"/>
      <c r="AI36" s="211" t="s">
        <v>34</v>
      </c>
      <c r="AJ36" s="211"/>
      <c r="AK36" s="211"/>
      <c r="AL36" s="211"/>
      <c r="AM36" s="211"/>
      <c r="AN36" s="211"/>
      <c r="AO36" s="212"/>
    </row>
    <row r="37" spans="1:43" ht="23.25" customHeight="1" x14ac:dyDescent="0.2">
      <c r="A37" s="210"/>
      <c r="B37" s="205"/>
      <c r="C37" s="205"/>
      <c r="D37" s="211"/>
      <c r="E37" s="211"/>
      <c r="F37" s="211"/>
      <c r="G37" s="205"/>
      <c r="H37" s="211"/>
      <c r="I37" s="211"/>
      <c r="J37" s="211"/>
      <c r="K37" s="211"/>
      <c r="L37" s="211"/>
      <c r="M37" s="205"/>
      <c r="N37" s="211"/>
      <c r="O37" s="32" t="s">
        <v>35</v>
      </c>
      <c r="P37" s="32" t="s">
        <v>36</v>
      </c>
      <c r="Q37" s="32" t="s">
        <v>35</v>
      </c>
      <c r="R37" s="32" t="s">
        <v>36</v>
      </c>
      <c r="S37" s="32" t="s">
        <v>35</v>
      </c>
      <c r="T37" s="32" t="s">
        <v>36</v>
      </c>
      <c r="U37" s="32" t="s">
        <v>35</v>
      </c>
      <c r="V37" s="32" t="s">
        <v>36</v>
      </c>
      <c r="W37" s="32" t="s">
        <v>35</v>
      </c>
      <c r="X37" s="32" t="s">
        <v>36</v>
      </c>
      <c r="Y37" s="32" t="s">
        <v>35</v>
      </c>
      <c r="Z37" s="32" t="s">
        <v>36</v>
      </c>
      <c r="AA37" s="32" t="s">
        <v>35</v>
      </c>
      <c r="AB37" s="32" t="s">
        <v>36</v>
      </c>
      <c r="AC37" s="32" t="s">
        <v>35</v>
      </c>
      <c r="AD37" s="32" t="s">
        <v>36</v>
      </c>
      <c r="AE37" s="32" t="s">
        <v>35</v>
      </c>
      <c r="AF37" s="32" t="s">
        <v>36</v>
      </c>
      <c r="AG37" s="32" t="s">
        <v>35</v>
      </c>
      <c r="AH37" s="32" t="s">
        <v>36</v>
      </c>
      <c r="AI37" s="32" t="s">
        <v>35</v>
      </c>
      <c r="AJ37" s="32" t="s">
        <v>36</v>
      </c>
      <c r="AK37" s="211"/>
      <c r="AL37" s="211"/>
      <c r="AM37" s="211"/>
      <c r="AN37" s="211"/>
      <c r="AO37" s="212"/>
    </row>
    <row r="38" spans="1:43" ht="25.5" x14ac:dyDescent="0.2">
      <c r="A38" s="34" t="s">
        <v>477</v>
      </c>
      <c r="B38" s="35">
        <v>1</v>
      </c>
      <c r="C38" s="35"/>
      <c r="D38" s="36"/>
      <c r="E38" s="159" t="s">
        <v>517</v>
      </c>
      <c r="F38" s="36"/>
      <c r="G38" s="36" t="s">
        <v>481</v>
      </c>
      <c r="H38" s="36"/>
      <c r="I38" s="36" t="s">
        <v>107</v>
      </c>
      <c r="J38" s="36" t="s">
        <v>119</v>
      </c>
      <c r="K38" s="91">
        <v>60000</v>
      </c>
      <c r="L38" s="36"/>
      <c r="M38" s="36" t="s">
        <v>165</v>
      </c>
      <c r="N38" s="36" t="s">
        <v>121</v>
      </c>
      <c r="O38" s="62">
        <v>43784</v>
      </c>
      <c r="P38" s="86"/>
      <c r="Q38" s="62">
        <f>+O38+84</f>
        <v>43868</v>
      </c>
      <c r="R38" s="36"/>
      <c r="S38" s="48"/>
      <c r="T38" s="36"/>
      <c r="U38" s="48">
        <f>+Q38+30</f>
        <v>43898</v>
      </c>
      <c r="V38" s="36"/>
      <c r="W38" s="48">
        <f>U38+30</f>
        <v>43928</v>
      </c>
      <c r="X38" s="36"/>
      <c r="Y38" s="48"/>
      <c r="Z38" s="36"/>
      <c r="AA38" s="48"/>
      <c r="AB38" s="36"/>
      <c r="AC38" s="48">
        <f>+W38+60</f>
        <v>43988</v>
      </c>
      <c r="AD38" s="36"/>
      <c r="AE38" s="48">
        <f>AC38+5</f>
        <v>43993</v>
      </c>
      <c r="AF38" s="36"/>
      <c r="AG38" s="48">
        <v>44189</v>
      </c>
      <c r="AH38" s="87"/>
      <c r="AI38" s="64">
        <v>44357</v>
      </c>
      <c r="AJ38" s="87"/>
      <c r="AK38" s="36"/>
      <c r="AL38" s="36"/>
      <c r="AM38" s="36"/>
      <c r="AN38" s="36"/>
      <c r="AO38" s="37"/>
      <c r="AP38" s="43" t="s">
        <v>110</v>
      </c>
      <c r="AQ38" s="44" t="s">
        <v>90</v>
      </c>
    </row>
    <row r="39" spans="1:43" x14ac:dyDescent="0.2">
      <c r="A39" s="34" t="s">
        <v>477</v>
      </c>
      <c r="B39" s="35">
        <v>1</v>
      </c>
      <c r="C39" s="35"/>
      <c r="D39" s="36"/>
      <c r="E39" s="36" t="s">
        <v>482</v>
      </c>
      <c r="F39" s="36"/>
      <c r="G39" s="36" t="s">
        <v>483</v>
      </c>
      <c r="H39" s="36"/>
      <c r="I39" s="36" t="s">
        <v>107</v>
      </c>
      <c r="J39" s="36" t="s">
        <v>119</v>
      </c>
      <c r="K39" s="91">
        <v>280000</v>
      </c>
      <c r="L39" s="36"/>
      <c r="M39" s="36"/>
      <c r="N39" s="36"/>
      <c r="O39" s="62"/>
      <c r="P39" s="36"/>
      <c r="Q39" s="48"/>
      <c r="R39" s="36"/>
      <c r="S39" s="48"/>
      <c r="T39" s="36"/>
      <c r="U39" s="48"/>
      <c r="V39" s="36"/>
      <c r="W39" s="48"/>
      <c r="X39" s="36"/>
      <c r="Y39" s="48"/>
      <c r="Z39" s="36"/>
      <c r="AA39" s="48"/>
      <c r="AB39" s="36"/>
      <c r="AC39" s="48"/>
      <c r="AD39" s="36"/>
      <c r="AE39" s="48"/>
      <c r="AF39" s="36"/>
      <c r="AG39" s="48"/>
      <c r="AH39" s="87"/>
      <c r="AI39" s="48"/>
      <c r="AJ39" s="87"/>
      <c r="AK39" s="36"/>
      <c r="AL39" s="36"/>
      <c r="AM39" s="36"/>
      <c r="AN39" s="36"/>
      <c r="AO39" s="37"/>
      <c r="AP39" s="43" t="s">
        <v>116</v>
      </c>
      <c r="AQ39" s="44" t="s">
        <v>90</v>
      </c>
    </row>
    <row r="40" spans="1:43" hidden="1" x14ac:dyDescent="0.2">
      <c r="A40" s="34"/>
      <c r="B40" s="35"/>
      <c r="C40" s="35"/>
      <c r="D40" s="36"/>
      <c r="E40" s="36"/>
      <c r="F40" s="36"/>
      <c r="G40" s="36"/>
      <c r="H40" s="36"/>
      <c r="I40" s="36"/>
      <c r="J40" s="36"/>
      <c r="K40" s="91"/>
      <c r="L40" s="36"/>
      <c r="M40" s="36"/>
      <c r="N40" s="36"/>
      <c r="O40" s="62"/>
      <c r="P40" s="86"/>
      <c r="Q40" s="48"/>
      <c r="R40" s="36"/>
      <c r="S40" s="48">
        <f t="shared" ref="S40:S50" si="7">Q40+10</f>
        <v>10</v>
      </c>
      <c r="T40" s="36"/>
      <c r="U40" s="48">
        <f t="shared" ref="U40:U56" si="8">S40+30</f>
        <v>40</v>
      </c>
      <c r="V40" s="36"/>
      <c r="W40" s="48">
        <f t="shared" ref="W40:W54" si="9">U40+30</f>
        <v>70</v>
      </c>
      <c r="X40" s="36"/>
      <c r="Y40" s="48">
        <f>W40+30</f>
        <v>100</v>
      </c>
      <c r="Z40" s="36"/>
      <c r="AA40" s="48">
        <f t="shared" ref="AA40:AA42" si="10">Y40+7</f>
        <v>107</v>
      </c>
      <c r="AB40" s="36"/>
      <c r="AC40" s="48">
        <f>AA40+20</f>
        <v>127</v>
      </c>
      <c r="AD40" s="36"/>
      <c r="AE40" s="48">
        <f t="shared" ref="AE40" si="11">AC40+10</f>
        <v>137</v>
      </c>
      <c r="AF40" s="36"/>
      <c r="AG40" s="48">
        <f>AE40+39</f>
        <v>176</v>
      </c>
      <c r="AH40" s="86"/>
      <c r="AI40" s="48">
        <f>AG40+162</f>
        <v>338</v>
      </c>
      <c r="AJ40" s="63"/>
      <c r="AK40" s="36"/>
      <c r="AL40" s="36"/>
      <c r="AM40" s="36"/>
      <c r="AN40" s="36"/>
      <c r="AO40" s="37"/>
      <c r="AP40" s="43" t="s">
        <v>117</v>
      </c>
      <c r="AQ40" s="44" t="s">
        <v>90</v>
      </c>
    </row>
    <row r="41" spans="1:43" hidden="1" x14ac:dyDescent="0.2">
      <c r="A41" s="34"/>
      <c r="B41" s="35"/>
      <c r="C41" s="35"/>
      <c r="D41" s="36"/>
      <c r="E41" s="36"/>
      <c r="F41" s="36"/>
      <c r="G41" s="36"/>
      <c r="H41" s="36"/>
      <c r="I41" s="36"/>
      <c r="J41" s="36"/>
      <c r="K41" s="91"/>
      <c r="L41" s="36"/>
      <c r="M41" s="36"/>
      <c r="N41" s="36"/>
      <c r="O41" s="62"/>
      <c r="P41" s="36"/>
      <c r="Q41" s="48"/>
      <c r="R41" s="36"/>
      <c r="S41" s="48">
        <f t="shared" si="7"/>
        <v>10</v>
      </c>
      <c r="T41" s="36"/>
      <c r="U41" s="48">
        <f t="shared" si="8"/>
        <v>40</v>
      </c>
      <c r="V41" s="36"/>
      <c r="W41" s="48">
        <f t="shared" si="9"/>
        <v>70</v>
      </c>
      <c r="X41" s="36"/>
      <c r="Y41" s="48">
        <f>W41+30</f>
        <v>100</v>
      </c>
      <c r="Z41" s="36"/>
      <c r="AA41" s="48">
        <f t="shared" ref="AA41" si="12">Y41+7</f>
        <v>107</v>
      </c>
      <c r="AB41" s="36"/>
      <c r="AC41" s="48">
        <f>AA41+20</f>
        <v>127</v>
      </c>
      <c r="AD41" s="36"/>
      <c r="AE41" s="48">
        <f t="shared" ref="AE41" si="13">AC41+10</f>
        <v>137</v>
      </c>
      <c r="AF41" s="36"/>
      <c r="AG41" s="48">
        <f>AE41+39</f>
        <v>176</v>
      </c>
      <c r="AH41" s="36"/>
      <c r="AI41" s="48">
        <f>AG41+207</f>
        <v>383</v>
      </c>
      <c r="AJ41" s="86"/>
      <c r="AK41" s="36"/>
      <c r="AL41" s="36"/>
      <c r="AM41" s="36"/>
      <c r="AN41" s="36"/>
      <c r="AO41" s="37"/>
      <c r="AP41" s="43" t="s">
        <v>110</v>
      </c>
      <c r="AQ41" s="44" t="s">
        <v>97</v>
      </c>
    </row>
    <row r="42" spans="1:43" hidden="1" x14ac:dyDescent="0.2">
      <c r="A42" s="34"/>
      <c r="B42" s="35"/>
      <c r="C42" s="35"/>
      <c r="D42" s="36"/>
      <c r="E42" s="36"/>
      <c r="F42" s="36"/>
      <c r="G42" s="36"/>
      <c r="H42" s="36"/>
      <c r="I42" s="36"/>
      <c r="J42" s="36"/>
      <c r="K42" s="91"/>
      <c r="L42" s="36"/>
      <c r="M42" s="36"/>
      <c r="N42" s="36"/>
      <c r="O42" s="62"/>
      <c r="P42" s="36"/>
      <c r="Q42" s="48"/>
      <c r="R42" s="36"/>
      <c r="S42" s="48">
        <f t="shared" si="7"/>
        <v>10</v>
      </c>
      <c r="T42" s="36"/>
      <c r="U42" s="48">
        <f t="shared" si="8"/>
        <v>40</v>
      </c>
      <c r="V42" s="36"/>
      <c r="W42" s="48">
        <f t="shared" si="9"/>
        <v>70</v>
      </c>
      <c r="X42" s="36"/>
      <c r="Y42" s="48">
        <f t="shared" ref="Y42:Y56" si="14">W42+20</f>
        <v>90</v>
      </c>
      <c r="Z42" s="36"/>
      <c r="AA42" s="48">
        <f t="shared" si="10"/>
        <v>97</v>
      </c>
      <c r="AB42" s="36"/>
      <c r="AC42" s="48">
        <f>AA42+20</f>
        <v>117</v>
      </c>
      <c r="AD42" s="36"/>
      <c r="AE42" s="48">
        <f>AC42+17</f>
        <v>134</v>
      </c>
      <c r="AF42" s="36"/>
      <c r="AG42" s="48">
        <f>AE42+40</f>
        <v>174</v>
      </c>
      <c r="AH42" s="48"/>
      <c r="AI42" s="48">
        <v>44190</v>
      </c>
      <c r="AJ42" s="63"/>
      <c r="AK42" s="36"/>
      <c r="AL42" s="36"/>
      <c r="AM42" s="36"/>
      <c r="AN42" s="36"/>
      <c r="AO42" s="37"/>
      <c r="AP42" s="43" t="s">
        <v>116</v>
      </c>
      <c r="AQ42" s="44" t="s">
        <v>97</v>
      </c>
    </row>
    <row r="43" spans="1:43" hidden="1" x14ac:dyDescent="0.2">
      <c r="A43" s="34"/>
      <c r="B43" s="35"/>
      <c r="C43" s="35"/>
      <c r="D43" s="36"/>
      <c r="E43" s="36"/>
      <c r="F43" s="36"/>
      <c r="G43" s="36"/>
      <c r="H43" s="36"/>
      <c r="I43" s="36"/>
      <c r="J43" s="36"/>
      <c r="K43" s="91"/>
      <c r="L43" s="36"/>
      <c r="M43" s="36"/>
      <c r="N43" s="36"/>
      <c r="O43" s="62"/>
      <c r="P43" s="36"/>
      <c r="Q43" s="48"/>
      <c r="R43" s="36"/>
      <c r="S43" s="48">
        <f t="shared" si="7"/>
        <v>10</v>
      </c>
      <c r="T43" s="36"/>
      <c r="U43" s="48">
        <f t="shared" si="8"/>
        <v>40</v>
      </c>
      <c r="V43" s="36"/>
      <c r="W43" s="48">
        <f t="shared" si="9"/>
        <v>70</v>
      </c>
      <c r="X43" s="36"/>
      <c r="Y43" s="48">
        <f t="shared" si="14"/>
        <v>90</v>
      </c>
      <c r="Z43" s="36"/>
      <c r="AA43" s="48">
        <f t="shared" ref="AA43" si="15">Y43+7</f>
        <v>97</v>
      </c>
      <c r="AB43" s="36"/>
      <c r="AC43" s="48">
        <f>AA43+20</f>
        <v>117</v>
      </c>
      <c r="AD43" s="36"/>
      <c r="AE43" s="48">
        <f>AC43+17</f>
        <v>134</v>
      </c>
      <c r="AF43" s="36"/>
      <c r="AG43" s="48">
        <f>AE43+40</f>
        <v>174</v>
      </c>
      <c r="AH43" s="48"/>
      <c r="AI43" s="48">
        <v>44190</v>
      </c>
      <c r="AJ43" s="63"/>
      <c r="AK43" s="36"/>
      <c r="AL43" s="36"/>
      <c r="AM43" s="36"/>
      <c r="AN43" s="36"/>
      <c r="AO43" s="37"/>
      <c r="AP43" s="44" t="s">
        <v>118</v>
      </c>
      <c r="AQ43" s="44" t="s">
        <v>97</v>
      </c>
    </row>
    <row r="44" spans="1:43" ht="48.75" hidden="1" customHeight="1" x14ac:dyDescent="0.2">
      <c r="A44" s="34"/>
      <c r="B44" s="35"/>
      <c r="C44" s="35"/>
      <c r="D44" s="36"/>
      <c r="E44" s="36"/>
      <c r="F44" s="36"/>
      <c r="G44" s="36"/>
      <c r="H44" s="36"/>
      <c r="I44" s="36"/>
      <c r="J44" s="36"/>
      <c r="K44" s="91"/>
      <c r="L44" s="36"/>
      <c r="M44" s="36"/>
      <c r="N44" s="36"/>
      <c r="O44" s="62"/>
      <c r="P44" s="36"/>
      <c r="Q44" s="48"/>
      <c r="R44" s="36"/>
      <c r="S44" s="48">
        <f t="shared" si="7"/>
        <v>10</v>
      </c>
      <c r="T44" s="36"/>
      <c r="U44" s="48">
        <f t="shared" si="8"/>
        <v>40</v>
      </c>
      <c r="V44" s="36"/>
      <c r="W44" s="48">
        <f t="shared" si="9"/>
        <v>70</v>
      </c>
      <c r="X44" s="36"/>
      <c r="Y44" s="48">
        <f t="shared" si="14"/>
        <v>90</v>
      </c>
      <c r="Z44" s="36"/>
      <c r="AA44" s="48">
        <f t="shared" ref="AA44" si="16">Y44+7</f>
        <v>97</v>
      </c>
      <c r="AB44" s="36"/>
      <c r="AC44" s="48">
        <f>AA44+20</f>
        <v>117</v>
      </c>
      <c r="AD44" s="36"/>
      <c r="AE44" s="48">
        <f>AC44+17</f>
        <v>134</v>
      </c>
      <c r="AF44" s="36"/>
      <c r="AG44" s="48">
        <f>AE44+29</f>
        <v>163</v>
      </c>
      <c r="AH44" s="48"/>
      <c r="AI44" s="48">
        <v>44351</v>
      </c>
      <c r="AJ44" s="63"/>
      <c r="AK44" s="36"/>
      <c r="AL44" s="36"/>
      <c r="AM44" s="36"/>
      <c r="AN44" s="36"/>
      <c r="AO44" s="37"/>
      <c r="AP44" s="44"/>
      <c r="AQ44" s="44" t="s">
        <v>94</v>
      </c>
    </row>
    <row r="45" spans="1:43" ht="34.5" hidden="1" customHeight="1" x14ac:dyDescent="0.2">
      <c r="A45" s="34"/>
      <c r="B45" s="35"/>
      <c r="C45" s="35"/>
      <c r="D45" s="36"/>
      <c r="E45" s="36"/>
      <c r="F45" s="36"/>
      <c r="G45" s="36"/>
      <c r="H45" s="36"/>
      <c r="I45" s="36"/>
      <c r="J45" s="36"/>
      <c r="K45" s="91"/>
      <c r="L45" s="36"/>
      <c r="M45" s="36"/>
      <c r="N45" s="36"/>
      <c r="O45" s="62"/>
      <c r="P45" s="36"/>
      <c r="Q45" s="48"/>
      <c r="R45" s="36"/>
      <c r="S45" s="48">
        <f t="shared" si="7"/>
        <v>10</v>
      </c>
      <c r="T45" s="36"/>
      <c r="U45" s="48">
        <f t="shared" si="8"/>
        <v>40</v>
      </c>
      <c r="V45" s="36"/>
      <c r="W45" s="48">
        <f t="shared" si="9"/>
        <v>70</v>
      </c>
      <c r="X45" s="36"/>
      <c r="Y45" s="48">
        <f t="shared" si="14"/>
        <v>90</v>
      </c>
      <c r="Z45" s="36"/>
      <c r="AA45" s="48">
        <f t="shared" ref="AA45:AA50" si="17">Y45+12</f>
        <v>102</v>
      </c>
      <c r="AB45" s="36"/>
      <c r="AC45" s="48">
        <f t="shared" ref="AC45:AC50" si="18">AA45+30</f>
        <v>132</v>
      </c>
      <c r="AD45" s="36"/>
      <c r="AE45" s="48">
        <f>AC45+30</f>
        <v>162</v>
      </c>
      <c r="AF45" s="36"/>
      <c r="AG45" s="48">
        <f>AE45+40</f>
        <v>202</v>
      </c>
      <c r="AH45" s="48"/>
      <c r="AI45" s="48">
        <v>43861</v>
      </c>
      <c r="AJ45" s="63"/>
      <c r="AK45" s="36"/>
      <c r="AL45" s="36"/>
      <c r="AM45" s="36"/>
      <c r="AN45" s="36"/>
      <c r="AO45" s="37"/>
      <c r="AP45" s="44"/>
      <c r="AQ45" s="44" t="s">
        <v>94</v>
      </c>
    </row>
    <row r="46" spans="1:43" ht="35.25" hidden="1" customHeight="1" x14ac:dyDescent="0.2">
      <c r="A46" s="34"/>
      <c r="B46" s="35"/>
      <c r="C46" s="35"/>
      <c r="D46" s="36"/>
      <c r="E46" s="36"/>
      <c r="F46" s="36"/>
      <c r="G46" s="36"/>
      <c r="H46" s="36"/>
      <c r="I46" s="36"/>
      <c r="J46" s="36"/>
      <c r="K46" s="91"/>
      <c r="L46" s="36"/>
      <c r="M46" s="36"/>
      <c r="N46" s="36"/>
      <c r="O46" s="62"/>
      <c r="P46" s="36"/>
      <c r="Q46" s="48"/>
      <c r="R46" s="36"/>
      <c r="S46" s="48">
        <f t="shared" si="7"/>
        <v>10</v>
      </c>
      <c r="T46" s="36"/>
      <c r="U46" s="48">
        <f t="shared" si="8"/>
        <v>40</v>
      </c>
      <c r="V46" s="36"/>
      <c r="W46" s="48">
        <f t="shared" si="9"/>
        <v>70</v>
      </c>
      <c r="X46" s="36"/>
      <c r="Y46" s="48">
        <f t="shared" si="14"/>
        <v>90</v>
      </c>
      <c r="Z46" s="36"/>
      <c r="AA46" s="48">
        <f t="shared" si="17"/>
        <v>102</v>
      </c>
      <c r="AB46" s="36"/>
      <c r="AC46" s="48">
        <f t="shared" si="18"/>
        <v>132</v>
      </c>
      <c r="AD46" s="36"/>
      <c r="AE46" s="48">
        <f>AC46+30</f>
        <v>162</v>
      </c>
      <c r="AF46" s="36"/>
      <c r="AG46" s="48">
        <f>AE46+40</f>
        <v>202</v>
      </c>
      <c r="AH46" s="48"/>
      <c r="AI46" s="48">
        <v>43861</v>
      </c>
      <c r="AJ46" s="63"/>
      <c r="AK46" s="36"/>
      <c r="AL46" s="36"/>
      <c r="AM46" s="36"/>
      <c r="AN46" s="36"/>
      <c r="AO46" s="37"/>
      <c r="AP46" s="44" t="s">
        <v>119</v>
      </c>
      <c r="AQ46" s="44" t="s">
        <v>94</v>
      </c>
    </row>
    <row r="47" spans="1:43" ht="53.25" hidden="1" customHeight="1" x14ac:dyDescent="0.2">
      <c r="A47" s="34"/>
      <c r="B47" s="35"/>
      <c r="C47" s="35"/>
      <c r="D47" s="36"/>
      <c r="E47" s="36"/>
      <c r="F47" s="36"/>
      <c r="G47" s="36"/>
      <c r="H47" s="36"/>
      <c r="I47" s="36"/>
      <c r="J47" s="36"/>
      <c r="K47" s="93"/>
      <c r="L47" s="36"/>
      <c r="M47" s="36"/>
      <c r="N47" s="36"/>
      <c r="O47" s="62"/>
      <c r="P47" s="36"/>
      <c r="Q47" s="48"/>
      <c r="R47" s="36"/>
      <c r="S47" s="48">
        <f t="shared" si="7"/>
        <v>10</v>
      </c>
      <c r="T47" s="36"/>
      <c r="U47" s="48">
        <f t="shared" si="8"/>
        <v>40</v>
      </c>
      <c r="V47" s="36"/>
      <c r="W47" s="48">
        <f t="shared" si="9"/>
        <v>70</v>
      </c>
      <c r="X47" s="36"/>
      <c r="Y47" s="48">
        <f t="shared" si="14"/>
        <v>90</v>
      </c>
      <c r="Z47" s="36"/>
      <c r="AA47" s="48">
        <f t="shared" si="17"/>
        <v>102</v>
      </c>
      <c r="AB47" s="36"/>
      <c r="AC47" s="48">
        <f t="shared" si="18"/>
        <v>132</v>
      </c>
      <c r="AD47" s="36"/>
      <c r="AE47" s="48">
        <f>AC47+30</f>
        <v>162</v>
      </c>
      <c r="AF47" s="36"/>
      <c r="AG47" s="48">
        <v>43861</v>
      </c>
      <c r="AH47" s="48"/>
      <c r="AI47" s="48">
        <v>43861</v>
      </c>
      <c r="AJ47" s="63"/>
      <c r="AK47" s="36"/>
      <c r="AL47" s="36"/>
      <c r="AM47" s="36"/>
      <c r="AN47" s="36"/>
      <c r="AO47" s="37"/>
      <c r="AP47" s="44" t="s">
        <v>119</v>
      </c>
      <c r="AQ47" s="44" t="s">
        <v>104</v>
      </c>
    </row>
    <row r="48" spans="1:43" ht="25.15" hidden="1" customHeight="1" x14ac:dyDescent="0.2">
      <c r="A48" s="34"/>
      <c r="B48" s="35"/>
      <c r="C48" s="35"/>
      <c r="D48" s="67"/>
      <c r="E48" s="36"/>
      <c r="F48" s="36"/>
      <c r="G48" s="36"/>
      <c r="H48" s="36"/>
      <c r="I48" s="36"/>
      <c r="J48" s="36"/>
      <c r="K48" s="91"/>
      <c r="L48" s="36"/>
      <c r="M48" s="36"/>
      <c r="N48" s="36"/>
      <c r="O48" s="62"/>
      <c r="P48" s="36"/>
      <c r="Q48" s="48"/>
      <c r="R48" s="36"/>
      <c r="S48" s="48">
        <f t="shared" si="7"/>
        <v>10</v>
      </c>
      <c r="T48" s="36"/>
      <c r="U48" s="48">
        <f t="shared" si="8"/>
        <v>40</v>
      </c>
      <c r="V48" s="36"/>
      <c r="W48" s="48">
        <f t="shared" si="9"/>
        <v>70</v>
      </c>
      <c r="X48" s="36"/>
      <c r="Y48" s="48">
        <f t="shared" si="14"/>
        <v>90</v>
      </c>
      <c r="Z48" s="36"/>
      <c r="AA48" s="48">
        <f t="shared" si="17"/>
        <v>102</v>
      </c>
      <c r="AB48" s="36"/>
      <c r="AC48" s="48">
        <f t="shared" si="18"/>
        <v>132</v>
      </c>
      <c r="AD48" s="36"/>
      <c r="AE48" s="48">
        <f>AC48+30</f>
        <v>162</v>
      </c>
      <c r="AF48" s="36"/>
      <c r="AG48" s="48">
        <v>43861</v>
      </c>
      <c r="AH48" s="48"/>
      <c r="AI48" s="48">
        <v>43861</v>
      </c>
      <c r="AJ48" s="63"/>
      <c r="AK48" s="36"/>
      <c r="AL48" s="36"/>
      <c r="AM48" s="36"/>
      <c r="AN48" s="36"/>
      <c r="AO48" s="37"/>
      <c r="AP48" s="44" t="s">
        <v>181</v>
      </c>
      <c r="AQ48" s="44" t="s">
        <v>104</v>
      </c>
    </row>
    <row r="49" spans="1:43" ht="33" hidden="1" customHeight="1" x14ac:dyDescent="0.2">
      <c r="A49" s="34"/>
      <c r="B49" s="35"/>
      <c r="C49" s="35"/>
      <c r="D49" s="67"/>
      <c r="E49" s="36"/>
      <c r="F49" s="36"/>
      <c r="G49" s="36"/>
      <c r="H49" s="36"/>
      <c r="I49" s="36"/>
      <c r="J49" s="36"/>
      <c r="K49" s="91"/>
      <c r="L49" s="36"/>
      <c r="M49" s="36"/>
      <c r="N49" s="36"/>
      <c r="O49" s="62"/>
      <c r="P49" s="36"/>
      <c r="Q49" s="48"/>
      <c r="R49" s="36"/>
      <c r="S49" s="48">
        <f t="shared" si="7"/>
        <v>10</v>
      </c>
      <c r="T49" s="36"/>
      <c r="U49" s="48">
        <f t="shared" si="8"/>
        <v>40</v>
      </c>
      <c r="V49" s="36"/>
      <c r="W49" s="48">
        <f t="shared" si="9"/>
        <v>70</v>
      </c>
      <c r="X49" s="36"/>
      <c r="Y49" s="48">
        <f t="shared" si="14"/>
        <v>90</v>
      </c>
      <c r="Z49" s="36"/>
      <c r="AA49" s="48">
        <f t="shared" si="17"/>
        <v>102</v>
      </c>
      <c r="AB49" s="36"/>
      <c r="AC49" s="48">
        <f t="shared" si="18"/>
        <v>132</v>
      </c>
      <c r="AD49" s="36"/>
      <c r="AE49" s="48">
        <f>AC49+20</f>
        <v>152</v>
      </c>
      <c r="AF49" s="36"/>
      <c r="AG49" s="48">
        <v>43731</v>
      </c>
      <c r="AH49" s="48"/>
      <c r="AI49" s="48">
        <v>43952</v>
      </c>
      <c r="AJ49" s="63"/>
      <c r="AK49" s="36"/>
      <c r="AL49" s="36"/>
      <c r="AM49" s="36"/>
      <c r="AN49" s="36"/>
      <c r="AO49" s="37"/>
      <c r="AP49" s="44" t="s">
        <v>150</v>
      </c>
      <c r="AQ49" s="44" t="s">
        <v>104</v>
      </c>
    </row>
    <row r="50" spans="1:43" hidden="1" x14ac:dyDescent="0.2">
      <c r="A50" s="34"/>
      <c r="B50" s="35"/>
      <c r="C50" s="35"/>
      <c r="D50" s="36"/>
      <c r="E50" s="36"/>
      <c r="F50" s="36"/>
      <c r="G50" s="36"/>
      <c r="H50" s="36"/>
      <c r="I50" s="36"/>
      <c r="J50" s="36"/>
      <c r="K50" s="91"/>
      <c r="L50" s="36"/>
      <c r="M50" s="36"/>
      <c r="N50" s="36"/>
      <c r="O50" s="62"/>
      <c r="P50" s="86"/>
      <c r="Q50" s="48"/>
      <c r="R50" s="36"/>
      <c r="S50" s="48">
        <f t="shared" si="7"/>
        <v>10</v>
      </c>
      <c r="T50" s="36"/>
      <c r="U50" s="48">
        <f t="shared" si="8"/>
        <v>40</v>
      </c>
      <c r="V50" s="36"/>
      <c r="W50" s="48">
        <f t="shared" si="9"/>
        <v>70</v>
      </c>
      <c r="X50" s="36"/>
      <c r="Y50" s="48">
        <f t="shared" si="14"/>
        <v>90</v>
      </c>
      <c r="Z50" s="36"/>
      <c r="AA50" s="48">
        <f t="shared" si="17"/>
        <v>102</v>
      </c>
      <c r="AB50" s="36"/>
      <c r="AC50" s="48">
        <f t="shared" si="18"/>
        <v>132</v>
      </c>
      <c r="AD50" s="36"/>
      <c r="AE50" s="48">
        <f>AC50+30</f>
        <v>162</v>
      </c>
      <c r="AF50" s="36"/>
      <c r="AG50" s="48">
        <v>44477</v>
      </c>
      <c r="AH50" s="48"/>
      <c r="AI50" s="48">
        <v>43952</v>
      </c>
      <c r="AJ50" s="63"/>
      <c r="AK50" s="36"/>
      <c r="AL50" s="36"/>
      <c r="AM50" s="36"/>
      <c r="AN50" s="36"/>
      <c r="AO50" s="37"/>
      <c r="AP50" s="44"/>
      <c r="AQ50" s="44" t="s">
        <v>112</v>
      </c>
    </row>
    <row r="51" spans="1:43" hidden="1" x14ac:dyDescent="0.2">
      <c r="A51" s="34"/>
      <c r="B51" s="35"/>
      <c r="C51" s="35"/>
      <c r="D51" s="36"/>
      <c r="E51" s="36"/>
      <c r="F51" s="36"/>
      <c r="G51" s="36"/>
      <c r="H51" s="36"/>
      <c r="I51" s="36"/>
      <c r="J51" s="36"/>
      <c r="K51" s="91"/>
      <c r="L51" s="36"/>
      <c r="M51" s="36"/>
      <c r="N51" s="36"/>
      <c r="O51" s="62"/>
      <c r="P51" s="36"/>
      <c r="Q51" s="48"/>
      <c r="R51" s="36"/>
      <c r="S51" s="48">
        <f t="shared" ref="S51:S56" si="19">Q51+20</f>
        <v>20</v>
      </c>
      <c r="T51" s="36"/>
      <c r="U51" s="48">
        <f t="shared" si="8"/>
        <v>50</v>
      </c>
      <c r="V51" s="36"/>
      <c r="W51" s="48">
        <f t="shared" si="9"/>
        <v>80</v>
      </c>
      <c r="X51" s="36"/>
      <c r="Y51" s="48">
        <f t="shared" si="14"/>
        <v>100</v>
      </c>
      <c r="Z51" s="36"/>
      <c r="AA51" s="48">
        <f>Y51+30</f>
        <v>130</v>
      </c>
      <c r="AB51" s="36"/>
      <c r="AC51" s="48">
        <f>AA51+32</f>
        <v>162</v>
      </c>
      <c r="AD51" s="36"/>
      <c r="AE51" s="48">
        <v>43945</v>
      </c>
      <c r="AF51" s="36"/>
      <c r="AG51" s="48">
        <f t="shared" ref="AG51:AG52" si="20">AE51+35</f>
        <v>43980</v>
      </c>
      <c r="AH51" s="36"/>
      <c r="AI51" s="48">
        <f t="shared" ref="AI51:AI52" si="21">AG51+162</f>
        <v>44142</v>
      </c>
      <c r="AJ51" s="63"/>
      <c r="AK51" s="36"/>
      <c r="AL51" s="36"/>
      <c r="AM51" s="36"/>
      <c r="AN51" s="36"/>
      <c r="AO51" s="37"/>
      <c r="AP51" s="44"/>
      <c r="AQ51" s="44"/>
    </row>
    <row r="52" spans="1:43" hidden="1" x14ac:dyDescent="0.2">
      <c r="A52" s="34"/>
      <c r="B52" s="35"/>
      <c r="C52" s="35"/>
      <c r="D52" s="67"/>
      <c r="E52" s="36"/>
      <c r="F52" s="36"/>
      <c r="G52" s="36"/>
      <c r="H52" s="36"/>
      <c r="I52" s="36"/>
      <c r="J52" s="36"/>
      <c r="K52" s="92"/>
      <c r="L52" s="36"/>
      <c r="M52" s="36"/>
      <c r="N52" s="36"/>
      <c r="O52" s="62"/>
      <c r="P52" s="36"/>
      <c r="Q52" s="48"/>
      <c r="R52" s="36"/>
      <c r="S52" s="48">
        <f t="shared" si="19"/>
        <v>20</v>
      </c>
      <c r="T52" s="36"/>
      <c r="U52" s="48">
        <f t="shared" si="8"/>
        <v>50</v>
      </c>
      <c r="V52" s="36"/>
      <c r="W52" s="48">
        <f t="shared" si="9"/>
        <v>80</v>
      </c>
      <c r="X52" s="36"/>
      <c r="Y52" s="48">
        <f t="shared" si="14"/>
        <v>100</v>
      </c>
      <c r="Z52" s="36"/>
      <c r="AA52" s="48">
        <f>Y52+30</f>
        <v>130</v>
      </c>
      <c r="AB52" s="36"/>
      <c r="AC52" s="48">
        <f>AA52+32</f>
        <v>162</v>
      </c>
      <c r="AD52" s="36"/>
      <c r="AE52" s="48">
        <v>43861</v>
      </c>
      <c r="AF52" s="36"/>
      <c r="AG52" s="48">
        <f t="shared" si="20"/>
        <v>43896</v>
      </c>
      <c r="AH52" s="36"/>
      <c r="AI52" s="48">
        <f t="shared" si="21"/>
        <v>44058</v>
      </c>
      <c r="AJ52" s="63"/>
      <c r="AK52" s="36"/>
      <c r="AL52" s="36"/>
      <c r="AM52" s="36"/>
      <c r="AN52" s="36"/>
      <c r="AO52" s="37"/>
      <c r="AP52" s="44"/>
      <c r="AQ52" s="44" t="s">
        <v>112</v>
      </c>
    </row>
    <row r="53" spans="1:43" hidden="1" x14ac:dyDescent="0.2">
      <c r="A53" s="34"/>
      <c r="B53" s="35"/>
      <c r="C53" s="35"/>
      <c r="D53" s="36"/>
      <c r="E53" s="36"/>
      <c r="F53" s="36"/>
      <c r="G53" s="97"/>
      <c r="H53" s="36"/>
      <c r="I53" s="36"/>
      <c r="J53" s="36"/>
      <c r="K53" s="91"/>
      <c r="L53" s="36"/>
      <c r="M53" s="36"/>
      <c r="N53" s="36"/>
      <c r="O53" s="62"/>
      <c r="P53" s="36"/>
      <c r="Q53" s="48"/>
      <c r="R53" s="36"/>
      <c r="S53" s="48">
        <f t="shared" si="19"/>
        <v>20</v>
      </c>
      <c r="T53" s="36"/>
      <c r="U53" s="48">
        <f t="shared" si="8"/>
        <v>50</v>
      </c>
      <c r="V53" s="36"/>
      <c r="W53" s="48">
        <f t="shared" si="9"/>
        <v>80</v>
      </c>
      <c r="X53" s="36"/>
      <c r="Y53" s="48">
        <f t="shared" si="14"/>
        <v>100</v>
      </c>
      <c r="Z53" s="36"/>
      <c r="AA53" s="48">
        <f>Y53+30</f>
        <v>130</v>
      </c>
      <c r="AB53" s="36"/>
      <c r="AC53" s="48">
        <f>AA53+32</f>
        <v>162</v>
      </c>
      <c r="AD53" s="36"/>
      <c r="AE53" s="48">
        <v>43580</v>
      </c>
      <c r="AF53" s="36"/>
      <c r="AG53" s="48">
        <v>43615</v>
      </c>
      <c r="AH53" s="36"/>
      <c r="AI53" s="48">
        <v>43777</v>
      </c>
      <c r="AJ53" s="63"/>
      <c r="AK53" s="36"/>
      <c r="AL53" s="36"/>
      <c r="AM53" s="36"/>
      <c r="AN53" s="36"/>
      <c r="AO53" s="37"/>
    </row>
    <row r="54" spans="1:43" hidden="1" x14ac:dyDescent="0.2">
      <c r="A54" s="34"/>
      <c r="B54" s="35"/>
      <c r="C54" s="35"/>
      <c r="D54" s="67"/>
      <c r="E54" s="36"/>
      <c r="F54" s="36"/>
      <c r="G54" s="36"/>
      <c r="H54" s="36"/>
      <c r="I54" s="36"/>
      <c r="J54" s="36"/>
      <c r="K54" s="92"/>
      <c r="L54" s="36"/>
      <c r="M54" s="36"/>
      <c r="N54" s="36"/>
      <c r="O54" s="62"/>
      <c r="P54" s="36"/>
      <c r="Q54" s="48"/>
      <c r="R54" s="36"/>
      <c r="S54" s="48">
        <f t="shared" si="19"/>
        <v>20</v>
      </c>
      <c r="T54" s="36"/>
      <c r="U54" s="48">
        <f t="shared" si="8"/>
        <v>50</v>
      </c>
      <c r="V54" s="36"/>
      <c r="W54" s="48">
        <f t="shared" si="9"/>
        <v>80</v>
      </c>
      <c r="X54" s="36"/>
      <c r="Y54" s="48">
        <f t="shared" si="14"/>
        <v>100</v>
      </c>
      <c r="Z54" s="36"/>
      <c r="AA54" s="48">
        <f>Y54+30</f>
        <v>130</v>
      </c>
      <c r="AB54" s="36"/>
      <c r="AC54" s="48">
        <f>AA54+32</f>
        <v>162</v>
      </c>
      <c r="AD54" s="36"/>
      <c r="AE54" s="48">
        <v>43777</v>
      </c>
      <c r="AF54" s="36"/>
      <c r="AG54" s="48">
        <v>43615</v>
      </c>
      <c r="AH54" s="36"/>
      <c r="AI54" s="48">
        <v>43777</v>
      </c>
      <c r="AJ54" s="36"/>
      <c r="AK54" s="36"/>
      <c r="AL54" s="36"/>
      <c r="AM54" s="36"/>
      <c r="AN54" s="36"/>
      <c r="AO54" s="37"/>
      <c r="AP54" s="44" t="s">
        <v>89</v>
      </c>
      <c r="AQ54" s="44" t="s">
        <v>90</v>
      </c>
    </row>
    <row r="55" spans="1:43" hidden="1" x14ac:dyDescent="0.2">
      <c r="A55" s="34"/>
      <c r="B55" s="35"/>
      <c r="C55" s="35"/>
      <c r="D55" s="67"/>
      <c r="E55" s="36"/>
      <c r="F55" s="36"/>
      <c r="G55" s="36"/>
      <c r="H55" s="36"/>
      <c r="I55" s="36"/>
      <c r="J55" s="36"/>
      <c r="K55" s="92"/>
      <c r="L55" s="36"/>
      <c r="M55" s="36"/>
      <c r="N55" s="36"/>
      <c r="O55" s="62"/>
      <c r="P55" s="86"/>
      <c r="Q55" s="48"/>
      <c r="R55" s="36"/>
      <c r="S55" s="48">
        <f t="shared" si="19"/>
        <v>20</v>
      </c>
      <c r="T55" s="36"/>
      <c r="U55" s="48">
        <f t="shared" si="8"/>
        <v>50</v>
      </c>
      <c r="V55" s="36"/>
      <c r="W55" s="48">
        <f>U55+20</f>
        <v>70</v>
      </c>
      <c r="X55" s="36"/>
      <c r="Y55" s="48">
        <f t="shared" si="14"/>
        <v>90</v>
      </c>
      <c r="Z55" s="36"/>
      <c r="AA55" s="48">
        <f>Y55+12</f>
        <v>102</v>
      </c>
      <c r="AB55" s="36"/>
      <c r="AC55" s="48">
        <f>AA55+30</f>
        <v>132</v>
      </c>
      <c r="AD55" s="36"/>
      <c r="AE55" s="48">
        <f>AC55+30</f>
        <v>162</v>
      </c>
      <c r="AF55" s="86"/>
      <c r="AG55" s="48">
        <f t="shared" ref="AG55:AG56" si="22">AE55+35</f>
        <v>197</v>
      </c>
      <c r="AH55" s="86"/>
      <c r="AI55" s="48">
        <v>44827</v>
      </c>
      <c r="AJ55" s="36"/>
      <c r="AK55" s="36"/>
      <c r="AL55" s="36"/>
      <c r="AM55" s="36"/>
      <c r="AN55" s="36"/>
      <c r="AO55" s="37"/>
      <c r="AP55" s="44" t="s">
        <v>91</v>
      </c>
      <c r="AQ55" s="44" t="s">
        <v>90</v>
      </c>
    </row>
    <row r="56" spans="1:43" ht="39" hidden="1" customHeight="1" thickBot="1" x14ac:dyDescent="0.25">
      <c r="A56" s="38"/>
      <c r="B56" s="39"/>
      <c r="C56" s="39"/>
      <c r="D56" s="40"/>
      <c r="E56" s="40"/>
      <c r="F56" s="40"/>
      <c r="G56" s="40"/>
      <c r="H56" s="40"/>
      <c r="I56" s="40"/>
      <c r="J56" s="40"/>
      <c r="K56" s="69"/>
      <c r="L56" s="40"/>
      <c r="M56" s="40"/>
      <c r="N56" s="40"/>
      <c r="O56" s="61"/>
      <c r="P56" s="86"/>
      <c r="Q56" s="61"/>
      <c r="R56" s="61"/>
      <c r="S56" s="61">
        <f t="shared" si="19"/>
        <v>20</v>
      </c>
      <c r="T56" s="61"/>
      <c r="U56" s="61">
        <f t="shared" si="8"/>
        <v>50</v>
      </c>
      <c r="V56" s="61"/>
      <c r="W56" s="61">
        <f>U56+20</f>
        <v>70</v>
      </c>
      <c r="X56" s="61"/>
      <c r="Y56" s="61">
        <f t="shared" si="14"/>
        <v>90</v>
      </c>
      <c r="Z56" s="61"/>
      <c r="AA56" s="61">
        <f>Y56+20</f>
        <v>110</v>
      </c>
      <c r="AB56" s="61"/>
      <c r="AC56" s="61">
        <f>AA56+25</f>
        <v>135</v>
      </c>
      <c r="AD56" s="61"/>
      <c r="AE56" s="61">
        <f>AC56+30</f>
        <v>165</v>
      </c>
      <c r="AF56" s="61"/>
      <c r="AG56" s="61">
        <f t="shared" si="22"/>
        <v>200</v>
      </c>
      <c r="AH56" s="61"/>
      <c r="AI56" s="61">
        <v>44841</v>
      </c>
      <c r="AJ56" s="40"/>
      <c r="AK56" s="40"/>
      <c r="AL56" s="40"/>
      <c r="AM56" s="40"/>
      <c r="AN56" s="40"/>
      <c r="AO56" s="41"/>
      <c r="AP56" s="44" t="s">
        <v>92</v>
      </c>
      <c r="AQ56" s="44" t="s">
        <v>90</v>
      </c>
    </row>
    <row r="57" spans="1:43" ht="29.25" customHeight="1" thickBot="1" x14ac:dyDescent="0.25">
      <c r="K57" s="70">
        <f>SUM(K38:K56)</f>
        <v>340000</v>
      </c>
      <c r="Q57" s="160"/>
      <c r="U57" s="160"/>
      <c r="AP57" s="44" t="s">
        <v>95</v>
      </c>
      <c r="AQ57" s="44" t="s">
        <v>90</v>
      </c>
    </row>
    <row r="58" spans="1:43" ht="28.5" customHeight="1" x14ac:dyDescent="0.2">
      <c r="A58" s="206" t="s">
        <v>132</v>
      </c>
      <c r="B58" s="207"/>
      <c r="C58" s="207"/>
      <c r="D58" s="208"/>
      <c r="E58" s="208"/>
      <c r="F58" s="208"/>
      <c r="G58" s="208"/>
      <c r="H58" s="208"/>
      <c r="I58" s="208"/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9"/>
      <c r="AP58" s="44" t="s">
        <v>103</v>
      </c>
      <c r="AQ58" s="44" t="s">
        <v>90</v>
      </c>
    </row>
    <row r="59" spans="1:43" x14ac:dyDescent="0.2">
      <c r="A59" s="210" t="s">
        <v>16</v>
      </c>
      <c r="B59" s="203" t="s">
        <v>187</v>
      </c>
      <c r="C59" s="203" t="s">
        <v>188</v>
      </c>
      <c r="D59" s="211" t="s">
        <v>129</v>
      </c>
      <c r="E59" s="203" t="s">
        <v>17</v>
      </c>
      <c r="F59" s="211" t="s">
        <v>18</v>
      </c>
      <c r="G59" s="203" t="s">
        <v>196</v>
      </c>
      <c r="H59" s="211" t="s">
        <v>135</v>
      </c>
      <c r="I59" s="211" t="s">
        <v>197</v>
      </c>
      <c r="J59" s="211" t="s">
        <v>22</v>
      </c>
      <c r="K59" s="211" t="s">
        <v>48</v>
      </c>
      <c r="L59" s="211" t="s">
        <v>170</v>
      </c>
      <c r="M59" s="203" t="s">
        <v>194</v>
      </c>
      <c r="N59" s="211" t="s">
        <v>195</v>
      </c>
      <c r="O59" s="211" t="s">
        <v>24</v>
      </c>
      <c r="P59" s="211"/>
      <c r="Q59" s="211"/>
      <c r="R59" s="211"/>
      <c r="S59" s="211"/>
      <c r="T59" s="211"/>
      <c r="U59" s="211" t="s">
        <v>49</v>
      </c>
      <c r="V59" s="211" t="s">
        <v>50</v>
      </c>
      <c r="W59" s="211" t="s">
        <v>51</v>
      </c>
      <c r="X59" s="211" t="s">
        <v>52</v>
      </c>
      <c r="Y59" s="212" t="s">
        <v>1</v>
      </c>
      <c r="AP59" s="44" t="s">
        <v>105</v>
      </c>
      <c r="AQ59" s="44" t="s">
        <v>90</v>
      </c>
    </row>
    <row r="60" spans="1:43" x14ac:dyDescent="0.2">
      <c r="A60" s="210"/>
      <c r="B60" s="204"/>
      <c r="C60" s="204"/>
      <c r="D60" s="211"/>
      <c r="E60" s="204"/>
      <c r="F60" s="211"/>
      <c r="G60" s="204"/>
      <c r="H60" s="211"/>
      <c r="I60" s="211"/>
      <c r="J60" s="211"/>
      <c r="K60" s="211"/>
      <c r="L60" s="211"/>
      <c r="M60" s="204"/>
      <c r="N60" s="211"/>
      <c r="O60" s="211" t="s">
        <v>53</v>
      </c>
      <c r="P60" s="211"/>
      <c r="Q60" s="211" t="s">
        <v>54</v>
      </c>
      <c r="R60" s="211"/>
      <c r="S60" s="211" t="s">
        <v>55</v>
      </c>
      <c r="T60" s="211"/>
      <c r="U60" s="211"/>
      <c r="V60" s="211"/>
      <c r="W60" s="211"/>
      <c r="X60" s="211"/>
      <c r="Y60" s="212"/>
      <c r="AP60" s="44" t="s">
        <v>106</v>
      </c>
      <c r="AQ60" s="44" t="s">
        <v>90</v>
      </c>
    </row>
    <row r="61" spans="1:43" x14ac:dyDescent="0.2">
      <c r="A61" s="210"/>
      <c r="B61" s="205"/>
      <c r="C61" s="205"/>
      <c r="D61" s="211"/>
      <c r="E61" s="205"/>
      <c r="F61" s="211"/>
      <c r="G61" s="205"/>
      <c r="H61" s="211"/>
      <c r="I61" s="211"/>
      <c r="J61" s="211"/>
      <c r="K61" s="211"/>
      <c r="L61" s="211"/>
      <c r="M61" s="205"/>
      <c r="N61" s="211"/>
      <c r="O61" s="56" t="s">
        <v>35</v>
      </c>
      <c r="P61" s="56" t="s">
        <v>36</v>
      </c>
      <c r="Q61" s="56" t="s">
        <v>35</v>
      </c>
      <c r="R61" s="56" t="s">
        <v>36</v>
      </c>
      <c r="S61" s="56" t="s">
        <v>35</v>
      </c>
      <c r="T61" s="56" t="s">
        <v>36</v>
      </c>
      <c r="U61" s="211"/>
      <c r="V61" s="211"/>
      <c r="W61" s="211"/>
      <c r="X61" s="211"/>
      <c r="Y61" s="212"/>
    </row>
    <row r="62" spans="1:43" ht="38.25" x14ac:dyDescent="0.2">
      <c r="A62" s="34" t="s">
        <v>477</v>
      </c>
      <c r="B62" s="35">
        <v>1</v>
      </c>
      <c r="C62" s="35"/>
      <c r="D62" s="36"/>
      <c r="E62" s="36" t="s">
        <v>484</v>
      </c>
      <c r="F62" s="36"/>
      <c r="G62" s="36" t="s">
        <v>200</v>
      </c>
      <c r="H62" s="36"/>
      <c r="I62" s="36" t="s">
        <v>119</v>
      </c>
      <c r="J62" s="161">
        <v>396792</v>
      </c>
      <c r="K62" s="36">
        <v>6</v>
      </c>
      <c r="L62" s="36">
        <v>1</v>
      </c>
      <c r="M62" s="36" t="s">
        <v>165</v>
      </c>
      <c r="N62" s="36" t="s">
        <v>121</v>
      </c>
      <c r="O62" s="48">
        <v>43497</v>
      </c>
      <c r="P62" s="36"/>
      <c r="Q62" s="48">
        <f>O62+5</f>
        <v>43502</v>
      </c>
      <c r="R62" s="36"/>
      <c r="S62" s="48">
        <v>43622</v>
      </c>
      <c r="T62" s="36"/>
      <c r="U62" s="36"/>
      <c r="V62" s="54">
        <f>+S62</f>
        <v>43622</v>
      </c>
      <c r="W62" s="54">
        <v>45246</v>
      </c>
      <c r="X62" s="36"/>
      <c r="Y62" s="37" t="s">
        <v>485</v>
      </c>
      <c r="AP62" s="44" t="s">
        <v>96</v>
      </c>
      <c r="AQ62" s="44" t="s">
        <v>97</v>
      </c>
    </row>
    <row r="63" spans="1:43" x14ac:dyDescent="0.2">
      <c r="A63" s="34"/>
      <c r="B63" s="35"/>
      <c r="C63" s="35"/>
      <c r="D63" s="36"/>
      <c r="E63" s="36"/>
      <c r="F63" s="36"/>
      <c r="G63" s="36"/>
      <c r="H63" s="36"/>
      <c r="I63" s="36"/>
      <c r="J63" s="91"/>
      <c r="K63" s="36"/>
      <c r="L63" s="36"/>
      <c r="M63" s="36"/>
      <c r="N63" s="36"/>
      <c r="O63" s="48"/>
      <c r="P63" s="36"/>
      <c r="Q63" s="48"/>
      <c r="R63" s="36"/>
      <c r="S63" s="48"/>
      <c r="T63" s="36"/>
      <c r="U63" s="36"/>
      <c r="V63" s="54"/>
      <c r="W63" s="54"/>
      <c r="X63" s="36"/>
      <c r="Y63" s="37"/>
      <c r="AP63" s="44" t="s">
        <v>178</v>
      </c>
      <c r="AQ63" s="44" t="s">
        <v>97</v>
      </c>
    </row>
    <row r="64" spans="1:43" ht="17.25" customHeight="1" x14ac:dyDescent="0.2">
      <c r="A64" s="34"/>
      <c r="B64" s="35"/>
      <c r="C64" s="35"/>
      <c r="D64" s="36"/>
      <c r="E64" s="36"/>
      <c r="F64" s="36"/>
      <c r="G64" s="36"/>
      <c r="H64" s="36"/>
      <c r="I64" s="36"/>
      <c r="J64" s="93">
        <f>SUM(J62:J63)</f>
        <v>396792</v>
      </c>
      <c r="K64" s="36"/>
      <c r="L64" s="36"/>
      <c r="M64" s="36"/>
      <c r="N64" s="36"/>
      <c r="O64" s="48"/>
      <c r="P64" s="36"/>
      <c r="Q64" s="48"/>
      <c r="R64" s="36"/>
      <c r="S64" s="48"/>
      <c r="T64" s="36"/>
      <c r="U64" s="36"/>
      <c r="V64" s="54"/>
      <c r="W64" s="54"/>
      <c r="X64" s="36"/>
      <c r="Y64" s="37"/>
      <c r="AQ64" s="44" t="s">
        <v>97</v>
      </c>
    </row>
    <row r="65" spans="1:43" ht="42" customHeight="1" x14ac:dyDescent="0.2">
      <c r="A65" s="34"/>
      <c r="B65" s="35"/>
      <c r="C65" s="35"/>
      <c r="D65" s="36"/>
      <c r="E65" s="36"/>
      <c r="F65" s="36"/>
      <c r="G65" s="36"/>
      <c r="H65" s="36"/>
      <c r="I65" s="36"/>
      <c r="J65" s="58"/>
      <c r="K65" s="71"/>
      <c r="L65" s="36"/>
      <c r="M65" s="36"/>
      <c r="N65" s="36"/>
      <c r="O65" s="48"/>
      <c r="P65" s="36"/>
      <c r="Q65" s="48"/>
      <c r="R65" s="36"/>
      <c r="S65" s="48"/>
      <c r="T65" s="36"/>
      <c r="U65" s="36"/>
      <c r="V65" s="54"/>
      <c r="W65" s="54"/>
      <c r="X65" s="36"/>
      <c r="Y65" s="37"/>
      <c r="AQ65" s="44"/>
    </row>
    <row r="66" spans="1:43" x14ac:dyDescent="0.2">
      <c r="A66" s="34"/>
      <c r="B66" s="35"/>
      <c r="C66" s="35"/>
      <c r="D66" s="36"/>
      <c r="E66" s="36"/>
      <c r="F66" s="36"/>
      <c r="G66" s="36"/>
      <c r="H66" s="36"/>
      <c r="I66" s="36"/>
      <c r="J66" s="58"/>
      <c r="K66" s="36"/>
      <c r="L66" s="36"/>
      <c r="M66" s="36"/>
      <c r="N66" s="36"/>
      <c r="O66" s="48"/>
      <c r="P66" s="36"/>
      <c r="Q66" s="48"/>
      <c r="R66" s="36"/>
      <c r="S66" s="48"/>
      <c r="T66" s="36"/>
      <c r="U66" s="36"/>
      <c r="V66" s="54"/>
      <c r="W66" s="54"/>
      <c r="X66" s="36"/>
      <c r="Y66" s="37"/>
    </row>
    <row r="67" spans="1:43" x14ac:dyDescent="0.2">
      <c r="A67" s="34"/>
      <c r="B67" s="35"/>
      <c r="C67" s="35"/>
      <c r="D67" s="36"/>
      <c r="E67" s="36"/>
      <c r="F67" s="36"/>
      <c r="G67" s="36"/>
      <c r="H67" s="36"/>
      <c r="I67" s="36"/>
      <c r="J67" s="58"/>
      <c r="K67" s="36"/>
      <c r="L67" s="36"/>
      <c r="M67" s="36"/>
      <c r="N67" s="36"/>
      <c r="O67" s="48"/>
      <c r="P67" s="36"/>
      <c r="Q67" s="48"/>
      <c r="R67" s="36"/>
      <c r="S67" s="48"/>
      <c r="T67" s="36"/>
      <c r="U67" s="36"/>
      <c r="V67" s="54"/>
      <c r="W67" s="54"/>
      <c r="X67" s="36"/>
      <c r="Y67" s="37"/>
      <c r="AP67" s="44" t="s">
        <v>93</v>
      </c>
      <c r="AQ67" s="44" t="s">
        <v>94</v>
      </c>
    </row>
    <row r="68" spans="1:43" ht="13.5" thickBot="1" x14ac:dyDescent="0.25">
      <c r="A68" s="38"/>
      <c r="B68" s="39"/>
      <c r="C68" s="39"/>
      <c r="D68" s="40"/>
      <c r="E68" s="40"/>
      <c r="F68" s="40"/>
      <c r="G68" s="40"/>
      <c r="H68" s="40"/>
      <c r="I68" s="40"/>
      <c r="J68" s="65"/>
      <c r="K68" s="40"/>
      <c r="L68" s="40"/>
      <c r="M68" s="40"/>
      <c r="N68" s="40"/>
      <c r="O68" s="55"/>
      <c r="P68" s="40"/>
      <c r="Q68" s="55"/>
      <c r="R68" s="40"/>
      <c r="S68" s="55"/>
      <c r="T68" s="40"/>
      <c r="U68" s="40"/>
      <c r="V68" s="66"/>
      <c r="W68" s="66"/>
      <c r="X68" s="40"/>
      <c r="Y68" s="41"/>
    </row>
    <row r="69" spans="1:43" ht="13.5" thickBot="1" x14ac:dyDescent="0.25">
      <c r="AP69" s="44" t="s">
        <v>180</v>
      </c>
      <c r="AQ69" s="44" t="s">
        <v>104</v>
      </c>
    </row>
    <row r="70" spans="1:43" ht="15.75" x14ac:dyDescent="0.2">
      <c r="A70" s="206" t="s">
        <v>133</v>
      </c>
      <c r="B70" s="207"/>
      <c r="C70" s="207"/>
      <c r="D70" s="208"/>
      <c r="E70" s="208"/>
      <c r="F70" s="208"/>
      <c r="G70" s="208"/>
      <c r="H70" s="208"/>
      <c r="I70" s="208"/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9"/>
      <c r="AP70" s="44" t="s">
        <v>107</v>
      </c>
      <c r="AQ70" s="44" t="s">
        <v>104</v>
      </c>
    </row>
    <row r="71" spans="1:43" x14ac:dyDescent="0.2">
      <c r="A71" s="210" t="s">
        <v>16</v>
      </c>
      <c r="B71" s="203" t="s">
        <v>187</v>
      </c>
      <c r="C71" s="203" t="s">
        <v>188</v>
      </c>
      <c r="D71" s="211" t="s">
        <v>129</v>
      </c>
      <c r="E71" s="211" t="s">
        <v>17</v>
      </c>
      <c r="F71" s="211" t="s">
        <v>18</v>
      </c>
      <c r="G71" s="203" t="s">
        <v>196</v>
      </c>
      <c r="H71" s="211" t="s">
        <v>135</v>
      </c>
      <c r="I71" s="211" t="s">
        <v>192</v>
      </c>
      <c r="J71" s="211" t="s">
        <v>197</v>
      </c>
      <c r="K71" s="211" t="s">
        <v>22</v>
      </c>
      <c r="L71" s="211" t="s">
        <v>170</v>
      </c>
      <c r="M71" s="203" t="s">
        <v>194</v>
      </c>
      <c r="N71" s="211" t="s">
        <v>195</v>
      </c>
      <c r="O71" s="211" t="s">
        <v>24</v>
      </c>
      <c r="P71" s="211"/>
      <c r="Q71" s="211"/>
      <c r="R71" s="211"/>
      <c r="S71" s="211"/>
      <c r="T71" s="211"/>
      <c r="U71" s="211" t="s">
        <v>38</v>
      </c>
      <c r="V71" s="211" t="s">
        <v>56</v>
      </c>
      <c r="W71" s="212" t="s">
        <v>1</v>
      </c>
    </row>
    <row r="72" spans="1:43" x14ac:dyDescent="0.2">
      <c r="A72" s="210"/>
      <c r="B72" s="204"/>
      <c r="C72" s="204"/>
      <c r="D72" s="211"/>
      <c r="E72" s="211"/>
      <c r="F72" s="211"/>
      <c r="G72" s="204"/>
      <c r="H72" s="211"/>
      <c r="I72" s="211"/>
      <c r="J72" s="211"/>
      <c r="K72" s="211"/>
      <c r="L72" s="211"/>
      <c r="M72" s="204"/>
      <c r="N72" s="211"/>
      <c r="O72" s="211" t="s">
        <v>57</v>
      </c>
      <c r="P72" s="211"/>
      <c r="Q72" s="211" t="s">
        <v>58</v>
      </c>
      <c r="R72" s="211"/>
      <c r="S72" s="211" t="s">
        <v>59</v>
      </c>
      <c r="T72" s="211"/>
      <c r="U72" s="211"/>
      <c r="V72" s="211"/>
      <c r="W72" s="212"/>
    </row>
    <row r="73" spans="1:43" x14ac:dyDescent="0.2">
      <c r="A73" s="210"/>
      <c r="B73" s="205"/>
      <c r="C73" s="205"/>
      <c r="D73" s="211"/>
      <c r="E73" s="211"/>
      <c r="F73" s="211"/>
      <c r="G73" s="205"/>
      <c r="H73" s="211"/>
      <c r="I73" s="211"/>
      <c r="J73" s="211"/>
      <c r="K73" s="211"/>
      <c r="L73" s="211"/>
      <c r="M73" s="205"/>
      <c r="N73" s="211"/>
      <c r="O73" s="32" t="s">
        <v>35</v>
      </c>
      <c r="P73" s="32" t="s">
        <v>36</v>
      </c>
      <c r="Q73" s="32" t="s">
        <v>35</v>
      </c>
      <c r="R73" s="32" t="s">
        <v>36</v>
      </c>
      <c r="S73" s="32" t="s">
        <v>35</v>
      </c>
      <c r="T73" s="32" t="s">
        <v>36</v>
      </c>
      <c r="U73" s="211"/>
      <c r="V73" s="211"/>
      <c r="W73" s="212"/>
      <c r="AP73" s="44" t="s">
        <v>119</v>
      </c>
    </row>
    <row r="74" spans="1:43" x14ac:dyDescent="0.2">
      <c r="A74" s="34"/>
      <c r="B74" s="35"/>
      <c r="C74" s="35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7"/>
      <c r="AP74" s="44" t="s">
        <v>150</v>
      </c>
    </row>
    <row r="75" spans="1:43" x14ac:dyDescent="0.2">
      <c r="A75" s="34"/>
      <c r="B75" s="35"/>
      <c r="C75" s="35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7"/>
    </row>
    <row r="76" spans="1:43" x14ac:dyDescent="0.2">
      <c r="A76" s="34"/>
      <c r="B76" s="35"/>
      <c r="C76" s="35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7"/>
    </row>
    <row r="77" spans="1:43" ht="13.5" thickBot="1" x14ac:dyDescent="0.25">
      <c r="A77" s="38"/>
      <c r="B77" s="39"/>
      <c r="C77" s="39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AP77" s="36" t="s">
        <v>179</v>
      </c>
    </row>
    <row r="78" spans="1:43" x14ac:dyDescent="0.2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AP78" s="36" t="s">
        <v>74</v>
      </c>
    </row>
    <row r="79" spans="1:43" ht="13.5" thickBot="1" x14ac:dyDescent="0.25">
      <c r="AP79" s="36" t="s">
        <v>200</v>
      </c>
    </row>
    <row r="80" spans="1:43" ht="15.75" x14ac:dyDescent="0.2">
      <c r="A80" s="206" t="s">
        <v>60</v>
      </c>
      <c r="B80" s="207"/>
      <c r="C80" s="207"/>
      <c r="D80" s="208"/>
      <c r="E80" s="208"/>
      <c r="F80" s="208"/>
      <c r="G80" s="208"/>
      <c r="H80" s="208"/>
      <c r="I80" s="208"/>
      <c r="J80" s="208"/>
      <c r="K80" s="208"/>
      <c r="L80" s="208"/>
      <c r="M80" s="208"/>
      <c r="N80" s="208"/>
      <c r="O80" s="208"/>
      <c r="P80" s="208"/>
      <c r="Q80" s="208"/>
      <c r="R80" s="208"/>
      <c r="S80" s="209"/>
      <c r="U80" s="46"/>
      <c r="V80" s="47"/>
      <c r="AP80" s="36" t="s">
        <v>327</v>
      </c>
    </row>
    <row r="81" spans="1:23" x14ac:dyDescent="0.2">
      <c r="A81" s="210" t="s">
        <v>16</v>
      </c>
      <c r="B81" s="203" t="s">
        <v>187</v>
      </c>
      <c r="C81" s="203" t="s">
        <v>188</v>
      </c>
      <c r="D81" s="211" t="s">
        <v>129</v>
      </c>
      <c r="E81" s="211" t="s">
        <v>61</v>
      </c>
      <c r="F81" s="211" t="s">
        <v>18</v>
      </c>
      <c r="G81" s="211" t="s">
        <v>135</v>
      </c>
      <c r="H81" s="211" t="s">
        <v>197</v>
      </c>
      <c r="I81" s="211" t="s">
        <v>22</v>
      </c>
      <c r="J81" s="211" t="s">
        <v>170</v>
      </c>
      <c r="K81" s="211" t="s">
        <v>62</v>
      </c>
      <c r="L81" s="211" t="s">
        <v>195</v>
      </c>
      <c r="M81" s="211" t="s">
        <v>24</v>
      </c>
      <c r="N81" s="211"/>
      <c r="O81" s="211"/>
      <c r="P81" s="211"/>
      <c r="Q81" s="211" t="s">
        <v>38</v>
      </c>
      <c r="R81" s="211" t="s">
        <v>56</v>
      </c>
      <c r="S81" s="212" t="s">
        <v>1</v>
      </c>
      <c r="U81" s="47"/>
      <c r="V81" s="47"/>
      <c r="W81" s="47"/>
    </row>
    <row r="82" spans="1:23" x14ac:dyDescent="0.2">
      <c r="A82" s="210"/>
      <c r="B82" s="204"/>
      <c r="C82" s="204"/>
      <c r="D82" s="211"/>
      <c r="E82" s="211"/>
      <c r="F82" s="211"/>
      <c r="G82" s="211"/>
      <c r="H82" s="211"/>
      <c r="I82" s="211"/>
      <c r="J82" s="211"/>
      <c r="K82" s="211"/>
      <c r="L82" s="211"/>
      <c r="M82" s="211" t="s">
        <v>134</v>
      </c>
      <c r="N82" s="211"/>
      <c r="O82" s="211" t="s">
        <v>63</v>
      </c>
      <c r="P82" s="211"/>
      <c r="Q82" s="211"/>
      <c r="R82" s="211"/>
      <c r="S82" s="212"/>
      <c r="U82" s="47"/>
      <c r="V82" s="47"/>
      <c r="W82" s="47"/>
    </row>
    <row r="83" spans="1:23" x14ac:dyDescent="0.2">
      <c r="A83" s="210"/>
      <c r="B83" s="205"/>
      <c r="C83" s="205"/>
      <c r="D83" s="211"/>
      <c r="E83" s="211"/>
      <c r="F83" s="211"/>
      <c r="G83" s="211"/>
      <c r="H83" s="211"/>
      <c r="I83" s="211"/>
      <c r="J83" s="211"/>
      <c r="K83" s="211"/>
      <c r="L83" s="211"/>
      <c r="M83" s="32" t="s">
        <v>35</v>
      </c>
      <c r="N83" s="32" t="s">
        <v>36</v>
      </c>
      <c r="O83" s="32" t="s">
        <v>35</v>
      </c>
      <c r="P83" s="32" t="s">
        <v>36</v>
      </c>
      <c r="Q83" s="211"/>
      <c r="R83" s="211"/>
      <c r="S83" s="212"/>
      <c r="U83" s="47"/>
      <c r="V83" s="47"/>
      <c r="W83" s="47"/>
    </row>
    <row r="84" spans="1:23" x14ac:dyDescent="0.2">
      <c r="A84" s="34"/>
      <c r="B84" s="35"/>
      <c r="C84" s="35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7"/>
    </row>
    <row r="85" spans="1:23" x14ac:dyDescent="0.2">
      <c r="A85" s="34"/>
      <c r="B85" s="35"/>
      <c r="C85" s="35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7"/>
    </row>
    <row r="86" spans="1:23" x14ac:dyDescent="0.2">
      <c r="A86" s="34"/>
      <c r="B86" s="35"/>
      <c r="C86" s="35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7"/>
    </row>
    <row r="87" spans="1:23" x14ac:dyDescent="0.2">
      <c r="A87" s="34"/>
      <c r="B87" s="35"/>
      <c r="C87" s="35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7"/>
    </row>
    <row r="88" spans="1:23" ht="13.5" thickBot="1" x14ac:dyDescent="0.25">
      <c r="A88" s="38"/>
      <c r="B88" s="39"/>
      <c r="C88" s="39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1"/>
    </row>
    <row r="90" spans="1:23" x14ac:dyDescent="0.2">
      <c r="J90" s="70"/>
    </row>
    <row r="91" spans="1:23" x14ac:dyDescent="0.2">
      <c r="J91" s="57"/>
      <c r="K91" s="19" t="s">
        <v>64</v>
      </c>
    </row>
    <row r="92" spans="1:23" x14ac:dyDescent="0.2">
      <c r="J92" s="175">
        <f>+L20+L33+K38+J64</f>
        <v>13604439.780999999</v>
      </c>
    </row>
    <row r="93" spans="1:23" x14ac:dyDescent="0.2">
      <c r="J93" s="70"/>
    </row>
  </sheetData>
  <mergeCells count="183">
    <mergeCell ref="L71:L73"/>
    <mergeCell ref="J81:J83"/>
    <mergeCell ref="A80:S80"/>
    <mergeCell ref="L81:L83"/>
    <mergeCell ref="M81:P81"/>
    <mergeCell ref="M82:N82"/>
    <mergeCell ref="K81:K83"/>
    <mergeCell ref="K35:K37"/>
    <mergeCell ref="A1:AH1"/>
    <mergeCell ref="A2:AH2"/>
    <mergeCell ref="A3:A5"/>
    <mergeCell ref="D3:D5"/>
    <mergeCell ref="E3:E5"/>
    <mergeCell ref="F3:F5"/>
    <mergeCell ref="G3:G5"/>
    <mergeCell ref="H3:H5"/>
    <mergeCell ref="AD4:AE4"/>
    <mergeCell ref="I3:I5"/>
    <mergeCell ref="X4:Y4"/>
    <mergeCell ref="Z4:AA4"/>
    <mergeCell ref="AB4:AC4"/>
    <mergeCell ref="P3:AE3"/>
    <mergeCell ref="AF3:AF5"/>
    <mergeCell ref="AG3:AG5"/>
    <mergeCell ref="J3:J5"/>
    <mergeCell ref="K3:K5"/>
    <mergeCell ref="L3:L5"/>
    <mergeCell ref="O3:O5"/>
    <mergeCell ref="N3:N5"/>
    <mergeCell ref="M3:M5"/>
    <mergeCell ref="F24:F26"/>
    <mergeCell ref="G24:G26"/>
    <mergeCell ref="H24:H26"/>
    <mergeCell ref="I24:I26"/>
    <mergeCell ref="J24:J26"/>
    <mergeCell ref="K24:K26"/>
    <mergeCell ref="L13:L15"/>
    <mergeCell ref="O13:O15"/>
    <mergeCell ref="M13:M15"/>
    <mergeCell ref="F13:F15"/>
    <mergeCell ref="G13:G15"/>
    <mergeCell ref="H13:H15"/>
    <mergeCell ref="AG13:AG15"/>
    <mergeCell ref="AH13:AH15"/>
    <mergeCell ref="P14:Q14"/>
    <mergeCell ref="R14:S14"/>
    <mergeCell ref="T14:U14"/>
    <mergeCell ref="V14:W14"/>
    <mergeCell ref="X14:Y14"/>
    <mergeCell ref="Z14:AA14"/>
    <mergeCell ref="AB14:AC14"/>
    <mergeCell ref="AD14:AE14"/>
    <mergeCell ref="P13:AE13"/>
    <mergeCell ref="AF13:AF15"/>
    <mergeCell ref="A35:A37"/>
    <mergeCell ref="D35:D37"/>
    <mergeCell ref="E35:E37"/>
    <mergeCell ref="F35:F37"/>
    <mergeCell ref="G35:G37"/>
    <mergeCell ref="H35:H37"/>
    <mergeCell ref="I35:I37"/>
    <mergeCell ref="J35:J37"/>
    <mergeCell ref="AG24:AG26"/>
    <mergeCell ref="P25:Q25"/>
    <mergeCell ref="R25:S25"/>
    <mergeCell ref="T25:U25"/>
    <mergeCell ref="V25:W25"/>
    <mergeCell ref="X25:Y25"/>
    <mergeCell ref="Z25:AA25"/>
    <mergeCell ref="AB25:AC25"/>
    <mergeCell ref="AD25:AE25"/>
    <mergeCell ref="L24:L26"/>
    <mergeCell ref="O24:O26"/>
    <mergeCell ref="P24:AE24"/>
    <mergeCell ref="M24:M26"/>
    <mergeCell ref="AF24:AF26"/>
    <mergeCell ref="A24:A26"/>
    <mergeCell ref="D24:D26"/>
    <mergeCell ref="H59:H61"/>
    <mergeCell ref="I59:I61"/>
    <mergeCell ref="J59:J61"/>
    <mergeCell ref="K59:K61"/>
    <mergeCell ref="AM35:AM37"/>
    <mergeCell ref="AN35:AN37"/>
    <mergeCell ref="AO35:AO37"/>
    <mergeCell ref="O36:P36"/>
    <mergeCell ref="Q36:R36"/>
    <mergeCell ref="S36:T36"/>
    <mergeCell ref="U36:V36"/>
    <mergeCell ref="W36:X36"/>
    <mergeCell ref="Y36:Z36"/>
    <mergeCell ref="AA36:AB36"/>
    <mergeCell ref="N35:N37"/>
    <mergeCell ref="O35:AJ35"/>
    <mergeCell ref="AK35:AK37"/>
    <mergeCell ref="AL35:AL37"/>
    <mergeCell ref="AC36:AD36"/>
    <mergeCell ref="AE36:AF36"/>
    <mergeCell ref="AG36:AH36"/>
    <mergeCell ref="AI36:AJ36"/>
    <mergeCell ref="L35:L37"/>
    <mergeCell ref="L59:L61"/>
    <mergeCell ref="A81:A83"/>
    <mergeCell ref="D81:D83"/>
    <mergeCell ref="E81:E83"/>
    <mergeCell ref="F81:F83"/>
    <mergeCell ref="B81:B83"/>
    <mergeCell ref="C81:C83"/>
    <mergeCell ref="G81:G83"/>
    <mergeCell ref="H81:H83"/>
    <mergeCell ref="I81:I83"/>
    <mergeCell ref="AI34:AO34"/>
    <mergeCell ref="N13:N15"/>
    <mergeCell ref="N24:N26"/>
    <mergeCell ref="R81:R83"/>
    <mergeCell ref="S81:S83"/>
    <mergeCell ref="W71:W73"/>
    <mergeCell ref="O72:P72"/>
    <mergeCell ref="Q72:R72"/>
    <mergeCell ref="S72:T72"/>
    <mergeCell ref="W59:W61"/>
    <mergeCell ref="Q81:Q83"/>
    <mergeCell ref="O82:P82"/>
    <mergeCell ref="X59:X61"/>
    <mergeCell ref="Y59:Y61"/>
    <mergeCell ref="O60:P60"/>
    <mergeCell ref="Q60:R60"/>
    <mergeCell ref="S60:T60"/>
    <mergeCell ref="N59:N61"/>
    <mergeCell ref="O59:T59"/>
    <mergeCell ref="U59:U61"/>
    <mergeCell ref="V59:V61"/>
    <mergeCell ref="AH24:AH26"/>
    <mergeCell ref="A23:AH23"/>
    <mergeCell ref="E24:E26"/>
    <mergeCell ref="M35:M37"/>
    <mergeCell ref="M59:M61"/>
    <mergeCell ref="A58:Y58"/>
    <mergeCell ref="A59:A61"/>
    <mergeCell ref="D59:D61"/>
    <mergeCell ref="E59:E61"/>
    <mergeCell ref="M71:M73"/>
    <mergeCell ref="A34:AH34"/>
    <mergeCell ref="N71:N73"/>
    <mergeCell ref="O71:T71"/>
    <mergeCell ref="U71:U73"/>
    <mergeCell ref="V71:V73"/>
    <mergeCell ref="A70:W70"/>
    <mergeCell ref="A71:A73"/>
    <mergeCell ref="I71:I73"/>
    <mergeCell ref="J71:J73"/>
    <mergeCell ref="D71:D73"/>
    <mergeCell ref="E71:E73"/>
    <mergeCell ref="F71:F73"/>
    <mergeCell ref="G71:G73"/>
    <mergeCell ref="H71:H73"/>
    <mergeCell ref="K71:K73"/>
    <mergeCell ref="F59:F61"/>
    <mergeCell ref="G59:G61"/>
    <mergeCell ref="B59:B61"/>
    <mergeCell ref="C59:C61"/>
    <mergeCell ref="B71:B73"/>
    <mergeCell ref="C71:C73"/>
    <mergeCell ref="B24:B26"/>
    <mergeCell ref="C24:C26"/>
    <mergeCell ref="B35:B37"/>
    <mergeCell ref="C35:C37"/>
    <mergeCell ref="B3:B5"/>
    <mergeCell ref="C3:C5"/>
    <mergeCell ref="B13:B15"/>
    <mergeCell ref="C13:C15"/>
    <mergeCell ref="A12:AH12"/>
    <mergeCell ref="A13:A15"/>
    <mergeCell ref="D13:D15"/>
    <mergeCell ref="E13:E15"/>
    <mergeCell ref="I13:I15"/>
    <mergeCell ref="J13:J15"/>
    <mergeCell ref="K13:K15"/>
    <mergeCell ref="AH3:AH5"/>
    <mergeCell ref="P4:Q4"/>
    <mergeCell ref="R4:S4"/>
    <mergeCell ref="T4:U4"/>
    <mergeCell ref="V4:W4"/>
  </mergeCells>
  <phoneticPr fontId="1" type="noConversion"/>
  <dataValidations count="17">
    <dataValidation type="list" allowBlank="1" showInputMessage="1" showErrorMessage="1" sqref="L84:L88 O6:O10 N38:N56 N74:N78 O27:O32 O16:O21 N62:N68" xr:uid="{00000000-0002-0000-0200-000000000000}">
      <formula1>$AP$5:$AP$12</formula1>
    </dataValidation>
    <dataValidation type="list" allowBlank="1" showInputMessage="1" showErrorMessage="1" sqref="M74:M78 M38:M56 N6:N10 N27:N32 N16:N21 M62:M68" xr:uid="{00000000-0002-0000-0200-000001000000}">
      <formula1>$AP$3:$AP$4</formula1>
    </dataValidation>
    <dataValidation type="list" allowBlank="1" showInputMessage="1" showErrorMessage="1" sqref="G27:G32 G16:G21 G6:G10" xr:uid="{00000000-0002-0000-0200-000002000000}">
      <formula1>$AP$15:$AP$23</formula1>
    </dataValidation>
    <dataValidation type="list" allowBlank="1" showInputMessage="1" showErrorMessage="1" sqref="G74:G78 G38:G56" xr:uid="{00000000-0002-0000-0200-000003000000}">
      <formula1>$AP$27:$AP$34</formula1>
    </dataValidation>
    <dataValidation type="list" allowBlank="1" showInputMessage="1" showErrorMessage="1" sqref="K6:K10" xr:uid="{00000000-0002-0000-0200-000004000000}">
      <formula1>$AP$41:$AP$43</formula1>
    </dataValidation>
    <dataValidation type="list" allowBlank="1" showInputMessage="1" showErrorMessage="1" sqref="J78" xr:uid="{00000000-0002-0000-0200-000005000000}">
      <formula1>$AP$47:$AP$52</formula1>
    </dataValidation>
    <dataValidation type="list" allowBlank="1" showInputMessage="1" showErrorMessage="1" sqref="H84:H88" xr:uid="{00000000-0002-0000-0200-000006000000}">
      <formula1>$AP$41:$AP$52</formula1>
    </dataValidation>
    <dataValidation type="list" allowBlank="1" showInputMessage="1" showErrorMessage="1" sqref="J27:J32" xr:uid="{00000000-0002-0000-0200-000008000000}">
      <formula1>$AP$67</formula1>
    </dataValidation>
    <dataValidation type="list" allowBlank="1" showInputMessage="1" showErrorMessage="1" sqref="I74:I78 I38:I56" xr:uid="{00000000-0002-0000-0200-000009000000}">
      <formula1>$AP$69:$AP$70</formula1>
    </dataValidation>
    <dataValidation type="list" allowBlank="1" showInputMessage="1" showErrorMessage="1" sqref="J74:J77 J38:J56" xr:uid="{00000000-0002-0000-0200-00000A000000}">
      <formula1>$AP$47:$AP$49</formula1>
    </dataValidation>
    <dataValidation type="list" allowBlank="1" showInputMessage="1" showErrorMessage="1" sqref="K27:K32" xr:uid="{00000000-0002-0000-0200-00000B000000}">
      <formula1>$AP$46</formula1>
    </dataValidation>
    <dataValidation type="list" allowBlank="1" showInputMessage="1" showErrorMessage="1" sqref="G62" xr:uid="{00000000-0002-0000-0200-00000E000000}">
      <formula1>$AP$77:$AP$80</formula1>
    </dataValidation>
    <dataValidation type="list" allowBlank="1" showInputMessage="1" showErrorMessage="1" sqref="K16:K21" xr:uid="{00000000-0002-0000-0200-00000F000000}">
      <formula1>$AP$38:$AP$40</formula1>
    </dataValidation>
    <dataValidation type="list" allowBlank="1" showInputMessage="1" showErrorMessage="1" sqref="J16:J21" xr:uid="{00000000-0002-0000-0200-000010000000}">
      <formula1>$AP$54:$AP$60</formula1>
    </dataValidation>
    <dataValidation type="list" allowBlank="1" showInputMessage="1" showErrorMessage="1" sqref="J6:J10" xr:uid="{00000000-0002-0000-0200-000007000000}">
      <formula1>$AP$62:$AP$63</formula1>
    </dataValidation>
    <dataValidation type="list" allowBlank="1" showInputMessage="1" showErrorMessage="1" sqref="I62:I68" xr:uid="{00000000-0002-0000-0200-00000C000000}">
      <formula1>$AP$73:$AP$74</formula1>
    </dataValidation>
    <dataValidation type="list" allowBlank="1" showInputMessage="1" showErrorMessage="1" sqref="G63:G68" xr:uid="{00000000-0002-0000-0200-00000D000000}">
      <formula1>$AP$77:$AP$79</formula1>
    </dataValidation>
  </dataValidations>
  <printOptions horizontalCentered="1"/>
  <pageMargins left="0.15748031496062992" right="0.15748031496062992" top="0.78740157480314965" bottom="0.78740157480314965" header="0.31496062992125984" footer="0.31496062992125984"/>
  <pageSetup scale="24" fitToHeight="14" orientation="landscape" r:id="rId1"/>
  <headerFooter alignWithMargins="0">
    <oddHeader>&amp;F</oddHeader>
    <oddFooter>&amp;L&amp;"Arial,Bold"SEPA Confidential&amp;C&amp;D&amp;RPage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9"/>
    <pageSetUpPr fitToPage="1"/>
  </sheetPr>
  <dimension ref="A1:AQ65"/>
  <sheetViews>
    <sheetView zoomScale="70" zoomScaleNormal="70" workbookViewId="0">
      <selection activeCell="D49" sqref="D48:D49"/>
    </sheetView>
  </sheetViews>
  <sheetFormatPr defaultColWidth="9.140625" defaultRowHeight="12.75" x14ac:dyDescent="0.2"/>
  <cols>
    <col min="1" max="1" width="20.5703125" style="19" bestFit="1" customWidth="1"/>
    <col min="2" max="3" width="20.5703125" style="19" customWidth="1"/>
    <col min="4" max="4" width="17.42578125" style="19" bestFit="1" customWidth="1"/>
    <col min="5" max="5" width="30.85546875" style="19" customWidth="1"/>
    <col min="6" max="6" width="20" style="19" bestFit="1" customWidth="1"/>
    <col min="7" max="7" width="41.140625" style="19" customWidth="1"/>
    <col min="8" max="8" width="17.5703125" style="19" customWidth="1"/>
    <col min="9" max="9" width="32.85546875" style="19" customWidth="1"/>
    <col min="10" max="10" width="41" style="19" customWidth="1"/>
    <col min="11" max="11" width="17.5703125" style="19" customWidth="1"/>
    <col min="12" max="13" width="17" style="19" customWidth="1"/>
    <col min="14" max="14" width="18.140625" style="19" customWidth="1"/>
    <col min="15" max="15" width="16.42578125" style="19" customWidth="1"/>
    <col min="16" max="16" width="10" style="19" customWidth="1"/>
    <col min="17" max="17" width="11.140625" style="19" customWidth="1"/>
    <col min="18" max="18" width="10" style="19" customWidth="1"/>
    <col min="19" max="19" width="12.140625" style="19" customWidth="1"/>
    <col min="20" max="20" width="13.5703125" style="19" customWidth="1"/>
    <col min="21" max="21" width="10.7109375" style="19" customWidth="1"/>
    <col min="22" max="22" width="11.42578125" style="19" customWidth="1"/>
    <col min="23" max="23" width="12.28515625" style="19" customWidth="1"/>
    <col min="24" max="24" width="10" style="19" customWidth="1"/>
    <col min="25" max="25" width="12.140625" style="19" customWidth="1"/>
    <col min="26" max="31" width="10" style="19" customWidth="1"/>
    <col min="32" max="32" width="16.28515625" style="19" customWidth="1"/>
    <col min="33" max="33" width="22.42578125" style="19" customWidth="1"/>
    <col min="34" max="34" width="21.140625" style="19" customWidth="1"/>
    <col min="35" max="35" width="11.7109375" style="19" customWidth="1"/>
    <col min="36" max="36" width="9.85546875" style="19" bestFit="1" customWidth="1"/>
    <col min="37" max="40" width="12.7109375" style="19" customWidth="1"/>
    <col min="41" max="41" width="27" style="19" customWidth="1"/>
    <col min="42" max="42" width="51.140625" style="19" hidden="1" customWidth="1"/>
    <col min="43" max="43" width="26.28515625" style="19" hidden="1" customWidth="1"/>
    <col min="44" max="16384" width="9.140625" style="19"/>
  </cols>
  <sheetData>
    <row r="1" spans="1:42" ht="16.5" thickBot="1" x14ac:dyDescent="0.25">
      <c r="A1" s="213" t="s">
        <v>177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5"/>
    </row>
    <row r="2" spans="1:42" ht="15.75" x14ac:dyDescent="0.2">
      <c r="A2" s="206" t="s">
        <v>15</v>
      </c>
      <c r="B2" s="207"/>
      <c r="C2" s="207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9"/>
    </row>
    <row r="3" spans="1:42" ht="22.5" customHeight="1" x14ac:dyDescent="0.2">
      <c r="A3" s="210" t="s">
        <v>16</v>
      </c>
      <c r="B3" s="203" t="s">
        <v>187</v>
      </c>
      <c r="C3" s="203" t="s">
        <v>188</v>
      </c>
      <c r="D3" s="211" t="s">
        <v>129</v>
      </c>
      <c r="E3" s="211" t="s">
        <v>17</v>
      </c>
      <c r="F3" s="211" t="s">
        <v>18</v>
      </c>
      <c r="G3" s="203" t="s">
        <v>191</v>
      </c>
      <c r="H3" s="211" t="s">
        <v>20</v>
      </c>
      <c r="I3" s="203" t="s">
        <v>135</v>
      </c>
      <c r="J3" s="211" t="s">
        <v>192</v>
      </c>
      <c r="K3" s="211" t="s">
        <v>193</v>
      </c>
      <c r="L3" s="211" t="s">
        <v>22</v>
      </c>
      <c r="M3" s="211" t="s">
        <v>170</v>
      </c>
      <c r="N3" s="203" t="s">
        <v>194</v>
      </c>
      <c r="O3" s="211" t="s">
        <v>195</v>
      </c>
      <c r="P3" s="211" t="s">
        <v>24</v>
      </c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 t="s">
        <v>25</v>
      </c>
      <c r="AG3" s="211" t="s">
        <v>26</v>
      </c>
      <c r="AH3" s="212" t="s">
        <v>1</v>
      </c>
      <c r="AP3" s="19" t="s">
        <v>165</v>
      </c>
    </row>
    <row r="4" spans="1:42" ht="37.5" customHeight="1" x14ac:dyDescent="0.2">
      <c r="A4" s="210"/>
      <c r="B4" s="204"/>
      <c r="C4" s="204"/>
      <c r="D4" s="211"/>
      <c r="E4" s="211"/>
      <c r="F4" s="211"/>
      <c r="G4" s="204"/>
      <c r="H4" s="211"/>
      <c r="I4" s="204"/>
      <c r="J4" s="211"/>
      <c r="K4" s="211"/>
      <c r="L4" s="211"/>
      <c r="M4" s="211"/>
      <c r="N4" s="204"/>
      <c r="O4" s="211"/>
      <c r="P4" s="211" t="s">
        <v>27</v>
      </c>
      <c r="Q4" s="211"/>
      <c r="R4" s="211" t="s">
        <v>28</v>
      </c>
      <c r="S4" s="211"/>
      <c r="T4" s="211" t="s">
        <v>29</v>
      </c>
      <c r="U4" s="211"/>
      <c r="V4" s="211" t="s">
        <v>30</v>
      </c>
      <c r="W4" s="211"/>
      <c r="X4" s="211" t="s">
        <v>31</v>
      </c>
      <c r="Y4" s="211"/>
      <c r="Z4" s="211" t="s">
        <v>32</v>
      </c>
      <c r="AA4" s="211"/>
      <c r="AB4" s="211" t="s">
        <v>33</v>
      </c>
      <c r="AC4" s="211"/>
      <c r="AD4" s="211" t="s">
        <v>34</v>
      </c>
      <c r="AE4" s="211"/>
      <c r="AF4" s="211"/>
      <c r="AG4" s="211"/>
      <c r="AH4" s="212"/>
      <c r="AP4" s="19" t="s">
        <v>166</v>
      </c>
    </row>
    <row r="5" spans="1:42" ht="20.25" customHeight="1" x14ac:dyDescent="0.2">
      <c r="A5" s="210"/>
      <c r="B5" s="205"/>
      <c r="C5" s="205"/>
      <c r="D5" s="211"/>
      <c r="E5" s="211"/>
      <c r="F5" s="211"/>
      <c r="G5" s="205"/>
      <c r="H5" s="211"/>
      <c r="I5" s="205"/>
      <c r="J5" s="211"/>
      <c r="K5" s="211"/>
      <c r="L5" s="211"/>
      <c r="M5" s="211"/>
      <c r="N5" s="205"/>
      <c r="O5" s="211"/>
      <c r="P5" s="155" t="s">
        <v>35</v>
      </c>
      <c r="Q5" s="155" t="s">
        <v>36</v>
      </c>
      <c r="R5" s="155" t="s">
        <v>35</v>
      </c>
      <c r="S5" s="155" t="s">
        <v>36</v>
      </c>
      <c r="T5" s="155" t="s">
        <v>35</v>
      </c>
      <c r="U5" s="155" t="s">
        <v>36</v>
      </c>
      <c r="V5" s="155" t="s">
        <v>35</v>
      </c>
      <c r="W5" s="155" t="s">
        <v>36</v>
      </c>
      <c r="X5" s="155" t="s">
        <v>35</v>
      </c>
      <c r="Y5" s="155" t="s">
        <v>36</v>
      </c>
      <c r="Z5" s="155" t="s">
        <v>35</v>
      </c>
      <c r="AA5" s="155" t="s">
        <v>36</v>
      </c>
      <c r="AB5" s="155" t="s">
        <v>35</v>
      </c>
      <c r="AC5" s="155" t="s">
        <v>36</v>
      </c>
      <c r="AD5" s="155" t="s">
        <v>35</v>
      </c>
      <c r="AE5" s="155" t="s">
        <v>36</v>
      </c>
      <c r="AF5" s="211"/>
      <c r="AG5" s="211"/>
      <c r="AH5" s="212"/>
      <c r="AP5" s="33" t="s">
        <v>121</v>
      </c>
    </row>
    <row r="6" spans="1:42" ht="12.75" customHeight="1" x14ac:dyDescent="0.2">
      <c r="A6" s="34"/>
      <c r="B6" s="35"/>
      <c r="C6" s="35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7"/>
      <c r="AP6" s="33" t="s">
        <v>122</v>
      </c>
    </row>
    <row r="7" spans="1:42" ht="12.75" customHeight="1" x14ac:dyDescent="0.2">
      <c r="A7" s="34"/>
      <c r="B7" s="35"/>
      <c r="C7" s="35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7"/>
      <c r="AP7" s="33" t="s">
        <v>123</v>
      </c>
    </row>
    <row r="8" spans="1:42" ht="12.75" customHeight="1" x14ac:dyDescent="0.2">
      <c r="A8" s="34"/>
      <c r="B8" s="35"/>
      <c r="C8" s="35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7"/>
      <c r="AP8" s="33" t="s">
        <v>124</v>
      </c>
    </row>
    <row r="9" spans="1:42" ht="12.75" customHeight="1" x14ac:dyDescent="0.2">
      <c r="A9" s="34"/>
      <c r="B9" s="35"/>
      <c r="C9" s="35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7"/>
      <c r="AP9" s="33" t="s">
        <v>125</v>
      </c>
    </row>
    <row r="10" spans="1:42" ht="12.75" customHeight="1" thickBot="1" x14ac:dyDescent="0.25">
      <c r="A10" s="38"/>
      <c r="B10" s="39"/>
      <c r="C10" s="39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1"/>
      <c r="AP10" s="33" t="s">
        <v>126</v>
      </c>
    </row>
    <row r="11" spans="1:42" ht="12.75" customHeight="1" thickBot="1" x14ac:dyDescent="0.25">
      <c r="AP11" s="33" t="s">
        <v>127</v>
      </c>
    </row>
    <row r="12" spans="1:42" ht="15.75" customHeight="1" x14ac:dyDescent="0.2">
      <c r="A12" s="206" t="s">
        <v>37</v>
      </c>
      <c r="B12" s="207"/>
      <c r="C12" s="207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9"/>
      <c r="AP12" s="33" t="s">
        <v>128</v>
      </c>
    </row>
    <row r="13" spans="1:42" ht="18.75" customHeight="1" x14ac:dyDescent="0.2">
      <c r="A13" s="210" t="s">
        <v>16</v>
      </c>
      <c r="B13" s="203" t="s">
        <v>187</v>
      </c>
      <c r="C13" s="203" t="s">
        <v>188</v>
      </c>
      <c r="D13" s="211" t="s">
        <v>129</v>
      </c>
      <c r="E13" s="211" t="s">
        <v>17</v>
      </c>
      <c r="F13" s="211" t="s">
        <v>18</v>
      </c>
      <c r="G13" s="203" t="s">
        <v>196</v>
      </c>
      <c r="H13" s="211" t="s">
        <v>20</v>
      </c>
      <c r="I13" s="203" t="s">
        <v>135</v>
      </c>
      <c r="J13" s="211" t="s">
        <v>192</v>
      </c>
      <c r="K13" s="211" t="s">
        <v>193</v>
      </c>
      <c r="L13" s="211" t="s">
        <v>22</v>
      </c>
      <c r="M13" s="211" t="s">
        <v>170</v>
      </c>
      <c r="N13" s="203" t="s">
        <v>194</v>
      </c>
      <c r="O13" s="211" t="s">
        <v>195</v>
      </c>
      <c r="P13" s="211" t="s">
        <v>24</v>
      </c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 t="s">
        <v>25</v>
      </c>
      <c r="AG13" s="211" t="s">
        <v>26</v>
      </c>
      <c r="AH13" s="212" t="s">
        <v>1</v>
      </c>
    </row>
    <row r="14" spans="1:42" ht="35.25" customHeight="1" x14ac:dyDescent="0.2">
      <c r="A14" s="210"/>
      <c r="B14" s="204"/>
      <c r="C14" s="204"/>
      <c r="D14" s="211"/>
      <c r="E14" s="211"/>
      <c r="F14" s="211"/>
      <c r="G14" s="204"/>
      <c r="H14" s="211"/>
      <c r="I14" s="204"/>
      <c r="J14" s="211"/>
      <c r="K14" s="211"/>
      <c r="L14" s="211"/>
      <c r="M14" s="211"/>
      <c r="N14" s="204"/>
      <c r="O14" s="211"/>
      <c r="P14" s="211" t="s">
        <v>27</v>
      </c>
      <c r="Q14" s="211"/>
      <c r="R14" s="211" t="s">
        <v>28</v>
      </c>
      <c r="S14" s="211"/>
      <c r="T14" s="211" t="s">
        <v>29</v>
      </c>
      <c r="U14" s="211"/>
      <c r="V14" s="211" t="s">
        <v>30</v>
      </c>
      <c r="W14" s="211"/>
      <c r="X14" s="211" t="s">
        <v>31</v>
      </c>
      <c r="Y14" s="211"/>
      <c r="Z14" s="211" t="s">
        <v>32</v>
      </c>
      <c r="AA14" s="211"/>
      <c r="AB14" s="211" t="s">
        <v>33</v>
      </c>
      <c r="AC14" s="211"/>
      <c r="AD14" s="211" t="s">
        <v>34</v>
      </c>
      <c r="AE14" s="211"/>
      <c r="AF14" s="211"/>
      <c r="AG14" s="211"/>
      <c r="AH14" s="212"/>
    </row>
    <row r="15" spans="1:42" ht="25.5" customHeight="1" thickBot="1" x14ac:dyDescent="0.25">
      <c r="A15" s="210"/>
      <c r="B15" s="205"/>
      <c r="C15" s="205"/>
      <c r="D15" s="211"/>
      <c r="E15" s="211"/>
      <c r="F15" s="211"/>
      <c r="G15" s="205"/>
      <c r="H15" s="211"/>
      <c r="I15" s="205"/>
      <c r="J15" s="211"/>
      <c r="K15" s="211"/>
      <c r="L15" s="211"/>
      <c r="M15" s="211"/>
      <c r="N15" s="205"/>
      <c r="O15" s="211"/>
      <c r="P15" s="155" t="s">
        <v>35</v>
      </c>
      <c r="Q15" s="155" t="s">
        <v>36</v>
      </c>
      <c r="R15" s="155" t="s">
        <v>35</v>
      </c>
      <c r="S15" s="155" t="s">
        <v>36</v>
      </c>
      <c r="T15" s="155" t="s">
        <v>35</v>
      </c>
      <c r="U15" s="155" t="s">
        <v>36</v>
      </c>
      <c r="V15" s="155" t="s">
        <v>35</v>
      </c>
      <c r="W15" s="155" t="s">
        <v>36</v>
      </c>
      <c r="X15" s="155" t="s">
        <v>35</v>
      </c>
      <c r="Y15" s="155" t="s">
        <v>36</v>
      </c>
      <c r="Z15" s="155" t="s">
        <v>35</v>
      </c>
      <c r="AA15" s="155" t="s">
        <v>36</v>
      </c>
      <c r="AB15" s="155" t="s">
        <v>35</v>
      </c>
      <c r="AC15" s="155" t="s">
        <v>36</v>
      </c>
      <c r="AD15" s="155" t="s">
        <v>35</v>
      </c>
      <c r="AE15" s="155" t="s">
        <v>36</v>
      </c>
      <c r="AF15" s="211"/>
      <c r="AG15" s="211"/>
      <c r="AH15" s="212"/>
      <c r="AP15" s="33" t="s">
        <v>72</v>
      </c>
    </row>
    <row r="16" spans="1:42" ht="51" x14ac:dyDescent="0.2">
      <c r="A16" s="34" t="s">
        <v>487</v>
      </c>
      <c r="B16" s="35">
        <v>2</v>
      </c>
      <c r="C16" s="35"/>
      <c r="D16" s="36"/>
      <c r="E16" s="36" t="s">
        <v>488</v>
      </c>
      <c r="F16" s="36"/>
      <c r="G16" s="36" t="s">
        <v>76</v>
      </c>
      <c r="H16" s="36">
        <v>54</v>
      </c>
      <c r="I16" s="36"/>
      <c r="J16" s="36" t="s">
        <v>91</v>
      </c>
      <c r="K16" s="36" t="s">
        <v>110</v>
      </c>
      <c r="L16" s="162">
        <f>146000*62</f>
        <v>9052000</v>
      </c>
      <c r="M16" s="36">
        <v>2</v>
      </c>
      <c r="N16" s="36" t="s">
        <v>165</v>
      </c>
      <c r="O16" s="36" t="s">
        <v>121</v>
      </c>
      <c r="P16" s="48">
        <v>43539</v>
      </c>
      <c r="Q16" s="62"/>
      <c r="R16" s="48">
        <f>P16+5</f>
        <v>43544</v>
      </c>
      <c r="S16" s="48"/>
      <c r="T16" s="48">
        <f>R16+133</f>
        <v>43677</v>
      </c>
      <c r="U16" s="86"/>
      <c r="V16" s="48">
        <f>T16+45</f>
        <v>43722</v>
      </c>
      <c r="W16" s="36"/>
      <c r="X16" s="48">
        <f>V16+30</f>
        <v>43752</v>
      </c>
      <c r="Y16" s="36"/>
      <c r="Z16" s="48">
        <f>X16+20</f>
        <v>43772</v>
      </c>
      <c r="AA16" s="36"/>
      <c r="AB16" s="48">
        <v>43797</v>
      </c>
      <c r="AC16" s="87"/>
      <c r="AD16" s="48">
        <f>AB16+971</f>
        <v>44768</v>
      </c>
      <c r="AE16" s="87"/>
      <c r="AF16" s="36"/>
      <c r="AG16" s="36"/>
      <c r="AH16" s="37"/>
      <c r="AP16" s="33" t="s">
        <v>73</v>
      </c>
    </row>
    <row r="17" spans="1:43" x14ac:dyDescent="0.2">
      <c r="A17" s="34"/>
      <c r="B17" s="35"/>
      <c r="C17" s="35"/>
      <c r="D17" s="36"/>
      <c r="E17" s="36"/>
      <c r="F17" s="36"/>
      <c r="G17" s="36"/>
      <c r="H17" s="36"/>
      <c r="I17" s="36"/>
      <c r="J17" s="36"/>
      <c r="K17" s="36"/>
      <c r="L17" s="91"/>
      <c r="M17" s="36"/>
      <c r="N17" s="36"/>
      <c r="O17" s="36"/>
      <c r="P17" s="48"/>
      <c r="Q17" s="62"/>
      <c r="R17" s="48"/>
      <c r="S17" s="48"/>
      <c r="T17" s="48"/>
      <c r="U17" s="154"/>
      <c r="V17" s="48"/>
      <c r="W17" s="36"/>
      <c r="X17" s="48"/>
      <c r="Y17" s="36"/>
      <c r="Z17" s="48"/>
      <c r="AA17" s="36"/>
      <c r="AB17" s="48"/>
      <c r="AC17" s="87"/>
      <c r="AD17" s="48"/>
      <c r="AE17" s="87"/>
      <c r="AF17" s="36"/>
      <c r="AG17" s="36"/>
      <c r="AH17" s="37"/>
      <c r="AP17" s="33" t="s">
        <v>74</v>
      </c>
    </row>
    <row r="18" spans="1:43" x14ac:dyDescent="0.2">
      <c r="A18" s="49"/>
      <c r="B18" s="50"/>
      <c r="C18" s="50"/>
      <c r="D18" s="51"/>
      <c r="E18" s="51"/>
      <c r="F18" s="51"/>
      <c r="G18" s="51"/>
      <c r="H18" s="51"/>
      <c r="I18" s="51"/>
      <c r="J18" s="51"/>
      <c r="K18" s="51"/>
      <c r="L18" s="95">
        <f>SUM(L16:L17)</f>
        <v>9052000</v>
      </c>
      <c r="M18" s="51"/>
      <c r="N18" s="51"/>
      <c r="O18" s="51"/>
      <c r="P18" s="52"/>
      <c r="Q18" s="51"/>
      <c r="R18" s="52"/>
      <c r="S18" s="51"/>
      <c r="T18" s="52"/>
      <c r="U18" s="51"/>
      <c r="V18" s="52"/>
      <c r="W18" s="51"/>
      <c r="X18" s="52"/>
      <c r="Y18" s="51"/>
      <c r="Z18" s="52"/>
      <c r="AA18" s="51"/>
      <c r="AB18" s="52"/>
      <c r="AC18" s="51"/>
      <c r="AD18" s="52"/>
      <c r="AE18" s="51"/>
      <c r="AF18" s="51"/>
      <c r="AG18" s="51"/>
      <c r="AH18" s="53"/>
      <c r="AP18" s="33"/>
    </row>
    <row r="19" spans="1:43" ht="13.5" thickBot="1" x14ac:dyDescent="0.25">
      <c r="A19" s="38"/>
      <c r="B19" s="39"/>
      <c r="C19" s="39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1"/>
      <c r="AP19" s="33" t="s">
        <v>77</v>
      </c>
    </row>
    <row r="20" spans="1:43" ht="13.5" thickBot="1" x14ac:dyDescent="0.25">
      <c r="AP20" s="33" t="s">
        <v>78</v>
      </c>
    </row>
    <row r="21" spans="1:43" ht="15.75" customHeight="1" x14ac:dyDescent="0.2">
      <c r="A21" s="206" t="s">
        <v>130</v>
      </c>
      <c r="B21" s="207"/>
      <c r="C21" s="207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/>
      <c r="AF21" s="208"/>
      <c r="AG21" s="208"/>
      <c r="AH21" s="209"/>
      <c r="AP21" s="33" t="s">
        <v>79</v>
      </c>
    </row>
    <row r="22" spans="1:43" ht="20.25" customHeight="1" x14ac:dyDescent="0.2">
      <c r="A22" s="210" t="s">
        <v>16</v>
      </c>
      <c r="B22" s="203" t="s">
        <v>187</v>
      </c>
      <c r="C22" s="203" t="s">
        <v>188</v>
      </c>
      <c r="D22" s="211" t="s">
        <v>129</v>
      </c>
      <c r="E22" s="211" t="s">
        <v>17</v>
      </c>
      <c r="F22" s="211" t="s">
        <v>18</v>
      </c>
      <c r="G22" s="203" t="s">
        <v>196</v>
      </c>
      <c r="H22" s="211" t="s">
        <v>20</v>
      </c>
      <c r="I22" s="203" t="s">
        <v>135</v>
      </c>
      <c r="J22" s="211" t="s">
        <v>192</v>
      </c>
      <c r="K22" s="211" t="s">
        <v>197</v>
      </c>
      <c r="L22" s="211" t="s">
        <v>22</v>
      </c>
      <c r="M22" s="211" t="s">
        <v>170</v>
      </c>
      <c r="N22" s="203" t="s">
        <v>194</v>
      </c>
      <c r="O22" s="211" t="s">
        <v>195</v>
      </c>
      <c r="P22" s="211" t="s">
        <v>24</v>
      </c>
      <c r="Q22" s="211"/>
      <c r="R22" s="211"/>
      <c r="S22" s="211"/>
      <c r="T22" s="211"/>
      <c r="U22" s="211"/>
      <c r="V22" s="211"/>
      <c r="W22" s="211"/>
      <c r="X22" s="211"/>
      <c r="Y22" s="211"/>
      <c r="Z22" s="211"/>
      <c r="AA22" s="211"/>
      <c r="AB22" s="211"/>
      <c r="AC22" s="211"/>
      <c r="AD22" s="211"/>
      <c r="AE22" s="211"/>
      <c r="AF22" s="211" t="s">
        <v>25</v>
      </c>
      <c r="AG22" s="211" t="s">
        <v>26</v>
      </c>
      <c r="AH22" s="212" t="s">
        <v>1</v>
      </c>
    </row>
    <row r="23" spans="1:43" ht="34.5" customHeight="1" x14ac:dyDescent="0.2">
      <c r="A23" s="210"/>
      <c r="B23" s="204"/>
      <c r="C23" s="204"/>
      <c r="D23" s="211"/>
      <c r="E23" s="211"/>
      <c r="F23" s="211"/>
      <c r="G23" s="204"/>
      <c r="H23" s="211"/>
      <c r="I23" s="204"/>
      <c r="J23" s="211"/>
      <c r="K23" s="211"/>
      <c r="L23" s="211"/>
      <c r="M23" s="211"/>
      <c r="N23" s="204"/>
      <c r="O23" s="211"/>
      <c r="P23" s="211" t="s">
        <v>27</v>
      </c>
      <c r="Q23" s="211"/>
      <c r="R23" s="211" t="s">
        <v>28</v>
      </c>
      <c r="S23" s="211"/>
      <c r="T23" s="211" t="s">
        <v>29</v>
      </c>
      <c r="U23" s="211"/>
      <c r="V23" s="211" t="s">
        <v>30</v>
      </c>
      <c r="W23" s="211"/>
      <c r="X23" s="211" t="s">
        <v>31</v>
      </c>
      <c r="Y23" s="211"/>
      <c r="Z23" s="211" t="s">
        <v>32</v>
      </c>
      <c r="AA23" s="211"/>
      <c r="AB23" s="211" t="s">
        <v>33</v>
      </c>
      <c r="AC23" s="211"/>
      <c r="AD23" s="211" t="s">
        <v>34</v>
      </c>
      <c r="AE23" s="211"/>
      <c r="AF23" s="211"/>
      <c r="AG23" s="211"/>
      <c r="AH23" s="212"/>
    </row>
    <row r="24" spans="1:43" ht="26.25" customHeight="1" x14ac:dyDescent="0.2">
      <c r="A24" s="210"/>
      <c r="B24" s="205"/>
      <c r="C24" s="205"/>
      <c r="D24" s="211"/>
      <c r="E24" s="211"/>
      <c r="F24" s="211"/>
      <c r="G24" s="205"/>
      <c r="H24" s="211"/>
      <c r="I24" s="205"/>
      <c r="J24" s="211"/>
      <c r="K24" s="211"/>
      <c r="L24" s="211"/>
      <c r="M24" s="211"/>
      <c r="N24" s="205"/>
      <c r="O24" s="211"/>
      <c r="P24" s="155" t="s">
        <v>35</v>
      </c>
      <c r="Q24" s="155" t="s">
        <v>36</v>
      </c>
      <c r="R24" s="155" t="s">
        <v>35</v>
      </c>
      <c r="S24" s="155" t="s">
        <v>36</v>
      </c>
      <c r="T24" s="155" t="s">
        <v>35</v>
      </c>
      <c r="U24" s="155" t="s">
        <v>36</v>
      </c>
      <c r="V24" s="155" t="s">
        <v>35</v>
      </c>
      <c r="W24" s="155" t="s">
        <v>36</v>
      </c>
      <c r="X24" s="155" t="s">
        <v>35</v>
      </c>
      <c r="Y24" s="155" t="s">
        <v>36</v>
      </c>
      <c r="Z24" s="155" t="s">
        <v>35</v>
      </c>
      <c r="AA24" s="155" t="s">
        <v>36</v>
      </c>
      <c r="AB24" s="155" t="s">
        <v>35</v>
      </c>
      <c r="AC24" s="155" t="s">
        <v>36</v>
      </c>
      <c r="AD24" s="155" t="s">
        <v>35</v>
      </c>
      <c r="AE24" s="155" t="s">
        <v>36</v>
      </c>
      <c r="AF24" s="211"/>
      <c r="AG24" s="211"/>
      <c r="AH24" s="212"/>
    </row>
    <row r="25" spans="1:43" ht="51" x14ac:dyDescent="0.2">
      <c r="A25" s="34" t="s">
        <v>487</v>
      </c>
      <c r="B25" s="35">
        <v>2</v>
      </c>
      <c r="C25" s="35"/>
      <c r="D25" s="36"/>
      <c r="E25" s="36" t="s">
        <v>489</v>
      </c>
      <c r="F25" s="36"/>
      <c r="G25" s="36" t="s">
        <v>73</v>
      </c>
      <c r="H25" s="36">
        <v>1</v>
      </c>
      <c r="I25" s="36"/>
      <c r="J25" s="36" t="s">
        <v>93</v>
      </c>
      <c r="K25" s="36" t="s">
        <v>119</v>
      </c>
      <c r="L25" s="163">
        <v>150000</v>
      </c>
      <c r="M25" s="36">
        <v>1</v>
      </c>
      <c r="N25" s="36" t="s">
        <v>165</v>
      </c>
      <c r="O25" s="36" t="s">
        <v>121</v>
      </c>
      <c r="P25" s="48">
        <v>43651</v>
      </c>
      <c r="Q25" s="36"/>
      <c r="R25" s="48">
        <f>P25+43</f>
        <v>43694</v>
      </c>
      <c r="S25" s="36"/>
      <c r="T25" s="48">
        <f>R25+13</f>
        <v>43707</v>
      </c>
      <c r="U25" s="48"/>
      <c r="V25" s="48">
        <f>T25+45</f>
        <v>43752</v>
      </c>
      <c r="W25" s="36"/>
      <c r="X25" s="48">
        <f>V25+40</f>
        <v>43792</v>
      </c>
      <c r="Y25" s="36"/>
      <c r="Z25" s="48">
        <f>X25+10</f>
        <v>43802</v>
      </c>
      <c r="AA25" s="36"/>
      <c r="AB25" s="48">
        <v>43888</v>
      </c>
      <c r="AC25" s="87"/>
      <c r="AD25" s="48">
        <v>43972</v>
      </c>
      <c r="AE25" s="87"/>
      <c r="AF25" s="36"/>
      <c r="AG25" s="36"/>
      <c r="AH25" s="37"/>
      <c r="AP25" s="33" t="s">
        <v>179</v>
      </c>
    </row>
    <row r="26" spans="1:43" ht="13.5" thickBot="1" x14ac:dyDescent="0.25">
      <c r="A26" s="34"/>
      <c r="B26" s="39"/>
      <c r="C26" s="39"/>
      <c r="D26" s="40"/>
      <c r="E26" s="40"/>
      <c r="F26" s="40"/>
      <c r="G26" s="40"/>
      <c r="H26" s="40"/>
      <c r="I26" s="40"/>
      <c r="J26" s="40"/>
      <c r="K26" s="40"/>
      <c r="L26" s="60"/>
      <c r="M26" s="40"/>
      <c r="N26" s="40"/>
      <c r="O26" s="40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40"/>
      <c r="AF26" s="40"/>
      <c r="AG26" s="40"/>
      <c r="AH26" s="41"/>
      <c r="AP26" s="33" t="s">
        <v>83</v>
      </c>
    </row>
    <row r="27" spans="1:43" ht="13.5" thickBot="1" x14ac:dyDescent="0.25">
      <c r="L27" s="68">
        <f>SUM(L25:L26)</f>
        <v>150000</v>
      </c>
      <c r="AP27" s="42" t="s">
        <v>84</v>
      </c>
    </row>
    <row r="28" spans="1:43" ht="15.75" customHeight="1" x14ac:dyDescent="0.2">
      <c r="A28" s="206" t="s">
        <v>131</v>
      </c>
      <c r="B28" s="207"/>
      <c r="C28" s="207"/>
      <c r="D28" s="208"/>
      <c r="E28" s="208"/>
      <c r="F28" s="208"/>
      <c r="G28" s="208"/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/>
      <c r="AF28" s="208"/>
      <c r="AG28" s="208"/>
      <c r="AH28" s="208"/>
      <c r="AI28" s="208"/>
      <c r="AJ28" s="208"/>
      <c r="AK28" s="208"/>
      <c r="AL28" s="208"/>
      <c r="AM28" s="208"/>
      <c r="AN28" s="208"/>
      <c r="AO28" s="209"/>
      <c r="AP28" s="42" t="s">
        <v>85</v>
      </c>
    </row>
    <row r="29" spans="1:43" ht="12.75" customHeight="1" x14ac:dyDescent="0.2">
      <c r="A29" s="210" t="s">
        <v>16</v>
      </c>
      <c r="B29" s="203" t="s">
        <v>187</v>
      </c>
      <c r="C29" s="203" t="s">
        <v>188</v>
      </c>
      <c r="D29" s="211" t="s">
        <v>129</v>
      </c>
      <c r="E29" s="211" t="s">
        <v>17</v>
      </c>
      <c r="F29" s="211" t="s">
        <v>18</v>
      </c>
      <c r="G29" s="203" t="s">
        <v>196</v>
      </c>
      <c r="H29" s="211" t="s">
        <v>135</v>
      </c>
      <c r="I29" s="211" t="s">
        <v>192</v>
      </c>
      <c r="J29" s="211" t="s">
        <v>197</v>
      </c>
      <c r="K29" s="211" t="s">
        <v>22</v>
      </c>
      <c r="L29" s="211" t="s">
        <v>170</v>
      </c>
      <c r="M29" s="203" t="s">
        <v>194</v>
      </c>
      <c r="N29" s="211" t="s">
        <v>195</v>
      </c>
      <c r="O29" s="211" t="s">
        <v>24</v>
      </c>
      <c r="P29" s="211"/>
      <c r="Q29" s="211"/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1"/>
      <c r="AD29" s="211"/>
      <c r="AE29" s="211"/>
      <c r="AF29" s="211"/>
      <c r="AG29" s="211"/>
      <c r="AH29" s="211"/>
      <c r="AI29" s="211"/>
      <c r="AJ29" s="211"/>
      <c r="AK29" s="211" t="s">
        <v>39</v>
      </c>
      <c r="AL29" s="211" t="s">
        <v>40</v>
      </c>
      <c r="AM29" s="211" t="s">
        <v>41</v>
      </c>
      <c r="AN29" s="211" t="s">
        <v>42</v>
      </c>
      <c r="AO29" s="212" t="s">
        <v>1</v>
      </c>
    </row>
    <row r="30" spans="1:43" ht="36" customHeight="1" x14ac:dyDescent="0.2">
      <c r="A30" s="210"/>
      <c r="B30" s="204"/>
      <c r="C30" s="204"/>
      <c r="D30" s="211"/>
      <c r="E30" s="211"/>
      <c r="F30" s="211"/>
      <c r="G30" s="204"/>
      <c r="H30" s="211"/>
      <c r="I30" s="211"/>
      <c r="J30" s="211"/>
      <c r="K30" s="211"/>
      <c r="L30" s="211"/>
      <c r="M30" s="204"/>
      <c r="N30" s="211"/>
      <c r="O30" s="211" t="s">
        <v>43</v>
      </c>
      <c r="P30" s="211"/>
      <c r="Q30" s="211" t="s">
        <v>136</v>
      </c>
      <c r="R30" s="211"/>
      <c r="S30" s="211" t="s">
        <v>137</v>
      </c>
      <c r="T30" s="211"/>
      <c r="U30" s="211" t="s">
        <v>138</v>
      </c>
      <c r="V30" s="211"/>
      <c r="W30" s="211" t="s">
        <v>30</v>
      </c>
      <c r="X30" s="211"/>
      <c r="Y30" s="211" t="s">
        <v>44</v>
      </c>
      <c r="Z30" s="211"/>
      <c r="AA30" s="211" t="s">
        <v>45</v>
      </c>
      <c r="AB30" s="211"/>
      <c r="AC30" s="211" t="s">
        <v>46</v>
      </c>
      <c r="AD30" s="211"/>
      <c r="AE30" s="211" t="s">
        <v>47</v>
      </c>
      <c r="AF30" s="211"/>
      <c r="AG30" s="211" t="s">
        <v>33</v>
      </c>
      <c r="AH30" s="211"/>
      <c r="AI30" s="211" t="s">
        <v>34</v>
      </c>
      <c r="AJ30" s="211"/>
      <c r="AK30" s="211"/>
      <c r="AL30" s="211"/>
      <c r="AM30" s="211"/>
      <c r="AN30" s="211"/>
      <c r="AO30" s="212"/>
    </row>
    <row r="31" spans="1:43" ht="23.25" customHeight="1" x14ac:dyDescent="0.2">
      <c r="A31" s="210"/>
      <c r="B31" s="205"/>
      <c r="C31" s="205"/>
      <c r="D31" s="211"/>
      <c r="E31" s="211"/>
      <c r="F31" s="211"/>
      <c r="G31" s="205"/>
      <c r="H31" s="211"/>
      <c r="I31" s="211"/>
      <c r="J31" s="211"/>
      <c r="K31" s="211"/>
      <c r="L31" s="211"/>
      <c r="M31" s="205"/>
      <c r="N31" s="211"/>
      <c r="O31" s="155" t="s">
        <v>35</v>
      </c>
      <c r="P31" s="155" t="s">
        <v>36</v>
      </c>
      <c r="Q31" s="155" t="s">
        <v>35</v>
      </c>
      <c r="R31" s="155" t="s">
        <v>36</v>
      </c>
      <c r="S31" s="155" t="s">
        <v>35</v>
      </c>
      <c r="T31" s="155" t="s">
        <v>36</v>
      </c>
      <c r="U31" s="155" t="s">
        <v>35</v>
      </c>
      <c r="V31" s="155" t="s">
        <v>36</v>
      </c>
      <c r="W31" s="155" t="s">
        <v>35</v>
      </c>
      <c r="X31" s="155" t="s">
        <v>36</v>
      </c>
      <c r="Y31" s="155" t="s">
        <v>35</v>
      </c>
      <c r="Z31" s="155" t="s">
        <v>36</v>
      </c>
      <c r="AA31" s="155" t="s">
        <v>35</v>
      </c>
      <c r="AB31" s="155" t="s">
        <v>36</v>
      </c>
      <c r="AC31" s="155" t="s">
        <v>35</v>
      </c>
      <c r="AD31" s="155" t="s">
        <v>36</v>
      </c>
      <c r="AE31" s="155" t="s">
        <v>35</v>
      </c>
      <c r="AF31" s="155" t="s">
        <v>36</v>
      </c>
      <c r="AG31" s="155" t="s">
        <v>35</v>
      </c>
      <c r="AH31" s="155" t="s">
        <v>36</v>
      </c>
      <c r="AI31" s="155" t="s">
        <v>35</v>
      </c>
      <c r="AJ31" s="155" t="s">
        <v>36</v>
      </c>
      <c r="AK31" s="211"/>
      <c r="AL31" s="211"/>
      <c r="AM31" s="211"/>
      <c r="AN31" s="211"/>
      <c r="AO31" s="212"/>
    </row>
    <row r="32" spans="1:43" ht="35.25" customHeight="1" x14ac:dyDescent="0.2">
      <c r="A32" s="34"/>
      <c r="B32" s="35"/>
      <c r="C32" s="35"/>
      <c r="D32" s="36"/>
      <c r="E32" s="36"/>
      <c r="F32" s="36"/>
      <c r="G32" s="36"/>
      <c r="H32" s="36"/>
      <c r="I32" s="36"/>
      <c r="J32" s="36"/>
      <c r="K32" s="91"/>
      <c r="L32" s="36"/>
      <c r="M32" s="36"/>
      <c r="N32" s="36"/>
      <c r="O32" s="62"/>
      <c r="P32" s="36"/>
      <c r="Q32" s="48"/>
      <c r="R32" s="36"/>
      <c r="S32" s="48"/>
      <c r="T32" s="36"/>
      <c r="U32" s="48"/>
      <c r="V32" s="36"/>
      <c r="W32" s="48"/>
      <c r="X32" s="36"/>
      <c r="Y32" s="48"/>
      <c r="Z32" s="36"/>
      <c r="AA32" s="48"/>
      <c r="AB32" s="36"/>
      <c r="AC32" s="48"/>
      <c r="AD32" s="36"/>
      <c r="AE32" s="48"/>
      <c r="AF32" s="36"/>
      <c r="AG32" s="48"/>
      <c r="AH32" s="48"/>
      <c r="AI32" s="48"/>
      <c r="AJ32" s="63"/>
      <c r="AK32" s="36"/>
      <c r="AL32" s="36"/>
      <c r="AM32" s="36"/>
      <c r="AN32" s="36"/>
      <c r="AO32" s="37"/>
      <c r="AP32" s="44" t="s">
        <v>119</v>
      </c>
      <c r="AQ32" s="44" t="s">
        <v>94</v>
      </c>
    </row>
    <row r="33" spans="1:43" ht="29.25" customHeight="1" thickBot="1" x14ac:dyDescent="0.25">
      <c r="K33" s="70">
        <f>SUM(K32:K32)</f>
        <v>0</v>
      </c>
      <c r="AP33" s="44" t="s">
        <v>95</v>
      </c>
      <c r="AQ33" s="44" t="s">
        <v>90</v>
      </c>
    </row>
    <row r="34" spans="1:43" ht="28.5" customHeight="1" x14ac:dyDescent="0.2">
      <c r="A34" s="206" t="s">
        <v>132</v>
      </c>
      <c r="B34" s="207"/>
      <c r="C34" s="207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9"/>
      <c r="AP34" s="44" t="s">
        <v>103</v>
      </c>
      <c r="AQ34" s="44" t="s">
        <v>90</v>
      </c>
    </row>
    <row r="35" spans="1:43" x14ac:dyDescent="0.2">
      <c r="A35" s="210" t="s">
        <v>16</v>
      </c>
      <c r="B35" s="203" t="s">
        <v>187</v>
      </c>
      <c r="C35" s="203" t="s">
        <v>188</v>
      </c>
      <c r="D35" s="211" t="s">
        <v>129</v>
      </c>
      <c r="E35" s="203" t="s">
        <v>17</v>
      </c>
      <c r="F35" s="211" t="s">
        <v>18</v>
      </c>
      <c r="G35" s="203" t="s">
        <v>196</v>
      </c>
      <c r="H35" s="211" t="s">
        <v>135</v>
      </c>
      <c r="I35" s="211" t="s">
        <v>197</v>
      </c>
      <c r="J35" s="211" t="s">
        <v>22</v>
      </c>
      <c r="K35" s="211" t="s">
        <v>48</v>
      </c>
      <c r="L35" s="211" t="s">
        <v>170</v>
      </c>
      <c r="M35" s="203" t="s">
        <v>194</v>
      </c>
      <c r="N35" s="211" t="s">
        <v>195</v>
      </c>
      <c r="O35" s="211" t="s">
        <v>24</v>
      </c>
      <c r="P35" s="211"/>
      <c r="Q35" s="211"/>
      <c r="R35" s="211"/>
      <c r="S35" s="211"/>
      <c r="T35" s="211"/>
      <c r="U35" s="211" t="s">
        <v>49</v>
      </c>
      <c r="V35" s="211" t="s">
        <v>50</v>
      </c>
      <c r="W35" s="211" t="s">
        <v>51</v>
      </c>
      <c r="X35" s="211" t="s">
        <v>52</v>
      </c>
      <c r="Y35" s="212" t="s">
        <v>1</v>
      </c>
      <c r="AP35" s="44" t="s">
        <v>105</v>
      </c>
      <c r="AQ35" s="44" t="s">
        <v>90</v>
      </c>
    </row>
    <row r="36" spans="1:43" x14ac:dyDescent="0.2">
      <c r="A36" s="210"/>
      <c r="B36" s="204"/>
      <c r="C36" s="204"/>
      <c r="D36" s="211"/>
      <c r="E36" s="204"/>
      <c r="F36" s="211"/>
      <c r="G36" s="204"/>
      <c r="H36" s="211"/>
      <c r="I36" s="211"/>
      <c r="J36" s="211"/>
      <c r="K36" s="211"/>
      <c r="L36" s="211"/>
      <c r="M36" s="204"/>
      <c r="N36" s="211"/>
      <c r="O36" s="211" t="s">
        <v>53</v>
      </c>
      <c r="P36" s="211"/>
      <c r="Q36" s="211" t="s">
        <v>54</v>
      </c>
      <c r="R36" s="211"/>
      <c r="S36" s="211" t="s">
        <v>55</v>
      </c>
      <c r="T36" s="211"/>
      <c r="U36" s="211"/>
      <c r="V36" s="211"/>
      <c r="W36" s="211"/>
      <c r="X36" s="211"/>
      <c r="Y36" s="212"/>
      <c r="AP36" s="44" t="s">
        <v>106</v>
      </c>
      <c r="AQ36" s="44" t="s">
        <v>90</v>
      </c>
    </row>
    <row r="37" spans="1:43" x14ac:dyDescent="0.2">
      <c r="A37" s="210"/>
      <c r="B37" s="205"/>
      <c r="C37" s="205"/>
      <c r="D37" s="211"/>
      <c r="E37" s="205"/>
      <c r="F37" s="211"/>
      <c r="G37" s="205"/>
      <c r="H37" s="211"/>
      <c r="I37" s="211"/>
      <c r="J37" s="211"/>
      <c r="K37" s="211"/>
      <c r="L37" s="211"/>
      <c r="M37" s="205"/>
      <c r="N37" s="211"/>
      <c r="O37" s="155" t="s">
        <v>35</v>
      </c>
      <c r="P37" s="155" t="s">
        <v>36</v>
      </c>
      <c r="Q37" s="155" t="s">
        <v>35</v>
      </c>
      <c r="R37" s="155" t="s">
        <v>36</v>
      </c>
      <c r="S37" s="155" t="s">
        <v>35</v>
      </c>
      <c r="T37" s="155" t="s">
        <v>36</v>
      </c>
      <c r="U37" s="211"/>
      <c r="V37" s="211"/>
      <c r="W37" s="211"/>
      <c r="X37" s="211"/>
      <c r="Y37" s="212"/>
    </row>
    <row r="38" spans="1:43" ht="38.25" x14ac:dyDescent="0.2">
      <c r="A38" s="34" t="s">
        <v>487</v>
      </c>
      <c r="B38" s="35">
        <v>2</v>
      </c>
      <c r="C38" s="35"/>
      <c r="D38" s="36"/>
      <c r="E38" s="36" t="s">
        <v>484</v>
      </c>
      <c r="F38" s="36"/>
      <c r="G38" s="36" t="s">
        <v>200</v>
      </c>
      <c r="H38" s="36"/>
      <c r="I38" s="36" t="s">
        <v>150</v>
      </c>
      <c r="J38" s="164">
        <v>888000</v>
      </c>
      <c r="K38" s="36">
        <v>6</v>
      </c>
      <c r="L38" s="36">
        <v>1</v>
      </c>
      <c r="M38" s="36" t="s">
        <v>165</v>
      </c>
      <c r="N38" s="36" t="s">
        <v>121</v>
      </c>
      <c r="O38" s="48">
        <v>43525</v>
      </c>
      <c r="P38" s="36"/>
      <c r="Q38" s="48">
        <f>O38+5</f>
        <v>43530</v>
      </c>
      <c r="R38" s="36"/>
      <c r="S38" s="48">
        <v>43608</v>
      </c>
      <c r="T38" s="36"/>
      <c r="U38" s="36"/>
      <c r="V38" s="54">
        <f>+S38</f>
        <v>43608</v>
      </c>
      <c r="W38" s="54">
        <v>45288</v>
      </c>
      <c r="X38" s="36"/>
      <c r="Y38" s="37" t="s">
        <v>490</v>
      </c>
      <c r="AP38" s="44" t="s">
        <v>96</v>
      </c>
      <c r="AQ38" s="44" t="s">
        <v>97</v>
      </c>
    </row>
    <row r="39" spans="1:43" x14ac:dyDescent="0.2">
      <c r="A39" s="34"/>
      <c r="B39" s="35"/>
      <c r="C39" s="35"/>
      <c r="D39" s="36"/>
      <c r="E39" s="36"/>
      <c r="F39" s="36"/>
      <c r="G39" s="36"/>
      <c r="H39" s="36"/>
      <c r="I39" s="36"/>
      <c r="J39" s="91"/>
      <c r="K39" s="36"/>
      <c r="L39" s="36"/>
      <c r="M39" s="36"/>
      <c r="N39" s="36"/>
      <c r="O39" s="48"/>
      <c r="P39" s="36"/>
      <c r="Q39" s="48"/>
      <c r="R39" s="36"/>
      <c r="S39" s="48"/>
      <c r="T39" s="36"/>
      <c r="U39" s="36"/>
      <c r="V39" s="54"/>
      <c r="W39" s="54"/>
      <c r="X39" s="36"/>
      <c r="Y39" s="37"/>
      <c r="AP39" s="44" t="s">
        <v>178</v>
      </c>
      <c r="AQ39" s="44" t="s">
        <v>97</v>
      </c>
    </row>
    <row r="40" spans="1:43" ht="17.25" customHeight="1" x14ac:dyDescent="0.2">
      <c r="A40" s="34"/>
      <c r="B40" s="35"/>
      <c r="C40" s="35"/>
      <c r="D40" s="36"/>
      <c r="E40" s="36"/>
      <c r="F40" s="36"/>
      <c r="G40" s="36"/>
      <c r="H40" s="36"/>
      <c r="I40" s="36"/>
      <c r="J40" s="93">
        <f>SUM(J38:J39)</f>
        <v>888000</v>
      </c>
      <c r="K40" s="36"/>
      <c r="L40" s="36"/>
      <c r="M40" s="36"/>
      <c r="N40" s="36"/>
      <c r="O40" s="48"/>
      <c r="P40" s="36"/>
      <c r="Q40" s="48"/>
      <c r="R40" s="36"/>
      <c r="S40" s="48"/>
      <c r="T40" s="36"/>
      <c r="U40" s="36"/>
      <c r="V40" s="54"/>
      <c r="W40" s="54"/>
      <c r="X40" s="36"/>
      <c r="Y40" s="37"/>
      <c r="AQ40" s="44" t="s">
        <v>97</v>
      </c>
    </row>
    <row r="41" spans="1:43" ht="13.5" thickBot="1" x14ac:dyDescent="0.25">
      <c r="AP41" s="44" t="s">
        <v>180</v>
      </c>
      <c r="AQ41" s="44" t="s">
        <v>104</v>
      </c>
    </row>
    <row r="42" spans="1:43" ht="15.75" x14ac:dyDescent="0.2">
      <c r="A42" s="206" t="s">
        <v>133</v>
      </c>
      <c r="B42" s="207"/>
      <c r="C42" s="207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9"/>
      <c r="AP42" s="44" t="s">
        <v>107</v>
      </c>
      <c r="AQ42" s="44" t="s">
        <v>104</v>
      </c>
    </row>
    <row r="43" spans="1:43" x14ac:dyDescent="0.2">
      <c r="A43" s="210" t="s">
        <v>16</v>
      </c>
      <c r="B43" s="203" t="s">
        <v>187</v>
      </c>
      <c r="C43" s="203" t="s">
        <v>188</v>
      </c>
      <c r="D43" s="211" t="s">
        <v>129</v>
      </c>
      <c r="E43" s="211" t="s">
        <v>17</v>
      </c>
      <c r="F43" s="211" t="s">
        <v>18</v>
      </c>
      <c r="G43" s="203" t="s">
        <v>196</v>
      </c>
      <c r="H43" s="211" t="s">
        <v>135</v>
      </c>
      <c r="I43" s="211" t="s">
        <v>192</v>
      </c>
      <c r="J43" s="211" t="s">
        <v>197</v>
      </c>
      <c r="K43" s="211" t="s">
        <v>22</v>
      </c>
      <c r="L43" s="211" t="s">
        <v>170</v>
      </c>
      <c r="M43" s="203" t="s">
        <v>194</v>
      </c>
      <c r="N43" s="211" t="s">
        <v>195</v>
      </c>
      <c r="O43" s="211" t="s">
        <v>24</v>
      </c>
      <c r="P43" s="211"/>
      <c r="Q43" s="211"/>
      <c r="R43" s="211"/>
      <c r="S43" s="211"/>
      <c r="T43" s="211"/>
      <c r="U43" s="211" t="s">
        <v>38</v>
      </c>
      <c r="V43" s="211" t="s">
        <v>56</v>
      </c>
      <c r="W43" s="212" t="s">
        <v>1</v>
      </c>
    </row>
    <row r="44" spans="1:43" x14ac:dyDescent="0.2">
      <c r="A44" s="210"/>
      <c r="B44" s="204"/>
      <c r="C44" s="204"/>
      <c r="D44" s="211"/>
      <c r="E44" s="211"/>
      <c r="F44" s="211"/>
      <c r="G44" s="204"/>
      <c r="H44" s="211"/>
      <c r="I44" s="211"/>
      <c r="J44" s="211"/>
      <c r="K44" s="211"/>
      <c r="L44" s="211"/>
      <c r="M44" s="204"/>
      <c r="N44" s="211"/>
      <c r="O44" s="211" t="s">
        <v>57</v>
      </c>
      <c r="P44" s="211"/>
      <c r="Q44" s="211" t="s">
        <v>58</v>
      </c>
      <c r="R44" s="211"/>
      <c r="S44" s="211" t="s">
        <v>59</v>
      </c>
      <c r="T44" s="211"/>
      <c r="U44" s="211"/>
      <c r="V44" s="211"/>
      <c r="W44" s="212"/>
    </row>
    <row r="45" spans="1:43" x14ac:dyDescent="0.2">
      <c r="A45" s="210"/>
      <c r="B45" s="205"/>
      <c r="C45" s="205"/>
      <c r="D45" s="211"/>
      <c r="E45" s="211"/>
      <c r="F45" s="211"/>
      <c r="G45" s="205"/>
      <c r="H45" s="211"/>
      <c r="I45" s="211"/>
      <c r="J45" s="211"/>
      <c r="K45" s="211"/>
      <c r="L45" s="211"/>
      <c r="M45" s="205"/>
      <c r="N45" s="211"/>
      <c r="O45" s="155" t="s">
        <v>35</v>
      </c>
      <c r="P45" s="155" t="s">
        <v>36</v>
      </c>
      <c r="Q45" s="155" t="s">
        <v>35</v>
      </c>
      <c r="R45" s="155" t="s">
        <v>36</v>
      </c>
      <c r="S45" s="155" t="s">
        <v>35</v>
      </c>
      <c r="T45" s="155" t="s">
        <v>36</v>
      </c>
      <c r="U45" s="211"/>
      <c r="V45" s="211"/>
      <c r="W45" s="212"/>
      <c r="AP45" s="44" t="s">
        <v>119</v>
      </c>
    </row>
    <row r="46" spans="1:43" x14ac:dyDescent="0.2">
      <c r="A46" s="34"/>
      <c r="B46" s="35"/>
      <c r="C46" s="35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7"/>
      <c r="AP46" s="44" t="s">
        <v>150</v>
      </c>
    </row>
    <row r="47" spans="1:43" x14ac:dyDescent="0.2">
      <c r="A47" s="34"/>
      <c r="B47" s="35"/>
      <c r="C47" s="35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7"/>
    </row>
    <row r="48" spans="1:43" x14ac:dyDescent="0.2">
      <c r="A48" s="34"/>
      <c r="B48" s="35"/>
      <c r="C48" s="35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7"/>
    </row>
    <row r="49" spans="1:42" ht="13.5" thickBot="1" x14ac:dyDescent="0.25">
      <c r="A49" s="38"/>
      <c r="B49" s="39"/>
      <c r="C49" s="39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1"/>
      <c r="AP49" s="36" t="s">
        <v>179</v>
      </c>
    </row>
    <row r="50" spans="1:42" x14ac:dyDescent="0.2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AP50" s="36" t="s">
        <v>74</v>
      </c>
    </row>
    <row r="51" spans="1:42" ht="13.5" thickBot="1" x14ac:dyDescent="0.25">
      <c r="AP51" s="36" t="s">
        <v>200</v>
      </c>
    </row>
    <row r="52" spans="1:42" ht="15.75" x14ac:dyDescent="0.2">
      <c r="A52" s="206" t="s">
        <v>60</v>
      </c>
      <c r="B52" s="207"/>
      <c r="C52" s="207"/>
      <c r="D52" s="208"/>
      <c r="E52" s="208"/>
      <c r="F52" s="208"/>
      <c r="G52" s="208"/>
      <c r="H52" s="208"/>
      <c r="I52" s="208"/>
      <c r="J52" s="208"/>
      <c r="K52" s="208"/>
      <c r="L52" s="208"/>
      <c r="M52" s="208"/>
      <c r="N52" s="208"/>
      <c r="O52" s="208"/>
      <c r="P52" s="208"/>
      <c r="Q52" s="208"/>
      <c r="R52" s="208"/>
      <c r="S52" s="209"/>
      <c r="U52" s="46"/>
      <c r="V52" s="47"/>
      <c r="AP52" s="36" t="s">
        <v>327</v>
      </c>
    </row>
    <row r="53" spans="1:42" x14ac:dyDescent="0.2">
      <c r="A53" s="210" t="s">
        <v>16</v>
      </c>
      <c r="B53" s="203" t="s">
        <v>187</v>
      </c>
      <c r="C53" s="203" t="s">
        <v>188</v>
      </c>
      <c r="D53" s="211" t="s">
        <v>129</v>
      </c>
      <c r="E53" s="211" t="s">
        <v>61</v>
      </c>
      <c r="F53" s="211" t="s">
        <v>18</v>
      </c>
      <c r="G53" s="211" t="s">
        <v>135</v>
      </c>
      <c r="H53" s="211" t="s">
        <v>197</v>
      </c>
      <c r="I53" s="211" t="s">
        <v>22</v>
      </c>
      <c r="J53" s="211" t="s">
        <v>170</v>
      </c>
      <c r="K53" s="211" t="s">
        <v>62</v>
      </c>
      <c r="L53" s="211" t="s">
        <v>195</v>
      </c>
      <c r="M53" s="211" t="s">
        <v>24</v>
      </c>
      <c r="N53" s="211"/>
      <c r="O53" s="211"/>
      <c r="P53" s="211"/>
      <c r="Q53" s="211" t="s">
        <v>38</v>
      </c>
      <c r="R53" s="211" t="s">
        <v>56</v>
      </c>
      <c r="S53" s="212" t="s">
        <v>1</v>
      </c>
      <c r="U53" s="47"/>
      <c r="V53" s="47"/>
      <c r="W53" s="47"/>
    </row>
    <row r="54" spans="1:42" x14ac:dyDescent="0.2">
      <c r="A54" s="210"/>
      <c r="B54" s="204"/>
      <c r="C54" s="204"/>
      <c r="D54" s="211"/>
      <c r="E54" s="211"/>
      <c r="F54" s="211"/>
      <c r="G54" s="211"/>
      <c r="H54" s="211"/>
      <c r="I54" s="211"/>
      <c r="J54" s="211"/>
      <c r="K54" s="211"/>
      <c r="L54" s="211"/>
      <c r="M54" s="211" t="s">
        <v>134</v>
      </c>
      <c r="N54" s="211"/>
      <c r="O54" s="211" t="s">
        <v>63</v>
      </c>
      <c r="P54" s="211"/>
      <c r="Q54" s="211"/>
      <c r="R54" s="211"/>
      <c r="S54" s="212"/>
      <c r="U54" s="47"/>
      <c r="V54" s="47"/>
      <c r="W54" s="47"/>
    </row>
    <row r="55" spans="1:42" x14ac:dyDescent="0.2">
      <c r="A55" s="210"/>
      <c r="B55" s="205"/>
      <c r="C55" s="205"/>
      <c r="D55" s="211"/>
      <c r="E55" s="211"/>
      <c r="F55" s="211"/>
      <c r="G55" s="211"/>
      <c r="H55" s="211"/>
      <c r="I55" s="211"/>
      <c r="J55" s="211"/>
      <c r="K55" s="211"/>
      <c r="L55" s="211"/>
      <c r="M55" s="155" t="s">
        <v>35</v>
      </c>
      <c r="N55" s="155" t="s">
        <v>36</v>
      </c>
      <c r="O55" s="155" t="s">
        <v>35</v>
      </c>
      <c r="P55" s="155" t="s">
        <v>36</v>
      </c>
      <c r="Q55" s="211"/>
      <c r="R55" s="211"/>
      <c r="S55" s="212"/>
      <c r="U55" s="47"/>
      <c r="V55" s="47"/>
      <c r="W55" s="47"/>
    </row>
    <row r="56" spans="1:42" x14ac:dyDescent="0.2">
      <c r="A56" s="34"/>
      <c r="B56" s="35"/>
      <c r="C56" s="35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7"/>
    </row>
    <row r="57" spans="1:42" x14ac:dyDescent="0.2">
      <c r="A57" s="34"/>
      <c r="B57" s="35"/>
      <c r="C57" s="35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7"/>
    </row>
    <row r="58" spans="1:42" x14ac:dyDescent="0.2">
      <c r="A58" s="34"/>
      <c r="B58" s="35"/>
      <c r="C58" s="35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7"/>
    </row>
    <row r="59" spans="1:42" x14ac:dyDescent="0.2">
      <c r="A59" s="34"/>
      <c r="B59" s="35"/>
      <c r="C59" s="35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7"/>
    </row>
    <row r="60" spans="1:42" ht="13.5" thickBot="1" x14ac:dyDescent="0.25">
      <c r="A60" s="38"/>
      <c r="B60" s="39"/>
      <c r="C60" s="39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1"/>
    </row>
    <row r="62" spans="1:42" x14ac:dyDescent="0.2">
      <c r="J62" s="70"/>
    </row>
    <row r="63" spans="1:42" x14ac:dyDescent="0.2">
      <c r="J63" s="176">
        <f>+L18+L27+J40</f>
        <v>10090000</v>
      </c>
      <c r="K63" s="19" t="s">
        <v>64</v>
      </c>
    </row>
    <row r="65" spans="10:10" x14ac:dyDescent="0.2">
      <c r="J65" s="70"/>
    </row>
  </sheetData>
  <mergeCells count="183">
    <mergeCell ref="A52:S52"/>
    <mergeCell ref="A53:A55"/>
    <mergeCell ref="B53:B55"/>
    <mergeCell ref="C53:C55"/>
    <mergeCell ref="D53:D55"/>
    <mergeCell ref="E53:E55"/>
    <mergeCell ref="F53:F55"/>
    <mergeCell ref="G53:G55"/>
    <mergeCell ref="H53:H55"/>
    <mergeCell ref="I53:I55"/>
    <mergeCell ref="S53:S55"/>
    <mergeCell ref="M54:N54"/>
    <mergeCell ref="O54:P54"/>
    <mergeCell ref="J53:J55"/>
    <mergeCell ref="K53:K55"/>
    <mergeCell ref="L53:L55"/>
    <mergeCell ref="M53:P53"/>
    <mergeCell ref="Q53:Q55"/>
    <mergeCell ref="R53:R55"/>
    <mergeCell ref="A42:W42"/>
    <mergeCell ref="A43:A45"/>
    <mergeCell ref="B43:B45"/>
    <mergeCell ref="C43:C45"/>
    <mergeCell ref="D43:D45"/>
    <mergeCell ref="E43:E45"/>
    <mergeCell ref="F43:F45"/>
    <mergeCell ref="G43:G45"/>
    <mergeCell ref="H43:H45"/>
    <mergeCell ref="I43:I45"/>
    <mergeCell ref="U43:U45"/>
    <mergeCell ref="V43:V45"/>
    <mergeCell ref="W43:W45"/>
    <mergeCell ref="O44:P44"/>
    <mergeCell ref="Q44:R44"/>
    <mergeCell ref="S44:T44"/>
    <mergeCell ref="J43:J45"/>
    <mergeCell ref="K43:K45"/>
    <mergeCell ref="L43:L45"/>
    <mergeCell ref="M43:M45"/>
    <mergeCell ref="N43:N45"/>
    <mergeCell ref="O43:T43"/>
    <mergeCell ref="A34:Y34"/>
    <mergeCell ref="A35:A37"/>
    <mergeCell ref="B35:B37"/>
    <mergeCell ref="C35:C37"/>
    <mergeCell ref="D35:D37"/>
    <mergeCell ref="E35:E37"/>
    <mergeCell ref="F35:F37"/>
    <mergeCell ref="G35:G37"/>
    <mergeCell ref="H35:H37"/>
    <mergeCell ref="I35:I37"/>
    <mergeCell ref="U35:U37"/>
    <mergeCell ref="V35:V37"/>
    <mergeCell ref="W35:W37"/>
    <mergeCell ref="X35:X37"/>
    <mergeCell ref="Y35:Y37"/>
    <mergeCell ref="O36:P36"/>
    <mergeCell ref="Q36:R36"/>
    <mergeCell ref="S36:T36"/>
    <mergeCell ref="J35:J37"/>
    <mergeCell ref="K35:K37"/>
    <mergeCell ref="L35:L37"/>
    <mergeCell ref="M35:M37"/>
    <mergeCell ref="N35:N37"/>
    <mergeCell ref="O35:T35"/>
    <mergeCell ref="AE30:AF30"/>
    <mergeCell ref="AG30:AH30"/>
    <mergeCell ref="AI30:AJ30"/>
    <mergeCell ref="AN29:AN31"/>
    <mergeCell ref="AO29:AO31"/>
    <mergeCell ref="O30:P30"/>
    <mergeCell ref="Q30:R30"/>
    <mergeCell ref="S30:T30"/>
    <mergeCell ref="U30:V30"/>
    <mergeCell ref="W30:X30"/>
    <mergeCell ref="Y30:Z30"/>
    <mergeCell ref="AA30:AB30"/>
    <mergeCell ref="AC30:AD30"/>
    <mergeCell ref="K29:K31"/>
    <mergeCell ref="L29:L31"/>
    <mergeCell ref="AB23:AC23"/>
    <mergeCell ref="AD23:AE23"/>
    <mergeCell ref="A28:AH28"/>
    <mergeCell ref="M29:M31"/>
    <mergeCell ref="N29:N31"/>
    <mergeCell ref="O29:AJ29"/>
    <mergeCell ref="AI28:AO28"/>
    <mergeCell ref="A29:A31"/>
    <mergeCell ref="B29:B31"/>
    <mergeCell ref="C29:C31"/>
    <mergeCell ref="D29:D31"/>
    <mergeCell ref="E29:E31"/>
    <mergeCell ref="F29:F31"/>
    <mergeCell ref="J22:J24"/>
    <mergeCell ref="K22:K24"/>
    <mergeCell ref="L22:L24"/>
    <mergeCell ref="M22:M24"/>
    <mergeCell ref="N22:N24"/>
    <mergeCell ref="O22:O24"/>
    <mergeCell ref="AK29:AK31"/>
    <mergeCell ref="AL29:AL31"/>
    <mergeCell ref="AM29:AM31"/>
    <mergeCell ref="G29:G31"/>
    <mergeCell ref="A21:AH21"/>
    <mergeCell ref="A22:A24"/>
    <mergeCell ref="B22:B24"/>
    <mergeCell ref="C22:C24"/>
    <mergeCell ref="D22:D24"/>
    <mergeCell ref="E22:E24"/>
    <mergeCell ref="F22:F24"/>
    <mergeCell ref="G22:G24"/>
    <mergeCell ref="H22:H24"/>
    <mergeCell ref="I22:I24"/>
    <mergeCell ref="P22:AE22"/>
    <mergeCell ref="AF22:AF24"/>
    <mergeCell ref="AG22:AG24"/>
    <mergeCell ref="AH22:AH24"/>
    <mergeCell ref="P23:Q23"/>
    <mergeCell ref="R23:S23"/>
    <mergeCell ref="T23:U23"/>
    <mergeCell ref="V23:W23"/>
    <mergeCell ref="X23:Y23"/>
    <mergeCell ref="Z23:AA23"/>
    <mergeCell ref="H29:H31"/>
    <mergeCell ref="I29:I31"/>
    <mergeCell ref="J29:J31"/>
    <mergeCell ref="G13:G15"/>
    <mergeCell ref="H13:H15"/>
    <mergeCell ref="I13:I15"/>
    <mergeCell ref="J13:J15"/>
    <mergeCell ref="K13:K15"/>
    <mergeCell ref="L13:L15"/>
    <mergeCell ref="A12:AH12"/>
    <mergeCell ref="A13:A15"/>
    <mergeCell ref="B13:B15"/>
    <mergeCell ref="C13:C15"/>
    <mergeCell ref="D13:D15"/>
    <mergeCell ref="E13:E15"/>
    <mergeCell ref="F13:F15"/>
    <mergeCell ref="AH13:AH15"/>
    <mergeCell ref="P14:Q14"/>
    <mergeCell ref="R14:S14"/>
    <mergeCell ref="T14:U14"/>
    <mergeCell ref="V14:W14"/>
    <mergeCell ref="X14:Y14"/>
    <mergeCell ref="Z14:AA14"/>
    <mergeCell ref="AB14:AC14"/>
    <mergeCell ref="AD14:AE14"/>
    <mergeCell ref="P13:AE13"/>
    <mergeCell ref="AF13:AF15"/>
    <mergeCell ref="M13:M15"/>
    <mergeCell ref="N13:N15"/>
    <mergeCell ref="O13:O15"/>
    <mergeCell ref="M3:M5"/>
    <mergeCell ref="N3:N5"/>
    <mergeCell ref="O3:O5"/>
    <mergeCell ref="P3:AE3"/>
    <mergeCell ref="AF3:AF5"/>
    <mergeCell ref="AG3:AG5"/>
    <mergeCell ref="P4:Q4"/>
    <mergeCell ref="R4:S4"/>
    <mergeCell ref="T4:U4"/>
    <mergeCell ref="V4:W4"/>
    <mergeCell ref="X4:Y4"/>
    <mergeCell ref="AG13:AG15"/>
    <mergeCell ref="A1:AH1"/>
    <mergeCell ref="A2:AH2"/>
    <mergeCell ref="A3:A5"/>
    <mergeCell ref="B3:B5"/>
    <mergeCell ref="C3:C5"/>
    <mergeCell ref="D3:D5"/>
    <mergeCell ref="E3:E5"/>
    <mergeCell ref="F3:F5"/>
    <mergeCell ref="G3:G5"/>
    <mergeCell ref="H3:H5"/>
    <mergeCell ref="Z4:AA4"/>
    <mergeCell ref="AB4:AC4"/>
    <mergeCell ref="AD4:AE4"/>
    <mergeCell ref="I3:I5"/>
    <mergeCell ref="J3:J5"/>
    <mergeCell ref="K3:K5"/>
    <mergeCell ref="L3:L5"/>
    <mergeCell ref="AH3:AH5"/>
  </mergeCells>
  <dataValidations count="13">
    <dataValidation type="list" allowBlank="1" showInputMessage="1" showErrorMessage="1" sqref="G38" xr:uid="{00000000-0002-0000-0300-000000000000}">
      <formula1>$AP$49:$AP$52</formula1>
    </dataValidation>
    <dataValidation type="list" allowBlank="1" showInputMessage="1" showErrorMessage="1" sqref="J32 J25:J26 K16:K19 K6:K10 J46:J50" xr:uid="{00000000-0002-0000-0300-000001000000}">
      <formula1>#REF!</formula1>
    </dataValidation>
    <dataValidation type="list" allowBlank="1" showInputMessage="1" showErrorMessage="1" sqref="I46:I50 I32" xr:uid="{00000000-0002-0000-0300-000002000000}">
      <formula1>$AP$41:$AP$42</formula1>
    </dataValidation>
    <dataValidation type="list" allowBlank="1" showInputMessage="1" showErrorMessage="1" sqref="H56:H60" xr:uid="{00000000-0002-0000-0300-000003000000}">
      <formula1>$AP$32:$AP$32</formula1>
    </dataValidation>
    <dataValidation type="list" allowBlank="1" showInputMessage="1" showErrorMessage="1" sqref="G46:G50 G32" xr:uid="{00000000-0002-0000-0300-000005000000}">
      <formula1>$AP$25:$AP$28</formula1>
    </dataValidation>
    <dataValidation type="list" allowBlank="1" showInputMessage="1" showErrorMessage="1" sqref="G25:G26 G16:G19 G6:G10" xr:uid="{00000000-0002-0000-0300-000006000000}">
      <formula1>$AP$15:$AP$21</formula1>
    </dataValidation>
    <dataValidation type="list" allowBlank="1" showInputMessage="1" showErrorMessage="1" sqref="M46:M50 N6:N10 M32 N25:N26 N16:N19 M38:M40" xr:uid="{00000000-0002-0000-0300-000007000000}">
      <formula1>$AP$3:$AP$4</formula1>
    </dataValidation>
    <dataValidation type="list" allowBlank="1" showInputMessage="1" showErrorMessage="1" sqref="L56:L60 O6:O10 N46:N50 N32 O25:O26 O16:O19 N38:N40" xr:uid="{00000000-0002-0000-0300-000008000000}">
      <formula1>$AP$5:$AP$12</formula1>
    </dataValidation>
    <dataValidation type="list" allowBlank="1" showInputMessage="1" showErrorMessage="1" sqref="K25:K26" xr:uid="{00000000-0002-0000-0300-00000A000000}">
      <formula1>$AP$32</formula1>
    </dataValidation>
    <dataValidation type="list" allowBlank="1" showInputMessage="1" showErrorMessage="1" sqref="J16:J19" xr:uid="{00000000-0002-0000-0300-00000C000000}">
      <formula1>$AP$33:$AP$36</formula1>
    </dataValidation>
    <dataValidation type="list" allowBlank="1" showInputMessage="1" showErrorMessage="1" sqref="G39:G40" xr:uid="{00000000-0002-0000-0300-00000D000000}">
      <formula1>$AP$49:$AP$51</formula1>
    </dataValidation>
    <dataValidation type="list" allowBlank="1" showInputMessage="1" showErrorMessage="1" sqref="I38:I40" xr:uid="{00000000-0002-0000-0300-00000E000000}">
      <formula1>$AP$45:$AP$46</formula1>
    </dataValidation>
    <dataValidation type="list" allowBlank="1" showInputMessage="1" showErrorMessage="1" sqref="J6:J10" xr:uid="{00000000-0002-0000-0300-00000F000000}">
      <formula1>$AP$38:$AP$39</formula1>
    </dataValidation>
  </dataValidations>
  <printOptions horizontalCentered="1"/>
  <pageMargins left="0.15748031496062992" right="0.15748031496062992" top="0.78740157480314965" bottom="0.78740157480314965" header="0.31496062992125984" footer="0.31496062992125984"/>
  <pageSetup scale="24" fitToHeight="14" orientation="landscape" r:id="rId1"/>
  <headerFooter alignWithMargins="0">
    <oddHeader>&amp;F</oddHeader>
    <oddFooter>&amp;L&amp;"Arial,Bold"SEPA Confidential&amp;C&amp;D&amp;RPage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9"/>
    <pageSetUpPr fitToPage="1"/>
  </sheetPr>
  <dimension ref="A1:AQ74"/>
  <sheetViews>
    <sheetView zoomScale="70" zoomScaleNormal="70" workbookViewId="0">
      <selection activeCell="A49" sqref="A49:XFD51"/>
    </sheetView>
  </sheetViews>
  <sheetFormatPr defaultColWidth="9.140625" defaultRowHeight="12.75" x14ac:dyDescent="0.2"/>
  <cols>
    <col min="1" max="1" width="20.5703125" style="19" bestFit="1" customWidth="1"/>
    <col min="2" max="3" width="20.5703125" style="19" customWidth="1"/>
    <col min="4" max="4" width="17.42578125" style="19" bestFit="1" customWidth="1"/>
    <col min="5" max="5" width="30.85546875" style="19" customWidth="1"/>
    <col min="6" max="6" width="20" style="19" bestFit="1" customWidth="1"/>
    <col min="7" max="7" width="41.140625" style="19" customWidth="1"/>
    <col min="8" max="8" width="17.5703125" style="19" customWidth="1"/>
    <col min="9" max="9" width="32.85546875" style="19" customWidth="1"/>
    <col min="10" max="10" width="41" style="19" customWidth="1"/>
    <col min="11" max="11" width="17.5703125" style="19" customWidth="1"/>
    <col min="12" max="13" width="17" style="19" customWidth="1"/>
    <col min="14" max="14" width="18.140625" style="19" customWidth="1"/>
    <col min="15" max="15" width="16.42578125" style="19" customWidth="1"/>
    <col min="16" max="16" width="10" style="19" customWidth="1"/>
    <col min="17" max="17" width="11.140625" style="19" customWidth="1"/>
    <col min="18" max="18" width="10" style="19" customWidth="1"/>
    <col min="19" max="19" width="12.140625" style="19" customWidth="1"/>
    <col min="20" max="20" width="13.5703125" style="19" customWidth="1"/>
    <col min="21" max="21" width="10.7109375" style="19" customWidth="1"/>
    <col min="22" max="22" width="11.42578125" style="19" customWidth="1"/>
    <col min="23" max="23" width="12.28515625" style="19" customWidth="1"/>
    <col min="24" max="24" width="10" style="19" customWidth="1"/>
    <col min="25" max="25" width="12.140625" style="19" customWidth="1"/>
    <col min="26" max="31" width="10" style="19" customWidth="1"/>
    <col min="32" max="32" width="16.28515625" style="19" customWidth="1"/>
    <col min="33" max="33" width="22.42578125" style="19" customWidth="1"/>
    <col min="34" max="34" width="21.140625" style="19" customWidth="1"/>
    <col min="35" max="35" width="11.7109375" style="19" customWidth="1"/>
    <col min="36" max="36" width="9.85546875" style="19" bestFit="1" customWidth="1"/>
    <col min="37" max="40" width="12.7109375" style="19" customWidth="1"/>
    <col min="41" max="41" width="27" style="19" customWidth="1"/>
    <col min="42" max="42" width="51.140625" style="19" hidden="1" customWidth="1"/>
    <col min="43" max="43" width="26.28515625" style="19" hidden="1" customWidth="1"/>
    <col min="44" max="16384" width="9.140625" style="19"/>
  </cols>
  <sheetData>
    <row r="1" spans="1:42" ht="16.5" thickBot="1" x14ac:dyDescent="0.25">
      <c r="A1" s="213" t="s">
        <v>177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5"/>
    </row>
    <row r="2" spans="1:42" ht="15.75" x14ac:dyDescent="0.2">
      <c r="A2" s="206" t="s">
        <v>15</v>
      </c>
      <c r="B2" s="207"/>
      <c r="C2" s="207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9"/>
    </row>
    <row r="3" spans="1:42" ht="22.5" customHeight="1" x14ac:dyDescent="0.2">
      <c r="A3" s="210" t="s">
        <v>16</v>
      </c>
      <c r="B3" s="203" t="s">
        <v>187</v>
      </c>
      <c r="C3" s="203" t="s">
        <v>188</v>
      </c>
      <c r="D3" s="211" t="s">
        <v>129</v>
      </c>
      <c r="E3" s="211" t="s">
        <v>17</v>
      </c>
      <c r="F3" s="211" t="s">
        <v>18</v>
      </c>
      <c r="G3" s="203" t="s">
        <v>191</v>
      </c>
      <c r="H3" s="211" t="s">
        <v>20</v>
      </c>
      <c r="I3" s="203" t="s">
        <v>135</v>
      </c>
      <c r="J3" s="211" t="s">
        <v>192</v>
      </c>
      <c r="K3" s="211" t="s">
        <v>193</v>
      </c>
      <c r="L3" s="211" t="s">
        <v>22</v>
      </c>
      <c r="M3" s="211" t="s">
        <v>170</v>
      </c>
      <c r="N3" s="203" t="s">
        <v>194</v>
      </c>
      <c r="O3" s="211" t="s">
        <v>195</v>
      </c>
      <c r="P3" s="211" t="s">
        <v>24</v>
      </c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 t="s">
        <v>25</v>
      </c>
      <c r="AG3" s="211" t="s">
        <v>26</v>
      </c>
      <c r="AH3" s="212" t="s">
        <v>1</v>
      </c>
      <c r="AP3" s="19" t="s">
        <v>165</v>
      </c>
    </row>
    <row r="4" spans="1:42" ht="37.5" customHeight="1" x14ac:dyDescent="0.2">
      <c r="A4" s="210"/>
      <c r="B4" s="204"/>
      <c r="C4" s="204"/>
      <c r="D4" s="211"/>
      <c r="E4" s="211"/>
      <c r="F4" s="211"/>
      <c r="G4" s="204"/>
      <c r="H4" s="211"/>
      <c r="I4" s="204"/>
      <c r="J4" s="211"/>
      <c r="K4" s="211"/>
      <c r="L4" s="211"/>
      <c r="M4" s="211"/>
      <c r="N4" s="204"/>
      <c r="O4" s="211"/>
      <c r="P4" s="211" t="s">
        <v>27</v>
      </c>
      <c r="Q4" s="211"/>
      <c r="R4" s="211" t="s">
        <v>28</v>
      </c>
      <c r="S4" s="211"/>
      <c r="T4" s="211" t="s">
        <v>29</v>
      </c>
      <c r="U4" s="211"/>
      <c r="V4" s="211" t="s">
        <v>30</v>
      </c>
      <c r="W4" s="211"/>
      <c r="X4" s="211" t="s">
        <v>31</v>
      </c>
      <c r="Y4" s="211"/>
      <c r="Z4" s="211" t="s">
        <v>32</v>
      </c>
      <c r="AA4" s="211"/>
      <c r="AB4" s="211" t="s">
        <v>33</v>
      </c>
      <c r="AC4" s="211"/>
      <c r="AD4" s="211" t="s">
        <v>34</v>
      </c>
      <c r="AE4" s="211"/>
      <c r="AF4" s="211"/>
      <c r="AG4" s="211"/>
      <c r="AH4" s="212"/>
      <c r="AP4" s="19" t="s">
        <v>166</v>
      </c>
    </row>
    <row r="5" spans="1:42" ht="20.25" customHeight="1" x14ac:dyDescent="0.2">
      <c r="A5" s="210"/>
      <c r="B5" s="205"/>
      <c r="C5" s="205"/>
      <c r="D5" s="211"/>
      <c r="E5" s="211"/>
      <c r="F5" s="211"/>
      <c r="G5" s="205"/>
      <c r="H5" s="211"/>
      <c r="I5" s="205"/>
      <c r="J5" s="211"/>
      <c r="K5" s="211"/>
      <c r="L5" s="211"/>
      <c r="M5" s="211"/>
      <c r="N5" s="205"/>
      <c r="O5" s="211"/>
      <c r="P5" s="155" t="s">
        <v>35</v>
      </c>
      <c r="Q5" s="155" t="s">
        <v>36</v>
      </c>
      <c r="R5" s="155" t="s">
        <v>35</v>
      </c>
      <c r="S5" s="155" t="s">
        <v>36</v>
      </c>
      <c r="T5" s="155" t="s">
        <v>35</v>
      </c>
      <c r="U5" s="155" t="s">
        <v>36</v>
      </c>
      <c r="V5" s="155" t="s">
        <v>35</v>
      </c>
      <c r="W5" s="155" t="s">
        <v>36</v>
      </c>
      <c r="X5" s="155" t="s">
        <v>35</v>
      </c>
      <c r="Y5" s="155" t="s">
        <v>36</v>
      </c>
      <c r="Z5" s="155" t="s">
        <v>35</v>
      </c>
      <c r="AA5" s="155" t="s">
        <v>36</v>
      </c>
      <c r="AB5" s="155" t="s">
        <v>35</v>
      </c>
      <c r="AC5" s="155" t="s">
        <v>36</v>
      </c>
      <c r="AD5" s="155" t="s">
        <v>35</v>
      </c>
      <c r="AE5" s="155" t="s">
        <v>36</v>
      </c>
      <c r="AF5" s="211"/>
      <c r="AG5" s="211"/>
      <c r="AH5" s="212"/>
      <c r="AP5" s="33" t="s">
        <v>121</v>
      </c>
    </row>
    <row r="6" spans="1:42" ht="12.75" customHeight="1" x14ac:dyDescent="0.2">
      <c r="A6" s="34"/>
      <c r="B6" s="35"/>
      <c r="C6" s="35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7"/>
      <c r="AP6" s="33" t="s">
        <v>122</v>
      </c>
    </row>
    <row r="7" spans="1:42" ht="12.75" customHeight="1" thickBot="1" x14ac:dyDescent="0.25">
      <c r="A7" s="38"/>
      <c r="B7" s="39"/>
      <c r="C7" s="39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1"/>
      <c r="AP7" s="33" t="s">
        <v>126</v>
      </c>
    </row>
    <row r="8" spans="1:42" ht="12.75" customHeight="1" thickBot="1" x14ac:dyDescent="0.25">
      <c r="AP8" s="33" t="s">
        <v>127</v>
      </c>
    </row>
    <row r="9" spans="1:42" ht="15.75" customHeight="1" x14ac:dyDescent="0.2">
      <c r="A9" s="206" t="s">
        <v>37</v>
      </c>
      <c r="B9" s="207"/>
      <c r="C9" s="207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208"/>
      <c r="AG9" s="208"/>
      <c r="AH9" s="209"/>
      <c r="AP9" s="33" t="s">
        <v>128</v>
      </c>
    </row>
    <row r="10" spans="1:42" ht="18.75" customHeight="1" x14ac:dyDescent="0.2">
      <c r="A10" s="210" t="s">
        <v>16</v>
      </c>
      <c r="B10" s="203" t="s">
        <v>187</v>
      </c>
      <c r="C10" s="203" t="s">
        <v>188</v>
      </c>
      <c r="D10" s="211" t="s">
        <v>129</v>
      </c>
      <c r="E10" s="211" t="s">
        <v>17</v>
      </c>
      <c r="F10" s="211" t="s">
        <v>18</v>
      </c>
      <c r="G10" s="203" t="s">
        <v>196</v>
      </c>
      <c r="H10" s="211" t="s">
        <v>20</v>
      </c>
      <c r="I10" s="203" t="s">
        <v>135</v>
      </c>
      <c r="J10" s="211" t="s">
        <v>192</v>
      </c>
      <c r="K10" s="211" t="s">
        <v>193</v>
      </c>
      <c r="L10" s="211" t="s">
        <v>22</v>
      </c>
      <c r="M10" s="211" t="s">
        <v>170</v>
      </c>
      <c r="N10" s="203" t="s">
        <v>194</v>
      </c>
      <c r="O10" s="211" t="s">
        <v>195</v>
      </c>
      <c r="P10" s="211" t="s">
        <v>24</v>
      </c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 t="s">
        <v>25</v>
      </c>
      <c r="AG10" s="211" t="s">
        <v>26</v>
      </c>
      <c r="AH10" s="212" t="s">
        <v>1</v>
      </c>
    </row>
    <row r="11" spans="1:42" ht="35.25" customHeight="1" x14ac:dyDescent="0.2">
      <c r="A11" s="210"/>
      <c r="B11" s="204"/>
      <c r="C11" s="204"/>
      <c r="D11" s="211"/>
      <c r="E11" s="211"/>
      <c r="F11" s="211"/>
      <c r="G11" s="204"/>
      <c r="H11" s="211"/>
      <c r="I11" s="204"/>
      <c r="J11" s="211"/>
      <c r="K11" s="211"/>
      <c r="L11" s="211"/>
      <c r="M11" s="211"/>
      <c r="N11" s="204"/>
      <c r="O11" s="211"/>
      <c r="P11" s="211" t="s">
        <v>27</v>
      </c>
      <c r="Q11" s="211"/>
      <c r="R11" s="211" t="s">
        <v>28</v>
      </c>
      <c r="S11" s="211"/>
      <c r="T11" s="211" t="s">
        <v>29</v>
      </c>
      <c r="U11" s="211"/>
      <c r="V11" s="211" t="s">
        <v>30</v>
      </c>
      <c r="W11" s="211"/>
      <c r="X11" s="211" t="s">
        <v>31</v>
      </c>
      <c r="Y11" s="211"/>
      <c r="Z11" s="211" t="s">
        <v>32</v>
      </c>
      <c r="AA11" s="211"/>
      <c r="AB11" s="211" t="s">
        <v>33</v>
      </c>
      <c r="AC11" s="211"/>
      <c r="AD11" s="211" t="s">
        <v>34</v>
      </c>
      <c r="AE11" s="211"/>
      <c r="AF11" s="211"/>
      <c r="AG11" s="211"/>
      <c r="AH11" s="212"/>
    </row>
    <row r="12" spans="1:42" ht="25.5" customHeight="1" x14ac:dyDescent="0.2">
      <c r="A12" s="210"/>
      <c r="B12" s="205"/>
      <c r="C12" s="205"/>
      <c r="D12" s="211"/>
      <c r="E12" s="211"/>
      <c r="F12" s="211"/>
      <c r="G12" s="205"/>
      <c r="H12" s="211"/>
      <c r="I12" s="205"/>
      <c r="J12" s="211"/>
      <c r="K12" s="211"/>
      <c r="L12" s="211"/>
      <c r="M12" s="211"/>
      <c r="N12" s="205"/>
      <c r="O12" s="211"/>
      <c r="P12" s="155" t="s">
        <v>35</v>
      </c>
      <c r="Q12" s="155" t="s">
        <v>36</v>
      </c>
      <c r="R12" s="155" t="s">
        <v>35</v>
      </c>
      <c r="S12" s="155" t="s">
        <v>36</v>
      </c>
      <c r="T12" s="155" t="s">
        <v>35</v>
      </c>
      <c r="U12" s="155" t="s">
        <v>36</v>
      </c>
      <c r="V12" s="155" t="s">
        <v>35</v>
      </c>
      <c r="W12" s="155" t="s">
        <v>36</v>
      </c>
      <c r="X12" s="155" t="s">
        <v>35</v>
      </c>
      <c r="Y12" s="155" t="s">
        <v>36</v>
      </c>
      <c r="Z12" s="155" t="s">
        <v>35</v>
      </c>
      <c r="AA12" s="155" t="s">
        <v>36</v>
      </c>
      <c r="AB12" s="155" t="s">
        <v>35</v>
      </c>
      <c r="AC12" s="155" t="s">
        <v>36</v>
      </c>
      <c r="AD12" s="155" t="s">
        <v>35</v>
      </c>
      <c r="AE12" s="155" t="s">
        <v>36</v>
      </c>
      <c r="AF12" s="211"/>
      <c r="AG12" s="211"/>
      <c r="AH12" s="212"/>
      <c r="AP12" s="33" t="s">
        <v>72</v>
      </c>
    </row>
    <row r="13" spans="1:42" ht="51" x14ac:dyDescent="0.2">
      <c r="A13" s="34" t="s">
        <v>203</v>
      </c>
      <c r="B13" s="35">
        <v>3</v>
      </c>
      <c r="C13" s="35"/>
      <c r="D13" s="36"/>
      <c r="E13" s="165" t="s">
        <v>492</v>
      </c>
      <c r="F13" s="36"/>
      <c r="G13" s="36" t="s">
        <v>73</v>
      </c>
      <c r="H13" s="36">
        <v>1</v>
      </c>
      <c r="I13" s="36"/>
      <c r="J13" s="36" t="s">
        <v>91</v>
      </c>
      <c r="K13" s="36" t="s">
        <v>110</v>
      </c>
      <c r="L13" s="167">
        <v>150000</v>
      </c>
      <c r="M13" s="36">
        <v>1</v>
      </c>
      <c r="N13" s="36" t="s">
        <v>165</v>
      </c>
      <c r="O13" s="36" t="s">
        <v>121</v>
      </c>
      <c r="P13" s="48">
        <v>44399</v>
      </c>
      <c r="Q13" s="62"/>
      <c r="R13" s="48">
        <f>P13+10</f>
        <v>44409</v>
      </c>
      <c r="S13" s="48"/>
      <c r="T13" s="48">
        <f>R13+50</f>
        <v>44459</v>
      </c>
      <c r="U13" s="86"/>
      <c r="V13" s="48">
        <f>T13+45</f>
        <v>44504</v>
      </c>
      <c r="W13" s="36"/>
      <c r="X13" s="48">
        <f>V13+30</f>
        <v>44534</v>
      </c>
      <c r="Y13" s="36"/>
      <c r="Z13" s="48">
        <f>X13+15</f>
        <v>44549</v>
      </c>
      <c r="AA13" s="36"/>
      <c r="AB13" s="48">
        <v>44636</v>
      </c>
      <c r="AC13" s="87"/>
      <c r="AD13" s="48">
        <v>44762</v>
      </c>
      <c r="AE13" s="87"/>
      <c r="AF13" s="36"/>
      <c r="AG13" s="36"/>
      <c r="AH13" s="37" t="s">
        <v>274</v>
      </c>
      <c r="AP13" s="33" t="s">
        <v>73</v>
      </c>
    </row>
    <row r="14" spans="1:42" ht="51" x14ac:dyDescent="0.2">
      <c r="A14" s="34" t="s">
        <v>203</v>
      </c>
      <c r="B14" s="35">
        <v>3</v>
      </c>
      <c r="C14" s="35"/>
      <c r="D14" s="36"/>
      <c r="E14" s="166" t="s">
        <v>491</v>
      </c>
      <c r="F14" s="36"/>
      <c r="G14" s="36" t="s">
        <v>73</v>
      </c>
      <c r="H14" s="36">
        <v>1</v>
      </c>
      <c r="I14" s="36"/>
      <c r="J14" s="36" t="s">
        <v>91</v>
      </c>
      <c r="K14" s="36" t="s">
        <v>110</v>
      </c>
      <c r="L14" s="168">
        <v>60000</v>
      </c>
      <c r="M14" s="36">
        <v>1</v>
      </c>
      <c r="N14" s="36" t="s">
        <v>165</v>
      </c>
      <c r="O14" s="36" t="s">
        <v>121</v>
      </c>
      <c r="P14" s="48">
        <v>44049</v>
      </c>
      <c r="Q14" s="62"/>
      <c r="R14" s="48">
        <f>P14+15</f>
        <v>44064</v>
      </c>
      <c r="S14" s="48"/>
      <c r="T14" s="48">
        <f>R14+50</f>
        <v>44114</v>
      </c>
      <c r="U14" s="154"/>
      <c r="V14" s="48">
        <f t="shared" ref="V14" si="0">T14+45</f>
        <v>44159</v>
      </c>
      <c r="W14" s="36"/>
      <c r="X14" s="48">
        <f>V14+30</f>
        <v>44189</v>
      </c>
      <c r="Y14" s="36"/>
      <c r="Z14" s="48">
        <f>X14+40</f>
        <v>44229</v>
      </c>
      <c r="AA14" s="36"/>
      <c r="AB14" s="48">
        <v>44258</v>
      </c>
      <c r="AC14" s="87"/>
      <c r="AD14" s="48">
        <v>45009</v>
      </c>
      <c r="AE14" s="87"/>
      <c r="AF14" s="36"/>
      <c r="AG14" s="36"/>
      <c r="AH14" s="37" t="s">
        <v>274</v>
      </c>
      <c r="AP14" s="33" t="s">
        <v>74</v>
      </c>
    </row>
    <row r="15" spans="1:42" x14ac:dyDescent="0.2">
      <c r="A15" s="34"/>
      <c r="B15" s="35"/>
      <c r="C15" s="35"/>
      <c r="D15" s="36"/>
      <c r="E15" s="36"/>
      <c r="F15" s="36"/>
      <c r="G15" s="36"/>
      <c r="H15" s="36"/>
      <c r="I15" s="36"/>
      <c r="J15" s="36"/>
      <c r="K15" s="36"/>
      <c r="L15" s="91"/>
      <c r="M15" s="36"/>
      <c r="N15" s="36"/>
      <c r="O15" s="36"/>
      <c r="P15" s="48"/>
      <c r="Q15" s="62"/>
      <c r="R15" s="48"/>
      <c r="S15" s="36"/>
      <c r="T15" s="48"/>
      <c r="U15" s="36"/>
      <c r="V15" s="48"/>
      <c r="W15" s="36"/>
      <c r="X15" s="48"/>
      <c r="Y15" s="36"/>
      <c r="Z15" s="48"/>
      <c r="AA15" s="36"/>
      <c r="AB15" s="48"/>
      <c r="AC15" s="87"/>
      <c r="AD15" s="48"/>
      <c r="AE15" s="87"/>
      <c r="AF15" s="36"/>
      <c r="AG15" s="36"/>
      <c r="AH15" s="37"/>
      <c r="AP15" s="33" t="s">
        <v>75</v>
      </c>
    </row>
    <row r="16" spans="1:42" x14ac:dyDescent="0.2">
      <c r="A16" s="49"/>
      <c r="B16" s="50"/>
      <c r="C16" s="50"/>
      <c r="D16" s="51"/>
      <c r="E16" s="51"/>
      <c r="F16" s="51"/>
      <c r="G16" s="51"/>
      <c r="H16" s="51"/>
      <c r="I16" s="51"/>
      <c r="J16" s="51"/>
      <c r="K16" s="51"/>
      <c r="L16" s="95">
        <f>SUM(L13:L15)</f>
        <v>210000</v>
      </c>
      <c r="M16" s="51"/>
      <c r="N16" s="51"/>
      <c r="O16" s="51"/>
      <c r="P16" s="52"/>
      <c r="Q16" s="51"/>
      <c r="R16" s="52"/>
      <c r="S16" s="51"/>
      <c r="T16" s="52"/>
      <c r="U16" s="51"/>
      <c r="V16" s="52"/>
      <c r="W16" s="51"/>
      <c r="X16" s="52"/>
      <c r="Y16" s="51"/>
      <c r="Z16" s="52"/>
      <c r="AA16" s="51"/>
      <c r="AB16" s="52"/>
      <c r="AC16" s="51"/>
      <c r="AD16" s="52"/>
      <c r="AE16" s="51"/>
      <c r="AF16" s="51"/>
      <c r="AG16" s="51"/>
      <c r="AH16" s="53"/>
      <c r="AP16" s="33"/>
    </row>
    <row r="17" spans="1:43" ht="13.5" thickBot="1" x14ac:dyDescent="0.25">
      <c r="AP17" s="33" t="s">
        <v>78</v>
      </c>
    </row>
    <row r="18" spans="1:43" ht="15.75" customHeight="1" x14ac:dyDescent="0.2">
      <c r="A18" s="206" t="s">
        <v>130</v>
      </c>
      <c r="B18" s="207"/>
      <c r="C18" s="207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/>
      <c r="AF18" s="208"/>
      <c r="AG18" s="208"/>
      <c r="AH18" s="209"/>
      <c r="AP18" s="33" t="s">
        <v>79</v>
      </c>
    </row>
    <row r="19" spans="1:43" ht="20.25" customHeight="1" x14ac:dyDescent="0.2">
      <c r="A19" s="210" t="s">
        <v>16</v>
      </c>
      <c r="B19" s="203" t="s">
        <v>187</v>
      </c>
      <c r="C19" s="203" t="s">
        <v>188</v>
      </c>
      <c r="D19" s="211" t="s">
        <v>129</v>
      </c>
      <c r="E19" s="211" t="s">
        <v>17</v>
      </c>
      <c r="F19" s="211" t="s">
        <v>18</v>
      </c>
      <c r="G19" s="203" t="s">
        <v>196</v>
      </c>
      <c r="H19" s="211" t="s">
        <v>20</v>
      </c>
      <c r="I19" s="203" t="s">
        <v>135</v>
      </c>
      <c r="J19" s="211" t="s">
        <v>192</v>
      </c>
      <c r="K19" s="211" t="s">
        <v>197</v>
      </c>
      <c r="L19" s="211" t="s">
        <v>22</v>
      </c>
      <c r="M19" s="211" t="s">
        <v>170</v>
      </c>
      <c r="N19" s="203" t="s">
        <v>194</v>
      </c>
      <c r="O19" s="211" t="s">
        <v>195</v>
      </c>
      <c r="P19" s="211" t="s">
        <v>24</v>
      </c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1"/>
      <c r="AD19" s="211"/>
      <c r="AE19" s="211"/>
      <c r="AF19" s="211" t="s">
        <v>25</v>
      </c>
      <c r="AG19" s="211" t="s">
        <v>26</v>
      </c>
      <c r="AH19" s="212" t="s">
        <v>1</v>
      </c>
    </row>
    <row r="20" spans="1:43" ht="34.5" customHeight="1" x14ac:dyDescent="0.2">
      <c r="A20" s="210"/>
      <c r="B20" s="204"/>
      <c r="C20" s="204"/>
      <c r="D20" s="211"/>
      <c r="E20" s="211"/>
      <c r="F20" s="211"/>
      <c r="G20" s="204"/>
      <c r="H20" s="211"/>
      <c r="I20" s="204"/>
      <c r="J20" s="211"/>
      <c r="K20" s="211"/>
      <c r="L20" s="211"/>
      <c r="M20" s="211"/>
      <c r="N20" s="204"/>
      <c r="O20" s="211"/>
      <c r="P20" s="211" t="s">
        <v>27</v>
      </c>
      <c r="Q20" s="211"/>
      <c r="R20" s="211" t="s">
        <v>28</v>
      </c>
      <c r="S20" s="211"/>
      <c r="T20" s="211" t="s">
        <v>29</v>
      </c>
      <c r="U20" s="211"/>
      <c r="V20" s="211" t="s">
        <v>30</v>
      </c>
      <c r="W20" s="211"/>
      <c r="X20" s="211" t="s">
        <v>31</v>
      </c>
      <c r="Y20" s="211"/>
      <c r="Z20" s="211" t="s">
        <v>32</v>
      </c>
      <c r="AA20" s="211"/>
      <c r="AB20" s="211" t="s">
        <v>33</v>
      </c>
      <c r="AC20" s="211"/>
      <c r="AD20" s="211" t="s">
        <v>34</v>
      </c>
      <c r="AE20" s="211"/>
      <c r="AF20" s="211"/>
      <c r="AG20" s="211"/>
      <c r="AH20" s="212"/>
    </row>
    <row r="21" spans="1:43" ht="26.25" customHeight="1" x14ac:dyDescent="0.2">
      <c r="A21" s="210"/>
      <c r="B21" s="205"/>
      <c r="C21" s="205"/>
      <c r="D21" s="211"/>
      <c r="E21" s="211"/>
      <c r="F21" s="211"/>
      <c r="G21" s="205"/>
      <c r="H21" s="211"/>
      <c r="I21" s="205"/>
      <c r="J21" s="211"/>
      <c r="K21" s="211"/>
      <c r="L21" s="211"/>
      <c r="M21" s="211"/>
      <c r="N21" s="205"/>
      <c r="O21" s="211"/>
      <c r="P21" s="155" t="s">
        <v>35</v>
      </c>
      <c r="Q21" s="155" t="s">
        <v>36</v>
      </c>
      <c r="R21" s="155" t="s">
        <v>35</v>
      </c>
      <c r="S21" s="155" t="s">
        <v>36</v>
      </c>
      <c r="T21" s="155" t="s">
        <v>35</v>
      </c>
      <c r="U21" s="155" t="s">
        <v>36</v>
      </c>
      <c r="V21" s="155" t="s">
        <v>35</v>
      </c>
      <c r="W21" s="155" t="s">
        <v>36</v>
      </c>
      <c r="X21" s="155" t="s">
        <v>35</v>
      </c>
      <c r="Y21" s="155" t="s">
        <v>36</v>
      </c>
      <c r="Z21" s="155" t="s">
        <v>35</v>
      </c>
      <c r="AA21" s="155" t="s">
        <v>36</v>
      </c>
      <c r="AB21" s="155" t="s">
        <v>35</v>
      </c>
      <c r="AC21" s="155" t="s">
        <v>36</v>
      </c>
      <c r="AD21" s="155" t="s">
        <v>35</v>
      </c>
      <c r="AE21" s="155" t="s">
        <v>36</v>
      </c>
      <c r="AF21" s="211"/>
      <c r="AG21" s="211"/>
      <c r="AH21" s="212"/>
    </row>
    <row r="22" spans="1:43" ht="38.25" x14ac:dyDescent="0.2">
      <c r="A22" s="34" t="s">
        <v>203</v>
      </c>
      <c r="B22" s="35">
        <v>3</v>
      </c>
      <c r="C22" s="35"/>
      <c r="D22" s="36"/>
      <c r="E22" s="36" t="s">
        <v>493</v>
      </c>
      <c r="F22" s="36"/>
      <c r="G22" s="36" t="s">
        <v>76</v>
      </c>
      <c r="H22" s="36">
        <v>1</v>
      </c>
      <c r="I22" s="36"/>
      <c r="J22" s="36" t="s">
        <v>93</v>
      </c>
      <c r="K22" s="36" t="s">
        <v>119</v>
      </c>
      <c r="L22" s="163">
        <v>3050000</v>
      </c>
      <c r="M22" s="36">
        <v>1</v>
      </c>
      <c r="N22" s="36" t="s">
        <v>165</v>
      </c>
      <c r="O22" s="36" t="s">
        <v>121</v>
      </c>
      <c r="P22" s="48">
        <v>44427</v>
      </c>
      <c r="Q22" s="36"/>
      <c r="R22" s="48">
        <f>P22+43</f>
        <v>44470</v>
      </c>
      <c r="S22" s="36"/>
      <c r="T22" s="48">
        <f>R22+13</f>
        <v>44483</v>
      </c>
      <c r="U22" s="86"/>
      <c r="V22" s="48">
        <f>T22+45</f>
        <v>44528</v>
      </c>
      <c r="W22" s="36"/>
      <c r="X22" s="48">
        <f>V22+40</f>
        <v>44568</v>
      </c>
      <c r="Y22" s="36"/>
      <c r="Z22" s="48">
        <f>X22+10</f>
        <v>44578</v>
      </c>
      <c r="AA22" s="36"/>
      <c r="AB22" s="48">
        <v>44636</v>
      </c>
      <c r="AC22" s="87"/>
      <c r="AD22" s="48">
        <v>44762</v>
      </c>
      <c r="AE22" s="87"/>
      <c r="AF22" s="36"/>
      <c r="AG22" s="36"/>
      <c r="AH22" s="37"/>
      <c r="AP22" s="33" t="s">
        <v>179</v>
      </c>
    </row>
    <row r="23" spans="1:43" ht="38.25" x14ac:dyDescent="0.2">
      <c r="A23" s="34" t="s">
        <v>203</v>
      </c>
      <c r="B23" s="35">
        <v>3</v>
      </c>
      <c r="C23" s="35"/>
      <c r="D23" s="36"/>
      <c r="E23" s="36" t="s">
        <v>494</v>
      </c>
      <c r="F23" s="36"/>
      <c r="G23" s="36" t="s">
        <v>76</v>
      </c>
      <c r="H23" s="36">
        <v>1</v>
      </c>
      <c r="I23" s="36"/>
      <c r="J23" s="36" t="s">
        <v>93</v>
      </c>
      <c r="K23" s="36" t="s">
        <v>119</v>
      </c>
      <c r="L23" s="163">
        <v>1346750</v>
      </c>
      <c r="M23" s="36">
        <v>1</v>
      </c>
      <c r="N23" s="36" t="s">
        <v>165</v>
      </c>
      <c r="O23" s="36" t="s">
        <v>121</v>
      </c>
      <c r="P23" s="48">
        <v>43993</v>
      </c>
      <c r="Q23" s="36"/>
      <c r="R23" s="48">
        <f t="shared" ref="R23:R25" si="1">P23+35</f>
        <v>44028</v>
      </c>
      <c r="S23" s="36"/>
      <c r="T23" s="48">
        <f>R23+50</f>
        <v>44078</v>
      </c>
      <c r="U23" s="36"/>
      <c r="V23" s="48">
        <f t="shared" ref="V23:V25" si="2">T23+45</f>
        <v>44123</v>
      </c>
      <c r="W23" s="36"/>
      <c r="X23" s="48">
        <f>V23+40</f>
        <v>44163</v>
      </c>
      <c r="Y23" s="36"/>
      <c r="Z23" s="48">
        <f>X23+10</f>
        <v>44173</v>
      </c>
      <c r="AA23" s="36"/>
      <c r="AB23" s="48">
        <v>44202</v>
      </c>
      <c r="AC23" s="87"/>
      <c r="AD23" s="48">
        <v>45056</v>
      </c>
      <c r="AE23" s="87"/>
      <c r="AF23" s="36"/>
      <c r="AG23" s="36"/>
      <c r="AH23" s="37"/>
      <c r="AP23" s="33" t="s">
        <v>74</v>
      </c>
    </row>
    <row r="24" spans="1:43" ht="25.5" x14ac:dyDescent="0.2">
      <c r="A24" s="34" t="s">
        <v>203</v>
      </c>
      <c r="B24" s="35">
        <v>3</v>
      </c>
      <c r="C24" s="35"/>
      <c r="D24" s="36"/>
      <c r="E24" s="36" t="s">
        <v>495</v>
      </c>
      <c r="F24" s="36"/>
      <c r="G24" s="36" t="s">
        <v>76</v>
      </c>
      <c r="H24" s="36">
        <v>1</v>
      </c>
      <c r="I24" s="36"/>
      <c r="J24" s="36" t="s">
        <v>93</v>
      </c>
      <c r="K24" s="36" t="s">
        <v>119</v>
      </c>
      <c r="L24" s="163">
        <v>1142500</v>
      </c>
      <c r="M24" s="36">
        <v>1</v>
      </c>
      <c r="N24" s="36" t="s">
        <v>165</v>
      </c>
      <c r="O24" s="36" t="s">
        <v>121</v>
      </c>
      <c r="P24" s="48">
        <v>44749</v>
      </c>
      <c r="Q24" s="36"/>
      <c r="R24" s="48">
        <f>P24+15</f>
        <v>44764</v>
      </c>
      <c r="S24" s="36"/>
      <c r="T24" s="48">
        <f t="shared" ref="T24:T25" si="3">R24+50</f>
        <v>44814</v>
      </c>
      <c r="U24" s="36"/>
      <c r="V24" s="48">
        <f t="shared" si="2"/>
        <v>44859</v>
      </c>
      <c r="W24" s="36"/>
      <c r="X24" s="48">
        <f>V24+45</f>
        <v>44904</v>
      </c>
      <c r="Y24" s="36"/>
      <c r="Z24" s="48">
        <f t="shared" ref="Z24" si="4">X24+20</f>
        <v>44924</v>
      </c>
      <c r="AA24" s="45"/>
      <c r="AB24" s="48">
        <v>44930</v>
      </c>
      <c r="AC24" s="89"/>
      <c r="AD24" s="88">
        <v>45196</v>
      </c>
      <c r="AE24" s="45"/>
      <c r="AF24" s="36"/>
      <c r="AG24" s="36"/>
      <c r="AH24" s="37"/>
      <c r="AP24" s="33" t="s">
        <v>82</v>
      </c>
    </row>
    <row r="25" spans="1:43" ht="25.5" x14ac:dyDescent="0.2">
      <c r="A25" s="34" t="s">
        <v>203</v>
      </c>
      <c r="B25" s="35">
        <v>3</v>
      </c>
      <c r="C25" s="35"/>
      <c r="D25" s="36"/>
      <c r="E25" s="36" t="s">
        <v>496</v>
      </c>
      <c r="F25" s="36"/>
      <c r="G25" s="36" t="s">
        <v>76</v>
      </c>
      <c r="H25" s="36">
        <v>1</v>
      </c>
      <c r="I25" s="36"/>
      <c r="J25" s="36" t="s">
        <v>93</v>
      </c>
      <c r="K25" s="36" t="s">
        <v>119</v>
      </c>
      <c r="L25" s="163">
        <v>1142500</v>
      </c>
      <c r="M25" s="36">
        <v>2</v>
      </c>
      <c r="N25" s="36" t="s">
        <v>165</v>
      </c>
      <c r="O25" s="36" t="s">
        <v>121</v>
      </c>
      <c r="P25" s="48">
        <v>44749</v>
      </c>
      <c r="Q25" s="36"/>
      <c r="R25" s="48">
        <f t="shared" si="1"/>
        <v>44784</v>
      </c>
      <c r="S25" s="36"/>
      <c r="T25" s="48">
        <f t="shared" si="3"/>
        <v>44834</v>
      </c>
      <c r="U25" s="86"/>
      <c r="V25" s="48">
        <f t="shared" si="2"/>
        <v>44879</v>
      </c>
      <c r="W25" s="36"/>
      <c r="X25" s="48">
        <f>V25+45</f>
        <v>44924</v>
      </c>
      <c r="Y25" s="36"/>
      <c r="Z25" s="48">
        <f>X25+30</f>
        <v>44954</v>
      </c>
      <c r="AA25" s="36"/>
      <c r="AB25" s="48">
        <v>44930</v>
      </c>
      <c r="AC25" s="36"/>
      <c r="AD25" s="48">
        <v>45196</v>
      </c>
      <c r="AE25" s="86"/>
      <c r="AF25" s="36"/>
      <c r="AG25" s="36"/>
      <c r="AH25" s="37"/>
      <c r="AP25" s="33" t="s">
        <v>140</v>
      </c>
    </row>
    <row r="26" spans="1:43" ht="13.5" thickBot="1" x14ac:dyDescent="0.25">
      <c r="A26" s="34"/>
      <c r="B26" s="39"/>
      <c r="C26" s="39"/>
      <c r="D26" s="40"/>
      <c r="E26" s="40"/>
      <c r="F26" s="40"/>
      <c r="G26" s="40"/>
      <c r="H26" s="40"/>
      <c r="I26" s="40"/>
      <c r="J26" s="40"/>
      <c r="K26" s="40"/>
      <c r="L26" s="60"/>
      <c r="M26" s="40"/>
      <c r="N26" s="40"/>
      <c r="O26" s="40"/>
      <c r="P26" s="61"/>
      <c r="Q26" s="61"/>
      <c r="R26" s="61"/>
      <c r="S26" s="61"/>
      <c r="T26" s="61"/>
      <c r="U26" s="86"/>
      <c r="V26" s="61"/>
      <c r="W26" s="61"/>
      <c r="X26" s="61"/>
      <c r="Y26" s="61"/>
      <c r="Z26" s="61"/>
      <c r="AA26" s="61"/>
      <c r="AB26" s="61"/>
      <c r="AC26" s="61"/>
      <c r="AD26" s="61"/>
      <c r="AE26" s="40"/>
      <c r="AF26" s="40"/>
      <c r="AG26" s="40"/>
      <c r="AH26" s="41"/>
      <c r="AP26" s="33" t="s">
        <v>83</v>
      </c>
    </row>
    <row r="27" spans="1:43" ht="13.5" thickBot="1" x14ac:dyDescent="0.25">
      <c r="L27" s="68">
        <f>SUM(L22:L26)</f>
        <v>6681750</v>
      </c>
      <c r="AP27" s="42" t="s">
        <v>84</v>
      </c>
    </row>
    <row r="28" spans="1:43" ht="15.75" customHeight="1" x14ac:dyDescent="0.2">
      <c r="A28" s="206" t="s">
        <v>131</v>
      </c>
      <c r="B28" s="207"/>
      <c r="C28" s="207"/>
      <c r="D28" s="208"/>
      <c r="E28" s="208"/>
      <c r="F28" s="208"/>
      <c r="G28" s="208"/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/>
      <c r="AF28" s="208"/>
      <c r="AG28" s="208"/>
      <c r="AH28" s="208"/>
      <c r="AI28" s="208"/>
      <c r="AJ28" s="208"/>
      <c r="AK28" s="208"/>
      <c r="AL28" s="208"/>
      <c r="AM28" s="208"/>
      <c r="AN28" s="208"/>
      <c r="AO28" s="209"/>
      <c r="AP28" s="42" t="s">
        <v>85</v>
      </c>
    </row>
    <row r="29" spans="1:43" ht="12.75" customHeight="1" x14ac:dyDescent="0.2">
      <c r="A29" s="210" t="s">
        <v>16</v>
      </c>
      <c r="B29" s="203" t="s">
        <v>187</v>
      </c>
      <c r="C29" s="203" t="s">
        <v>188</v>
      </c>
      <c r="D29" s="211" t="s">
        <v>129</v>
      </c>
      <c r="E29" s="211" t="s">
        <v>17</v>
      </c>
      <c r="F29" s="211" t="s">
        <v>18</v>
      </c>
      <c r="G29" s="203" t="s">
        <v>196</v>
      </c>
      <c r="H29" s="211" t="s">
        <v>135</v>
      </c>
      <c r="I29" s="211" t="s">
        <v>192</v>
      </c>
      <c r="J29" s="211" t="s">
        <v>197</v>
      </c>
      <c r="K29" s="211" t="s">
        <v>22</v>
      </c>
      <c r="L29" s="211" t="s">
        <v>170</v>
      </c>
      <c r="M29" s="203" t="s">
        <v>194</v>
      </c>
      <c r="N29" s="211" t="s">
        <v>195</v>
      </c>
      <c r="O29" s="211" t="s">
        <v>24</v>
      </c>
      <c r="P29" s="211"/>
      <c r="Q29" s="211"/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1"/>
      <c r="AD29" s="211"/>
      <c r="AE29" s="211"/>
      <c r="AF29" s="211"/>
      <c r="AG29" s="211"/>
      <c r="AH29" s="211"/>
      <c r="AI29" s="211"/>
      <c r="AJ29" s="211"/>
      <c r="AK29" s="211" t="s">
        <v>39</v>
      </c>
      <c r="AL29" s="211" t="s">
        <v>40</v>
      </c>
      <c r="AM29" s="211" t="s">
        <v>41</v>
      </c>
      <c r="AN29" s="211" t="s">
        <v>42</v>
      </c>
      <c r="AO29" s="212" t="s">
        <v>1</v>
      </c>
    </row>
    <row r="30" spans="1:43" ht="36" customHeight="1" x14ac:dyDescent="0.2">
      <c r="A30" s="210"/>
      <c r="B30" s="204"/>
      <c r="C30" s="204"/>
      <c r="D30" s="211"/>
      <c r="E30" s="211"/>
      <c r="F30" s="211"/>
      <c r="G30" s="204"/>
      <c r="H30" s="211"/>
      <c r="I30" s="211"/>
      <c r="J30" s="211"/>
      <c r="K30" s="211"/>
      <c r="L30" s="211"/>
      <c r="M30" s="204"/>
      <c r="N30" s="211"/>
      <c r="O30" s="211" t="s">
        <v>43</v>
      </c>
      <c r="P30" s="211"/>
      <c r="Q30" s="211" t="s">
        <v>136</v>
      </c>
      <c r="R30" s="211"/>
      <c r="S30" s="211" t="s">
        <v>137</v>
      </c>
      <c r="T30" s="211"/>
      <c r="U30" s="211" t="s">
        <v>138</v>
      </c>
      <c r="V30" s="211"/>
      <c r="W30" s="211" t="s">
        <v>30</v>
      </c>
      <c r="X30" s="211"/>
      <c r="Y30" s="211" t="s">
        <v>44</v>
      </c>
      <c r="Z30" s="211"/>
      <c r="AA30" s="211" t="s">
        <v>45</v>
      </c>
      <c r="AB30" s="211"/>
      <c r="AC30" s="211" t="s">
        <v>46</v>
      </c>
      <c r="AD30" s="211"/>
      <c r="AE30" s="211" t="s">
        <v>47</v>
      </c>
      <c r="AF30" s="211"/>
      <c r="AG30" s="211" t="s">
        <v>33</v>
      </c>
      <c r="AH30" s="211"/>
      <c r="AI30" s="211" t="s">
        <v>34</v>
      </c>
      <c r="AJ30" s="211"/>
      <c r="AK30" s="211"/>
      <c r="AL30" s="211"/>
      <c r="AM30" s="211"/>
      <c r="AN30" s="211"/>
      <c r="AO30" s="212"/>
    </row>
    <row r="31" spans="1:43" ht="23.25" customHeight="1" x14ac:dyDescent="0.2">
      <c r="A31" s="210"/>
      <c r="B31" s="205"/>
      <c r="C31" s="205"/>
      <c r="D31" s="211"/>
      <c r="E31" s="211"/>
      <c r="F31" s="211"/>
      <c r="G31" s="205"/>
      <c r="H31" s="211"/>
      <c r="I31" s="211"/>
      <c r="J31" s="211"/>
      <c r="K31" s="211"/>
      <c r="L31" s="211"/>
      <c r="M31" s="205"/>
      <c r="N31" s="211"/>
      <c r="O31" s="155" t="s">
        <v>35</v>
      </c>
      <c r="P31" s="155" t="s">
        <v>36</v>
      </c>
      <c r="Q31" s="155" t="s">
        <v>35</v>
      </c>
      <c r="R31" s="155" t="s">
        <v>36</v>
      </c>
      <c r="S31" s="155" t="s">
        <v>35</v>
      </c>
      <c r="T31" s="155" t="s">
        <v>36</v>
      </c>
      <c r="U31" s="155" t="s">
        <v>35</v>
      </c>
      <c r="V31" s="155" t="s">
        <v>36</v>
      </c>
      <c r="W31" s="155" t="s">
        <v>35</v>
      </c>
      <c r="X31" s="155" t="s">
        <v>36</v>
      </c>
      <c r="Y31" s="155" t="s">
        <v>35</v>
      </c>
      <c r="Z31" s="155" t="s">
        <v>36</v>
      </c>
      <c r="AA31" s="155" t="s">
        <v>35</v>
      </c>
      <c r="AB31" s="155" t="s">
        <v>36</v>
      </c>
      <c r="AC31" s="155" t="s">
        <v>35</v>
      </c>
      <c r="AD31" s="155" t="s">
        <v>36</v>
      </c>
      <c r="AE31" s="155" t="s">
        <v>35</v>
      </c>
      <c r="AF31" s="155" t="s">
        <v>36</v>
      </c>
      <c r="AG31" s="155" t="s">
        <v>35</v>
      </c>
      <c r="AH31" s="155" t="s">
        <v>36</v>
      </c>
      <c r="AI31" s="155" t="s">
        <v>35</v>
      </c>
      <c r="AJ31" s="155" t="s">
        <v>36</v>
      </c>
      <c r="AK31" s="211"/>
      <c r="AL31" s="211"/>
      <c r="AM31" s="211"/>
      <c r="AN31" s="211"/>
      <c r="AO31" s="212"/>
    </row>
    <row r="32" spans="1:43" ht="25.5" x14ac:dyDescent="0.2">
      <c r="A32" s="34" t="s">
        <v>203</v>
      </c>
      <c r="B32" s="35">
        <v>3</v>
      </c>
      <c r="C32" s="35"/>
      <c r="D32" s="36"/>
      <c r="E32" s="166" t="s">
        <v>497</v>
      </c>
      <c r="F32" s="36"/>
      <c r="G32" s="36" t="s">
        <v>74</v>
      </c>
      <c r="H32" s="36"/>
      <c r="I32" s="36" t="s">
        <v>180</v>
      </c>
      <c r="J32" s="36" t="s">
        <v>119</v>
      </c>
      <c r="K32" s="91">
        <v>120000</v>
      </c>
      <c r="L32" s="36"/>
      <c r="M32" s="36" t="s">
        <v>165</v>
      </c>
      <c r="N32" s="36" t="s">
        <v>121</v>
      </c>
      <c r="O32" s="48">
        <v>43587</v>
      </c>
      <c r="P32" s="48"/>
      <c r="Q32" s="48">
        <f>+O32+70</f>
        <v>43657</v>
      </c>
      <c r="R32" s="48"/>
      <c r="S32" s="48">
        <f>Q32+20</f>
        <v>43677</v>
      </c>
      <c r="T32" s="36"/>
      <c r="U32" s="48">
        <f>+S32+30</f>
        <v>43707</v>
      </c>
      <c r="V32" s="36"/>
      <c r="W32" s="48">
        <f>U32+30</f>
        <v>43737</v>
      </c>
      <c r="X32" s="36"/>
      <c r="Y32" s="48">
        <f>+W32+40</f>
        <v>43777</v>
      </c>
      <c r="Z32" s="36"/>
      <c r="AA32" s="48">
        <f t="shared" ref="AA32" si="5">Y32+7</f>
        <v>43784</v>
      </c>
      <c r="AB32" s="36"/>
      <c r="AC32" s="48">
        <f>+AA32</f>
        <v>43784</v>
      </c>
      <c r="AD32" s="36"/>
      <c r="AE32" s="48">
        <f>AC32+5</f>
        <v>43789</v>
      </c>
      <c r="AF32" s="36"/>
      <c r="AG32" s="48">
        <v>43796</v>
      </c>
      <c r="AH32" s="87"/>
      <c r="AI32" s="64">
        <v>43964</v>
      </c>
      <c r="AJ32" s="87"/>
      <c r="AK32" s="36"/>
      <c r="AL32" s="36"/>
      <c r="AM32" s="36"/>
      <c r="AN32" s="36"/>
      <c r="AO32" s="37"/>
      <c r="AP32" s="43" t="s">
        <v>110</v>
      </c>
      <c r="AQ32" s="44" t="s">
        <v>90</v>
      </c>
    </row>
    <row r="33" spans="1:43" ht="38.25" x14ac:dyDescent="0.2">
      <c r="A33" s="34" t="s">
        <v>203</v>
      </c>
      <c r="B33" s="35">
        <v>3</v>
      </c>
      <c r="C33" s="35"/>
      <c r="D33" s="36"/>
      <c r="E33" s="166" t="s">
        <v>499</v>
      </c>
      <c r="F33" s="36"/>
      <c r="G33" s="36" t="s">
        <v>74</v>
      </c>
      <c r="H33" s="36"/>
      <c r="I33" s="36" t="s">
        <v>180</v>
      </c>
      <c r="J33" s="36" t="s">
        <v>119</v>
      </c>
      <c r="K33" s="91">
        <v>100000</v>
      </c>
      <c r="L33" s="36"/>
      <c r="M33" s="36" t="s">
        <v>165</v>
      </c>
      <c r="N33" s="36" t="s">
        <v>121</v>
      </c>
      <c r="O33" s="48">
        <v>44020</v>
      </c>
      <c r="P33" s="48"/>
      <c r="Q33" s="48">
        <f>+O33+70</f>
        <v>44090</v>
      </c>
      <c r="R33" s="48"/>
      <c r="S33" s="48">
        <f>Q33+20</f>
        <v>44110</v>
      </c>
      <c r="T33" s="36"/>
      <c r="U33" s="48">
        <f>+S33+30</f>
        <v>44140</v>
      </c>
      <c r="V33" s="36"/>
      <c r="W33" s="48">
        <f>U33+30</f>
        <v>44170</v>
      </c>
      <c r="X33" s="36"/>
      <c r="Y33" s="48">
        <f>+W33+40</f>
        <v>44210</v>
      </c>
      <c r="Z33" s="36"/>
      <c r="AA33" s="48">
        <f t="shared" ref="AA33:AA34" si="6">Y33+7</f>
        <v>44217</v>
      </c>
      <c r="AB33" s="36"/>
      <c r="AC33" s="48">
        <f>+AA33</f>
        <v>44217</v>
      </c>
      <c r="AD33" s="36"/>
      <c r="AE33" s="48">
        <f>AC33+5</f>
        <v>44222</v>
      </c>
      <c r="AF33" s="36"/>
      <c r="AG33" s="48">
        <v>44229</v>
      </c>
      <c r="AH33" s="87"/>
      <c r="AI33" s="48">
        <v>44397</v>
      </c>
      <c r="AJ33" s="87"/>
      <c r="AK33" s="36"/>
      <c r="AL33" s="36"/>
      <c r="AM33" s="36"/>
      <c r="AN33" s="36"/>
      <c r="AO33" s="37"/>
      <c r="AP33" s="43" t="s">
        <v>116</v>
      </c>
      <c r="AQ33" s="44" t="s">
        <v>90</v>
      </c>
    </row>
    <row r="34" spans="1:43" ht="25.5" x14ac:dyDescent="0.2">
      <c r="A34" s="34" t="s">
        <v>203</v>
      </c>
      <c r="B34" s="35">
        <v>3</v>
      </c>
      <c r="C34" s="35"/>
      <c r="E34" s="166" t="s">
        <v>498</v>
      </c>
      <c r="F34" s="36"/>
      <c r="G34" s="36" t="s">
        <v>84</v>
      </c>
      <c r="H34" s="36"/>
      <c r="I34" s="36" t="s">
        <v>180</v>
      </c>
      <c r="J34" s="36" t="s">
        <v>119</v>
      </c>
      <c r="K34" s="91">
        <v>100000</v>
      </c>
      <c r="L34" s="36"/>
      <c r="M34" s="36" t="s">
        <v>165</v>
      </c>
      <c r="N34" s="36" t="s">
        <v>121</v>
      </c>
      <c r="O34" s="48">
        <v>43993</v>
      </c>
      <c r="P34" s="48"/>
      <c r="Q34" s="48">
        <f t="shared" ref="Q34:Q37" si="7">+O34+70</f>
        <v>44063</v>
      </c>
      <c r="R34" s="48"/>
      <c r="S34" s="48">
        <f t="shared" ref="S34:S37" si="8">Q34+20</f>
        <v>44083</v>
      </c>
      <c r="T34" s="36"/>
      <c r="U34" s="48">
        <f t="shared" ref="U34:U37" si="9">+S34+30</f>
        <v>44113</v>
      </c>
      <c r="V34" s="36"/>
      <c r="W34" s="48">
        <f t="shared" ref="W34:W37" si="10">U34+30</f>
        <v>44143</v>
      </c>
      <c r="X34" s="36"/>
      <c r="Y34" s="48">
        <f t="shared" ref="Y34:Y37" si="11">+W34+40</f>
        <v>44183</v>
      </c>
      <c r="Z34" s="36"/>
      <c r="AA34" s="48">
        <f t="shared" si="6"/>
        <v>44190</v>
      </c>
      <c r="AB34" s="36"/>
      <c r="AC34" s="48">
        <f t="shared" ref="AC34:AC37" si="12">+AA34</f>
        <v>44190</v>
      </c>
      <c r="AD34" s="36"/>
      <c r="AE34" s="48">
        <f t="shared" ref="AE34:AE37" si="13">AC34+5</f>
        <v>44195</v>
      </c>
      <c r="AF34" s="36"/>
      <c r="AG34" s="48">
        <v>44202</v>
      </c>
      <c r="AH34" s="86"/>
      <c r="AI34" s="48">
        <v>44328</v>
      </c>
      <c r="AJ34" s="63"/>
      <c r="AK34" s="36"/>
      <c r="AL34" s="36"/>
      <c r="AM34" s="36"/>
      <c r="AN34" s="36"/>
      <c r="AO34" s="37"/>
      <c r="AP34" s="43" t="s">
        <v>117</v>
      </c>
      <c r="AQ34" s="44" t="s">
        <v>90</v>
      </c>
    </row>
    <row r="35" spans="1:43" ht="63.75" x14ac:dyDescent="0.2">
      <c r="A35" s="34" t="s">
        <v>203</v>
      </c>
      <c r="B35" s="35">
        <v>3</v>
      </c>
      <c r="C35" s="35"/>
      <c r="D35" s="36"/>
      <c r="E35" s="166" t="s">
        <v>500</v>
      </c>
      <c r="F35" s="36"/>
      <c r="G35" s="36" t="s">
        <v>83</v>
      </c>
      <c r="H35" s="36"/>
      <c r="I35" s="36" t="s">
        <v>180</v>
      </c>
      <c r="J35" s="36" t="s">
        <v>119</v>
      </c>
      <c r="K35" s="91">
        <v>60000</v>
      </c>
      <c r="L35" s="36"/>
      <c r="M35" s="36" t="s">
        <v>165</v>
      </c>
      <c r="N35" s="36" t="s">
        <v>121</v>
      </c>
      <c r="O35" s="48">
        <v>44049</v>
      </c>
      <c r="P35" s="48"/>
      <c r="Q35" s="48">
        <f t="shared" si="7"/>
        <v>44119</v>
      </c>
      <c r="R35" s="48"/>
      <c r="S35" s="48">
        <f t="shared" si="8"/>
        <v>44139</v>
      </c>
      <c r="T35" s="36"/>
      <c r="U35" s="48">
        <f t="shared" si="9"/>
        <v>44169</v>
      </c>
      <c r="V35" s="36"/>
      <c r="W35" s="48">
        <f t="shared" si="10"/>
        <v>44199</v>
      </c>
      <c r="X35" s="36"/>
      <c r="Y35" s="48">
        <f t="shared" si="11"/>
        <v>44239</v>
      </c>
      <c r="Z35" s="36"/>
      <c r="AA35" s="48">
        <f t="shared" ref="AA35:AA37" si="14">Y35+7</f>
        <v>44246</v>
      </c>
      <c r="AB35" s="36"/>
      <c r="AC35" s="48">
        <f t="shared" si="12"/>
        <v>44246</v>
      </c>
      <c r="AD35" s="36"/>
      <c r="AE35" s="48">
        <f t="shared" si="13"/>
        <v>44251</v>
      </c>
      <c r="AF35" s="36"/>
      <c r="AG35" s="48">
        <v>44286</v>
      </c>
      <c r="AH35" s="36"/>
      <c r="AI35" s="48">
        <v>44552</v>
      </c>
      <c r="AJ35" s="86"/>
      <c r="AK35" s="36"/>
      <c r="AL35" s="36"/>
      <c r="AM35" s="36"/>
      <c r="AN35" s="36"/>
      <c r="AO35" s="37"/>
      <c r="AP35" s="43" t="s">
        <v>110</v>
      </c>
      <c r="AQ35" s="44" t="s">
        <v>97</v>
      </c>
    </row>
    <row r="36" spans="1:43" ht="38.25" x14ac:dyDescent="0.2">
      <c r="A36" s="34" t="s">
        <v>203</v>
      </c>
      <c r="B36" s="35">
        <v>3</v>
      </c>
      <c r="C36" s="35"/>
      <c r="D36" s="36"/>
      <c r="E36" s="166" t="s">
        <v>501</v>
      </c>
      <c r="F36" s="36"/>
      <c r="G36" s="36" t="s">
        <v>83</v>
      </c>
      <c r="H36" s="36"/>
      <c r="I36" s="36" t="s">
        <v>180</v>
      </c>
      <c r="J36" s="36" t="s">
        <v>119</v>
      </c>
      <c r="K36" s="91">
        <v>120000</v>
      </c>
      <c r="L36" s="36"/>
      <c r="M36" s="36" t="s">
        <v>165</v>
      </c>
      <c r="N36" s="36" t="s">
        <v>121</v>
      </c>
      <c r="O36" s="48">
        <v>44049</v>
      </c>
      <c r="P36" s="48"/>
      <c r="Q36" s="48">
        <f t="shared" si="7"/>
        <v>44119</v>
      </c>
      <c r="R36" s="48"/>
      <c r="S36" s="48">
        <f t="shared" si="8"/>
        <v>44139</v>
      </c>
      <c r="T36" s="36"/>
      <c r="U36" s="48">
        <f t="shared" si="9"/>
        <v>44169</v>
      </c>
      <c r="V36" s="36"/>
      <c r="W36" s="48">
        <f t="shared" si="10"/>
        <v>44199</v>
      </c>
      <c r="X36" s="36"/>
      <c r="Y36" s="48">
        <f t="shared" si="11"/>
        <v>44239</v>
      </c>
      <c r="Z36" s="36"/>
      <c r="AA36" s="48">
        <f t="shared" si="14"/>
        <v>44246</v>
      </c>
      <c r="AB36" s="36"/>
      <c r="AC36" s="48">
        <f t="shared" si="12"/>
        <v>44246</v>
      </c>
      <c r="AD36" s="36"/>
      <c r="AE36" s="48">
        <f t="shared" si="13"/>
        <v>44251</v>
      </c>
      <c r="AF36" s="36"/>
      <c r="AG36" s="48">
        <v>44286</v>
      </c>
      <c r="AH36" s="48"/>
      <c r="AI36" s="48">
        <v>44552</v>
      </c>
      <c r="AJ36" s="63"/>
      <c r="AK36" s="36"/>
      <c r="AL36" s="36"/>
      <c r="AM36" s="36"/>
      <c r="AN36" s="36"/>
      <c r="AO36" s="37"/>
      <c r="AP36" s="43" t="s">
        <v>116</v>
      </c>
      <c r="AQ36" s="44" t="s">
        <v>97</v>
      </c>
    </row>
    <row r="37" spans="1:43" ht="25.5" x14ac:dyDescent="0.2">
      <c r="A37" s="34" t="s">
        <v>203</v>
      </c>
      <c r="B37" s="35">
        <v>3</v>
      </c>
      <c r="C37" s="35"/>
      <c r="D37" s="36"/>
      <c r="E37" s="169" t="s">
        <v>502</v>
      </c>
      <c r="F37" s="36"/>
      <c r="G37" s="36" t="s">
        <v>83</v>
      </c>
      <c r="H37" s="36"/>
      <c r="I37" s="36" t="s">
        <v>180</v>
      </c>
      <c r="J37" s="36" t="s">
        <v>119</v>
      </c>
      <c r="K37" s="91">
        <v>300000</v>
      </c>
      <c r="L37" s="36"/>
      <c r="M37" s="36" t="s">
        <v>165</v>
      </c>
      <c r="N37" s="36" t="s">
        <v>121</v>
      </c>
      <c r="O37" s="48">
        <v>43560</v>
      </c>
      <c r="P37" s="48"/>
      <c r="Q37" s="48">
        <f t="shared" si="7"/>
        <v>43630</v>
      </c>
      <c r="R37" s="48"/>
      <c r="S37" s="48">
        <f t="shared" si="8"/>
        <v>43650</v>
      </c>
      <c r="T37" s="36"/>
      <c r="U37" s="48">
        <f t="shared" si="9"/>
        <v>43680</v>
      </c>
      <c r="V37" s="36"/>
      <c r="W37" s="48">
        <f t="shared" si="10"/>
        <v>43710</v>
      </c>
      <c r="X37" s="36"/>
      <c r="Y37" s="48">
        <f t="shared" si="11"/>
        <v>43750</v>
      </c>
      <c r="Z37" s="36"/>
      <c r="AA37" s="48">
        <f t="shared" si="14"/>
        <v>43757</v>
      </c>
      <c r="AB37" s="36"/>
      <c r="AC37" s="48">
        <f t="shared" si="12"/>
        <v>43757</v>
      </c>
      <c r="AD37" s="36"/>
      <c r="AE37" s="48">
        <f t="shared" si="13"/>
        <v>43762</v>
      </c>
      <c r="AF37" s="36"/>
      <c r="AG37" s="48">
        <v>43797</v>
      </c>
      <c r="AH37" s="48"/>
      <c r="AI37" s="48">
        <v>43965</v>
      </c>
      <c r="AJ37" s="63"/>
      <c r="AK37" s="36"/>
      <c r="AL37" s="36"/>
      <c r="AM37" s="36"/>
      <c r="AN37" s="36"/>
      <c r="AO37" s="37"/>
      <c r="AP37" s="44" t="s">
        <v>118</v>
      </c>
      <c r="AQ37" s="44" t="s">
        <v>97</v>
      </c>
    </row>
    <row r="38" spans="1:43" ht="48.75" customHeight="1" x14ac:dyDescent="0.2">
      <c r="A38" s="34" t="s">
        <v>203</v>
      </c>
      <c r="B38" s="35">
        <v>3</v>
      </c>
      <c r="C38" s="35"/>
      <c r="D38" s="36"/>
      <c r="E38" s="169" t="s">
        <v>503</v>
      </c>
      <c r="F38" s="36"/>
      <c r="G38" s="36" t="s">
        <v>74</v>
      </c>
      <c r="H38" s="36"/>
      <c r="I38" s="36" t="s">
        <v>180</v>
      </c>
      <c r="J38" s="36" t="s">
        <v>119</v>
      </c>
      <c r="K38" s="91">
        <v>500000</v>
      </c>
      <c r="L38" s="36"/>
      <c r="M38" s="36" t="s">
        <v>165</v>
      </c>
      <c r="N38" s="36" t="s">
        <v>121</v>
      </c>
      <c r="O38" s="48">
        <v>44945</v>
      </c>
      <c r="P38" s="48"/>
      <c r="Q38" s="48"/>
      <c r="R38" s="48"/>
      <c r="S38" s="48"/>
      <c r="T38" s="36"/>
      <c r="U38" s="48"/>
      <c r="V38" s="36"/>
      <c r="W38" s="48"/>
      <c r="X38" s="36"/>
      <c r="Y38" s="48"/>
      <c r="Z38" s="36"/>
      <c r="AA38" s="48"/>
      <c r="AB38" s="36"/>
      <c r="AC38" s="48"/>
      <c r="AD38" s="36"/>
      <c r="AE38" s="48"/>
      <c r="AF38" s="36"/>
      <c r="AG38" s="48">
        <v>45070</v>
      </c>
      <c r="AH38" s="48"/>
      <c r="AI38" s="48">
        <v>45238</v>
      </c>
      <c r="AJ38" s="63"/>
      <c r="AK38" s="36"/>
      <c r="AL38" s="36"/>
      <c r="AM38" s="36"/>
      <c r="AN38" s="36"/>
      <c r="AO38" s="37" t="s">
        <v>504</v>
      </c>
      <c r="AP38" s="44"/>
      <c r="AQ38" s="44" t="s">
        <v>94</v>
      </c>
    </row>
    <row r="39" spans="1:43" ht="34.5" customHeight="1" x14ac:dyDescent="0.2">
      <c r="A39" s="34"/>
      <c r="B39" s="35"/>
      <c r="C39" s="35"/>
      <c r="D39" s="36"/>
      <c r="E39" s="36"/>
      <c r="F39" s="36"/>
      <c r="G39" s="36"/>
      <c r="H39" s="36"/>
      <c r="I39" s="36"/>
      <c r="J39" s="36"/>
      <c r="K39" s="91"/>
      <c r="L39" s="36"/>
      <c r="M39" s="36"/>
      <c r="N39" s="36"/>
      <c r="O39" s="62"/>
      <c r="P39" s="36"/>
      <c r="Q39" s="48"/>
      <c r="R39" s="36"/>
      <c r="S39" s="48"/>
      <c r="T39" s="36"/>
      <c r="U39" s="48"/>
      <c r="V39" s="36"/>
      <c r="W39" s="48"/>
      <c r="X39" s="36"/>
      <c r="Y39" s="48"/>
      <c r="Z39" s="36"/>
      <c r="AA39" s="48"/>
      <c r="AB39" s="36"/>
      <c r="AC39" s="48"/>
      <c r="AD39" s="36"/>
      <c r="AE39" s="48"/>
      <c r="AF39" s="36"/>
      <c r="AG39" s="48"/>
      <c r="AH39" s="48"/>
      <c r="AI39" s="48"/>
      <c r="AJ39" s="63"/>
      <c r="AK39" s="36"/>
      <c r="AL39" s="36"/>
      <c r="AM39" s="36"/>
      <c r="AN39" s="36"/>
      <c r="AO39" s="37"/>
      <c r="AP39" s="44"/>
      <c r="AQ39" s="44" t="s">
        <v>94</v>
      </c>
    </row>
    <row r="40" spans="1:43" ht="29.25" customHeight="1" thickBot="1" x14ac:dyDescent="0.25">
      <c r="K40" s="70">
        <f>SUM(K32:K39)</f>
        <v>1300000</v>
      </c>
      <c r="AP40" s="44" t="s">
        <v>95</v>
      </c>
      <c r="AQ40" s="44" t="s">
        <v>90</v>
      </c>
    </row>
    <row r="41" spans="1:43" ht="28.5" customHeight="1" x14ac:dyDescent="0.2">
      <c r="A41" s="206" t="s">
        <v>132</v>
      </c>
      <c r="B41" s="207"/>
      <c r="C41" s="207"/>
      <c r="D41" s="208"/>
      <c r="E41" s="208"/>
      <c r="F41" s="208"/>
      <c r="G41" s="208"/>
      <c r="H41" s="208"/>
      <c r="I41" s="208"/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9"/>
      <c r="AP41" s="44" t="s">
        <v>103</v>
      </c>
      <c r="AQ41" s="44" t="s">
        <v>90</v>
      </c>
    </row>
    <row r="42" spans="1:43" x14ac:dyDescent="0.2">
      <c r="A42" s="210" t="s">
        <v>16</v>
      </c>
      <c r="B42" s="203" t="s">
        <v>187</v>
      </c>
      <c r="C42" s="203" t="s">
        <v>188</v>
      </c>
      <c r="D42" s="211" t="s">
        <v>129</v>
      </c>
      <c r="E42" s="203" t="s">
        <v>17</v>
      </c>
      <c r="F42" s="211" t="s">
        <v>18</v>
      </c>
      <c r="G42" s="203" t="s">
        <v>196</v>
      </c>
      <c r="H42" s="211" t="s">
        <v>135</v>
      </c>
      <c r="I42" s="211" t="s">
        <v>197</v>
      </c>
      <c r="J42" s="211" t="s">
        <v>22</v>
      </c>
      <c r="K42" s="211" t="s">
        <v>48</v>
      </c>
      <c r="L42" s="211" t="s">
        <v>170</v>
      </c>
      <c r="M42" s="203" t="s">
        <v>194</v>
      </c>
      <c r="N42" s="211" t="s">
        <v>195</v>
      </c>
      <c r="O42" s="211" t="s">
        <v>24</v>
      </c>
      <c r="P42" s="211"/>
      <c r="Q42" s="211"/>
      <c r="R42" s="211"/>
      <c r="S42" s="211"/>
      <c r="T42" s="211"/>
      <c r="U42" s="211" t="s">
        <v>49</v>
      </c>
      <c r="V42" s="211" t="s">
        <v>50</v>
      </c>
      <c r="W42" s="211" t="s">
        <v>51</v>
      </c>
      <c r="X42" s="211" t="s">
        <v>52</v>
      </c>
      <c r="Y42" s="212" t="s">
        <v>1</v>
      </c>
      <c r="AP42" s="44" t="s">
        <v>105</v>
      </c>
      <c r="AQ42" s="44" t="s">
        <v>90</v>
      </c>
    </row>
    <row r="43" spans="1:43" x14ac:dyDescent="0.2">
      <c r="A43" s="210"/>
      <c r="B43" s="204"/>
      <c r="C43" s="204"/>
      <c r="D43" s="211"/>
      <c r="E43" s="204"/>
      <c r="F43" s="211"/>
      <c r="G43" s="204"/>
      <c r="H43" s="211"/>
      <c r="I43" s="211"/>
      <c r="J43" s="211"/>
      <c r="K43" s="211"/>
      <c r="L43" s="211"/>
      <c r="M43" s="204"/>
      <c r="N43" s="211"/>
      <c r="O43" s="211" t="s">
        <v>53</v>
      </c>
      <c r="P43" s="211"/>
      <c r="Q43" s="211" t="s">
        <v>54</v>
      </c>
      <c r="R43" s="211"/>
      <c r="S43" s="211" t="s">
        <v>55</v>
      </c>
      <c r="T43" s="211"/>
      <c r="U43" s="211"/>
      <c r="V43" s="211"/>
      <c r="W43" s="211"/>
      <c r="X43" s="211"/>
      <c r="Y43" s="212"/>
      <c r="AP43" s="44" t="s">
        <v>106</v>
      </c>
      <c r="AQ43" s="44" t="s">
        <v>90</v>
      </c>
    </row>
    <row r="44" spans="1:43" x14ac:dyDescent="0.2">
      <c r="A44" s="210"/>
      <c r="B44" s="205"/>
      <c r="C44" s="205"/>
      <c r="D44" s="211"/>
      <c r="E44" s="205"/>
      <c r="F44" s="211"/>
      <c r="G44" s="205"/>
      <c r="H44" s="211"/>
      <c r="I44" s="211"/>
      <c r="J44" s="211"/>
      <c r="K44" s="211"/>
      <c r="L44" s="211"/>
      <c r="M44" s="205"/>
      <c r="N44" s="211"/>
      <c r="O44" s="155" t="s">
        <v>35</v>
      </c>
      <c r="P44" s="155" t="s">
        <v>36</v>
      </c>
      <c r="Q44" s="155" t="s">
        <v>35</v>
      </c>
      <c r="R44" s="155" t="s">
        <v>36</v>
      </c>
      <c r="S44" s="155" t="s">
        <v>35</v>
      </c>
      <c r="T44" s="155" t="s">
        <v>36</v>
      </c>
      <c r="U44" s="211"/>
      <c r="V44" s="211"/>
      <c r="W44" s="211"/>
      <c r="X44" s="211"/>
      <c r="Y44" s="212"/>
    </row>
    <row r="45" spans="1:43" ht="38.25" x14ac:dyDescent="0.2">
      <c r="A45" s="34" t="s">
        <v>203</v>
      </c>
      <c r="B45" s="35">
        <v>3</v>
      </c>
      <c r="C45" s="35"/>
      <c r="D45" s="36"/>
      <c r="E45" s="166" t="s">
        <v>506</v>
      </c>
      <c r="F45" s="36"/>
      <c r="G45" s="36" t="s">
        <v>200</v>
      </c>
      <c r="H45" s="36"/>
      <c r="I45" s="36" t="s">
        <v>150</v>
      </c>
      <c r="J45" s="168">
        <f>(3418*60)+(2000*36)+(2000*36)+(2500*60)+(2000*15)</f>
        <v>529080</v>
      </c>
      <c r="K45" s="36">
        <v>6</v>
      </c>
      <c r="L45" s="36">
        <v>3</v>
      </c>
      <c r="M45" s="36" t="s">
        <v>165</v>
      </c>
      <c r="N45" s="36" t="s">
        <v>121</v>
      </c>
      <c r="O45" s="48">
        <v>43504</v>
      </c>
      <c r="P45" s="36"/>
      <c r="Q45" s="48">
        <f>O45+5</f>
        <v>43509</v>
      </c>
      <c r="R45" s="36"/>
      <c r="S45" s="48">
        <v>45281</v>
      </c>
      <c r="T45" s="36"/>
      <c r="U45" s="36"/>
      <c r="V45" s="54">
        <v>43601</v>
      </c>
      <c r="W45" s="54">
        <v>44621</v>
      </c>
      <c r="X45" s="36"/>
      <c r="Y45" s="37" t="s">
        <v>490</v>
      </c>
      <c r="AP45" s="44" t="s">
        <v>96</v>
      </c>
      <c r="AQ45" s="44" t="s">
        <v>97</v>
      </c>
    </row>
    <row r="46" spans="1:43" ht="25.5" x14ac:dyDescent="0.2">
      <c r="A46" s="34" t="s">
        <v>203</v>
      </c>
      <c r="B46" s="35">
        <v>3</v>
      </c>
      <c r="C46" s="35"/>
      <c r="D46" s="36"/>
      <c r="E46" s="166" t="s">
        <v>505</v>
      </c>
      <c r="F46" s="36"/>
      <c r="G46" s="36" t="s">
        <v>200</v>
      </c>
      <c r="H46" s="36"/>
      <c r="I46" s="36" t="s">
        <v>150</v>
      </c>
      <c r="J46" s="168">
        <f>4*12500</f>
        <v>50000</v>
      </c>
      <c r="K46" s="36">
        <v>4</v>
      </c>
      <c r="L46" s="36">
        <v>3</v>
      </c>
      <c r="M46" s="36" t="s">
        <v>165</v>
      </c>
      <c r="N46" s="36" t="s">
        <v>121</v>
      </c>
      <c r="O46" s="48">
        <v>44399</v>
      </c>
      <c r="P46" s="36"/>
      <c r="Q46" s="48">
        <f t="shared" ref="Q46" si="15">O46+5</f>
        <v>44404</v>
      </c>
      <c r="R46" s="36"/>
      <c r="S46" s="48">
        <v>44790</v>
      </c>
      <c r="T46" s="36"/>
      <c r="U46" s="36"/>
      <c r="V46" s="54">
        <v>44524</v>
      </c>
      <c r="W46" s="54">
        <f>+S46</f>
        <v>44790</v>
      </c>
      <c r="X46" s="36"/>
      <c r="Y46" s="37"/>
      <c r="AP46" s="44" t="s">
        <v>178</v>
      </c>
      <c r="AQ46" s="44" t="s">
        <v>97</v>
      </c>
    </row>
    <row r="47" spans="1:43" x14ac:dyDescent="0.2">
      <c r="A47" s="34"/>
      <c r="B47" s="35"/>
      <c r="C47" s="35"/>
      <c r="D47" s="36"/>
      <c r="E47" s="36"/>
      <c r="F47" s="36"/>
      <c r="G47" s="36"/>
      <c r="H47" s="36"/>
      <c r="I47" s="36"/>
      <c r="J47" s="91"/>
      <c r="K47" s="36"/>
      <c r="L47" s="36"/>
      <c r="M47" s="36"/>
      <c r="N47" s="36"/>
      <c r="O47" s="48"/>
      <c r="P47" s="36"/>
      <c r="Q47" s="48"/>
      <c r="R47" s="36"/>
      <c r="S47" s="48"/>
      <c r="T47" s="36"/>
      <c r="U47" s="36"/>
      <c r="V47" s="54"/>
      <c r="W47" s="54"/>
      <c r="X47" s="36"/>
      <c r="Y47" s="37"/>
      <c r="AP47" s="44" t="s">
        <v>178</v>
      </c>
      <c r="AQ47" s="44" t="s">
        <v>97</v>
      </c>
    </row>
    <row r="48" spans="1:43" ht="17.25" customHeight="1" x14ac:dyDescent="0.2">
      <c r="A48" s="34"/>
      <c r="B48" s="35"/>
      <c r="C48" s="35"/>
      <c r="D48" s="36"/>
      <c r="E48" s="36"/>
      <c r="F48" s="36"/>
      <c r="G48" s="36"/>
      <c r="H48" s="36"/>
      <c r="I48" s="36"/>
      <c r="J48" s="93">
        <f>SUM(J45:J47)</f>
        <v>579080</v>
      </c>
      <c r="K48" s="36"/>
      <c r="L48" s="36"/>
      <c r="M48" s="36"/>
      <c r="N48" s="36"/>
      <c r="O48" s="48"/>
      <c r="P48" s="36"/>
      <c r="Q48" s="48"/>
      <c r="R48" s="36"/>
      <c r="S48" s="48"/>
      <c r="T48" s="36"/>
      <c r="U48" s="36"/>
      <c r="V48" s="54"/>
      <c r="W48" s="54"/>
      <c r="X48" s="36"/>
      <c r="Y48" s="37"/>
      <c r="AQ48" s="44" t="s">
        <v>97</v>
      </c>
    </row>
    <row r="49" spans="1:43" ht="13.5" thickBot="1" x14ac:dyDescent="0.25">
      <c r="A49" s="38"/>
      <c r="B49" s="39"/>
      <c r="C49" s="39"/>
      <c r="D49" s="40"/>
      <c r="E49" s="40"/>
      <c r="F49" s="40"/>
      <c r="G49" s="40"/>
      <c r="H49" s="40"/>
      <c r="I49" s="40"/>
      <c r="J49" s="65"/>
      <c r="K49" s="40"/>
      <c r="L49" s="40"/>
      <c r="M49" s="40"/>
      <c r="N49" s="40"/>
      <c r="O49" s="55"/>
      <c r="P49" s="40"/>
      <c r="Q49" s="55"/>
      <c r="R49" s="40"/>
      <c r="S49" s="55"/>
      <c r="T49" s="40"/>
      <c r="U49" s="40"/>
      <c r="V49" s="66"/>
      <c r="W49" s="66"/>
      <c r="X49" s="40"/>
      <c r="Y49" s="41"/>
    </row>
    <row r="50" spans="1:43" ht="13.5" thickBot="1" x14ac:dyDescent="0.25">
      <c r="AP50" s="44" t="s">
        <v>180</v>
      </c>
      <c r="AQ50" s="44" t="s">
        <v>104</v>
      </c>
    </row>
    <row r="51" spans="1:43" ht="15.75" x14ac:dyDescent="0.2">
      <c r="A51" s="206" t="s">
        <v>133</v>
      </c>
      <c r="B51" s="207"/>
      <c r="C51" s="207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9"/>
      <c r="AP51" s="44" t="s">
        <v>107</v>
      </c>
      <c r="AQ51" s="44" t="s">
        <v>104</v>
      </c>
    </row>
    <row r="52" spans="1:43" x14ac:dyDescent="0.2">
      <c r="A52" s="210" t="s">
        <v>16</v>
      </c>
      <c r="B52" s="203" t="s">
        <v>187</v>
      </c>
      <c r="C52" s="203" t="s">
        <v>188</v>
      </c>
      <c r="D52" s="211" t="s">
        <v>129</v>
      </c>
      <c r="E52" s="211" t="s">
        <v>17</v>
      </c>
      <c r="F52" s="211" t="s">
        <v>18</v>
      </c>
      <c r="G52" s="203" t="s">
        <v>196</v>
      </c>
      <c r="H52" s="211" t="s">
        <v>135</v>
      </c>
      <c r="I52" s="211" t="s">
        <v>192</v>
      </c>
      <c r="J52" s="211" t="s">
        <v>197</v>
      </c>
      <c r="K52" s="211" t="s">
        <v>22</v>
      </c>
      <c r="L52" s="211" t="s">
        <v>170</v>
      </c>
      <c r="M52" s="203" t="s">
        <v>194</v>
      </c>
      <c r="N52" s="211" t="s">
        <v>195</v>
      </c>
      <c r="O52" s="211" t="s">
        <v>24</v>
      </c>
      <c r="P52" s="211"/>
      <c r="Q52" s="211"/>
      <c r="R52" s="211"/>
      <c r="S52" s="211"/>
      <c r="T52" s="211"/>
      <c r="U52" s="211" t="s">
        <v>38</v>
      </c>
      <c r="V52" s="211" t="s">
        <v>56</v>
      </c>
      <c r="W52" s="212" t="s">
        <v>1</v>
      </c>
    </row>
    <row r="53" spans="1:43" x14ac:dyDescent="0.2">
      <c r="A53" s="210"/>
      <c r="B53" s="204"/>
      <c r="C53" s="204"/>
      <c r="D53" s="211"/>
      <c r="E53" s="211"/>
      <c r="F53" s="211"/>
      <c r="G53" s="204"/>
      <c r="H53" s="211"/>
      <c r="I53" s="211"/>
      <c r="J53" s="211"/>
      <c r="K53" s="211"/>
      <c r="L53" s="211"/>
      <c r="M53" s="204"/>
      <c r="N53" s="211"/>
      <c r="O53" s="211" t="s">
        <v>57</v>
      </c>
      <c r="P53" s="211"/>
      <c r="Q53" s="211" t="s">
        <v>58</v>
      </c>
      <c r="R53" s="211"/>
      <c r="S53" s="211" t="s">
        <v>59</v>
      </c>
      <c r="T53" s="211"/>
      <c r="U53" s="211"/>
      <c r="V53" s="211"/>
      <c r="W53" s="212"/>
    </row>
    <row r="54" spans="1:43" x14ac:dyDescent="0.2">
      <c r="A54" s="210"/>
      <c r="B54" s="205"/>
      <c r="C54" s="205"/>
      <c r="D54" s="211"/>
      <c r="E54" s="211"/>
      <c r="F54" s="211"/>
      <c r="G54" s="205"/>
      <c r="H54" s="211"/>
      <c r="I54" s="211"/>
      <c r="J54" s="211"/>
      <c r="K54" s="211"/>
      <c r="L54" s="211"/>
      <c r="M54" s="205"/>
      <c r="N54" s="211"/>
      <c r="O54" s="155" t="s">
        <v>35</v>
      </c>
      <c r="P54" s="155" t="s">
        <v>36</v>
      </c>
      <c r="Q54" s="155" t="s">
        <v>35</v>
      </c>
      <c r="R54" s="155" t="s">
        <v>36</v>
      </c>
      <c r="S54" s="155" t="s">
        <v>35</v>
      </c>
      <c r="T54" s="155" t="s">
        <v>36</v>
      </c>
      <c r="U54" s="211"/>
      <c r="V54" s="211"/>
      <c r="W54" s="212"/>
      <c r="AP54" s="44" t="s">
        <v>119</v>
      </c>
    </row>
    <row r="55" spans="1:43" x14ac:dyDescent="0.2">
      <c r="A55" s="34"/>
      <c r="B55" s="35"/>
      <c r="C55" s="35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7"/>
      <c r="AP55" s="44" t="s">
        <v>150</v>
      </c>
    </row>
    <row r="56" spans="1:43" x14ac:dyDescent="0.2">
      <c r="A56" s="34"/>
      <c r="B56" s="35"/>
      <c r="C56" s="35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7"/>
    </row>
    <row r="57" spans="1:43" x14ac:dyDescent="0.2">
      <c r="A57" s="34"/>
      <c r="B57" s="35"/>
      <c r="C57" s="35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7"/>
    </row>
    <row r="58" spans="1:43" ht="13.5" thickBot="1" x14ac:dyDescent="0.25">
      <c r="A58" s="38"/>
      <c r="B58" s="39"/>
      <c r="C58" s="39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1"/>
      <c r="AP58" s="36" t="s">
        <v>179</v>
      </c>
    </row>
    <row r="59" spans="1:43" x14ac:dyDescent="0.2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AP59" s="36" t="s">
        <v>74</v>
      </c>
    </row>
    <row r="60" spans="1:43" ht="13.5" thickBot="1" x14ac:dyDescent="0.25">
      <c r="AP60" s="36" t="s">
        <v>200</v>
      </c>
    </row>
    <row r="61" spans="1:43" ht="15.75" x14ac:dyDescent="0.2">
      <c r="A61" s="206" t="s">
        <v>60</v>
      </c>
      <c r="B61" s="207"/>
      <c r="C61" s="207"/>
      <c r="D61" s="208"/>
      <c r="E61" s="208"/>
      <c r="F61" s="208"/>
      <c r="G61" s="208"/>
      <c r="H61" s="208"/>
      <c r="I61" s="208"/>
      <c r="J61" s="208"/>
      <c r="K61" s="208"/>
      <c r="L61" s="208"/>
      <c r="M61" s="208"/>
      <c r="N61" s="208"/>
      <c r="O61" s="208"/>
      <c r="P61" s="208"/>
      <c r="Q61" s="208"/>
      <c r="R61" s="208"/>
      <c r="S61" s="209"/>
      <c r="U61" s="46"/>
      <c r="V61" s="47"/>
      <c r="AP61" s="36" t="s">
        <v>327</v>
      </c>
    </row>
    <row r="62" spans="1:43" x14ac:dyDescent="0.2">
      <c r="A62" s="210" t="s">
        <v>16</v>
      </c>
      <c r="B62" s="203" t="s">
        <v>187</v>
      </c>
      <c r="C62" s="203" t="s">
        <v>188</v>
      </c>
      <c r="D62" s="211" t="s">
        <v>129</v>
      </c>
      <c r="E62" s="211" t="s">
        <v>61</v>
      </c>
      <c r="F62" s="211" t="s">
        <v>18</v>
      </c>
      <c r="G62" s="211" t="s">
        <v>135</v>
      </c>
      <c r="H62" s="211" t="s">
        <v>197</v>
      </c>
      <c r="I62" s="211" t="s">
        <v>22</v>
      </c>
      <c r="J62" s="211" t="s">
        <v>170</v>
      </c>
      <c r="K62" s="211" t="s">
        <v>62</v>
      </c>
      <c r="L62" s="211" t="s">
        <v>195</v>
      </c>
      <c r="M62" s="211" t="s">
        <v>24</v>
      </c>
      <c r="N62" s="211"/>
      <c r="O62" s="211"/>
      <c r="P62" s="211"/>
      <c r="Q62" s="211" t="s">
        <v>38</v>
      </c>
      <c r="R62" s="211" t="s">
        <v>56</v>
      </c>
      <c r="S62" s="212" t="s">
        <v>1</v>
      </c>
      <c r="U62" s="47"/>
      <c r="V62" s="47"/>
      <c r="W62" s="47"/>
    </row>
    <row r="63" spans="1:43" x14ac:dyDescent="0.2">
      <c r="A63" s="210"/>
      <c r="B63" s="204"/>
      <c r="C63" s="204"/>
      <c r="D63" s="211"/>
      <c r="E63" s="211"/>
      <c r="F63" s="211"/>
      <c r="G63" s="211"/>
      <c r="H63" s="211"/>
      <c r="I63" s="211"/>
      <c r="J63" s="211"/>
      <c r="K63" s="211"/>
      <c r="L63" s="211"/>
      <c r="M63" s="211" t="s">
        <v>134</v>
      </c>
      <c r="N63" s="211"/>
      <c r="O63" s="211" t="s">
        <v>63</v>
      </c>
      <c r="P63" s="211"/>
      <c r="Q63" s="211"/>
      <c r="R63" s="211"/>
      <c r="S63" s="212"/>
      <c r="U63" s="47"/>
      <c r="V63" s="47"/>
      <c r="W63" s="47"/>
    </row>
    <row r="64" spans="1:43" x14ac:dyDescent="0.2">
      <c r="A64" s="210"/>
      <c r="B64" s="205"/>
      <c r="C64" s="205"/>
      <c r="D64" s="211"/>
      <c r="E64" s="211"/>
      <c r="F64" s="211"/>
      <c r="G64" s="211"/>
      <c r="H64" s="211"/>
      <c r="I64" s="211"/>
      <c r="J64" s="211"/>
      <c r="K64" s="211"/>
      <c r="L64" s="211"/>
      <c r="M64" s="155" t="s">
        <v>35</v>
      </c>
      <c r="N64" s="155" t="s">
        <v>36</v>
      </c>
      <c r="O64" s="155" t="s">
        <v>35</v>
      </c>
      <c r="P64" s="155" t="s">
        <v>36</v>
      </c>
      <c r="Q64" s="211"/>
      <c r="R64" s="211"/>
      <c r="S64" s="212"/>
      <c r="U64" s="47"/>
      <c r="V64" s="47"/>
      <c r="W64" s="47"/>
    </row>
    <row r="65" spans="1:19" x14ac:dyDescent="0.2">
      <c r="A65" s="34"/>
      <c r="B65" s="35"/>
      <c r="C65" s="35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7"/>
    </row>
    <row r="66" spans="1:19" x14ac:dyDescent="0.2">
      <c r="A66" s="34"/>
      <c r="B66" s="35"/>
      <c r="C66" s="35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7"/>
    </row>
    <row r="67" spans="1:19" x14ac:dyDescent="0.2">
      <c r="A67" s="34"/>
      <c r="B67" s="35"/>
      <c r="C67" s="35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7"/>
    </row>
    <row r="68" spans="1:19" x14ac:dyDescent="0.2">
      <c r="A68" s="34"/>
      <c r="B68" s="35"/>
      <c r="C68" s="35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7"/>
    </row>
    <row r="69" spans="1:19" ht="13.5" thickBot="1" x14ac:dyDescent="0.25">
      <c r="A69" s="38"/>
      <c r="B69" s="39"/>
      <c r="C69" s="39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1"/>
    </row>
    <row r="71" spans="1:19" x14ac:dyDescent="0.2">
      <c r="J71" s="70"/>
    </row>
    <row r="72" spans="1:19" x14ac:dyDescent="0.2">
      <c r="J72" s="57"/>
      <c r="K72" s="19" t="s">
        <v>64</v>
      </c>
    </row>
    <row r="74" spans="1:19" x14ac:dyDescent="0.2">
      <c r="J74" s="70"/>
    </row>
  </sheetData>
  <mergeCells count="183">
    <mergeCell ref="A61:S61"/>
    <mergeCell ref="A62:A64"/>
    <mergeCell ref="B62:B64"/>
    <mergeCell ref="C62:C64"/>
    <mergeCell ref="D62:D64"/>
    <mergeCell ref="E62:E64"/>
    <mergeCell ref="F62:F64"/>
    <mergeCell ref="G62:G64"/>
    <mergeCell ref="H62:H64"/>
    <mergeCell ref="I62:I64"/>
    <mergeCell ref="S62:S64"/>
    <mergeCell ref="M63:N63"/>
    <mergeCell ref="O63:P63"/>
    <mergeCell ref="J62:J64"/>
    <mergeCell ref="K62:K64"/>
    <mergeCell ref="L62:L64"/>
    <mergeCell ref="M62:P62"/>
    <mergeCell ref="Q62:Q64"/>
    <mergeCell ref="R62:R64"/>
    <mergeCell ref="A51:W51"/>
    <mergeCell ref="A52:A54"/>
    <mergeCell ref="B52:B54"/>
    <mergeCell ref="C52:C54"/>
    <mergeCell ref="D52:D54"/>
    <mergeCell ref="E52:E54"/>
    <mergeCell ref="F52:F54"/>
    <mergeCell ref="G52:G54"/>
    <mergeCell ref="H52:H54"/>
    <mergeCell ref="I52:I54"/>
    <mergeCell ref="U52:U54"/>
    <mergeCell ref="V52:V54"/>
    <mergeCell ref="W52:W54"/>
    <mergeCell ref="O53:P53"/>
    <mergeCell ref="Q53:R53"/>
    <mergeCell ref="S53:T53"/>
    <mergeCell ref="J52:J54"/>
    <mergeCell ref="K52:K54"/>
    <mergeCell ref="L52:L54"/>
    <mergeCell ref="M52:M54"/>
    <mergeCell ref="N52:N54"/>
    <mergeCell ref="O52:T52"/>
    <mergeCell ref="A41:Y41"/>
    <mergeCell ref="A42:A44"/>
    <mergeCell ref="B42:B44"/>
    <mergeCell ref="C42:C44"/>
    <mergeCell ref="D42:D44"/>
    <mergeCell ref="E42:E44"/>
    <mergeCell ref="F42:F44"/>
    <mergeCell ref="G42:G44"/>
    <mergeCell ref="H42:H44"/>
    <mergeCell ref="I42:I44"/>
    <mergeCell ref="U42:U44"/>
    <mergeCell ref="V42:V44"/>
    <mergeCell ref="W42:W44"/>
    <mergeCell ref="X42:X44"/>
    <mergeCell ref="Y42:Y44"/>
    <mergeCell ref="O43:P43"/>
    <mergeCell ref="Q43:R43"/>
    <mergeCell ref="S43:T43"/>
    <mergeCell ref="J42:J44"/>
    <mergeCell ref="K42:K44"/>
    <mergeCell ref="L42:L44"/>
    <mergeCell ref="M42:M44"/>
    <mergeCell ref="N42:N44"/>
    <mergeCell ref="O42:T42"/>
    <mergeCell ref="AE30:AF30"/>
    <mergeCell ref="AG30:AH30"/>
    <mergeCell ref="AI30:AJ30"/>
    <mergeCell ref="AN29:AN31"/>
    <mergeCell ref="AO29:AO31"/>
    <mergeCell ref="O30:P30"/>
    <mergeCell ref="Q30:R30"/>
    <mergeCell ref="S30:T30"/>
    <mergeCell ref="U30:V30"/>
    <mergeCell ref="W30:X30"/>
    <mergeCell ref="Y30:Z30"/>
    <mergeCell ref="AA30:AB30"/>
    <mergeCell ref="AC30:AD30"/>
    <mergeCell ref="K29:K31"/>
    <mergeCell ref="L29:L31"/>
    <mergeCell ref="AB20:AC20"/>
    <mergeCell ref="AD20:AE20"/>
    <mergeCell ref="A28:AH28"/>
    <mergeCell ref="M29:M31"/>
    <mergeCell ref="N29:N31"/>
    <mergeCell ref="O29:AJ29"/>
    <mergeCell ref="AI28:AO28"/>
    <mergeCell ref="A29:A31"/>
    <mergeCell ref="B29:B31"/>
    <mergeCell ref="C29:C31"/>
    <mergeCell ref="D29:D31"/>
    <mergeCell ref="E29:E31"/>
    <mergeCell ref="F29:F31"/>
    <mergeCell ref="J19:J21"/>
    <mergeCell ref="K19:K21"/>
    <mergeCell ref="L19:L21"/>
    <mergeCell ref="M19:M21"/>
    <mergeCell ref="N19:N21"/>
    <mergeCell ref="O19:O21"/>
    <mergeCell ref="AK29:AK31"/>
    <mergeCell ref="AL29:AL31"/>
    <mergeCell ref="AM29:AM31"/>
    <mergeCell ref="G29:G31"/>
    <mergeCell ref="A18:AH18"/>
    <mergeCell ref="A19:A21"/>
    <mergeCell ref="B19:B21"/>
    <mergeCell ref="C19:C21"/>
    <mergeCell ref="D19:D21"/>
    <mergeCell ref="E19:E21"/>
    <mergeCell ref="F19:F21"/>
    <mergeCell ref="G19:G21"/>
    <mergeCell ref="H19:H21"/>
    <mergeCell ref="I19:I21"/>
    <mergeCell ref="P19:AE19"/>
    <mergeCell ref="AF19:AF21"/>
    <mergeCell ref="AG19:AG21"/>
    <mergeCell ref="AH19:AH21"/>
    <mergeCell ref="P20:Q20"/>
    <mergeCell ref="R20:S20"/>
    <mergeCell ref="T20:U20"/>
    <mergeCell ref="V20:W20"/>
    <mergeCell ref="X20:Y20"/>
    <mergeCell ref="Z20:AA20"/>
    <mergeCell ref="H29:H31"/>
    <mergeCell ref="I29:I31"/>
    <mergeCell ref="J29:J31"/>
    <mergeCell ref="G10:G12"/>
    <mergeCell ref="H10:H12"/>
    <mergeCell ref="I10:I12"/>
    <mergeCell ref="J10:J12"/>
    <mergeCell ref="K10:K12"/>
    <mergeCell ref="L10:L12"/>
    <mergeCell ref="A9:AH9"/>
    <mergeCell ref="A10:A12"/>
    <mergeCell ref="B10:B12"/>
    <mergeCell ref="C10:C12"/>
    <mergeCell ref="D10:D12"/>
    <mergeCell ref="E10:E12"/>
    <mergeCell ref="F10:F12"/>
    <mergeCell ref="AH10:AH12"/>
    <mergeCell ref="P11:Q11"/>
    <mergeCell ref="R11:S11"/>
    <mergeCell ref="T11:U11"/>
    <mergeCell ref="V11:W11"/>
    <mergeCell ref="X11:Y11"/>
    <mergeCell ref="Z11:AA11"/>
    <mergeCell ref="AB11:AC11"/>
    <mergeCell ref="AD11:AE11"/>
    <mergeCell ref="P10:AE10"/>
    <mergeCell ref="AF10:AF12"/>
    <mergeCell ref="M10:M12"/>
    <mergeCell ref="N10:N12"/>
    <mergeCell ref="O10:O12"/>
    <mergeCell ref="M3:M5"/>
    <mergeCell ref="N3:N5"/>
    <mergeCell ref="O3:O5"/>
    <mergeCell ref="P3:AE3"/>
    <mergeCell ref="AF3:AF5"/>
    <mergeCell ref="AG3:AG5"/>
    <mergeCell ref="P4:Q4"/>
    <mergeCell ref="R4:S4"/>
    <mergeCell ref="T4:U4"/>
    <mergeCell ref="V4:W4"/>
    <mergeCell ref="X4:Y4"/>
    <mergeCell ref="AG10:AG12"/>
    <mergeCell ref="A1:AH1"/>
    <mergeCell ref="A2:AH2"/>
    <mergeCell ref="A3:A5"/>
    <mergeCell ref="B3:B5"/>
    <mergeCell ref="C3:C5"/>
    <mergeCell ref="D3:D5"/>
    <mergeCell ref="E3:E5"/>
    <mergeCell ref="F3:F5"/>
    <mergeCell ref="G3:G5"/>
    <mergeCell ref="H3:H5"/>
    <mergeCell ref="Z4:AA4"/>
    <mergeCell ref="AB4:AC4"/>
    <mergeCell ref="AD4:AE4"/>
    <mergeCell ref="I3:I5"/>
    <mergeCell ref="J3:J5"/>
    <mergeCell ref="K3:K5"/>
    <mergeCell ref="L3:L5"/>
    <mergeCell ref="AH3:AH5"/>
  </mergeCells>
  <dataValidations count="14">
    <dataValidation type="list" allowBlank="1" showInputMessage="1" showErrorMessage="1" sqref="L65:L69 O13:O16 O22:O26 N55:N59 N32:N39 O6:O7 N45:N49" xr:uid="{00000000-0002-0000-0400-000000000000}">
      <formula1>$AP$5:$AP$9</formula1>
    </dataValidation>
    <dataValidation type="list" allowBlank="1" showInputMessage="1" showErrorMessage="1" sqref="M55:M59 M32:M39 N22:N26 N13:N16 N6:N7 M45:M49" xr:uid="{00000000-0002-0000-0400-000001000000}">
      <formula1>$AP$3:$AP$4</formula1>
    </dataValidation>
    <dataValidation type="list" allowBlank="1" showInputMessage="1" showErrorMessage="1" sqref="G22:G26 G13:G16 G6:G7" xr:uid="{00000000-0002-0000-0400-000002000000}">
      <formula1>$AP$12:$AP$18</formula1>
    </dataValidation>
    <dataValidation type="list" allowBlank="1" showInputMessage="1" showErrorMessage="1" sqref="G55:G59 G32:G39" xr:uid="{00000000-0002-0000-0400-000003000000}">
      <formula1>$AP$22:$AP$28</formula1>
    </dataValidation>
    <dataValidation type="list" allowBlank="1" showInputMessage="1" showErrorMessage="1" sqref="J22:K26 J55:J59 J32:J39" xr:uid="{00000000-0002-0000-0400-000004000000}">
      <formula1>#REF!</formula1>
    </dataValidation>
    <dataValidation type="list" allowBlank="1" showInputMessage="1" showErrorMessage="1" sqref="H65:H69" xr:uid="{00000000-0002-0000-0400-000005000000}">
      <formula1>$AP$35:$AP$39</formula1>
    </dataValidation>
    <dataValidation type="list" allowBlank="1" showInputMessage="1" showErrorMessage="1" sqref="I55:I59 I32:I39" xr:uid="{00000000-0002-0000-0400-000006000000}">
      <formula1>$AP$50:$AP$51</formula1>
    </dataValidation>
    <dataValidation type="list" allowBlank="1" showInputMessage="1" showErrorMessage="1" sqref="G45" xr:uid="{00000000-0002-0000-0400-000008000000}">
      <formula1>$AP$58:$AP$61</formula1>
    </dataValidation>
    <dataValidation type="list" allowBlank="1" showInputMessage="1" showErrorMessage="1" sqref="K13:K16" xr:uid="{00000000-0002-0000-0400-000009000000}">
      <formula1>$AP$32:$AP$34</formula1>
    </dataValidation>
    <dataValidation type="list" allowBlank="1" showInputMessage="1" showErrorMessage="1" sqref="K6:K7" xr:uid="{00000000-0002-0000-0400-00000A000000}">
      <formula1>$AP$35:$AP$37</formula1>
    </dataValidation>
    <dataValidation type="list" allowBlank="1" showInputMessage="1" showErrorMessage="1" sqref="J13:J16" xr:uid="{00000000-0002-0000-0400-00000C000000}">
      <formula1>$AP$40:$AP$43</formula1>
    </dataValidation>
    <dataValidation type="list" allowBlank="1" showInputMessage="1" showErrorMessage="1" sqref="J6:J7" xr:uid="{00000000-0002-0000-0400-00000D000000}">
      <formula1>$AP$45:$AP$47</formula1>
    </dataValidation>
    <dataValidation type="list" allowBlank="1" showInputMessage="1" showErrorMessage="1" sqref="I45:I49" xr:uid="{00000000-0002-0000-0400-00000F000000}">
      <formula1>$AP$54:$AP$55</formula1>
    </dataValidation>
    <dataValidation type="list" allowBlank="1" showInputMessage="1" showErrorMessage="1" sqref="G46:G49" xr:uid="{00000000-0002-0000-0400-000010000000}">
      <formula1>$AP$58:$AP$60</formula1>
    </dataValidation>
  </dataValidations>
  <printOptions horizontalCentered="1"/>
  <pageMargins left="0.15748031496062992" right="0.15748031496062992" top="0.78740157480314965" bottom="0.78740157480314965" header="0.31496062992125984" footer="0.31496062992125984"/>
  <pageSetup scale="24" fitToHeight="14" orientation="landscape" r:id="rId1"/>
  <headerFooter alignWithMargins="0">
    <oddHeader>&amp;F</oddHeader>
    <oddFooter>&amp;L&amp;"Arial,Bold"SEPA Confidential&amp;C&amp;D&amp;RPage 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9"/>
    <pageSetUpPr fitToPage="1"/>
  </sheetPr>
  <dimension ref="A1:AQ71"/>
  <sheetViews>
    <sheetView tabSelected="1" topLeftCell="C31" zoomScale="70" zoomScaleNormal="70" workbookViewId="0">
      <selection activeCell="E44" sqref="E44"/>
    </sheetView>
  </sheetViews>
  <sheetFormatPr defaultColWidth="9.140625" defaultRowHeight="12.75" x14ac:dyDescent="0.2"/>
  <cols>
    <col min="1" max="1" width="20.5703125" style="19" bestFit="1" customWidth="1"/>
    <col min="2" max="3" width="20.5703125" style="19" customWidth="1"/>
    <col min="4" max="4" width="17.42578125" style="19" bestFit="1" customWidth="1"/>
    <col min="5" max="5" width="30.85546875" style="19" customWidth="1"/>
    <col min="6" max="6" width="20" style="19" bestFit="1" customWidth="1"/>
    <col min="7" max="7" width="41.140625" style="19" customWidth="1"/>
    <col min="8" max="8" width="17.5703125" style="19" customWidth="1"/>
    <col min="9" max="9" width="32.85546875" style="19" customWidth="1"/>
    <col min="10" max="10" width="41" style="19" customWidth="1"/>
    <col min="11" max="11" width="17.5703125" style="19" customWidth="1"/>
    <col min="12" max="13" width="17" style="19" customWidth="1"/>
    <col min="14" max="14" width="18.140625" style="19" customWidth="1"/>
    <col min="15" max="15" width="16.42578125" style="19" customWidth="1"/>
    <col min="16" max="16" width="10" style="19" customWidth="1"/>
    <col min="17" max="17" width="11.140625" style="19" customWidth="1"/>
    <col min="18" max="18" width="10" style="19" customWidth="1"/>
    <col min="19" max="19" width="12.140625" style="19" customWidth="1"/>
    <col min="20" max="20" width="13.5703125" style="19" customWidth="1"/>
    <col min="21" max="21" width="10.7109375" style="19" customWidth="1"/>
    <col min="22" max="22" width="11.42578125" style="19" customWidth="1"/>
    <col min="23" max="23" width="12.28515625" style="19" customWidth="1"/>
    <col min="24" max="24" width="10" style="19" customWidth="1"/>
    <col min="25" max="25" width="12.140625" style="19" customWidth="1"/>
    <col min="26" max="31" width="10" style="19" customWidth="1"/>
    <col min="32" max="32" width="16.28515625" style="19" customWidth="1"/>
    <col min="33" max="33" width="22.42578125" style="19" customWidth="1"/>
    <col min="34" max="34" width="21.140625" style="19" customWidth="1"/>
    <col min="35" max="35" width="11.7109375" style="19" customWidth="1"/>
    <col min="36" max="36" width="9.85546875" style="19" bestFit="1" customWidth="1"/>
    <col min="37" max="40" width="12.7109375" style="19" customWidth="1"/>
    <col min="41" max="41" width="27" style="19" customWidth="1"/>
    <col min="42" max="42" width="51.140625" style="19" hidden="1" customWidth="1"/>
    <col min="43" max="43" width="26.28515625" style="19" hidden="1" customWidth="1"/>
    <col min="44" max="16384" width="9.140625" style="19"/>
  </cols>
  <sheetData>
    <row r="1" spans="1:42" ht="16.5" thickBot="1" x14ac:dyDescent="0.25">
      <c r="A1" s="213" t="s">
        <v>177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5"/>
    </row>
    <row r="2" spans="1:42" ht="15.75" x14ac:dyDescent="0.2">
      <c r="A2" s="206" t="s">
        <v>15</v>
      </c>
      <c r="B2" s="207"/>
      <c r="C2" s="207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9"/>
    </row>
    <row r="3" spans="1:42" ht="22.5" customHeight="1" x14ac:dyDescent="0.2">
      <c r="A3" s="210" t="s">
        <v>16</v>
      </c>
      <c r="B3" s="203" t="s">
        <v>187</v>
      </c>
      <c r="C3" s="203" t="s">
        <v>188</v>
      </c>
      <c r="D3" s="211" t="s">
        <v>129</v>
      </c>
      <c r="E3" s="211" t="s">
        <v>17</v>
      </c>
      <c r="F3" s="211" t="s">
        <v>18</v>
      </c>
      <c r="G3" s="203" t="s">
        <v>191</v>
      </c>
      <c r="H3" s="211" t="s">
        <v>20</v>
      </c>
      <c r="I3" s="203" t="s">
        <v>135</v>
      </c>
      <c r="J3" s="211" t="s">
        <v>192</v>
      </c>
      <c r="K3" s="211" t="s">
        <v>193</v>
      </c>
      <c r="L3" s="211" t="s">
        <v>22</v>
      </c>
      <c r="M3" s="211" t="s">
        <v>170</v>
      </c>
      <c r="N3" s="203" t="s">
        <v>194</v>
      </c>
      <c r="O3" s="211" t="s">
        <v>195</v>
      </c>
      <c r="P3" s="211" t="s">
        <v>24</v>
      </c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 t="s">
        <v>25</v>
      </c>
      <c r="AG3" s="211" t="s">
        <v>26</v>
      </c>
      <c r="AH3" s="212" t="s">
        <v>1</v>
      </c>
      <c r="AP3" s="19" t="s">
        <v>165</v>
      </c>
    </row>
    <row r="4" spans="1:42" ht="37.5" customHeight="1" x14ac:dyDescent="0.2">
      <c r="A4" s="210"/>
      <c r="B4" s="204"/>
      <c r="C4" s="204"/>
      <c r="D4" s="211"/>
      <c r="E4" s="211"/>
      <c r="F4" s="211"/>
      <c r="G4" s="204"/>
      <c r="H4" s="211"/>
      <c r="I4" s="204"/>
      <c r="J4" s="211"/>
      <c r="K4" s="211"/>
      <c r="L4" s="211"/>
      <c r="M4" s="211"/>
      <c r="N4" s="204"/>
      <c r="O4" s="211"/>
      <c r="P4" s="211" t="s">
        <v>27</v>
      </c>
      <c r="Q4" s="211"/>
      <c r="R4" s="211" t="s">
        <v>28</v>
      </c>
      <c r="S4" s="211"/>
      <c r="T4" s="211" t="s">
        <v>29</v>
      </c>
      <c r="U4" s="211"/>
      <c r="V4" s="211" t="s">
        <v>30</v>
      </c>
      <c r="W4" s="211"/>
      <c r="X4" s="211" t="s">
        <v>31</v>
      </c>
      <c r="Y4" s="211"/>
      <c r="Z4" s="211" t="s">
        <v>32</v>
      </c>
      <c r="AA4" s="211"/>
      <c r="AB4" s="211" t="s">
        <v>33</v>
      </c>
      <c r="AC4" s="211"/>
      <c r="AD4" s="211" t="s">
        <v>34</v>
      </c>
      <c r="AE4" s="211"/>
      <c r="AF4" s="211"/>
      <c r="AG4" s="211"/>
      <c r="AH4" s="212"/>
      <c r="AP4" s="19" t="s">
        <v>166</v>
      </c>
    </row>
    <row r="5" spans="1:42" ht="20.25" customHeight="1" x14ac:dyDescent="0.2">
      <c r="A5" s="210"/>
      <c r="B5" s="205"/>
      <c r="C5" s="205"/>
      <c r="D5" s="211"/>
      <c r="E5" s="211"/>
      <c r="F5" s="211"/>
      <c r="G5" s="205"/>
      <c r="H5" s="211"/>
      <c r="I5" s="205"/>
      <c r="J5" s="211"/>
      <c r="K5" s="211"/>
      <c r="L5" s="211"/>
      <c r="M5" s="211"/>
      <c r="N5" s="205"/>
      <c r="O5" s="211"/>
      <c r="P5" s="155" t="s">
        <v>35</v>
      </c>
      <c r="Q5" s="155" t="s">
        <v>36</v>
      </c>
      <c r="R5" s="155" t="s">
        <v>35</v>
      </c>
      <c r="S5" s="155" t="s">
        <v>36</v>
      </c>
      <c r="T5" s="155" t="s">
        <v>35</v>
      </c>
      <c r="U5" s="155" t="s">
        <v>36</v>
      </c>
      <c r="V5" s="155" t="s">
        <v>35</v>
      </c>
      <c r="W5" s="155" t="s">
        <v>36</v>
      </c>
      <c r="X5" s="155" t="s">
        <v>35</v>
      </c>
      <c r="Y5" s="155" t="s">
        <v>36</v>
      </c>
      <c r="Z5" s="155" t="s">
        <v>35</v>
      </c>
      <c r="AA5" s="155" t="s">
        <v>36</v>
      </c>
      <c r="AB5" s="155" t="s">
        <v>35</v>
      </c>
      <c r="AC5" s="155" t="s">
        <v>36</v>
      </c>
      <c r="AD5" s="155" t="s">
        <v>35</v>
      </c>
      <c r="AE5" s="155" t="s">
        <v>36</v>
      </c>
      <c r="AF5" s="211"/>
      <c r="AG5" s="211"/>
      <c r="AH5" s="212"/>
      <c r="AP5" s="33" t="s">
        <v>121</v>
      </c>
    </row>
    <row r="6" spans="1:42" ht="12.75" customHeight="1" x14ac:dyDescent="0.2">
      <c r="A6" s="34"/>
      <c r="B6" s="35"/>
      <c r="C6" s="35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7"/>
      <c r="AP6" s="33" t="s">
        <v>122</v>
      </c>
    </row>
    <row r="7" spans="1:42" ht="12.75" customHeight="1" x14ac:dyDescent="0.2">
      <c r="A7" s="34"/>
      <c r="B7" s="35"/>
      <c r="C7" s="35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7"/>
      <c r="AP7" s="33" t="s">
        <v>123</v>
      </c>
    </row>
    <row r="8" spans="1:42" ht="12.75" customHeight="1" x14ac:dyDescent="0.2">
      <c r="A8" s="34"/>
      <c r="B8" s="35"/>
      <c r="C8" s="35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7"/>
      <c r="AP8" s="33" t="s">
        <v>124</v>
      </c>
    </row>
    <row r="9" spans="1:42" ht="12.75" customHeight="1" x14ac:dyDescent="0.2">
      <c r="A9" s="34"/>
      <c r="B9" s="35"/>
      <c r="C9" s="35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7"/>
      <c r="AP9" s="33" t="s">
        <v>125</v>
      </c>
    </row>
    <row r="10" spans="1:42" ht="12.75" customHeight="1" thickBot="1" x14ac:dyDescent="0.25">
      <c r="A10" s="38"/>
      <c r="B10" s="39"/>
      <c r="C10" s="39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1"/>
      <c r="AP10" s="33" t="s">
        <v>126</v>
      </c>
    </row>
    <row r="11" spans="1:42" ht="12.75" customHeight="1" thickBot="1" x14ac:dyDescent="0.25">
      <c r="AP11" s="33" t="s">
        <v>127</v>
      </c>
    </row>
    <row r="12" spans="1:42" ht="15.75" customHeight="1" x14ac:dyDescent="0.2">
      <c r="A12" s="206" t="s">
        <v>37</v>
      </c>
      <c r="B12" s="207"/>
      <c r="C12" s="207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9"/>
      <c r="AP12" s="33" t="s">
        <v>128</v>
      </c>
    </row>
    <row r="13" spans="1:42" ht="18.75" customHeight="1" x14ac:dyDescent="0.2">
      <c r="A13" s="210" t="s">
        <v>16</v>
      </c>
      <c r="B13" s="203" t="s">
        <v>187</v>
      </c>
      <c r="C13" s="203" t="s">
        <v>188</v>
      </c>
      <c r="D13" s="211" t="s">
        <v>129</v>
      </c>
      <c r="E13" s="211" t="s">
        <v>17</v>
      </c>
      <c r="F13" s="211" t="s">
        <v>18</v>
      </c>
      <c r="G13" s="203" t="s">
        <v>196</v>
      </c>
      <c r="H13" s="211" t="s">
        <v>20</v>
      </c>
      <c r="I13" s="203" t="s">
        <v>135</v>
      </c>
      <c r="J13" s="211" t="s">
        <v>192</v>
      </c>
      <c r="K13" s="211" t="s">
        <v>193</v>
      </c>
      <c r="L13" s="211" t="s">
        <v>22</v>
      </c>
      <c r="M13" s="211" t="s">
        <v>170</v>
      </c>
      <c r="N13" s="203" t="s">
        <v>194</v>
      </c>
      <c r="O13" s="211" t="s">
        <v>195</v>
      </c>
      <c r="P13" s="211" t="s">
        <v>24</v>
      </c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 t="s">
        <v>25</v>
      </c>
      <c r="AG13" s="211" t="s">
        <v>26</v>
      </c>
      <c r="AH13" s="212" t="s">
        <v>1</v>
      </c>
    </row>
    <row r="14" spans="1:42" ht="35.25" customHeight="1" x14ac:dyDescent="0.2">
      <c r="A14" s="210"/>
      <c r="B14" s="204"/>
      <c r="C14" s="204"/>
      <c r="D14" s="211"/>
      <c r="E14" s="211"/>
      <c r="F14" s="211"/>
      <c r="G14" s="204"/>
      <c r="H14" s="211"/>
      <c r="I14" s="204"/>
      <c r="J14" s="211"/>
      <c r="K14" s="211"/>
      <c r="L14" s="211"/>
      <c r="M14" s="211"/>
      <c r="N14" s="204"/>
      <c r="O14" s="211"/>
      <c r="P14" s="211" t="s">
        <v>27</v>
      </c>
      <c r="Q14" s="211"/>
      <c r="R14" s="211" t="s">
        <v>28</v>
      </c>
      <c r="S14" s="211"/>
      <c r="T14" s="211" t="s">
        <v>29</v>
      </c>
      <c r="U14" s="211"/>
      <c r="V14" s="211" t="s">
        <v>30</v>
      </c>
      <c r="W14" s="211"/>
      <c r="X14" s="211" t="s">
        <v>31</v>
      </c>
      <c r="Y14" s="211"/>
      <c r="Z14" s="211" t="s">
        <v>32</v>
      </c>
      <c r="AA14" s="211"/>
      <c r="AB14" s="211" t="s">
        <v>33</v>
      </c>
      <c r="AC14" s="211"/>
      <c r="AD14" s="211" t="s">
        <v>34</v>
      </c>
      <c r="AE14" s="211"/>
      <c r="AF14" s="211"/>
      <c r="AG14" s="211"/>
      <c r="AH14" s="212"/>
    </row>
    <row r="15" spans="1:42" ht="25.5" customHeight="1" x14ac:dyDescent="0.2">
      <c r="A15" s="210"/>
      <c r="B15" s="205"/>
      <c r="C15" s="205"/>
      <c r="D15" s="211"/>
      <c r="E15" s="211"/>
      <c r="F15" s="211"/>
      <c r="G15" s="205"/>
      <c r="H15" s="211"/>
      <c r="I15" s="205"/>
      <c r="J15" s="211"/>
      <c r="K15" s="211"/>
      <c r="L15" s="211"/>
      <c r="M15" s="211"/>
      <c r="N15" s="205"/>
      <c r="O15" s="211"/>
      <c r="P15" s="155" t="s">
        <v>35</v>
      </c>
      <c r="Q15" s="155" t="s">
        <v>36</v>
      </c>
      <c r="R15" s="155" t="s">
        <v>35</v>
      </c>
      <c r="S15" s="155" t="s">
        <v>36</v>
      </c>
      <c r="T15" s="155" t="s">
        <v>35</v>
      </c>
      <c r="U15" s="155" t="s">
        <v>36</v>
      </c>
      <c r="V15" s="155" t="s">
        <v>35</v>
      </c>
      <c r="W15" s="155" t="s">
        <v>36</v>
      </c>
      <c r="X15" s="155" t="s">
        <v>35</v>
      </c>
      <c r="Y15" s="155" t="s">
        <v>36</v>
      </c>
      <c r="Z15" s="155" t="s">
        <v>35</v>
      </c>
      <c r="AA15" s="155" t="s">
        <v>36</v>
      </c>
      <c r="AB15" s="155" t="s">
        <v>35</v>
      </c>
      <c r="AC15" s="155" t="s">
        <v>36</v>
      </c>
      <c r="AD15" s="155" t="s">
        <v>35</v>
      </c>
      <c r="AE15" s="155" t="s">
        <v>36</v>
      </c>
      <c r="AF15" s="211"/>
      <c r="AG15" s="211"/>
      <c r="AH15" s="212"/>
      <c r="AP15" s="33" t="s">
        <v>72</v>
      </c>
    </row>
    <row r="16" spans="1:42" ht="51" x14ac:dyDescent="0.2">
      <c r="A16" s="34" t="s">
        <v>509</v>
      </c>
      <c r="B16" s="35">
        <v>4</v>
      </c>
      <c r="C16" s="35"/>
      <c r="D16" s="36"/>
      <c r="E16" s="170" t="s">
        <v>507</v>
      </c>
      <c r="F16" s="36"/>
      <c r="G16" s="36" t="s">
        <v>76</v>
      </c>
      <c r="H16" s="36"/>
      <c r="I16" s="36"/>
      <c r="J16" s="36" t="s">
        <v>91</v>
      </c>
      <c r="K16" s="36" t="s">
        <v>110</v>
      </c>
      <c r="L16" s="171">
        <v>1060000</v>
      </c>
      <c r="M16" s="36">
        <v>4</v>
      </c>
      <c r="N16" s="36" t="s">
        <v>165</v>
      </c>
      <c r="O16" s="36" t="s">
        <v>121</v>
      </c>
      <c r="P16" s="48">
        <v>43742</v>
      </c>
      <c r="Q16" s="62"/>
      <c r="R16" s="48">
        <f>P16+15</f>
        <v>43757</v>
      </c>
      <c r="S16" s="48"/>
      <c r="T16" s="48">
        <f>R16+133</f>
        <v>43890</v>
      </c>
      <c r="U16" s="86"/>
      <c r="V16" s="48">
        <f>T16+45</f>
        <v>43935</v>
      </c>
      <c r="W16" s="36"/>
      <c r="X16" s="48">
        <f>V16+35</f>
        <v>43970</v>
      </c>
      <c r="Y16" s="36"/>
      <c r="Z16" s="48">
        <f>X16+20</f>
        <v>43990</v>
      </c>
      <c r="AA16" s="36"/>
      <c r="AB16" s="48">
        <v>44000</v>
      </c>
      <c r="AC16" s="87"/>
      <c r="AD16" s="48">
        <v>44182</v>
      </c>
      <c r="AE16" s="87"/>
      <c r="AF16" s="36"/>
      <c r="AG16" s="36"/>
      <c r="AH16" s="37" t="s">
        <v>274</v>
      </c>
      <c r="AP16" s="33" t="s">
        <v>73</v>
      </c>
    </row>
    <row r="17" spans="1:42" ht="51" x14ac:dyDescent="0.2">
      <c r="A17" s="34" t="s">
        <v>509</v>
      </c>
      <c r="B17" s="35">
        <v>4</v>
      </c>
      <c r="C17" s="35"/>
      <c r="D17" s="36"/>
      <c r="E17" s="170" t="s">
        <v>508</v>
      </c>
      <c r="F17" s="36"/>
      <c r="G17" s="36" t="s">
        <v>76</v>
      </c>
      <c r="H17" s="36"/>
      <c r="I17" s="36"/>
      <c r="J17" s="36" t="s">
        <v>91</v>
      </c>
      <c r="K17" s="36" t="s">
        <v>110</v>
      </c>
      <c r="L17" s="171">
        <v>3000012</v>
      </c>
      <c r="M17" s="36">
        <v>4</v>
      </c>
      <c r="N17" s="36" t="s">
        <v>165</v>
      </c>
      <c r="O17" s="36" t="s">
        <v>121</v>
      </c>
      <c r="P17" s="48">
        <v>43784</v>
      </c>
      <c r="Q17" s="62"/>
      <c r="R17" s="48">
        <f>P17+15</f>
        <v>43799</v>
      </c>
      <c r="S17" s="48"/>
      <c r="T17" s="48">
        <f>R17+133</f>
        <v>43932</v>
      </c>
      <c r="U17" s="154"/>
      <c r="V17" s="48">
        <f>T17+45</f>
        <v>43977</v>
      </c>
      <c r="W17" s="36"/>
      <c r="X17" s="48">
        <f>V17+35</f>
        <v>44012</v>
      </c>
      <c r="Y17" s="36"/>
      <c r="Z17" s="48">
        <f>X17+20</f>
        <v>44032</v>
      </c>
      <c r="AA17" s="36"/>
      <c r="AB17" s="48">
        <v>44042</v>
      </c>
      <c r="AC17" s="87"/>
      <c r="AD17" s="48">
        <v>44224</v>
      </c>
      <c r="AE17" s="87"/>
      <c r="AF17" s="36"/>
      <c r="AG17" s="36"/>
      <c r="AH17" s="37" t="s">
        <v>274</v>
      </c>
      <c r="AP17" s="33" t="s">
        <v>74</v>
      </c>
    </row>
    <row r="18" spans="1:42" ht="51" x14ac:dyDescent="0.2">
      <c r="A18" s="34" t="s">
        <v>509</v>
      </c>
      <c r="B18" s="35">
        <v>5</v>
      </c>
      <c r="C18" s="35"/>
      <c r="D18" s="36"/>
      <c r="E18" s="170" t="s">
        <v>510</v>
      </c>
      <c r="F18" s="36"/>
      <c r="G18" s="36" t="s">
        <v>76</v>
      </c>
      <c r="H18" s="36"/>
      <c r="I18" s="36"/>
      <c r="J18" s="36" t="s">
        <v>91</v>
      </c>
      <c r="K18" s="36" t="s">
        <v>110</v>
      </c>
      <c r="L18" s="171">
        <v>424000</v>
      </c>
      <c r="M18" s="36">
        <v>4</v>
      </c>
      <c r="N18" s="36" t="s">
        <v>165</v>
      </c>
      <c r="O18" s="36" t="s">
        <v>121</v>
      </c>
      <c r="P18" s="48">
        <v>43700</v>
      </c>
      <c r="Q18" s="62"/>
      <c r="R18" s="48">
        <f>P18+15</f>
        <v>43715</v>
      </c>
      <c r="S18" s="48"/>
      <c r="T18" s="48">
        <f>R18+133</f>
        <v>43848</v>
      </c>
      <c r="U18" s="154"/>
      <c r="V18" s="48">
        <f>T18+45</f>
        <v>43893</v>
      </c>
      <c r="W18" s="36"/>
      <c r="X18" s="48">
        <f>V18+35</f>
        <v>43928</v>
      </c>
      <c r="Y18" s="36"/>
      <c r="Z18" s="48">
        <f>X18+20</f>
        <v>43948</v>
      </c>
      <c r="AA18" s="36"/>
      <c r="AB18" s="48">
        <v>43958</v>
      </c>
      <c r="AC18" s="87"/>
      <c r="AD18" s="48">
        <v>44140</v>
      </c>
      <c r="AE18" s="87"/>
      <c r="AF18" s="36"/>
      <c r="AG18" s="36"/>
      <c r="AH18" s="37" t="s">
        <v>274</v>
      </c>
      <c r="AP18" s="33" t="s">
        <v>75</v>
      </c>
    </row>
    <row r="19" spans="1:42" x14ac:dyDescent="0.2">
      <c r="A19" s="34"/>
      <c r="B19" s="35"/>
      <c r="C19" s="35"/>
      <c r="D19" s="36"/>
      <c r="E19" s="36"/>
      <c r="F19" s="36"/>
      <c r="G19" s="36"/>
      <c r="H19" s="36"/>
      <c r="I19" s="36"/>
      <c r="J19" s="36"/>
      <c r="K19" s="36"/>
      <c r="L19" s="91"/>
      <c r="M19" s="36"/>
      <c r="N19" s="36"/>
      <c r="O19" s="36"/>
      <c r="P19" s="48"/>
      <c r="Q19" s="36"/>
      <c r="R19" s="48"/>
      <c r="S19" s="36"/>
      <c r="T19" s="48"/>
      <c r="U19" s="86"/>
      <c r="V19" s="48"/>
      <c r="W19" s="36"/>
      <c r="X19" s="48"/>
      <c r="Y19" s="36"/>
      <c r="Z19" s="48"/>
      <c r="AA19" s="36"/>
      <c r="AB19" s="48"/>
      <c r="AC19" s="87"/>
      <c r="AD19" s="48"/>
      <c r="AE19" s="87"/>
      <c r="AF19" s="36"/>
      <c r="AG19" s="36"/>
      <c r="AH19" s="37"/>
      <c r="AP19" s="33" t="s">
        <v>76</v>
      </c>
    </row>
    <row r="20" spans="1:42" x14ac:dyDescent="0.2">
      <c r="A20" s="49"/>
      <c r="B20" s="50"/>
      <c r="C20" s="50"/>
      <c r="D20" s="51"/>
      <c r="E20" s="51"/>
      <c r="F20" s="51"/>
      <c r="G20" s="51"/>
      <c r="H20" s="51"/>
      <c r="I20" s="51"/>
      <c r="J20" s="51"/>
      <c r="K20" s="51"/>
      <c r="L20" s="95">
        <f>SUM(L16:L19)</f>
        <v>4484012</v>
      </c>
      <c r="M20" s="51"/>
      <c r="N20" s="51"/>
      <c r="O20" s="51"/>
      <c r="P20" s="52"/>
      <c r="Q20" s="51"/>
      <c r="R20" s="52"/>
      <c r="S20" s="51"/>
      <c r="T20" s="52"/>
      <c r="U20" s="51"/>
      <c r="V20" s="52"/>
      <c r="W20" s="51"/>
      <c r="X20" s="52"/>
      <c r="Y20" s="51"/>
      <c r="Z20" s="52"/>
      <c r="AA20" s="51"/>
      <c r="AB20" s="52"/>
      <c r="AC20" s="51"/>
      <c r="AD20" s="52"/>
      <c r="AE20" s="51"/>
      <c r="AF20" s="51"/>
      <c r="AG20" s="51"/>
      <c r="AH20" s="53"/>
      <c r="AP20" s="33"/>
    </row>
    <row r="21" spans="1:42" ht="13.5" thickBot="1" x14ac:dyDescent="0.25">
      <c r="A21" s="38"/>
      <c r="B21" s="39"/>
      <c r="C21" s="39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1"/>
      <c r="AP21" s="33" t="s">
        <v>77</v>
      </c>
    </row>
    <row r="22" spans="1:42" ht="13.5" thickBot="1" x14ac:dyDescent="0.25">
      <c r="AP22" s="33" t="s">
        <v>78</v>
      </c>
    </row>
    <row r="23" spans="1:42" ht="15.75" customHeight="1" x14ac:dyDescent="0.2">
      <c r="A23" s="206" t="s">
        <v>130</v>
      </c>
      <c r="B23" s="207"/>
      <c r="C23" s="207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9"/>
      <c r="AP23" s="33" t="s">
        <v>79</v>
      </c>
    </row>
    <row r="24" spans="1:42" ht="20.25" customHeight="1" x14ac:dyDescent="0.2">
      <c r="A24" s="210" t="s">
        <v>16</v>
      </c>
      <c r="B24" s="203" t="s">
        <v>187</v>
      </c>
      <c r="C24" s="203" t="s">
        <v>188</v>
      </c>
      <c r="D24" s="211" t="s">
        <v>129</v>
      </c>
      <c r="E24" s="211" t="s">
        <v>17</v>
      </c>
      <c r="F24" s="211" t="s">
        <v>18</v>
      </c>
      <c r="G24" s="203" t="s">
        <v>196</v>
      </c>
      <c r="H24" s="211" t="s">
        <v>20</v>
      </c>
      <c r="I24" s="203" t="s">
        <v>135</v>
      </c>
      <c r="J24" s="211" t="s">
        <v>192</v>
      </c>
      <c r="K24" s="211" t="s">
        <v>197</v>
      </c>
      <c r="L24" s="211" t="s">
        <v>22</v>
      </c>
      <c r="M24" s="211" t="s">
        <v>170</v>
      </c>
      <c r="N24" s="203" t="s">
        <v>194</v>
      </c>
      <c r="O24" s="211" t="s">
        <v>195</v>
      </c>
      <c r="P24" s="211" t="s">
        <v>24</v>
      </c>
      <c r="Q24" s="211"/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1"/>
      <c r="AD24" s="211"/>
      <c r="AE24" s="211"/>
      <c r="AF24" s="211" t="s">
        <v>25</v>
      </c>
      <c r="AG24" s="211" t="s">
        <v>26</v>
      </c>
      <c r="AH24" s="212" t="s">
        <v>1</v>
      </c>
    </row>
    <row r="25" spans="1:42" ht="34.5" customHeight="1" x14ac:dyDescent="0.2">
      <c r="A25" s="210"/>
      <c r="B25" s="204"/>
      <c r="C25" s="204"/>
      <c r="D25" s="211"/>
      <c r="E25" s="211"/>
      <c r="F25" s="211"/>
      <c r="G25" s="204"/>
      <c r="H25" s="211"/>
      <c r="I25" s="204"/>
      <c r="J25" s="211"/>
      <c r="K25" s="211"/>
      <c r="L25" s="211"/>
      <c r="M25" s="211"/>
      <c r="N25" s="204"/>
      <c r="O25" s="211"/>
      <c r="P25" s="211" t="s">
        <v>27</v>
      </c>
      <c r="Q25" s="211"/>
      <c r="R25" s="211" t="s">
        <v>28</v>
      </c>
      <c r="S25" s="211"/>
      <c r="T25" s="211" t="s">
        <v>29</v>
      </c>
      <c r="U25" s="211"/>
      <c r="V25" s="211" t="s">
        <v>30</v>
      </c>
      <c r="W25" s="211"/>
      <c r="X25" s="211" t="s">
        <v>31</v>
      </c>
      <c r="Y25" s="211"/>
      <c r="Z25" s="211" t="s">
        <v>32</v>
      </c>
      <c r="AA25" s="211"/>
      <c r="AB25" s="211" t="s">
        <v>33</v>
      </c>
      <c r="AC25" s="211"/>
      <c r="AD25" s="211" t="s">
        <v>34</v>
      </c>
      <c r="AE25" s="211"/>
      <c r="AF25" s="211"/>
      <c r="AG25" s="211"/>
      <c r="AH25" s="212"/>
    </row>
    <row r="26" spans="1:42" ht="26.25" customHeight="1" x14ac:dyDescent="0.2">
      <c r="A26" s="210"/>
      <c r="B26" s="205"/>
      <c r="C26" s="205"/>
      <c r="D26" s="211"/>
      <c r="E26" s="211"/>
      <c r="F26" s="211"/>
      <c r="G26" s="205"/>
      <c r="H26" s="211"/>
      <c r="I26" s="205"/>
      <c r="J26" s="211"/>
      <c r="K26" s="211"/>
      <c r="L26" s="211"/>
      <c r="M26" s="211"/>
      <c r="N26" s="205"/>
      <c r="O26" s="211"/>
      <c r="P26" s="155" t="s">
        <v>35</v>
      </c>
      <c r="Q26" s="155" t="s">
        <v>36</v>
      </c>
      <c r="R26" s="155" t="s">
        <v>35</v>
      </c>
      <c r="S26" s="155" t="s">
        <v>36</v>
      </c>
      <c r="T26" s="155" t="s">
        <v>35</v>
      </c>
      <c r="U26" s="155" t="s">
        <v>36</v>
      </c>
      <c r="V26" s="155" t="s">
        <v>35</v>
      </c>
      <c r="W26" s="155" t="s">
        <v>36</v>
      </c>
      <c r="X26" s="155" t="s">
        <v>35</v>
      </c>
      <c r="Y26" s="155" t="s">
        <v>36</v>
      </c>
      <c r="Z26" s="155" t="s">
        <v>35</v>
      </c>
      <c r="AA26" s="155" t="s">
        <v>36</v>
      </c>
      <c r="AB26" s="155" t="s">
        <v>35</v>
      </c>
      <c r="AC26" s="155" t="s">
        <v>36</v>
      </c>
      <c r="AD26" s="155" t="s">
        <v>35</v>
      </c>
      <c r="AE26" s="155" t="s">
        <v>36</v>
      </c>
      <c r="AF26" s="211"/>
      <c r="AG26" s="211"/>
      <c r="AH26" s="212"/>
    </row>
    <row r="27" spans="1:42" ht="76.5" x14ac:dyDescent="0.2">
      <c r="A27" s="34" t="s">
        <v>509</v>
      </c>
      <c r="B27" s="35">
        <v>4</v>
      </c>
      <c r="C27" s="35"/>
      <c r="D27" s="36"/>
      <c r="E27" s="170" t="s">
        <v>511</v>
      </c>
      <c r="F27" s="36"/>
      <c r="G27" s="36" t="s">
        <v>76</v>
      </c>
      <c r="H27" s="36">
        <v>1</v>
      </c>
      <c r="I27" s="36"/>
      <c r="J27" s="36" t="s">
        <v>93</v>
      </c>
      <c r="K27" s="36" t="s">
        <v>119</v>
      </c>
      <c r="L27" s="171">
        <v>1794000</v>
      </c>
      <c r="M27" s="36">
        <v>4</v>
      </c>
      <c r="N27" s="36" t="s">
        <v>165</v>
      </c>
      <c r="O27" s="36" t="s">
        <v>121</v>
      </c>
      <c r="P27" s="48">
        <v>44246</v>
      </c>
      <c r="Q27" s="36"/>
      <c r="R27" s="48">
        <f>P27+43</f>
        <v>44289</v>
      </c>
      <c r="S27" s="36"/>
      <c r="T27" s="48">
        <f>R27+13</f>
        <v>44302</v>
      </c>
      <c r="U27" s="86"/>
      <c r="V27" s="48">
        <f>T27+45</f>
        <v>44347</v>
      </c>
      <c r="W27" s="36"/>
      <c r="X27" s="48">
        <f>V27+40</f>
        <v>44387</v>
      </c>
      <c r="Y27" s="36"/>
      <c r="Z27" s="48">
        <f>X27+10</f>
        <v>44397</v>
      </c>
      <c r="AA27" s="36"/>
      <c r="AB27" s="48">
        <f>Z27+17</f>
        <v>44414</v>
      </c>
      <c r="AC27" s="87"/>
      <c r="AD27" s="48">
        <v>44609</v>
      </c>
      <c r="AE27" s="87"/>
      <c r="AF27" s="36"/>
      <c r="AG27" s="36"/>
      <c r="AH27" s="37"/>
      <c r="AP27" s="33" t="s">
        <v>179</v>
      </c>
    </row>
    <row r="28" spans="1:42" ht="25.5" x14ac:dyDescent="0.2">
      <c r="A28" s="34" t="s">
        <v>509</v>
      </c>
      <c r="B28" s="35">
        <v>4</v>
      </c>
      <c r="C28" s="35"/>
      <c r="D28" s="36"/>
      <c r="E28" s="172" t="s">
        <v>512</v>
      </c>
      <c r="F28" s="36"/>
      <c r="G28" s="36" t="s">
        <v>73</v>
      </c>
      <c r="H28" s="36">
        <v>1</v>
      </c>
      <c r="I28" s="36"/>
      <c r="J28" s="36" t="s">
        <v>93</v>
      </c>
      <c r="K28" s="36" t="s">
        <v>119</v>
      </c>
      <c r="L28" s="171">
        <v>115000</v>
      </c>
      <c r="M28" s="36">
        <v>4</v>
      </c>
      <c r="N28" s="36" t="s">
        <v>165</v>
      </c>
      <c r="O28" s="36" t="s">
        <v>121</v>
      </c>
      <c r="P28" s="48">
        <v>44246</v>
      </c>
      <c r="Q28" s="36"/>
      <c r="R28" s="48">
        <f>P28+43</f>
        <v>44289</v>
      </c>
      <c r="S28" s="36"/>
      <c r="T28" s="48">
        <f>R28+13</f>
        <v>44302</v>
      </c>
      <c r="U28" s="86"/>
      <c r="V28" s="48">
        <f>T28+45</f>
        <v>44347</v>
      </c>
      <c r="W28" s="36"/>
      <c r="X28" s="48">
        <f>V28+40</f>
        <v>44387</v>
      </c>
      <c r="Y28" s="36"/>
      <c r="Z28" s="48">
        <f>X28+10</f>
        <v>44397</v>
      </c>
      <c r="AA28" s="36"/>
      <c r="AB28" s="48">
        <v>44427</v>
      </c>
      <c r="AC28" s="87"/>
      <c r="AD28" s="48">
        <v>44553</v>
      </c>
      <c r="AE28" s="87"/>
      <c r="AF28" s="36"/>
      <c r="AG28" s="36"/>
      <c r="AH28" s="37"/>
      <c r="AP28" s="33" t="s">
        <v>179</v>
      </c>
    </row>
    <row r="29" spans="1:42" ht="14.45" customHeight="1" x14ac:dyDescent="0.2">
      <c r="A29" s="34"/>
      <c r="B29" s="35"/>
      <c r="C29" s="35"/>
      <c r="D29" s="36"/>
      <c r="E29" s="36"/>
      <c r="F29" s="36"/>
      <c r="G29" s="36"/>
      <c r="H29" s="36"/>
      <c r="I29" s="36"/>
      <c r="J29" s="36"/>
      <c r="K29" s="36"/>
      <c r="L29" s="59"/>
      <c r="M29" s="36"/>
      <c r="N29" s="36"/>
      <c r="O29" s="36"/>
      <c r="P29" s="48"/>
      <c r="Q29" s="36"/>
      <c r="R29" s="48"/>
      <c r="S29" s="36"/>
      <c r="T29" s="48"/>
      <c r="U29" s="36"/>
      <c r="V29" s="48"/>
      <c r="W29" s="36"/>
      <c r="X29" s="48"/>
      <c r="Y29" s="36"/>
      <c r="Z29" s="48"/>
      <c r="AA29" s="36"/>
      <c r="AB29" s="48"/>
      <c r="AC29" s="87"/>
      <c r="AD29" s="48"/>
      <c r="AE29" s="87"/>
      <c r="AF29" s="36"/>
      <c r="AG29" s="36"/>
      <c r="AH29" s="37"/>
      <c r="AP29" s="33" t="s">
        <v>74</v>
      </c>
    </row>
    <row r="30" spans="1:42" ht="13.5" thickBot="1" x14ac:dyDescent="0.25">
      <c r="L30" s="68">
        <f>SUM(L27:L29)</f>
        <v>1909000</v>
      </c>
      <c r="AP30" s="42" t="s">
        <v>84</v>
      </c>
    </row>
    <row r="31" spans="1:42" ht="15.75" customHeight="1" x14ac:dyDescent="0.2">
      <c r="A31" s="206" t="s">
        <v>131</v>
      </c>
      <c r="B31" s="207"/>
      <c r="C31" s="207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/>
      <c r="AF31" s="208"/>
      <c r="AG31" s="208"/>
      <c r="AH31" s="208"/>
      <c r="AI31" s="208"/>
      <c r="AJ31" s="208"/>
      <c r="AK31" s="208"/>
      <c r="AL31" s="208"/>
      <c r="AM31" s="208"/>
      <c r="AN31" s="208"/>
      <c r="AO31" s="209"/>
      <c r="AP31" s="42" t="s">
        <v>85</v>
      </c>
    </row>
    <row r="32" spans="1:42" ht="12.75" customHeight="1" x14ac:dyDescent="0.2">
      <c r="A32" s="210" t="s">
        <v>16</v>
      </c>
      <c r="B32" s="203" t="s">
        <v>187</v>
      </c>
      <c r="C32" s="203" t="s">
        <v>188</v>
      </c>
      <c r="D32" s="211" t="s">
        <v>129</v>
      </c>
      <c r="E32" s="211" t="s">
        <v>17</v>
      </c>
      <c r="F32" s="211" t="s">
        <v>18</v>
      </c>
      <c r="G32" s="203" t="s">
        <v>196</v>
      </c>
      <c r="H32" s="211" t="s">
        <v>135</v>
      </c>
      <c r="I32" s="211" t="s">
        <v>192</v>
      </c>
      <c r="J32" s="211" t="s">
        <v>197</v>
      </c>
      <c r="K32" s="211" t="s">
        <v>22</v>
      </c>
      <c r="L32" s="211" t="s">
        <v>170</v>
      </c>
      <c r="M32" s="203" t="s">
        <v>194</v>
      </c>
      <c r="N32" s="211" t="s">
        <v>195</v>
      </c>
      <c r="O32" s="211" t="s">
        <v>24</v>
      </c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1"/>
      <c r="AI32" s="211"/>
      <c r="AJ32" s="211"/>
      <c r="AK32" s="211" t="s">
        <v>39</v>
      </c>
      <c r="AL32" s="211" t="s">
        <v>40</v>
      </c>
      <c r="AM32" s="211" t="s">
        <v>41</v>
      </c>
      <c r="AN32" s="211" t="s">
        <v>42</v>
      </c>
      <c r="AO32" s="212" t="s">
        <v>1</v>
      </c>
    </row>
    <row r="33" spans="1:43" ht="36" customHeight="1" x14ac:dyDescent="0.2">
      <c r="A33" s="210"/>
      <c r="B33" s="204"/>
      <c r="C33" s="204"/>
      <c r="D33" s="211"/>
      <c r="E33" s="211"/>
      <c r="F33" s="211"/>
      <c r="G33" s="204"/>
      <c r="H33" s="211"/>
      <c r="I33" s="211"/>
      <c r="J33" s="211"/>
      <c r="K33" s="211"/>
      <c r="L33" s="211"/>
      <c r="M33" s="204"/>
      <c r="N33" s="211"/>
      <c r="O33" s="211" t="s">
        <v>43</v>
      </c>
      <c r="P33" s="211"/>
      <c r="Q33" s="211" t="s">
        <v>136</v>
      </c>
      <c r="R33" s="211"/>
      <c r="S33" s="211" t="s">
        <v>137</v>
      </c>
      <c r="T33" s="211"/>
      <c r="U33" s="211" t="s">
        <v>138</v>
      </c>
      <c r="V33" s="211"/>
      <c r="W33" s="211" t="s">
        <v>30</v>
      </c>
      <c r="X33" s="211"/>
      <c r="Y33" s="211" t="s">
        <v>44</v>
      </c>
      <c r="Z33" s="211"/>
      <c r="AA33" s="211" t="s">
        <v>45</v>
      </c>
      <c r="AB33" s="211"/>
      <c r="AC33" s="211" t="s">
        <v>46</v>
      </c>
      <c r="AD33" s="211"/>
      <c r="AE33" s="211" t="s">
        <v>47</v>
      </c>
      <c r="AF33" s="211"/>
      <c r="AG33" s="211" t="s">
        <v>33</v>
      </c>
      <c r="AH33" s="211"/>
      <c r="AI33" s="211" t="s">
        <v>34</v>
      </c>
      <c r="AJ33" s="211"/>
      <c r="AK33" s="211"/>
      <c r="AL33" s="211"/>
      <c r="AM33" s="211"/>
      <c r="AN33" s="211"/>
      <c r="AO33" s="212"/>
    </row>
    <row r="34" spans="1:43" ht="23.25" customHeight="1" x14ac:dyDescent="0.2">
      <c r="A34" s="210"/>
      <c r="B34" s="205"/>
      <c r="C34" s="205"/>
      <c r="D34" s="211"/>
      <c r="E34" s="211"/>
      <c r="F34" s="211"/>
      <c r="G34" s="205"/>
      <c r="H34" s="211"/>
      <c r="I34" s="211"/>
      <c r="J34" s="211"/>
      <c r="K34" s="211"/>
      <c r="L34" s="211"/>
      <c r="M34" s="205"/>
      <c r="N34" s="211"/>
      <c r="O34" s="155" t="s">
        <v>35</v>
      </c>
      <c r="P34" s="155" t="s">
        <v>36</v>
      </c>
      <c r="Q34" s="155" t="s">
        <v>35</v>
      </c>
      <c r="R34" s="155" t="s">
        <v>36</v>
      </c>
      <c r="S34" s="155" t="s">
        <v>35</v>
      </c>
      <c r="T34" s="155" t="s">
        <v>36</v>
      </c>
      <c r="U34" s="155" t="s">
        <v>35</v>
      </c>
      <c r="V34" s="155" t="s">
        <v>36</v>
      </c>
      <c r="W34" s="155" t="s">
        <v>35</v>
      </c>
      <c r="X34" s="155" t="s">
        <v>36</v>
      </c>
      <c r="Y34" s="155" t="s">
        <v>35</v>
      </c>
      <c r="Z34" s="155" t="s">
        <v>36</v>
      </c>
      <c r="AA34" s="155" t="s">
        <v>35</v>
      </c>
      <c r="AB34" s="155" t="s">
        <v>36</v>
      </c>
      <c r="AC34" s="155" t="s">
        <v>35</v>
      </c>
      <c r="AD34" s="155" t="s">
        <v>36</v>
      </c>
      <c r="AE34" s="155" t="s">
        <v>35</v>
      </c>
      <c r="AF34" s="155" t="s">
        <v>36</v>
      </c>
      <c r="AG34" s="155" t="s">
        <v>35</v>
      </c>
      <c r="AH34" s="155" t="s">
        <v>36</v>
      </c>
      <c r="AI34" s="155" t="s">
        <v>35</v>
      </c>
      <c r="AJ34" s="155" t="s">
        <v>36</v>
      </c>
      <c r="AK34" s="211"/>
      <c r="AL34" s="211"/>
      <c r="AM34" s="211"/>
      <c r="AN34" s="211"/>
      <c r="AO34" s="212"/>
    </row>
    <row r="35" spans="1:43" ht="38.25" x14ac:dyDescent="0.2">
      <c r="A35" s="34" t="s">
        <v>509</v>
      </c>
      <c r="B35" s="35">
        <v>4</v>
      </c>
      <c r="C35" s="35"/>
      <c r="D35" s="36"/>
      <c r="E35" s="172" t="s">
        <v>513</v>
      </c>
      <c r="F35" s="36"/>
      <c r="G35" s="36" t="s">
        <v>83</v>
      </c>
      <c r="H35" s="36"/>
      <c r="I35" s="36" t="s">
        <v>180</v>
      </c>
      <c r="J35" s="36" t="s">
        <v>119</v>
      </c>
      <c r="K35" s="171">
        <v>200000</v>
      </c>
      <c r="L35" s="36">
        <v>4</v>
      </c>
      <c r="M35" s="36" t="s">
        <v>165</v>
      </c>
      <c r="N35" s="36" t="s">
        <v>121</v>
      </c>
      <c r="O35" s="48">
        <v>44162</v>
      </c>
      <c r="P35" s="86"/>
      <c r="Q35" s="48">
        <f t="shared" ref="Q35" si="0">O35+33</f>
        <v>44195</v>
      </c>
      <c r="R35" s="36"/>
      <c r="S35" s="48">
        <f>Q35+20</f>
        <v>44215</v>
      </c>
      <c r="T35" s="36"/>
      <c r="U35" s="48">
        <f t="shared" ref="U35" si="1">S35+40</f>
        <v>44255</v>
      </c>
      <c r="V35" s="36"/>
      <c r="W35" s="48">
        <f>U35+60</f>
        <v>44315</v>
      </c>
      <c r="X35" s="36"/>
      <c r="Y35" s="48">
        <f t="shared" ref="Y35" si="2">W35+40</f>
        <v>44355</v>
      </c>
      <c r="Z35" s="36"/>
      <c r="AA35" s="48">
        <f t="shared" ref="AA35" si="3">Y35+7</f>
        <v>44362</v>
      </c>
      <c r="AB35" s="36"/>
      <c r="AC35" s="48">
        <f>AA35+40</f>
        <v>44402</v>
      </c>
      <c r="AD35" s="36"/>
      <c r="AE35" s="48">
        <f t="shared" ref="AE35" si="4">AC35+10</f>
        <v>44412</v>
      </c>
      <c r="AF35" s="36"/>
      <c r="AG35" s="48">
        <v>44420</v>
      </c>
      <c r="AH35" s="87"/>
      <c r="AI35" s="64">
        <v>44120</v>
      </c>
      <c r="AJ35" s="87"/>
      <c r="AK35" s="36"/>
      <c r="AL35" s="36"/>
      <c r="AM35" s="36"/>
      <c r="AN35" s="36"/>
      <c r="AO35" s="37"/>
      <c r="AP35" s="43" t="s">
        <v>110</v>
      </c>
      <c r="AQ35" s="44" t="s">
        <v>90</v>
      </c>
    </row>
    <row r="36" spans="1:43" x14ac:dyDescent="0.2">
      <c r="A36" s="34"/>
      <c r="B36" s="35"/>
      <c r="C36" s="35"/>
      <c r="D36" s="36"/>
      <c r="E36" s="169"/>
      <c r="F36" s="36"/>
      <c r="G36" s="36"/>
      <c r="H36" s="36"/>
      <c r="I36" s="36"/>
      <c r="J36" s="36"/>
      <c r="K36" s="173"/>
      <c r="L36" s="36"/>
      <c r="M36" s="36"/>
      <c r="N36" s="36"/>
      <c r="O36" s="48"/>
      <c r="P36" s="36"/>
      <c r="Q36" s="48"/>
      <c r="R36" s="36"/>
      <c r="S36" s="48"/>
      <c r="T36" s="36"/>
      <c r="U36" s="48"/>
      <c r="V36" s="36"/>
      <c r="W36" s="48"/>
      <c r="X36" s="36"/>
      <c r="Y36" s="48"/>
      <c r="Z36" s="36"/>
      <c r="AA36" s="48"/>
      <c r="AB36" s="36"/>
      <c r="AC36" s="48"/>
      <c r="AD36" s="36"/>
      <c r="AE36" s="48"/>
      <c r="AF36" s="36"/>
      <c r="AG36" s="48"/>
      <c r="AH36" s="87"/>
      <c r="AI36" s="64"/>
      <c r="AJ36" s="87"/>
      <c r="AK36" s="36"/>
      <c r="AL36" s="36"/>
      <c r="AM36" s="36"/>
      <c r="AN36" s="36"/>
      <c r="AO36" s="37"/>
      <c r="AP36" s="43" t="s">
        <v>116</v>
      </c>
      <c r="AQ36" s="44" t="s">
        <v>90</v>
      </c>
    </row>
    <row r="37" spans="1:43" ht="29.25" customHeight="1" thickBot="1" x14ac:dyDescent="0.25">
      <c r="K37" s="70">
        <f>SUM(K35:K36)</f>
        <v>200000</v>
      </c>
      <c r="AP37" s="44" t="s">
        <v>95</v>
      </c>
      <c r="AQ37" s="44" t="s">
        <v>90</v>
      </c>
    </row>
    <row r="38" spans="1:43" ht="28.5" customHeight="1" x14ac:dyDescent="0.2">
      <c r="A38" s="206" t="s">
        <v>132</v>
      </c>
      <c r="B38" s="207"/>
      <c r="C38" s="207"/>
      <c r="D38" s="208"/>
      <c r="E38" s="208"/>
      <c r="F38" s="208"/>
      <c r="G38" s="208"/>
      <c r="H38" s="208"/>
      <c r="I38" s="208"/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9"/>
      <c r="AP38" s="44" t="s">
        <v>103</v>
      </c>
      <c r="AQ38" s="44" t="s">
        <v>90</v>
      </c>
    </row>
    <row r="39" spans="1:43" x14ac:dyDescent="0.2">
      <c r="A39" s="210" t="s">
        <v>16</v>
      </c>
      <c r="B39" s="203" t="s">
        <v>187</v>
      </c>
      <c r="C39" s="203" t="s">
        <v>188</v>
      </c>
      <c r="D39" s="211" t="s">
        <v>129</v>
      </c>
      <c r="E39" s="203" t="s">
        <v>17</v>
      </c>
      <c r="F39" s="211" t="s">
        <v>18</v>
      </c>
      <c r="G39" s="203" t="s">
        <v>196</v>
      </c>
      <c r="H39" s="211" t="s">
        <v>135</v>
      </c>
      <c r="I39" s="211" t="s">
        <v>197</v>
      </c>
      <c r="J39" s="211" t="s">
        <v>22</v>
      </c>
      <c r="K39" s="211" t="s">
        <v>48</v>
      </c>
      <c r="L39" s="211" t="s">
        <v>170</v>
      </c>
      <c r="M39" s="203" t="s">
        <v>194</v>
      </c>
      <c r="N39" s="211" t="s">
        <v>195</v>
      </c>
      <c r="O39" s="211" t="s">
        <v>24</v>
      </c>
      <c r="P39" s="211"/>
      <c r="Q39" s="211"/>
      <c r="R39" s="211"/>
      <c r="S39" s="211"/>
      <c r="T39" s="211"/>
      <c r="U39" s="211" t="s">
        <v>49</v>
      </c>
      <c r="V39" s="211" t="s">
        <v>50</v>
      </c>
      <c r="W39" s="211" t="s">
        <v>51</v>
      </c>
      <c r="X39" s="211" t="s">
        <v>52</v>
      </c>
      <c r="Y39" s="212" t="s">
        <v>1</v>
      </c>
      <c r="AP39" s="44" t="s">
        <v>105</v>
      </c>
      <c r="AQ39" s="44" t="s">
        <v>90</v>
      </c>
    </row>
    <row r="40" spans="1:43" x14ac:dyDescent="0.2">
      <c r="A40" s="210"/>
      <c r="B40" s="204"/>
      <c r="C40" s="204"/>
      <c r="D40" s="211"/>
      <c r="E40" s="204"/>
      <c r="F40" s="211"/>
      <c r="G40" s="204"/>
      <c r="H40" s="211"/>
      <c r="I40" s="211"/>
      <c r="J40" s="211"/>
      <c r="K40" s="211"/>
      <c r="L40" s="211"/>
      <c r="M40" s="204"/>
      <c r="N40" s="211"/>
      <c r="O40" s="211" t="s">
        <v>53</v>
      </c>
      <c r="P40" s="211"/>
      <c r="Q40" s="211" t="s">
        <v>54</v>
      </c>
      <c r="R40" s="211"/>
      <c r="S40" s="211" t="s">
        <v>55</v>
      </c>
      <c r="T40" s="211"/>
      <c r="U40" s="211"/>
      <c r="V40" s="211"/>
      <c r="W40" s="211"/>
      <c r="X40" s="211"/>
      <c r="Y40" s="212"/>
      <c r="AP40" s="44" t="s">
        <v>106</v>
      </c>
      <c r="AQ40" s="44" t="s">
        <v>90</v>
      </c>
    </row>
    <row r="41" spans="1:43" x14ac:dyDescent="0.2">
      <c r="A41" s="210"/>
      <c r="B41" s="205"/>
      <c r="C41" s="205"/>
      <c r="D41" s="211"/>
      <c r="E41" s="205"/>
      <c r="F41" s="211"/>
      <c r="G41" s="205"/>
      <c r="H41" s="211"/>
      <c r="I41" s="211"/>
      <c r="J41" s="211"/>
      <c r="K41" s="211"/>
      <c r="L41" s="211"/>
      <c r="M41" s="205"/>
      <c r="N41" s="211"/>
      <c r="O41" s="155" t="s">
        <v>35</v>
      </c>
      <c r="P41" s="155" t="s">
        <v>36</v>
      </c>
      <c r="Q41" s="155" t="s">
        <v>35</v>
      </c>
      <c r="R41" s="155" t="s">
        <v>36</v>
      </c>
      <c r="S41" s="155" t="s">
        <v>35</v>
      </c>
      <c r="T41" s="155" t="s">
        <v>36</v>
      </c>
      <c r="U41" s="211"/>
      <c r="V41" s="211"/>
      <c r="W41" s="211"/>
      <c r="X41" s="211"/>
      <c r="Y41" s="212"/>
    </row>
    <row r="42" spans="1:43" ht="89.25" x14ac:dyDescent="0.2">
      <c r="A42" s="34" t="s">
        <v>509</v>
      </c>
      <c r="B42" s="35">
        <v>4</v>
      </c>
      <c r="C42" s="35"/>
      <c r="D42" s="36"/>
      <c r="E42" s="169" t="s">
        <v>514</v>
      </c>
      <c r="F42" s="36"/>
      <c r="G42" s="36" t="s">
        <v>200</v>
      </c>
      <c r="H42" s="36">
        <v>34</v>
      </c>
      <c r="I42" s="36" t="s">
        <v>119</v>
      </c>
      <c r="J42" s="174">
        <v>987960</v>
      </c>
      <c r="K42" s="36">
        <v>34</v>
      </c>
      <c r="L42" s="36">
        <v>1</v>
      </c>
      <c r="M42" s="36" t="s">
        <v>165</v>
      </c>
      <c r="N42" s="36" t="s">
        <v>121</v>
      </c>
      <c r="O42" s="48">
        <v>43672</v>
      </c>
      <c r="P42" s="36"/>
      <c r="Q42" s="48">
        <f>O42+5</f>
        <v>43677</v>
      </c>
      <c r="R42" s="36"/>
      <c r="S42" s="48">
        <v>44279</v>
      </c>
      <c r="T42" s="36"/>
      <c r="U42" s="36"/>
      <c r="V42" s="54">
        <v>43817</v>
      </c>
      <c r="W42" s="54">
        <f>+S42</f>
        <v>44279</v>
      </c>
      <c r="X42" s="36"/>
      <c r="Y42" s="37"/>
      <c r="AP42" s="44" t="s">
        <v>96</v>
      </c>
      <c r="AQ42" s="44" t="s">
        <v>97</v>
      </c>
    </row>
    <row r="43" spans="1:43" ht="25.5" x14ac:dyDescent="0.2">
      <c r="A43" s="34" t="s">
        <v>509</v>
      </c>
      <c r="B43" s="35">
        <v>4</v>
      </c>
      <c r="C43" s="35"/>
      <c r="D43" s="36"/>
      <c r="E43" s="170" t="s">
        <v>515</v>
      </c>
      <c r="F43" s="36"/>
      <c r="G43" s="36" t="s">
        <v>200</v>
      </c>
      <c r="H43" s="36"/>
      <c r="I43" s="36" t="s">
        <v>119</v>
      </c>
      <c r="J43" s="171">
        <v>35000</v>
      </c>
      <c r="K43" s="36">
        <v>1</v>
      </c>
      <c r="L43" s="36">
        <v>1</v>
      </c>
      <c r="M43" s="36" t="s">
        <v>165</v>
      </c>
      <c r="N43" s="36" t="s">
        <v>121</v>
      </c>
      <c r="O43" s="48">
        <v>43672</v>
      </c>
      <c r="P43" s="36"/>
      <c r="Q43" s="48">
        <f t="shared" ref="Q43" si="5">O43+5</f>
        <v>43677</v>
      </c>
      <c r="R43" s="36"/>
      <c r="S43" s="48">
        <v>44077</v>
      </c>
      <c r="T43" s="36"/>
      <c r="U43" s="36"/>
      <c r="V43" s="54">
        <v>43909</v>
      </c>
      <c r="W43" s="54">
        <f>+S43</f>
        <v>44077</v>
      </c>
      <c r="X43" s="36"/>
      <c r="Y43" s="37"/>
      <c r="AP43" s="44" t="s">
        <v>178</v>
      </c>
      <c r="AQ43" s="44" t="s">
        <v>97</v>
      </c>
    </row>
    <row r="44" spans="1:43" x14ac:dyDescent="0.2">
      <c r="A44" s="34"/>
      <c r="B44" s="35"/>
      <c r="C44" s="35"/>
      <c r="D44" s="36"/>
      <c r="E44" s="36"/>
      <c r="F44" s="36"/>
      <c r="G44" s="36"/>
      <c r="H44" s="36"/>
      <c r="I44" s="36"/>
      <c r="J44" s="91"/>
      <c r="K44" s="36"/>
      <c r="L44" s="36"/>
      <c r="M44" s="36"/>
      <c r="N44" s="36"/>
      <c r="O44" s="48"/>
      <c r="P44" s="36"/>
      <c r="Q44" s="48"/>
      <c r="R44" s="36"/>
      <c r="S44" s="48"/>
      <c r="T44" s="36"/>
      <c r="U44" s="36"/>
      <c r="V44" s="54"/>
      <c r="W44" s="54"/>
      <c r="X44" s="36"/>
      <c r="Y44" s="37"/>
      <c r="AP44" s="44" t="s">
        <v>178</v>
      </c>
      <c r="AQ44" s="44" t="s">
        <v>97</v>
      </c>
    </row>
    <row r="45" spans="1:43" ht="17.25" customHeight="1" x14ac:dyDescent="0.2">
      <c r="A45" s="34"/>
      <c r="B45" s="35"/>
      <c r="C45" s="35"/>
      <c r="D45" s="36"/>
      <c r="E45" s="36"/>
      <c r="F45" s="36"/>
      <c r="G45" s="36"/>
      <c r="H45" s="36"/>
      <c r="I45" s="36"/>
      <c r="J45" s="93">
        <f>SUM(J42:J44)</f>
        <v>1022960</v>
      </c>
      <c r="K45" s="36"/>
      <c r="L45" s="36"/>
      <c r="M45" s="36"/>
      <c r="N45" s="36"/>
      <c r="O45" s="48"/>
      <c r="P45" s="36"/>
      <c r="Q45" s="48"/>
      <c r="R45" s="36"/>
      <c r="S45" s="48"/>
      <c r="T45" s="36"/>
      <c r="U45" s="36"/>
      <c r="V45" s="54"/>
      <c r="W45" s="54"/>
      <c r="X45" s="36"/>
      <c r="Y45" s="37"/>
      <c r="AQ45" s="44" t="s">
        <v>97</v>
      </c>
    </row>
    <row r="46" spans="1:43" ht="13.5" thickBot="1" x14ac:dyDescent="0.25">
      <c r="A46" s="38"/>
      <c r="B46" s="39"/>
      <c r="C46" s="39"/>
      <c r="D46" s="40"/>
      <c r="E46" s="40"/>
      <c r="F46" s="40"/>
      <c r="G46" s="40"/>
      <c r="H46" s="40"/>
      <c r="I46" s="40"/>
      <c r="J46" s="65"/>
      <c r="K46" s="40"/>
      <c r="L46" s="40"/>
      <c r="M46" s="40"/>
      <c r="N46" s="40"/>
      <c r="O46" s="55"/>
      <c r="P46" s="40"/>
      <c r="Q46" s="55"/>
      <c r="R46" s="40"/>
      <c r="S46" s="55"/>
      <c r="T46" s="40"/>
      <c r="U46" s="40"/>
      <c r="V46" s="66"/>
      <c r="W46" s="66"/>
      <c r="X46" s="40"/>
      <c r="Y46" s="41"/>
    </row>
    <row r="47" spans="1:43" ht="13.5" thickBot="1" x14ac:dyDescent="0.25">
      <c r="AP47" s="44" t="s">
        <v>180</v>
      </c>
      <c r="AQ47" s="44" t="s">
        <v>104</v>
      </c>
    </row>
    <row r="48" spans="1:43" ht="15.75" x14ac:dyDescent="0.2">
      <c r="A48" s="206" t="s">
        <v>133</v>
      </c>
      <c r="B48" s="207"/>
      <c r="C48" s="207"/>
      <c r="D48" s="208"/>
      <c r="E48" s="208"/>
      <c r="F48" s="208"/>
      <c r="G48" s="208"/>
      <c r="H48" s="208"/>
      <c r="I48" s="208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9"/>
      <c r="AP48" s="44" t="s">
        <v>107</v>
      </c>
      <c r="AQ48" s="44" t="s">
        <v>104</v>
      </c>
    </row>
    <row r="49" spans="1:42" x14ac:dyDescent="0.2">
      <c r="A49" s="210" t="s">
        <v>16</v>
      </c>
      <c r="B49" s="203" t="s">
        <v>187</v>
      </c>
      <c r="C49" s="203" t="s">
        <v>188</v>
      </c>
      <c r="D49" s="211" t="s">
        <v>129</v>
      </c>
      <c r="E49" s="211" t="s">
        <v>17</v>
      </c>
      <c r="F49" s="211" t="s">
        <v>18</v>
      </c>
      <c r="G49" s="203" t="s">
        <v>196</v>
      </c>
      <c r="H49" s="211" t="s">
        <v>135</v>
      </c>
      <c r="I49" s="211" t="s">
        <v>192</v>
      </c>
      <c r="J49" s="211" t="s">
        <v>197</v>
      </c>
      <c r="K49" s="211" t="s">
        <v>22</v>
      </c>
      <c r="L49" s="211" t="s">
        <v>170</v>
      </c>
      <c r="M49" s="203" t="s">
        <v>194</v>
      </c>
      <c r="N49" s="211" t="s">
        <v>195</v>
      </c>
      <c r="O49" s="211" t="s">
        <v>24</v>
      </c>
      <c r="P49" s="211"/>
      <c r="Q49" s="211"/>
      <c r="R49" s="211"/>
      <c r="S49" s="211"/>
      <c r="T49" s="211"/>
      <c r="U49" s="211" t="s">
        <v>38</v>
      </c>
      <c r="V49" s="211" t="s">
        <v>56</v>
      </c>
      <c r="W49" s="212" t="s">
        <v>1</v>
      </c>
    </row>
    <row r="50" spans="1:42" x14ac:dyDescent="0.2">
      <c r="A50" s="210"/>
      <c r="B50" s="204"/>
      <c r="C50" s="204"/>
      <c r="D50" s="211"/>
      <c r="E50" s="211"/>
      <c r="F50" s="211"/>
      <c r="G50" s="204"/>
      <c r="H50" s="211"/>
      <c r="I50" s="211"/>
      <c r="J50" s="211"/>
      <c r="K50" s="211"/>
      <c r="L50" s="211"/>
      <c r="M50" s="204"/>
      <c r="N50" s="211"/>
      <c r="O50" s="211" t="s">
        <v>57</v>
      </c>
      <c r="P50" s="211"/>
      <c r="Q50" s="211" t="s">
        <v>58</v>
      </c>
      <c r="R50" s="211"/>
      <c r="S50" s="211" t="s">
        <v>59</v>
      </c>
      <c r="T50" s="211"/>
      <c r="U50" s="211"/>
      <c r="V50" s="211"/>
      <c r="W50" s="212"/>
    </row>
    <row r="51" spans="1:42" x14ac:dyDescent="0.2">
      <c r="A51" s="210"/>
      <c r="B51" s="205"/>
      <c r="C51" s="205"/>
      <c r="D51" s="211"/>
      <c r="E51" s="211"/>
      <c r="F51" s="211"/>
      <c r="G51" s="205"/>
      <c r="H51" s="211"/>
      <c r="I51" s="211"/>
      <c r="J51" s="211"/>
      <c r="K51" s="211"/>
      <c r="L51" s="211"/>
      <c r="M51" s="205"/>
      <c r="N51" s="211"/>
      <c r="O51" s="155" t="s">
        <v>35</v>
      </c>
      <c r="P51" s="155" t="s">
        <v>36</v>
      </c>
      <c r="Q51" s="155" t="s">
        <v>35</v>
      </c>
      <c r="R51" s="155" t="s">
        <v>36</v>
      </c>
      <c r="S51" s="155" t="s">
        <v>35</v>
      </c>
      <c r="T51" s="155" t="s">
        <v>36</v>
      </c>
      <c r="U51" s="211"/>
      <c r="V51" s="211"/>
      <c r="W51" s="212"/>
      <c r="AP51" s="44" t="s">
        <v>119</v>
      </c>
    </row>
    <row r="52" spans="1:42" x14ac:dyDescent="0.2">
      <c r="A52" s="34"/>
      <c r="B52" s="35"/>
      <c r="C52" s="35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7"/>
      <c r="AP52" s="44" t="s">
        <v>150</v>
      </c>
    </row>
    <row r="53" spans="1:42" x14ac:dyDescent="0.2">
      <c r="A53" s="34"/>
      <c r="B53" s="35"/>
      <c r="C53" s="35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7"/>
    </row>
    <row r="54" spans="1:42" x14ac:dyDescent="0.2">
      <c r="A54" s="34"/>
      <c r="B54" s="35"/>
      <c r="C54" s="35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7"/>
    </row>
    <row r="55" spans="1:42" ht="13.5" thickBot="1" x14ac:dyDescent="0.25">
      <c r="A55" s="38"/>
      <c r="B55" s="39"/>
      <c r="C55" s="39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1"/>
      <c r="AP55" s="36" t="s">
        <v>179</v>
      </c>
    </row>
    <row r="56" spans="1:42" x14ac:dyDescent="0.2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AP56" s="36" t="s">
        <v>74</v>
      </c>
    </row>
    <row r="57" spans="1:42" ht="13.5" thickBot="1" x14ac:dyDescent="0.25">
      <c r="AP57" s="36" t="s">
        <v>200</v>
      </c>
    </row>
    <row r="58" spans="1:42" ht="15.75" x14ac:dyDescent="0.2">
      <c r="A58" s="206" t="s">
        <v>60</v>
      </c>
      <c r="B58" s="207"/>
      <c r="C58" s="207"/>
      <c r="D58" s="208"/>
      <c r="E58" s="208"/>
      <c r="F58" s="208"/>
      <c r="G58" s="208"/>
      <c r="H58" s="208"/>
      <c r="I58" s="208"/>
      <c r="J58" s="208"/>
      <c r="K58" s="208"/>
      <c r="L58" s="208"/>
      <c r="M58" s="208"/>
      <c r="N58" s="208"/>
      <c r="O58" s="208"/>
      <c r="P58" s="208"/>
      <c r="Q58" s="208"/>
      <c r="R58" s="208"/>
      <c r="S58" s="209"/>
      <c r="U58" s="46"/>
      <c r="V58" s="47"/>
      <c r="AP58" s="36" t="s">
        <v>327</v>
      </c>
    </row>
    <row r="59" spans="1:42" x14ac:dyDescent="0.2">
      <c r="A59" s="210" t="s">
        <v>16</v>
      </c>
      <c r="B59" s="203" t="s">
        <v>187</v>
      </c>
      <c r="C59" s="203" t="s">
        <v>188</v>
      </c>
      <c r="D59" s="211" t="s">
        <v>129</v>
      </c>
      <c r="E59" s="211" t="s">
        <v>61</v>
      </c>
      <c r="F59" s="211" t="s">
        <v>18</v>
      </c>
      <c r="G59" s="211" t="s">
        <v>135</v>
      </c>
      <c r="H59" s="211" t="s">
        <v>197</v>
      </c>
      <c r="I59" s="211" t="s">
        <v>22</v>
      </c>
      <c r="J59" s="211" t="s">
        <v>170</v>
      </c>
      <c r="K59" s="211" t="s">
        <v>62</v>
      </c>
      <c r="L59" s="211" t="s">
        <v>195</v>
      </c>
      <c r="M59" s="211" t="s">
        <v>24</v>
      </c>
      <c r="N59" s="211"/>
      <c r="O59" s="211"/>
      <c r="P59" s="211"/>
      <c r="Q59" s="211" t="s">
        <v>38</v>
      </c>
      <c r="R59" s="211" t="s">
        <v>56</v>
      </c>
      <c r="S59" s="212" t="s">
        <v>1</v>
      </c>
      <c r="U59" s="47"/>
      <c r="V59" s="47"/>
      <c r="W59" s="47"/>
    </row>
    <row r="60" spans="1:42" x14ac:dyDescent="0.2">
      <c r="A60" s="210"/>
      <c r="B60" s="204"/>
      <c r="C60" s="204"/>
      <c r="D60" s="211"/>
      <c r="E60" s="211"/>
      <c r="F60" s="211"/>
      <c r="G60" s="211"/>
      <c r="H60" s="211"/>
      <c r="I60" s="211"/>
      <c r="J60" s="211"/>
      <c r="K60" s="211"/>
      <c r="L60" s="211"/>
      <c r="M60" s="211" t="s">
        <v>134</v>
      </c>
      <c r="N60" s="211"/>
      <c r="O60" s="211" t="s">
        <v>63</v>
      </c>
      <c r="P60" s="211"/>
      <c r="Q60" s="211"/>
      <c r="R60" s="211"/>
      <c r="S60" s="212"/>
      <c r="U60" s="47"/>
      <c r="V60" s="47"/>
      <c r="W60" s="47"/>
    </row>
    <row r="61" spans="1:42" x14ac:dyDescent="0.2">
      <c r="A61" s="210"/>
      <c r="B61" s="205"/>
      <c r="C61" s="205"/>
      <c r="D61" s="211"/>
      <c r="E61" s="211"/>
      <c r="F61" s="211"/>
      <c r="G61" s="211"/>
      <c r="H61" s="211"/>
      <c r="I61" s="211"/>
      <c r="J61" s="211"/>
      <c r="K61" s="211"/>
      <c r="L61" s="211"/>
      <c r="M61" s="155" t="s">
        <v>35</v>
      </c>
      <c r="N61" s="155" t="s">
        <v>36</v>
      </c>
      <c r="O61" s="155" t="s">
        <v>35</v>
      </c>
      <c r="P61" s="155" t="s">
        <v>36</v>
      </c>
      <c r="Q61" s="211"/>
      <c r="R61" s="211"/>
      <c r="S61" s="212"/>
      <c r="U61" s="47"/>
      <c r="V61" s="47"/>
      <c r="W61" s="47"/>
    </row>
    <row r="62" spans="1:42" x14ac:dyDescent="0.2">
      <c r="A62" s="34"/>
      <c r="B62" s="35"/>
      <c r="C62" s="35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7"/>
    </row>
    <row r="63" spans="1:42" x14ac:dyDescent="0.2">
      <c r="A63" s="34"/>
      <c r="B63" s="35"/>
      <c r="C63" s="35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7"/>
    </row>
    <row r="64" spans="1:42" x14ac:dyDescent="0.2">
      <c r="A64" s="34"/>
      <c r="B64" s="35"/>
      <c r="C64" s="35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7"/>
    </row>
    <row r="65" spans="1:19" x14ac:dyDescent="0.2">
      <c r="A65" s="34"/>
      <c r="B65" s="35"/>
      <c r="C65" s="35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7"/>
    </row>
    <row r="66" spans="1:19" ht="13.5" thickBot="1" x14ac:dyDescent="0.25">
      <c r="A66" s="38"/>
      <c r="B66" s="39"/>
      <c r="C66" s="39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1"/>
    </row>
    <row r="68" spans="1:19" x14ac:dyDescent="0.2">
      <c r="J68" s="70"/>
    </row>
    <row r="69" spans="1:19" x14ac:dyDescent="0.2">
      <c r="J69" s="57"/>
      <c r="K69" s="19" t="s">
        <v>64</v>
      </c>
    </row>
    <row r="71" spans="1:19" x14ac:dyDescent="0.2">
      <c r="J71" s="70"/>
    </row>
  </sheetData>
  <mergeCells count="183">
    <mergeCell ref="A58:S58"/>
    <mergeCell ref="A59:A61"/>
    <mergeCell ref="B59:B61"/>
    <mergeCell ref="C59:C61"/>
    <mergeCell ref="D59:D61"/>
    <mergeCell ref="E59:E61"/>
    <mergeCell ref="F59:F61"/>
    <mergeCell ref="G59:G61"/>
    <mergeCell ref="H59:H61"/>
    <mergeCell ref="I59:I61"/>
    <mergeCell ref="S59:S61"/>
    <mergeCell ref="M60:N60"/>
    <mergeCell ref="O60:P60"/>
    <mergeCell ref="J59:J61"/>
    <mergeCell ref="K59:K61"/>
    <mergeCell ref="L59:L61"/>
    <mergeCell ref="M59:P59"/>
    <mergeCell ref="Q59:Q61"/>
    <mergeCell ref="R59:R61"/>
    <mergeCell ref="A48:W48"/>
    <mergeCell ref="A49:A51"/>
    <mergeCell ref="B49:B51"/>
    <mergeCell ref="C49:C51"/>
    <mergeCell ref="D49:D51"/>
    <mergeCell ref="E49:E51"/>
    <mergeCell ref="F49:F51"/>
    <mergeCell ref="G49:G51"/>
    <mergeCell ref="H49:H51"/>
    <mergeCell ref="I49:I51"/>
    <mergeCell ref="U49:U51"/>
    <mergeCell ref="V49:V51"/>
    <mergeCell ref="W49:W51"/>
    <mergeCell ref="O50:P50"/>
    <mergeCell ref="Q50:R50"/>
    <mergeCell ref="S50:T50"/>
    <mergeCell ref="J49:J51"/>
    <mergeCell ref="K49:K51"/>
    <mergeCell ref="L49:L51"/>
    <mergeCell ref="M49:M51"/>
    <mergeCell ref="N49:N51"/>
    <mergeCell ref="O49:T49"/>
    <mergeCell ref="A38:Y38"/>
    <mergeCell ref="A39:A41"/>
    <mergeCell ref="B39:B41"/>
    <mergeCell ref="C39:C41"/>
    <mergeCell ref="D39:D41"/>
    <mergeCell ref="E39:E41"/>
    <mergeCell ref="F39:F41"/>
    <mergeCell ref="G39:G41"/>
    <mergeCell ref="H39:H41"/>
    <mergeCell ref="I39:I41"/>
    <mergeCell ref="U39:U41"/>
    <mergeCell ref="V39:V41"/>
    <mergeCell ref="W39:W41"/>
    <mergeCell ref="X39:X41"/>
    <mergeCell ref="Y39:Y41"/>
    <mergeCell ref="O40:P40"/>
    <mergeCell ref="Q40:R40"/>
    <mergeCell ref="S40:T40"/>
    <mergeCell ref="J39:J41"/>
    <mergeCell ref="K39:K41"/>
    <mergeCell ref="L39:L41"/>
    <mergeCell ref="M39:M41"/>
    <mergeCell ref="N39:N41"/>
    <mergeCell ref="O39:T39"/>
    <mergeCell ref="AE33:AF33"/>
    <mergeCell ref="AG33:AH33"/>
    <mergeCell ref="AI33:AJ33"/>
    <mergeCell ref="AN32:AN34"/>
    <mergeCell ref="AO32:AO34"/>
    <mergeCell ref="O33:P33"/>
    <mergeCell ref="Q33:R33"/>
    <mergeCell ref="S33:T33"/>
    <mergeCell ref="U33:V33"/>
    <mergeCell ref="W33:X33"/>
    <mergeCell ref="Y33:Z33"/>
    <mergeCell ref="AA33:AB33"/>
    <mergeCell ref="AC33:AD33"/>
    <mergeCell ref="K32:K34"/>
    <mergeCell ref="L32:L34"/>
    <mergeCell ref="AB25:AC25"/>
    <mergeCell ref="AD25:AE25"/>
    <mergeCell ref="A31:AH31"/>
    <mergeCell ref="M32:M34"/>
    <mergeCell ref="N32:N34"/>
    <mergeCell ref="O32:AJ32"/>
    <mergeCell ref="AI31:AO31"/>
    <mergeCell ref="A32:A34"/>
    <mergeCell ref="B32:B34"/>
    <mergeCell ref="C32:C34"/>
    <mergeCell ref="D32:D34"/>
    <mergeCell ref="E32:E34"/>
    <mergeCell ref="F32:F34"/>
    <mergeCell ref="J24:J26"/>
    <mergeCell ref="K24:K26"/>
    <mergeCell ref="L24:L26"/>
    <mergeCell ref="M24:M26"/>
    <mergeCell ref="N24:N26"/>
    <mergeCell ref="O24:O26"/>
    <mergeCell ref="AK32:AK34"/>
    <mergeCell ref="AL32:AL34"/>
    <mergeCell ref="AM32:AM34"/>
    <mergeCell ref="G32:G34"/>
    <mergeCell ref="A23:AH23"/>
    <mergeCell ref="A24:A26"/>
    <mergeCell ref="B24:B26"/>
    <mergeCell ref="C24:C26"/>
    <mergeCell ref="D24:D26"/>
    <mergeCell ref="E24:E26"/>
    <mergeCell ref="F24:F26"/>
    <mergeCell ref="G24:G26"/>
    <mergeCell ref="H24:H26"/>
    <mergeCell ref="I24:I26"/>
    <mergeCell ref="P24:AE24"/>
    <mergeCell ref="AF24:AF26"/>
    <mergeCell ref="AG24:AG26"/>
    <mergeCell ref="AH24:AH26"/>
    <mergeCell ref="P25:Q25"/>
    <mergeCell ref="R25:S25"/>
    <mergeCell ref="T25:U25"/>
    <mergeCell ref="V25:W25"/>
    <mergeCell ref="X25:Y25"/>
    <mergeCell ref="Z25:AA25"/>
    <mergeCell ref="H32:H34"/>
    <mergeCell ref="I32:I34"/>
    <mergeCell ref="J32:J34"/>
    <mergeCell ref="G13:G15"/>
    <mergeCell ref="H13:H15"/>
    <mergeCell ref="I13:I15"/>
    <mergeCell ref="J13:J15"/>
    <mergeCell ref="K13:K15"/>
    <mergeCell ref="L13:L15"/>
    <mergeCell ref="A12:AH12"/>
    <mergeCell ref="A13:A15"/>
    <mergeCell ref="B13:B15"/>
    <mergeCell ref="C13:C15"/>
    <mergeCell ref="D13:D15"/>
    <mergeCell ref="E13:E15"/>
    <mergeCell ref="F13:F15"/>
    <mergeCell ref="AH13:AH15"/>
    <mergeCell ref="P14:Q14"/>
    <mergeCell ref="R14:S14"/>
    <mergeCell ref="T14:U14"/>
    <mergeCell ref="V14:W14"/>
    <mergeCell ref="X14:Y14"/>
    <mergeCell ref="Z14:AA14"/>
    <mergeCell ref="AB14:AC14"/>
    <mergeCell ref="AD14:AE14"/>
    <mergeCell ref="P13:AE13"/>
    <mergeCell ref="AF13:AF15"/>
    <mergeCell ref="M13:M15"/>
    <mergeCell ref="N13:N15"/>
    <mergeCell ref="O13:O15"/>
    <mergeCell ref="M3:M5"/>
    <mergeCell ref="N3:N5"/>
    <mergeCell ref="O3:O5"/>
    <mergeCell ref="P3:AE3"/>
    <mergeCell ref="AF3:AF5"/>
    <mergeCell ref="AG3:AG5"/>
    <mergeCell ref="P4:Q4"/>
    <mergeCell ref="R4:S4"/>
    <mergeCell ref="T4:U4"/>
    <mergeCell ref="V4:W4"/>
    <mergeCell ref="X4:Y4"/>
    <mergeCell ref="AG13:AG15"/>
    <mergeCell ref="A1:AH1"/>
    <mergeCell ref="A2:AH2"/>
    <mergeCell ref="A3:A5"/>
    <mergeCell ref="B3:B5"/>
    <mergeCell ref="C3:C5"/>
    <mergeCell ref="D3:D5"/>
    <mergeCell ref="E3:E5"/>
    <mergeCell ref="F3:F5"/>
    <mergeCell ref="G3:G5"/>
    <mergeCell ref="H3:H5"/>
    <mergeCell ref="Z4:AA4"/>
    <mergeCell ref="AB4:AC4"/>
    <mergeCell ref="AD4:AE4"/>
    <mergeCell ref="I3:I5"/>
    <mergeCell ref="J3:J5"/>
    <mergeCell ref="K3:K5"/>
    <mergeCell ref="L3:L5"/>
    <mergeCell ref="AH3:AH5"/>
  </mergeCells>
  <dataValidations count="12">
    <dataValidation type="list" allowBlank="1" showInputMessage="1" showErrorMessage="1" sqref="G42" xr:uid="{00000000-0002-0000-0500-000000000000}">
      <formula1>$AP$55:$AP$58</formula1>
    </dataValidation>
    <dataValidation type="list" allowBlank="1" showInputMessage="1" showErrorMessage="1" sqref="J35:J36 K6:K10 J27:K29 J52:J56 H62:H66" xr:uid="{00000000-0002-0000-0500-000002000000}">
      <formula1>#REF!</formula1>
    </dataValidation>
    <dataValidation type="list" allowBlank="1" showInputMessage="1" showErrorMessage="1" sqref="I52:I56 I35:I36" xr:uid="{00000000-0002-0000-0500-000003000000}">
      <formula1>$AP$47:$AP$48</formula1>
    </dataValidation>
    <dataValidation type="list" allowBlank="1" showInputMessage="1" showErrorMessage="1" sqref="G52:G56 G35:G36" xr:uid="{00000000-0002-0000-0500-000009000000}">
      <formula1>$AP$27:$AP$31</formula1>
    </dataValidation>
    <dataValidation type="list" allowBlank="1" showInputMessage="1" showErrorMessage="1" sqref="G27:G29 G16:G21 G6:G10" xr:uid="{00000000-0002-0000-0500-00000A000000}">
      <formula1>$AP$15:$AP$23</formula1>
    </dataValidation>
    <dataValidation type="list" allowBlank="1" showInputMessage="1" showErrorMessage="1" sqref="M52:M56 M35:M36 N6:N10 N27:N29 M42:M46 N16:N21" xr:uid="{00000000-0002-0000-0500-00000B000000}">
      <formula1>$AP$3:$AP$4</formula1>
    </dataValidation>
    <dataValidation type="list" allowBlank="1" showInputMessage="1" showErrorMessage="1" sqref="L62:L66 O6:O10 N35:N36 N52:N56 O27:O29 N42:N46 O16:O21" xr:uid="{00000000-0002-0000-0500-00000C000000}">
      <formula1>$AP$5:$AP$12</formula1>
    </dataValidation>
    <dataValidation type="list" allowBlank="1" showInputMessage="1" showErrorMessage="1" sqref="J6:J10" xr:uid="{00000000-0002-0000-0500-00000E000000}">
      <formula1>$AP$42:$AP$44</formula1>
    </dataValidation>
    <dataValidation type="list" allowBlank="1" showInputMessage="1" showErrorMessage="1" sqref="G43:G46" xr:uid="{00000000-0002-0000-0500-00000F000000}">
      <formula1>$AP$55:$AP$57</formula1>
    </dataValidation>
    <dataValidation type="list" allowBlank="1" showInputMessage="1" showErrorMessage="1" sqref="I42:I46" xr:uid="{00000000-0002-0000-0500-000010000000}">
      <formula1>$AP$51:$AP$52</formula1>
    </dataValidation>
    <dataValidation type="list" allowBlank="1" showInputMessage="1" showErrorMessage="1" sqref="J16:J21" xr:uid="{00000000-0002-0000-0500-000004000000}">
      <formula1>$AP$37:$AP$40</formula1>
    </dataValidation>
    <dataValidation type="list" allowBlank="1" showInputMessage="1" showErrorMessage="1" sqref="K16:K21" xr:uid="{00000000-0002-0000-0500-000008000000}">
      <formula1>$AP$35:$AP$36</formula1>
    </dataValidation>
  </dataValidations>
  <printOptions horizontalCentered="1"/>
  <pageMargins left="0.15748031496062992" right="0.15748031496062992" top="0.78740157480314965" bottom="0.78740157480314965" header="0.31496062992125984" footer="0.31496062992125984"/>
  <pageSetup scale="24" fitToHeight="14" orientation="landscape" r:id="rId1"/>
  <headerFooter alignWithMargins="0">
    <oddHeader>&amp;F</oddHeader>
    <oddFooter>&amp;L&amp;"Arial,Bold"SEPA Confidential&amp;C&amp;D&amp;RPage &amp;P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K94"/>
  <sheetViews>
    <sheetView topLeftCell="A13" workbookViewId="0">
      <selection activeCell="B1" sqref="B1"/>
    </sheetView>
  </sheetViews>
  <sheetFormatPr defaultColWidth="11.42578125" defaultRowHeight="12.75" x14ac:dyDescent="0.2"/>
  <cols>
    <col min="2" max="2" width="53.85546875" customWidth="1"/>
    <col min="3" max="3" width="13.85546875" bestFit="1" customWidth="1"/>
    <col min="4" max="4" width="14.5703125" customWidth="1"/>
    <col min="5" max="5" width="14.7109375" customWidth="1"/>
    <col min="6" max="6" width="15.28515625" customWidth="1"/>
    <col min="7" max="7" width="13.5703125" customWidth="1"/>
    <col min="8" max="8" width="14.85546875" customWidth="1"/>
  </cols>
  <sheetData>
    <row r="1" spans="2:11" x14ac:dyDescent="0.2">
      <c r="B1" s="73" t="s">
        <v>205</v>
      </c>
      <c r="C1" s="74" t="s">
        <v>206</v>
      </c>
      <c r="D1" s="73" t="s">
        <v>207</v>
      </c>
      <c r="E1" s="73" t="s">
        <v>208</v>
      </c>
      <c r="F1" s="74" t="s">
        <v>209</v>
      </c>
      <c r="G1" s="73" t="s">
        <v>210</v>
      </c>
      <c r="H1" s="74" t="s">
        <v>211</v>
      </c>
      <c r="I1" t="s">
        <v>212</v>
      </c>
      <c r="J1" t="s">
        <v>213</v>
      </c>
      <c r="K1" t="s">
        <v>275</v>
      </c>
    </row>
    <row r="2" spans="2:11" ht="22.5" x14ac:dyDescent="0.2">
      <c r="B2" s="75" t="s">
        <v>214</v>
      </c>
      <c r="C2" s="76" t="s">
        <v>328</v>
      </c>
      <c r="D2" s="77" t="s">
        <v>215</v>
      </c>
      <c r="E2" s="77" t="s">
        <v>329</v>
      </c>
      <c r="F2" s="100">
        <v>50000000</v>
      </c>
      <c r="G2" s="100">
        <v>7521720</v>
      </c>
      <c r="H2" s="101">
        <v>57521720</v>
      </c>
    </row>
    <row r="3" spans="2:11" x14ac:dyDescent="0.2">
      <c r="B3" s="78" t="s">
        <v>216</v>
      </c>
      <c r="C3" s="79" t="s">
        <v>330</v>
      </c>
      <c r="D3" s="79" t="s">
        <v>217</v>
      </c>
      <c r="E3" s="79" t="s">
        <v>329</v>
      </c>
      <c r="F3" s="102">
        <v>33880000</v>
      </c>
      <c r="G3" s="102">
        <v>4065600</v>
      </c>
      <c r="H3" s="103">
        <v>37945600</v>
      </c>
    </row>
    <row r="4" spans="2:11" x14ac:dyDescent="0.2">
      <c r="B4" s="80" t="s">
        <v>283</v>
      </c>
      <c r="C4" s="81" t="s">
        <v>218</v>
      </c>
      <c r="D4" s="81" t="s">
        <v>219</v>
      </c>
      <c r="E4" s="81" t="s">
        <v>220</v>
      </c>
      <c r="F4" s="104">
        <v>12600000</v>
      </c>
      <c r="G4" s="104">
        <v>1512000</v>
      </c>
      <c r="H4" s="105">
        <v>14112000</v>
      </c>
    </row>
    <row r="5" spans="2:11" x14ac:dyDescent="0.2">
      <c r="B5" s="82" t="s">
        <v>221</v>
      </c>
      <c r="C5" s="57" t="s">
        <v>218</v>
      </c>
      <c r="D5" s="57" t="s">
        <v>219</v>
      </c>
      <c r="E5" s="57" t="s">
        <v>220</v>
      </c>
      <c r="F5" s="106">
        <v>12600000</v>
      </c>
      <c r="G5" s="107">
        <v>1512000</v>
      </c>
      <c r="H5" s="108">
        <v>14112000</v>
      </c>
      <c r="I5" t="s">
        <v>222</v>
      </c>
      <c r="J5" t="s">
        <v>223</v>
      </c>
    </row>
    <row r="6" spans="2:11" x14ac:dyDescent="0.2">
      <c r="B6" s="83" t="s">
        <v>284</v>
      </c>
      <c r="C6" s="84" t="s">
        <v>224</v>
      </c>
      <c r="D6" s="84" t="s">
        <v>225</v>
      </c>
      <c r="E6" s="84" t="s">
        <v>220</v>
      </c>
      <c r="F6" s="109">
        <v>1700000</v>
      </c>
      <c r="G6" s="109">
        <v>204000</v>
      </c>
      <c r="H6" s="110">
        <v>1904000</v>
      </c>
    </row>
    <row r="7" spans="2:11" x14ac:dyDescent="0.2">
      <c r="B7" s="82" t="s">
        <v>285</v>
      </c>
      <c r="C7" s="57" t="s">
        <v>224</v>
      </c>
      <c r="D7" s="57" t="s">
        <v>225</v>
      </c>
      <c r="E7" s="57" t="s">
        <v>220</v>
      </c>
      <c r="F7" s="106">
        <v>1700000</v>
      </c>
      <c r="G7" s="107">
        <v>204000</v>
      </c>
      <c r="H7" s="108">
        <v>1904000</v>
      </c>
      <c r="I7" t="s">
        <v>222</v>
      </c>
      <c r="J7" t="s">
        <v>223</v>
      </c>
    </row>
    <row r="8" spans="2:11" ht="22.5" x14ac:dyDescent="0.2">
      <c r="B8" s="80" t="s">
        <v>286</v>
      </c>
      <c r="C8" s="81" t="s">
        <v>331</v>
      </c>
      <c r="D8" s="81" t="s">
        <v>226</v>
      </c>
      <c r="E8" s="81" t="s">
        <v>332</v>
      </c>
      <c r="F8" s="104">
        <v>3100000</v>
      </c>
      <c r="G8" s="104">
        <v>372000</v>
      </c>
      <c r="H8" s="105">
        <v>3472000</v>
      </c>
    </row>
    <row r="9" spans="2:11" ht="45" x14ac:dyDescent="0.2">
      <c r="B9" s="82" t="s">
        <v>333</v>
      </c>
      <c r="C9" s="57" t="s">
        <v>237</v>
      </c>
      <c r="D9" s="57" t="s">
        <v>226</v>
      </c>
      <c r="E9" s="57" t="s">
        <v>334</v>
      </c>
      <c r="F9" s="106">
        <v>400000</v>
      </c>
      <c r="G9" s="107">
        <v>48000</v>
      </c>
      <c r="H9" s="111">
        <v>448000</v>
      </c>
    </row>
    <row r="10" spans="2:11" ht="45" x14ac:dyDescent="0.2">
      <c r="B10" s="99" t="s">
        <v>335</v>
      </c>
      <c r="C10" s="57" t="s">
        <v>336</v>
      </c>
      <c r="D10" s="57" t="s">
        <v>226</v>
      </c>
      <c r="E10" s="57" t="s">
        <v>337</v>
      </c>
      <c r="F10" s="106">
        <v>89400</v>
      </c>
      <c r="G10" s="107">
        <v>10728</v>
      </c>
      <c r="H10" s="111">
        <v>100128</v>
      </c>
      <c r="I10" t="s">
        <v>243</v>
      </c>
      <c r="J10" t="s">
        <v>228</v>
      </c>
    </row>
    <row r="11" spans="2:11" ht="45" x14ac:dyDescent="0.2">
      <c r="B11" s="82" t="s">
        <v>338</v>
      </c>
      <c r="C11" s="57" t="s">
        <v>336</v>
      </c>
      <c r="D11" s="57" t="s">
        <v>226</v>
      </c>
      <c r="E11" s="57" t="s">
        <v>337</v>
      </c>
      <c r="F11" s="106">
        <v>53000</v>
      </c>
      <c r="G11" s="107">
        <v>6360</v>
      </c>
      <c r="H11" s="108">
        <v>59360</v>
      </c>
      <c r="I11" t="s">
        <v>227</v>
      </c>
      <c r="J11" t="s">
        <v>228</v>
      </c>
    </row>
    <row r="12" spans="2:11" ht="22.5" x14ac:dyDescent="0.2">
      <c r="B12" s="83" t="s">
        <v>339</v>
      </c>
      <c r="C12" s="84" t="s">
        <v>237</v>
      </c>
      <c r="D12" s="84" t="s">
        <v>226</v>
      </c>
      <c r="E12" s="84" t="s">
        <v>334</v>
      </c>
      <c r="F12" s="109">
        <v>245600</v>
      </c>
      <c r="G12" s="109">
        <v>29472</v>
      </c>
      <c r="H12" s="110">
        <v>275072</v>
      </c>
      <c r="I12" t="s">
        <v>243</v>
      </c>
      <c r="J12" t="s">
        <v>228</v>
      </c>
    </row>
    <row r="13" spans="2:11" ht="22.5" x14ac:dyDescent="0.2">
      <c r="B13" s="82" t="s">
        <v>340</v>
      </c>
      <c r="C13" s="57" t="s">
        <v>341</v>
      </c>
      <c r="D13" s="57" t="s">
        <v>342</v>
      </c>
      <c r="E13" s="57" t="s">
        <v>343</v>
      </c>
      <c r="F13" s="106">
        <v>12000</v>
      </c>
      <c r="G13" s="107">
        <v>1440</v>
      </c>
      <c r="H13" s="108">
        <v>13440</v>
      </c>
      <c r="I13" s="116" t="s">
        <v>232</v>
      </c>
      <c r="J13" t="s">
        <v>228</v>
      </c>
    </row>
    <row r="14" spans="2:11" ht="45" x14ac:dyDescent="0.2">
      <c r="B14" s="82" t="s">
        <v>287</v>
      </c>
      <c r="C14" s="57" t="s">
        <v>229</v>
      </c>
      <c r="D14" s="57" t="s">
        <v>344</v>
      </c>
      <c r="E14" s="57" t="s">
        <v>345</v>
      </c>
      <c r="F14" s="106">
        <v>200000</v>
      </c>
      <c r="G14" s="107">
        <v>24000</v>
      </c>
      <c r="H14" s="111">
        <v>224000</v>
      </c>
      <c r="I14" t="s">
        <v>227</v>
      </c>
      <c r="J14" t="s">
        <v>230</v>
      </c>
    </row>
    <row r="15" spans="2:11" ht="22.5" x14ac:dyDescent="0.2">
      <c r="B15" s="80" t="s">
        <v>288</v>
      </c>
      <c r="C15" s="81" t="s">
        <v>231</v>
      </c>
      <c r="D15" s="81" t="s">
        <v>346</v>
      </c>
      <c r="E15" s="81" t="s">
        <v>332</v>
      </c>
      <c r="F15" s="104">
        <v>2500000</v>
      </c>
      <c r="G15" s="104">
        <v>300000</v>
      </c>
      <c r="H15" s="105">
        <v>2800000</v>
      </c>
      <c r="I15" t="s">
        <v>232</v>
      </c>
      <c r="J15" t="s">
        <v>223</v>
      </c>
    </row>
    <row r="16" spans="2:11" ht="22.5" x14ac:dyDescent="0.2">
      <c r="B16" s="82" t="s">
        <v>289</v>
      </c>
      <c r="C16" s="57" t="s">
        <v>233</v>
      </c>
      <c r="D16" s="57" t="s">
        <v>347</v>
      </c>
      <c r="E16" s="57" t="s">
        <v>329</v>
      </c>
      <c r="F16" s="106">
        <v>1740000</v>
      </c>
      <c r="G16" s="107">
        <v>208800</v>
      </c>
      <c r="H16" s="108">
        <v>1948800</v>
      </c>
    </row>
    <row r="17" spans="2:11" ht="22.5" x14ac:dyDescent="0.2">
      <c r="B17" s="98" t="s">
        <v>290</v>
      </c>
      <c r="C17" s="57" t="s">
        <v>234</v>
      </c>
      <c r="D17" s="57" t="s">
        <v>347</v>
      </c>
      <c r="E17" s="57" t="s">
        <v>348</v>
      </c>
      <c r="F17" s="106">
        <v>500000</v>
      </c>
      <c r="G17" s="107">
        <v>60000</v>
      </c>
      <c r="H17" s="108">
        <v>560000</v>
      </c>
      <c r="I17" t="s">
        <v>227</v>
      </c>
      <c r="J17" t="s">
        <v>235</v>
      </c>
    </row>
    <row r="18" spans="2:11" ht="33.75" x14ac:dyDescent="0.2">
      <c r="B18" s="99" t="s">
        <v>291</v>
      </c>
      <c r="C18" s="57" t="s">
        <v>236</v>
      </c>
      <c r="D18" s="57" t="s">
        <v>349</v>
      </c>
      <c r="E18" s="57" t="s">
        <v>329</v>
      </c>
      <c r="F18" s="106">
        <v>1240000</v>
      </c>
      <c r="G18" s="107">
        <v>148800</v>
      </c>
      <c r="H18" s="108">
        <v>1388800</v>
      </c>
      <c r="I18" t="s">
        <v>232</v>
      </c>
      <c r="J18" t="s">
        <v>223</v>
      </c>
    </row>
    <row r="19" spans="2:11" ht="22.5" x14ac:dyDescent="0.2">
      <c r="B19" s="83" t="s">
        <v>292</v>
      </c>
      <c r="C19" s="84" t="s">
        <v>237</v>
      </c>
      <c r="D19" s="84" t="s">
        <v>217</v>
      </c>
      <c r="E19" s="84" t="s">
        <v>238</v>
      </c>
      <c r="F19" s="109">
        <v>1000000</v>
      </c>
      <c r="G19" s="109">
        <v>120000</v>
      </c>
      <c r="H19" s="110">
        <v>1120000</v>
      </c>
    </row>
    <row r="20" spans="2:11" ht="33.75" x14ac:dyDescent="0.2">
      <c r="B20" s="82" t="s">
        <v>293</v>
      </c>
      <c r="C20" s="57" t="s">
        <v>234</v>
      </c>
      <c r="D20" s="57" t="s">
        <v>217</v>
      </c>
      <c r="E20" s="57" t="s">
        <v>239</v>
      </c>
      <c r="F20" s="106">
        <v>600000</v>
      </c>
      <c r="G20" s="112">
        <v>72000</v>
      </c>
      <c r="H20" s="111">
        <v>672000</v>
      </c>
      <c r="I20" t="s">
        <v>227</v>
      </c>
      <c r="J20" t="s">
        <v>235</v>
      </c>
    </row>
    <row r="21" spans="2:11" ht="33.75" x14ac:dyDescent="0.2">
      <c r="B21" s="82" t="s">
        <v>294</v>
      </c>
      <c r="C21" s="57" t="s">
        <v>236</v>
      </c>
      <c r="D21" s="57" t="s">
        <v>240</v>
      </c>
      <c r="E21" s="57" t="s">
        <v>238</v>
      </c>
      <c r="F21" s="106">
        <v>200000</v>
      </c>
      <c r="G21" s="107">
        <v>24000</v>
      </c>
      <c r="H21" s="108">
        <v>224000</v>
      </c>
      <c r="I21" t="s">
        <v>227</v>
      </c>
      <c r="K21" t="s">
        <v>276</v>
      </c>
    </row>
    <row r="22" spans="2:11" ht="33.75" x14ac:dyDescent="0.2">
      <c r="B22" s="80" t="s">
        <v>295</v>
      </c>
      <c r="C22" s="81" t="s">
        <v>236</v>
      </c>
      <c r="D22" s="81" t="s">
        <v>240</v>
      </c>
      <c r="E22" s="81" t="s">
        <v>238</v>
      </c>
      <c r="F22" s="104">
        <v>200000</v>
      </c>
      <c r="G22" s="104">
        <v>24000</v>
      </c>
      <c r="H22" s="105">
        <v>224000</v>
      </c>
      <c r="I22" t="s">
        <v>227</v>
      </c>
      <c r="J22" t="s">
        <v>230</v>
      </c>
    </row>
    <row r="23" spans="2:11" ht="22.5" x14ac:dyDescent="0.2">
      <c r="B23" s="82" t="s">
        <v>296</v>
      </c>
      <c r="C23" s="57" t="s">
        <v>241</v>
      </c>
      <c r="D23" s="57" t="s">
        <v>217</v>
      </c>
      <c r="E23" s="57" t="s">
        <v>242</v>
      </c>
      <c r="F23" s="106">
        <v>13240000</v>
      </c>
      <c r="G23" s="107">
        <v>1588800</v>
      </c>
      <c r="H23" s="108">
        <v>14828800</v>
      </c>
    </row>
    <row r="24" spans="2:11" ht="22.5" x14ac:dyDescent="0.2">
      <c r="B24" s="78" t="s">
        <v>297</v>
      </c>
      <c r="C24" s="79" t="s">
        <v>241</v>
      </c>
      <c r="D24" s="79" t="s">
        <v>217</v>
      </c>
      <c r="E24" s="79" t="s">
        <v>242</v>
      </c>
      <c r="F24" s="102">
        <v>12240000</v>
      </c>
      <c r="G24" s="102">
        <v>1468800</v>
      </c>
      <c r="H24" s="103">
        <v>13708800</v>
      </c>
      <c r="I24" t="s">
        <v>243</v>
      </c>
      <c r="J24" t="s">
        <v>244</v>
      </c>
    </row>
    <row r="25" spans="2:11" ht="22.5" x14ac:dyDescent="0.2">
      <c r="B25" s="83" t="s">
        <v>298</v>
      </c>
      <c r="C25" s="84" t="s">
        <v>245</v>
      </c>
      <c r="D25" s="84" t="s">
        <v>240</v>
      </c>
      <c r="E25" s="84" t="s">
        <v>246</v>
      </c>
      <c r="F25" s="109">
        <v>1000000</v>
      </c>
      <c r="G25" s="109">
        <v>120000</v>
      </c>
      <c r="H25" s="110">
        <v>1120000</v>
      </c>
      <c r="I25" t="s">
        <v>232</v>
      </c>
      <c r="J25" t="s">
        <v>223</v>
      </c>
    </row>
    <row r="26" spans="2:11" ht="22.5" x14ac:dyDescent="0.2">
      <c r="B26" s="82" t="s">
        <v>299</v>
      </c>
      <c r="C26" s="57" t="s">
        <v>234</v>
      </c>
      <c r="D26" s="57" t="s">
        <v>247</v>
      </c>
      <c r="E26" s="57" t="s">
        <v>248</v>
      </c>
      <c r="F26" s="106">
        <v>500000</v>
      </c>
      <c r="G26" s="107">
        <v>60000</v>
      </c>
      <c r="H26" s="108">
        <v>560000</v>
      </c>
    </row>
    <row r="27" spans="2:11" ht="45" x14ac:dyDescent="0.2">
      <c r="B27" s="82" t="s">
        <v>300</v>
      </c>
      <c r="C27" s="57" t="s">
        <v>234</v>
      </c>
      <c r="D27" s="57" t="s">
        <v>247</v>
      </c>
      <c r="E27" s="57" t="s">
        <v>248</v>
      </c>
      <c r="F27" s="106">
        <v>500000</v>
      </c>
      <c r="G27" s="107">
        <v>60000</v>
      </c>
      <c r="H27" s="111">
        <v>560000</v>
      </c>
      <c r="I27" t="s">
        <v>227</v>
      </c>
      <c r="J27" t="s">
        <v>235</v>
      </c>
    </row>
    <row r="28" spans="2:11" ht="22.5" x14ac:dyDescent="0.2">
      <c r="B28" s="82" t="s">
        <v>249</v>
      </c>
      <c r="C28" s="57" t="s">
        <v>250</v>
      </c>
      <c r="D28" s="57" t="s">
        <v>226</v>
      </c>
      <c r="E28" s="57" t="s">
        <v>248</v>
      </c>
      <c r="F28" s="106">
        <v>7904020</v>
      </c>
      <c r="G28" s="107">
        <v>1248482</v>
      </c>
      <c r="H28" s="113">
        <v>9152502</v>
      </c>
    </row>
    <row r="29" spans="2:11" ht="22.5" x14ac:dyDescent="0.2">
      <c r="B29" s="98" t="s">
        <v>301</v>
      </c>
      <c r="C29" s="57" t="s">
        <v>234</v>
      </c>
      <c r="D29" s="57" t="s">
        <v>226</v>
      </c>
      <c r="E29" s="57" t="s">
        <v>251</v>
      </c>
      <c r="F29" s="106">
        <v>1200000</v>
      </c>
      <c r="G29" s="107">
        <v>444000</v>
      </c>
      <c r="H29" s="108">
        <v>1644000</v>
      </c>
    </row>
    <row r="30" spans="2:11" ht="45" x14ac:dyDescent="0.2">
      <c r="B30" s="80" t="s">
        <v>302</v>
      </c>
      <c r="C30" s="81" t="s">
        <v>234</v>
      </c>
      <c r="D30" s="81" t="s">
        <v>226</v>
      </c>
      <c r="E30" s="81" t="s">
        <v>251</v>
      </c>
      <c r="F30" s="104">
        <v>500000</v>
      </c>
      <c r="G30" s="104">
        <v>60000</v>
      </c>
      <c r="H30" s="105">
        <v>560000</v>
      </c>
      <c r="I30" t="s">
        <v>227</v>
      </c>
      <c r="J30" t="s">
        <v>235</v>
      </c>
    </row>
    <row r="31" spans="2:11" ht="45" x14ac:dyDescent="0.2">
      <c r="B31" s="82" t="s">
        <v>303</v>
      </c>
      <c r="C31" s="57" t="s">
        <v>234</v>
      </c>
      <c r="D31" s="57" t="s">
        <v>226</v>
      </c>
      <c r="E31" s="57" t="s">
        <v>251</v>
      </c>
      <c r="F31" s="106">
        <v>500000</v>
      </c>
      <c r="G31" s="107">
        <v>60000</v>
      </c>
      <c r="H31" s="108">
        <v>560000</v>
      </c>
      <c r="I31" t="s">
        <v>227</v>
      </c>
      <c r="J31" t="s">
        <v>235</v>
      </c>
    </row>
    <row r="32" spans="2:11" ht="33.75" x14ac:dyDescent="0.2">
      <c r="B32" s="82" t="s">
        <v>304</v>
      </c>
      <c r="C32" s="57" t="s">
        <v>234</v>
      </c>
      <c r="D32" s="57" t="s">
        <v>226</v>
      </c>
      <c r="E32" s="57" t="s">
        <v>251</v>
      </c>
      <c r="F32" s="106">
        <v>0</v>
      </c>
      <c r="G32" s="107">
        <v>300000</v>
      </c>
      <c r="H32" s="108">
        <v>300000</v>
      </c>
      <c r="I32" t="s">
        <v>227</v>
      </c>
      <c r="K32" t="s">
        <v>276</v>
      </c>
    </row>
    <row r="33" spans="2:11" ht="33.75" x14ac:dyDescent="0.2">
      <c r="B33" s="82" t="s">
        <v>305</v>
      </c>
      <c r="C33" s="57" t="s">
        <v>234</v>
      </c>
      <c r="D33" s="57" t="s">
        <v>226</v>
      </c>
      <c r="E33" s="57" t="s">
        <v>251</v>
      </c>
      <c r="F33" s="106">
        <v>200000</v>
      </c>
      <c r="G33" s="107">
        <v>24000</v>
      </c>
      <c r="H33" s="108">
        <v>224000</v>
      </c>
      <c r="I33" t="s">
        <v>227</v>
      </c>
      <c r="K33" t="s">
        <v>276</v>
      </c>
    </row>
    <row r="34" spans="2:11" ht="22.5" x14ac:dyDescent="0.2">
      <c r="B34" s="78" t="s">
        <v>306</v>
      </c>
      <c r="C34" s="79" t="s">
        <v>250</v>
      </c>
      <c r="D34" s="79" t="s">
        <v>226</v>
      </c>
      <c r="E34" s="79" t="s">
        <v>248</v>
      </c>
      <c r="F34" s="102">
        <v>6704020</v>
      </c>
      <c r="G34" s="102">
        <v>804482</v>
      </c>
      <c r="H34" s="103">
        <v>7508502</v>
      </c>
    </row>
    <row r="35" spans="2:11" ht="22.5" x14ac:dyDescent="0.2">
      <c r="B35" s="83" t="s">
        <v>307</v>
      </c>
      <c r="C35" s="84" t="s">
        <v>252</v>
      </c>
      <c r="D35" s="84" t="s">
        <v>226</v>
      </c>
      <c r="E35" s="84" t="s">
        <v>253</v>
      </c>
      <c r="F35" s="109">
        <v>1980000</v>
      </c>
      <c r="G35" s="109">
        <v>237600</v>
      </c>
      <c r="H35" s="110">
        <v>2217600</v>
      </c>
      <c r="I35" t="s">
        <v>222</v>
      </c>
      <c r="J35" t="s">
        <v>223</v>
      </c>
    </row>
    <row r="36" spans="2:11" ht="22.5" x14ac:dyDescent="0.2">
      <c r="B36" s="82" t="s">
        <v>308</v>
      </c>
      <c r="C36" s="57" t="s">
        <v>252</v>
      </c>
      <c r="D36" s="57" t="s">
        <v>254</v>
      </c>
      <c r="E36" s="57" t="s">
        <v>255</v>
      </c>
      <c r="F36" s="106">
        <v>3224020</v>
      </c>
      <c r="G36" s="107">
        <v>386882</v>
      </c>
      <c r="H36" s="108">
        <v>3610902</v>
      </c>
      <c r="I36" t="s">
        <v>222</v>
      </c>
      <c r="J36" t="s">
        <v>223</v>
      </c>
    </row>
    <row r="37" spans="2:11" ht="33.75" x14ac:dyDescent="0.2">
      <c r="B37" s="82" t="s">
        <v>309</v>
      </c>
      <c r="C37" s="57" t="s">
        <v>234</v>
      </c>
      <c r="D37" s="57" t="s">
        <v>247</v>
      </c>
      <c r="E37" s="57" t="s">
        <v>248</v>
      </c>
      <c r="F37" s="106">
        <v>1500000</v>
      </c>
      <c r="G37" s="107">
        <v>180000</v>
      </c>
      <c r="H37" s="108">
        <v>1680000</v>
      </c>
      <c r="I37" t="s">
        <v>232</v>
      </c>
      <c r="J37" t="s">
        <v>223</v>
      </c>
    </row>
    <row r="38" spans="2:11" x14ac:dyDescent="0.2">
      <c r="B38" s="80" t="s">
        <v>256</v>
      </c>
      <c r="C38" s="81" t="s">
        <v>350</v>
      </c>
      <c r="D38" s="81" t="s">
        <v>215</v>
      </c>
      <c r="E38" s="81" t="s">
        <v>351</v>
      </c>
      <c r="F38" s="104">
        <v>7247580</v>
      </c>
      <c r="G38" s="104">
        <v>869710</v>
      </c>
      <c r="H38" s="105">
        <v>8117290</v>
      </c>
    </row>
    <row r="39" spans="2:11" ht="22.5" x14ac:dyDescent="0.2">
      <c r="B39" s="98" t="s">
        <v>310</v>
      </c>
      <c r="C39" s="57" t="s">
        <v>257</v>
      </c>
      <c r="D39" s="57" t="s">
        <v>225</v>
      </c>
      <c r="E39" s="57" t="s">
        <v>258</v>
      </c>
      <c r="F39" s="106">
        <v>600000</v>
      </c>
      <c r="G39" s="107">
        <v>72000</v>
      </c>
      <c r="H39" s="108">
        <v>672000</v>
      </c>
    </row>
    <row r="40" spans="2:11" ht="33.75" x14ac:dyDescent="0.2">
      <c r="B40" s="82" t="s">
        <v>311</v>
      </c>
      <c r="C40" s="57" t="s">
        <v>259</v>
      </c>
      <c r="D40" s="57" t="s">
        <v>225</v>
      </c>
      <c r="E40" s="57" t="s">
        <v>260</v>
      </c>
      <c r="F40" s="106">
        <v>350000</v>
      </c>
      <c r="G40" s="107">
        <v>42000</v>
      </c>
      <c r="H40" s="108">
        <v>392000</v>
      </c>
      <c r="I40" t="s">
        <v>227</v>
      </c>
      <c r="J40" t="s">
        <v>230</v>
      </c>
    </row>
    <row r="41" spans="2:11" ht="33.75" x14ac:dyDescent="0.2">
      <c r="B41" s="80" t="s">
        <v>312</v>
      </c>
      <c r="C41" s="81" t="s">
        <v>261</v>
      </c>
      <c r="D41" s="81" t="s">
        <v>262</v>
      </c>
      <c r="E41" s="81" t="s">
        <v>258</v>
      </c>
      <c r="F41" s="104">
        <v>250000</v>
      </c>
      <c r="G41" s="104">
        <v>30000</v>
      </c>
      <c r="H41" s="105">
        <v>280000</v>
      </c>
      <c r="I41" t="s">
        <v>227</v>
      </c>
      <c r="J41" t="s">
        <v>230</v>
      </c>
    </row>
    <row r="42" spans="2:11" ht="22.5" x14ac:dyDescent="0.2">
      <c r="B42" s="82" t="s">
        <v>313</v>
      </c>
      <c r="C42" s="57" t="s">
        <v>263</v>
      </c>
      <c r="D42" s="57" t="s">
        <v>226</v>
      </c>
      <c r="E42" s="57" t="s">
        <v>264</v>
      </c>
      <c r="F42" s="106">
        <v>650000</v>
      </c>
      <c r="G42" s="107">
        <v>78000</v>
      </c>
      <c r="H42" s="108">
        <v>728000</v>
      </c>
    </row>
    <row r="43" spans="2:11" ht="45" x14ac:dyDescent="0.2">
      <c r="B43" s="82" t="s">
        <v>314</v>
      </c>
      <c r="C43" s="57" t="s">
        <v>265</v>
      </c>
      <c r="D43" s="57" t="s">
        <v>226</v>
      </c>
      <c r="E43" s="57" t="s">
        <v>266</v>
      </c>
      <c r="F43" s="106">
        <v>100000</v>
      </c>
      <c r="G43" s="107">
        <v>12000</v>
      </c>
      <c r="H43" s="108">
        <v>112000</v>
      </c>
      <c r="I43" t="s">
        <v>227</v>
      </c>
      <c r="K43" t="s">
        <v>276</v>
      </c>
    </row>
    <row r="44" spans="2:11" ht="33.75" x14ac:dyDescent="0.2">
      <c r="B44" s="83" t="s">
        <v>315</v>
      </c>
      <c r="C44" s="84" t="s">
        <v>267</v>
      </c>
      <c r="D44" s="84" t="s">
        <v>262</v>
      </c>
      <c r="E44" s="84" t="s">
        <v>264</v>
      </c>
      <c r="F44" s="109">
        <v>550000</v>
      </c>
      <c r="G44" s="109">
        <v>66000</v>
      </c>
      <c r="H44" s="110">
        <v>616000</v>
      </c>
      <c r="I44" t="s">
        <v>232</v>
      </c>
      <c r="J44" t="s">
        <v>223</v>
      </c>
    </row>
    <row r="45" spans="2:11" ht="22.5" x14ac:dyDescent="0.2">
      <c r="B45" s="82" t="s">
        <v>316</v>
      </c>
      <c r="C45" s="57" t="s">
        <v>263</v>
      </c>
      <c r="D45" s="57" t="s">
        <v>226</v>
      </c>
      <c r="E45" s="57" t="s">
        <v>264</v>
      </c>
      <c r="F45" s="106">
        <v>3497580</v>
      </c>
      <c r="G45" s="107">
        <v>419710</v>
      </c>
      <c r="H45" s="108">
        <v>3917290</v>
      </c>
    </row>
    <row r="46" spans="2:11" ht="33.75" x14ac:dyDescent="0.2">
      <c r="B46" s="82" t="s">
        <v>317</v>
      </c>
      <c r="C46" s="57" t="s">
        <v>234</v>
      </c>
      <c r="D46" s="57" t="s">
        <v>226</v>
      </c>
      <c r="E46" s="57" t="s">
        <v>251</v>
      </c>
      <c r="F46" s="106">
        <v>500000</v>
      </c>
      <c r="G46" s="107">
        <v>60000</v>
      </c>
      <c r="H46" s="108">
        <v>560000</v>
      </c>
      <c r="I46" t="s">
        <v>227</v>
      </c>
      <c r="J46" t="s">
        <v>235</v>
      </c>
    </row>
    <row r="47" spans="2:11" ht="22.5" x14ac:dyDescent="0.2">
      <c r="B47" s="82" t="s">
        <v>318</v>
      </c>
      <c r="C47" s="57" t="s">
        <v>268</v>
      </c>
      <c r="D47" s="57" t="s">
        <v>269</v>
      </c>
      <c r="E47" s="57" t="s">
        <v>264</v>
      </c>
      <c r="F47" s="106">
        <v>2997580</v>
      </c>
      <c r="G47" s="106">
        <v>359710</v>
      </c>
      <c r="H47" s="113">
        <v>3357290</v>
      </c>
      <c r="I47" t="s">
        <v>222</v>
      </c>
      <c r="J47" t="s">
        <v>223</v>
      </c>
    </row>
    <row r="48" spans="2:11" ht="22.5" x14ac:dyDescent="0.2">
      <c r="B48" s="82" t="s">
        <v>319</v>
      </c>
      <c r="C48" s="57" t="s">
        <v>350</v>
      </c>
      <c r="D48" s="57" t="s">
        <v>215</v>
      </c>
      <c r="E48" s="57" t="s">
        <v>351</v>
      </c>
      <c r="F48" s="106">
        <v>2500000</v>
      </c>
      <c r="G48" s="106">
        <v>300000</v>
      </c>
      <c r="H48" s="113">
        <v>2800000</v>
      </c>
    </row>
    <row r="49" spans="2:11" ht="22.5" x14ac:dyDescent="0.2">
      <c r="B49" s="83" t="s">
        <v>320</v>
      </c>
      <c r="C49" s="84" t="s">
        <v>270</v>
      </c>
      <c r="D49" s="84" t="s">
        <v>226</v>
      </c>
      <c r="E49" s="84" t="s">
        <v>271</v>
      </c>
      <c r="F49" s="114">
        <v>500000</v>
      </c>
      <c r="G49" s="109">
        <v>60000</v>
      </c>
      <c r="H49" s="110">
        <v>560000</v>
      </c>
      <c r="I49" t="s">
        <v>227</v>
      </c>
      <c r="J49" t="s">
        <v>228</v>
      </c>
    </row>
    <row r="50" spans="2:11" x14ac:dyDescent="0.2">
      <c r="B50" s="82" t="s">
        <v>321</v>
      </c>
      <c r="C50" s="57" t="s">
        <v>350</v>
      </c>
      <c r="D50" s="57" t="s">
        <v>215</v>
      </c>
      <c r="E50" s="57" t="s">
        <v>351</v>
      </c>
      <c r="F50" s="106">
        <v>2000000</v>
      </c>
      <c r="G50" s="107">
        <v>240000</v>
      </c>
      <c r="H50" s="108">
        <v>2240000</v>
      </c>
      <c r="I50" t="s">
        <v>227</v>
      </c>
      <c r="J50" t="s">
        <v>235</v>
      </c>
    </row>
    <row r="51" spans="2:11" x14ac:dyDescent="0.2">
      <c r="B51" s="82" t="s">
        <v>322</v>
      </c>
      <c r="C51" s="57" t="s">
        <v>272</v>
      </c>
      <c r="D51" s="57" t="s">
        <v>225</v>
      </c>
      <c r="E51" s="57" t="s">
        <v>273</v>
      </c>
      <c r="F51" s="106">
        <v>968400</v>
      </c>
      <c r="G51" s="107">
        <v>1337928</v>
      </c>
      <c r="H51" s="108">
        <v>2306328</v>
      </c>
    </row>
    <row r="52" spans="2:11" ht="22.5" x14ac:dyDescent="0.2">
      <c r="B52" s="82" t="s">
        <v>323</v>
      </c>
      <c r="C52" s="57" t="s">
        <v>277</v>
      </c>
      <c r="D52" s="57" t="s">
        <v>225</v>
      </c>
      <c r="E52" s="57" t="s">
        <v>242</v>
      </c>
      <c r="F52" s="106">
        <v>908400</v>
      </c>
      <c r="G52" s="107">
        <v>1210728</v>
      </c>
      <c r="H52" s="108">
        <v>2119128</v>
      </c>
      <c r="I52" t="s">
        <v>243</v>
      </c>
      <c r="J52" t="s">
        <v>228</v>
      </c>
    </row>
    <row r="53" spans="2:11" ht="22.5" x14ac:dyDescent="0.2">
      <c r="B53" s="82" t="s">
        <v>324</v>
      </c>
      <c r="C53" s="57" t="s">
        <v>234</v>
      </c>
      <c r="D53" s="57" t="s">
        <v>262</v>
      </c>
      <c r="E53" s="57" t="s">
        <v>278</v>
      </c>
      <c r="F53" s="106">
        <v>20000</v>
      </c>
      <c r="G53" s="107">
        <v>2400</v>
      </c>
      <c r="H53" s="113">
        <v>22400</v>
      </c>
      <c r="I53" t="s">
        <v>243</v>
      </c>
      <c r="J53" t="s">
        <v>228</v>
      </c>
    </row>
    <row r="54" spans="2:11" ht="22.5" x14ac:dyDescent="0.2">
      <c r="B54" s="85" t="s">
        <v>325</v>
      </c>
      <c r="C54" s="90" t="s">
        <v>234</v>
      </c>
      <c r="D54" s="90" t="s">
        <v>279</v>
      </c>
      <c r="E54" s="90" t="s">
        <v>280</v>
      </c>
      <c r="F54" s="115">
        <v>40000</v>
      </c>
      <c r="G54" s="106">
        <v>4800</v>
      </c>
      <c r="H54" s="113">
        <v>44800</v>
      </c>
      <c r="I54" t="s">
        <v>243</v>
      </c>
      <c r="J54" t="s">
        <v>228</v>
      </c>
    </row>
    <row r="55" spans="2:11" x14ac:dyDescent="0.2">
      <c r="B55" s="82" t="s">
        <v>326</v>
      </c>
      <c r="C55" s="57" t="s">
        <v>281</v>
      </c>
      <c r="D55" s="57" t="s">
        <v>282</v>
      </c>
      <c r="E55" s="57" t="s">
        <v>273</v>
      </c>
      <c r="F55" s="106">
        <v>0</v>
      </c>
      <c r="G55" s="106">
        <v>120000</v>
      </c>
      <c r="H55" s="113">
        <v>120000</v>
      </c>
      <c r="I55" t="s">
        <v>227</v>
      </c>
      <c r="K55" t="s">
        <v>276</v>
      </c>
    </row>
    <row r="57" spans="2:11" x14ac:dyDescent="0.2">
      <c r="C57" s="96">
        <f>SUBTOTAL(9,C2:C56)</f>
        <v>0</v>
      </c>
      <c r="D57" s="96">
        <f>SUBTOTAL(9,D2:D56)</f>
        <v>0</v>
      </c>
      <c r="E57" s="96">
        <f>SUBTOTAL(9,E2:E56)</f>
        <v>0</v>
      </c>
      <c r="F57" s="96">
        <f>SUBTOTAL(9,F5:F55)</f>
        <v>102951600</v>
      </c>
      <c r="G57" s="96">
        <f t="shared" ref="G57" si="0">SUBTOTAL(9,G5:G55)</f>
        <v>15697632</v>
      </c>
      <c r="H57" s="96">
        <f>SUBTOTAL(9,H5:H55)</f>
        <v>118649232</v>
      </c>
    </row>
    <row r="61" spans="2:11" x14ac:dyDescent="0.2">
      <c r="C61" s="118"/>
      <c r="D61" s="119" t="s">
        <v>356</v>
      </c>
      <c r="E61" s="119" t="s">
        <v>357</v>
      </c>
      <c r="F61" s="119" t="s">
        <v>358</v>
      </c>
      <c r="G61" s="120" t="s">
        <v>357</v>
      </c>
      <c r="H61" s="132" t="s">
        <v>359</v>
      </c>
    </row>
    <row r="62" spans="2:11" x14ac:dyDescent="0.2">
      <c r="C62" s="121" t="s">
        <v>6</v>
      </c>
      <c r="D62" s="122">
        <f>COUNTIF(F1:I55,"BI")</f>
        <v>5</v>
      </c>
      <c r="E62" s="123">
        <f>D62/$D$67</f>
        <v>0.14285714285714285</v>
      </c>
      <c r="F62" s="124">
        <v>22501600</v>
      </c>
      <c r="G62" s="125">
        <f>F62/$F$67</f>
        <v>0.45003199999999999</v>
      </c>
    </row>
    <row r="63" spans="2:11" x14ac:dyDescent="0.2">
      <c r="C63" s="121" t="s">
        <v>353</v>
      </c>
      <c r="D63" s="122">
        <f>COUNTIF(F1:I55,"se")</f>
        <v>6</v>
      </c>
      <c r="E63" s="123">
        <f t="shared" ref="E63:E65" si="1">D63/$D$67</f>
        <v>0.17142857142857143</v>
      </c>
      <c r="F63" s="124">
        <v>6802000</v>
      </c>
      <c r="G63" s="125">
        <f t="shared" ref="G63:G65" si="2">F63/$F$67</f>
        <v>0.13603999999999999</v>
      </c>
    </row>
    <row r="64" spans="2:11" x14ac:dyDescent="0.2">
      <c r="C64" s="121" t="s">
        <v>354</v>
      </c>
      <c r="D64" s="122">
        <f>COUNTIF(F1:I55,"fc")</f>
        <v>18</v>
      </c>
      <c r="E64" s="123">
        <f t="shared" si="1"/>
        <v>0.51428571428571423</v>
      </c>
      <c r="F64" s="124">
        <v>7153000</v>
      </c>
      <c r="G64" s="125">
        <f t="shared" si="2"/>
        <v>0.14305999999999999</v>
      </c>
    </row>
    <row r="65" spans="3:7" x14ac:dyDescent="0.2">
      <c r="C65" s="121" t="s">
        <v>355</v>
      </c>
      <c r="D65" s="126">
        <f>COUNTIF(F1:I55,"cI")</f>
        <v>6</v>
      </c>
      <c r="E65" s="123">
        <f t="shared" si="1"/>
        <v>0.17142857142857143</v>
      </c>
      <c r="F65" s="124">
        <v>13543400</v>
      </c>
      <c r="G65" s="125">
        <f t="shared" si="2"/>
        <v>0.270868</v>
      </c>
    </row>
    <row r="66" spans="3:7" x14ac:dyDescent="0.2">
      <c r="C66" s="121"/>
      <c r="D66" s="122"/>
      <c r="E66" s="122"/>
      <c r="F66" s="122"/>
      <c r="G66" s="127"/>
    </row>
    <row r="67" spans="3:7" x14ac:dyDescent="0.2">
      <c r="C67" s="128"/>
      <c r="D67" s="129">
        <f>SUBTOTAL(9,D62:D66)</f>
        <v>35</v>
      </c>
      <c r="E67" s="129">
        <f>SUBTOTAL(9,E62:E66)</f>
        <v>1</v>
      </c>
      <c r="F67" s="130">
        <f>SUM(F62:F65)</f>
        <v>50000000</v>
      </c>
      <c r="G67" s="131">
        <f>SUBTOTAL(9,G62:G66)</f>
        <v>0.99999999999999989</v>
      </c>
    </row>
    <row r="85" spans="3:7" x14ac:dyDescent="0.2">
      <c r="D85" s="119" t="s">
        <v>358</v>
      </c>
      <c r="E85" s="120" t="s">
        <v>357</v>
      </c>
      <c r="F85" s="119" t="s">
        <v>356</v>
      </c>
      <c r="G85" s="119" t="s">
        <v>357</v>
      </c>
    </row>
    <row r="86" spans="3:7" x14ac:dyDescent="0.2">
      <c r="C86" t="s">
        <v>223</v>
      </c>
      <c r="D86" s="96">
        <v>29291600</v>
      </c>
      <c r="E86" s="117">
        <f t="shared" ref="E86:E91" si="3">D86/$D$93</f>
        <v>0.58583200000000002</v>
      </c>
      <c r="F86" s="122">
        <f>COUNTIF($J$1:$J$55,C86)</f>
        <v>10</v>
      </c>
      <c r="G86" s="117">
        <f t="shared" ref="G86:G91" si="4">F86/$F$93</f>
        <v>0.2857142857142857</v>
      </c>
    </row>
    <row r="87" spans="3:7" x14ac:dyDescent="0.2">
      <c r="C87" t="s">
        <v>235</v>
      </c>
      <c r="D87" s="96">
        <v>5100000</v>
      </c>
      <c r="E87" s="117">
        <f t="shared" si="3"/>
        <v>0.10199999999999999</v>
      </c>
      <c r="F87" s="122">
        <f>COUNTIF($J$1:$J$55,C87)</f>
        <v>7</v>
      </c>
      <c r="G87" s="117">
        <f t="shared" si="4"/>
        <v>0.2</v>
      </c>
    </row>
    <row r="88" spans="3:7" x14ac:dyDescent="0.2">
      <c r="C88" t="s">
        <v>230</v>
      </c>
      <c r="D88" s="96">
        <v>1000000</v>
      </c>
      <c r="E88" s="117">
        <f t="shared" si="3"/>
        <v>0.02</v>
      </c>
      <c r="F88" s="122">
        <f>COUNTIF($J$1:$J$55,C88)</f>
        <v>4</v>
      </c>
      <c r="G88" s="117">
        <f t="shared" si="4"/>
        <v>0.11428571428571428</v>
      </c>
    </row>
    <row r="89" spans="3:7" x14ac:dyDescent="0.2">
      <c r="C89" t="s">
        <v>228</v>
      </c>
      <c r="D89" s="96">
        <v>1868400</v>
      </c>
      <c r="E89" s="117">
        <f t="shared" si="3"/>
        <v>3.7367999999999998E-2</v>
      </c>
      <c r="F89" s="122">
        <f>COUNTIF($J$1:$J$55,C89)</f>
        <v>8</v>
      </c>
      <c r="G89" s="117">
        <f t="shared" si="4"/>
        <v>0.22857142857142856</v>
      </c>
    </row>
    <row r="90" spans="3:7" x14ac:dyDescent="0.2">
      <c r="C90" t="s">
        <v>244</v>
      </c>
      <c r="D90" s="96">
        <v>12240000</v>
      </c>
      <c r="E90" s="117">
        <f t="shared" si="3"/>
        <v>0.24479999999999999</v>
      </c>
      <c r="F90" s="122">
        <f>COUNTIF($J$1:$J$55,C90)</f>
        <v>1</v>
      </c>
      <c r="G90" s="117">
        <f t="shared" si="4"/>
        <v>2.8571428571428571E-2</v>
      </c>
    </row>
    <row r="91" spans="3:7" x14ac:dyDescent="0.2">
      <c r="C91" t="s">
        <v>360</v>
      </c>
      <c r="D91" s="96">
        <v>500000</v>
      </c>
      <c r="E91" s="117">
        <f t="shared" si="3"/>
        <v>0.01</v>
      </c>
      <c r="F91" s="122">
        <f>COUNTIF($K$1:$K$55,"LC")</f>
        <v>5</v>
      </c>
      <c r="G91" s="117">
        <f t="shared" si="4"/>
        <v>0.14285714285714285</v>
      </c>
    </row>
    <row r="92" spans="3:7" x14ac:dyDescent="0.2">
      <c r="D92" s="96"/>
    </row>
    <row r="93" spans="3:7" x14ac:dyDescent="0.2">
      <c r="D93" s="96">
        <f>SUBTOTAL(9,D86:D92)</f>
        <v>50000000</v>
      </c>
      <c r="F93">
        <f>SUBTOTAL(9,F86:F92)</f>
        <v>35</v>
      </c>
    </row>
    <row r="94" spans="3:7" x14ac:dyDescent="0.2">
      <c r="F94" s="96"/>
    </row>
  </sheetData>
  <autoFilter ref="B1:K55" xr:uid="{00000000-0009-0000-0000-000006000000}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95"/>
  <sheetViews>
    <sheetView workbookViewId="0">
      <selection activeCell="A5" sqref="A5"/>
    </sheetView>
  </sheetViews>
  <sheetFormatPr defaultColWidth="11.42578125" defaultRowHeight="12.75" x14ac:dyDescent="0.2"/>
  <cols>
    <col min="1" max="1" width="39.85546875" customWidth="1"/>
    <col min="5" max="5" width="16" customWidth="1"/>
    <col min="6" max="6" width="15" customWidth="1"/>
    <col min="7" max="7" width="16.140625" customWidth="1"/>
  </cols>
  <sheetData>
    <row r="1" spans="1:11" ht="33.75" x14ac:dyDescent="0.2">
      <c r="A1" s="73" t="s">
        <v>205</v>
      </c>
      <c r="B1" s="74" t="s">
        <v>206</v>
      </c>
      <c r="C1" s="74" t="s">
        <v>207</v>
      </c>
      <c r="D1" s="74" t="s">
        <v>208</v>
      </c>
      <c r="E1" s="74" t="s">
        <v>209</v>
      </c>
      <c r="F1" s="73" t="s">
        <v>210</v>
      </c>
      <c r="G1" s="73" t="s">
        <v>211</v>
      </c>
      <c r="H1" s="74" t="s">
        <v>361</v>
      </c>
      <c r="I1" s="73" t="s">
        <v>212</v>
      </c>
      <c r="J1" s="74" t="s">
        <v>213</v>
      </c>
      <c r="K1" s="74" t="s">
        <v>275</v>
      </c>
    </row>
    <row r="2" spans="1:11" ht="22.5" x14ac:dyDescent="0.2">
      <c r="A2" s="75" t="s">
        <v>214</v>
      </c>
      <c r="B2" s="134" t="s">
        <v>328</v>
      </c>
      <c r="C2" s="134" t="s">
        <v>215</v>
      </c>
      <c r="D2" s="134" t="s">
        <v>329</v>
      </c>
      <c r="E2" s="135">
        <v>50000000</v>
      </c>
      <c r="F2" s="135">
        <v>7521720</v>
      </c>
      <c r="G2" s="135">
        <v>57521720</v>
      </c>
      <c r="H2" s="133"/>
      <c r="I2" s="133"/>
      <c r="J2" s="136"/>
      <c r="K2" s="133"/>
    </row>
    <row r="3" spans="1:11" ht="22.5" x14ac:dyDescent="0.2">
      <c r="A3" s="78" t="s">
        <v>216</v>
      </c>
      <c r="B3" s="138" t="s">
        <v>362</v>
      </c>
      <c r="C3" s="138" t="s">
        <v>226</v>
      </c>
      <c r="D3" s="138" t="s">
        <v>329</v>
      </c>
      <c r="E3" s="79">
        <v>33880000</v>
      </c>
      <c r="F3" s="79">
        <v>4065600</v>
      </c>
      <c r="G3" s="79">
        <v>37945600</v>
      </c>
      <c r="H3" s="137"/>
      <c r="I3" s="137"/>
      <c r="J3" s="139"/>
      <c r="K3" s="137"/>
    </row>
    <row r="4" spans="1:11" x14ac:dyDescent="0.2">
      <c r="A4" s="80" t="s">
        <v>283</v>
      </c>
      <c r="B4" s="141" t="s">
        <v>218</v>
      </c>
      <c r="C4" s="141" t="s">
        <v>219</v>
      </c>
      <c r="D4" s="141" t="s">
        <v>220</v>
      </c>
      <c r="E4" s="81">
        <v>12600000</v>
      </c>
      <c r="F4" s="81">
        <v>1512000</v>
      </c>
      <c r="G4" s="81">
        <v>14112000</v>
      </c>
      <c r="H4" s="140"/>
      <c r="I4" s="140"/>
      <c r="J4" s="142"/>
      <c r="K4" s="140"/>
    </row>
    <row r="5" spans="1:11" ht="22.5" x14ac:dyDescent="0.2">
      <c r="A5" s="82" t="s">
        <v>221</v>
      </c>
      <c r="B5" s="144" t="s">
        <v>218</v>
      </c>
      <c r="C5" s="144" t="s">
        <v>219</v>
      </c>
      <c r="D5" s="144" t="s">
        <v>220</v>
      </c>
      <c r="E5" s="57">
        <v>12600000</v>
      </c>
      <c r="F5" s="57">
        <v>1512000</v>
      </c>
      <c r="G5" s="57">
        <v>14112000</v>
      </c>
      <c r="H5" s="143"/>
      <c r="I5" s="82" t="s">
        <v>222</v>
      </c>
      <c r="J5" s="145" t="s">
        <v>223</v>
      </c>
      <c r="K5" s="143"/>
    </row>
    <row r="6" spans="1:11" ht="22.5" x14ac:dyDescent="0.2">
      <c r="A6" s="80" t="s">
        <v>284</v>
      </c>
      <c r="B6" s="141" t="s">
        <v>224</v>
      </c>
      <c r="C6" s="141" t="s">
        <v>219</v>
      </c>
      <c r="D6" s="141" t="s">
        <v>363</v>
      </c>
      <c r="E6" s="81">
        <v>1700000</v>
      </c>
      <c r="F6" s="81">
        <v>204000</v>
      </c>
      <c r="G6" s="81">
        <v>1904000</v>
      </c>
      <c r="H6" s="140"/>
      <c r="I6" s="140"/>
      <c r="J6" s="142"/>
      <c r="K6" s="140"/>
    </row>
    <row r="7" spans="1:11" ht="22.5" x14ac:dyDescent="0.2">
      <c r="A7" s="82" t="s">
        <v>285</v>
      </c>
      <c r="B7" s="144" t="s">
        <v>224</v>
      </c>
      <c r="C7" s="144" t="s">
        <v>219</v>
      </c>
      <c r="D7" s="144" t="s">
        <v>363</v>
      </c>
      <c r="E7" s="57">
        <v>1700000</v>
      </c>
      <c r="F7" s="57">
        <v>204000</v>
      </c>
      <c r="G7" s="57">
        <v>1904000</v>
      </c>
      <c r="H7" s="143"/>
      <c r="I7" s="82" t="s">
        <v>222</v>
      </c>
      <c r="J7" s="145" t="s">
        <v>223</v>
      </c>
      <c r="K7" s="143"/>
    </row>
    <row r="8" spans="1:11" ht="22.5" x14ac:dyDescent="0.2">
      <c r="A8" s="80" t="s">
        <v>286</v>
      </c>
      <c r="B8" s="141" t="s">
        <v>331</v>
      </c>
      <c r="C8" s="141" t="s">
        <v>226</v>
      </c>
      <c r="D8" s="141" t="s">
        <v>332</v>
      </c>
      <c r="E8" s="81">
        <v>3100000</v>
      </c>
      <c r="F8" s="81">
        <v>372000</v>
      </c>
      <c r="G8" s="81">
        <v>3472000</v>
      </c>
      <c r="H8" s="140"/>
      <c r="I8" s="140"/>
      <c r="J8" s="142"/>
      <c r="K8" s="140"/>
    </row>
    <row r="9" spans="1:11" ht="56.25" x14ac:dyDescent="0.2">
      <c r="A9" s="82" t="s">
        <v>333</v>
      </c>
      <c r="B9" s="144" t="s">
        <v>237</v>
      </c>
      <c r="C9" s="144" t="s">
        <v>226</v>
      </c>
      <c r="D9" s="144" t="s">
        <v>334</v>
      </c>
      <c r="E9" s="57">
        <v>400000</v>
      </c>
      <c r="F9" s="57">
        <v>48000</v>
      </c>
      <c r="G9" s="57">
        <v>448000</v>
      </c>
      <c r="H9" s="143"/>
      <c r="I9" s="143"/>
      <c r="J9" s="146"/>
      <c r="K9" s="143"/>
    </row>
    <row r="10" spans="1:11" ht="67.5" x14ac:dyDescent="0.2">
      <c r="A10" s="82" t="s">
        <v>335</v>
      </c>
      <c r="B10" s="144" t="s">
        <v>336</v>
      </c>
      <c r="C10" s="144" t="s">
        <v>226</v>
      </c>
      <c r="D10" s="144" t="s">
        <v>337</v>
      </c>
      <c r="E10" s="57">
        <v>89400</v>
      </c>
      <c r="F10" s="57">
        <v>10728</v>
      </c>
      <c r="G10" s="57">
        <v>100128</v>
      </c>
      <c r="H10" s="143"/>
      <c r="I10" s="82" t="s">
        <v>243</v>
      </c>
      <c r="J10" s="145" t="s">
        <v>228</v>
      </c>
      <c r="K10" s="143"/>
    </row>
    <row r="11" spans="1:11" ht="56.25" x14ac:dyDescent="0.2">
      <c r="A11" s="82" t="s">
        <v>338</v>
      </c>
      <c r="B11" s="144" t="s">
        <v>336</v>
      </c>
      <c r="C11" s="144" t="s">
        <v>226</v>
      </c>
      <c r="D11" s="144" t="s">
        <v>337</v>
      </c>
      <c r="E11" s="57">
        <v>53000</v>
      </c>
      <c r="F11" s="57">
        <v>6360</v>
      </c>
      <c r="G11" s="57">
        <v>59360</v>
      </c>
      <c r="H11" s="143"/>
      <c r="I11" s="82" t="s">
        <v>227</v>
      </c>
      <c r="J11" s="145" t="s">
        <v>228</v>
      </c>
      <c r="K11" s="143"/>
    </row>
    <row r="12" spans="1:11" ht="33.75" x14ac:dyDescent="0.2">
      <c r="A12" s="82" t="s">
        <v>339</v>
      </c>
      <c r="B12" s="144" t="s">
        <v>237</v>
      </c>
      <c r="C12" s="144" t="s">
        <v>226</v>
      </c>
      <c r="D12" s="144" t="s">
        <v>334</v>
      </c>
      <c r="E12" s="57">
        <v>245600</v>
      </c>
      <c r="F12" s="57">
        <v>29472</v>
      </c>
      <c r="G12" s="57">
        <v>275072</v>
      </c>
      <c r="H12" s="143"/>
      <c r="I12" s="82" t="s">
        <v>243</v>
      </c>
      <c r="J12" s="145" t="s">
        <v>228</v>
      </c>
      <c r="K12" s="143"/>
    </row>
    <row r="13" spans="1:11" ht="33.75" x14ac:dyDescent="0.2">
      <c r="A13" s="82" t="s">
        <v>340</v>
      </c>
      <c r="B13" s="144" t="s">
        <v>341</v>
      </c>
      <c r="C13" s="144" t="s">
        <v>342</v>
      </c>
      <c r="D13" s="144" t="s">
        <v>343</v>
      </c>
      <c r="E13" s="57">
        <v>12000</v>
      </c>
      <c r="F13" s="57">
        <v>1440</v>
      </c>
      <c r="G13" s="57">
        <v>13440</v>
      </c>
      <c r="H13" s="143"/>
      <c r="I13" s="82" t="s">
        <v>232</v>
      </c>
      <c r="J13" s="145" t="s">
        <v>228</v>
      </c>
      <c r="K13" s="143"/>
    </row>
    <row r="14" spans="1:11" ht="45" x14ac:dyDescent="0.2">
      <c r="A14" s="82" t="s">
        <v>287</v>
      </c>
      <c r="B14" s="144" t="s">
        <v>229</v>
      </c>
      <c r="C14" s="144" t="s">
        <v>344</v>
      </c>
      <c r="D14" s="144" t="s">
        <v>345</v>
      </c>
      <c r="E14" s="57">
        <v>200000</v>
      </c>
      <c r="F14" s="57">
        <v>24000</v>
      </c>
      <c r="G14" s="57">
        <v>224000</v>
      </c>
      <c r="H14" s="143"/>
      <c r="I14" s="82" t="s">
        <v>227</v>
      </c>
      <c r="J14" s="147" t="s">
        <v>230</v>
      </c>
      <c r="K14" s="143"/>
    </row>
    <row r="15" spans="1:11" ht="33.75" x14ac:dyDescent="0.2">
      <c r="A15" s="82" t="s">
        <v>288</v>
      </c>
      <c r="B15" s="144" t="s">
        <v>231</v>
      </c>
      <c r="C15" s="144" t="s">
        <v>346</v>
      </c>
      <c r="D15" s="144" t="s">
        <v>332</v>
      </c>
      <c r="E15" s="57">
        <v>2500000</v>
      </c>
      <c r="F15" s="57">
        <v>300000</v>
      </c>
      <c r="G15" s="57">
        <v>2800000</v>
      </c>
      <c r="H15" s="143"/>
      <c r="I15" s="82" t="s">
        <v>232</v>
      </c>
      <c r="J15" s="145" t="s">
        <v>223</v>
      </c>
      <c r="K15" s="143"/>
    </row>
    <row r="16" spans="1:11" ht="33.75" x14ac:dyDescent="0.2">
      <c r="A16" s="85" t="s">
        <v>364</v>
      </c>
      <c r="B16" s="148" t="s">
        <v>366</v>
      </c>
      <c r="C16" s="148" t="s">
        <v>346</v>
      </c>
      <c r="D16" s="148" t="s">
        <v>367</v>
      </c>
      <c r="E16" s="90">
        <v>0</v>
      </c>
      <c r="F16" s="90">
        <v>0</v>
      </c>
      <c r="G16" s="90">
        <v>0</v>
      </c>
      <c r="H16" s="85" t="s">
        <v>365</v>
      </c>
      <c r="I16" s="143"/>
      <c r="J16" s="146"/>
      <c r="K16" s="143"/>
    </row>
    <row r="17" spans="1:11" x14ac:dyDescent="0.2">
      <c r="A17" s="85" t="s">
        <v>368</v>
      </c>
      <c r="B17" s="148" t="s">
        <v>369</v>
      </c>
      <c r="C17" s="148" t="s">
        <v>370</v>
      </c>
      <c r="D17" s="148" t="s">
        <v>371</v>
      </c>
      <c r="E17" s="90">
        <v>0</v>
      </c>
      <c r="F17" s="90">
        <v>0</v>
      </c>
      <c r="G17" s="90">
        <v>0</v>
      </c>
      <c r="H17" s="85">
        <v>58</v>
      </c>
      <c r="I17" s="143"/>
      <c r="J17" s="146"/>
      <c r="K17" s="143"/>
    </row>
    <row r="18" spans="1:11" x14ac:dyDescent="0.2">
      <c r="A18" s="85" t="s">
        <v>372</v>
      </c>
      <c r="B18" s="148" t="s">
        <v>373</v>
      </c>
      <c r="C18" s="148" t="s">
        <v>374</v>
      </c>
      <c r="D18" s="148" t="s">
        <v>375</v>
      </c>
      <c r="E18" s="90">
        <v>0</v>
      </c>
      <c r="F18" s="90">
        <v>0</v>
      </c>
      <c r="G18" s="90">
        <v>0</v>
      </c>
      <c r="H18" s="85">
        <v>59</v>
      </c>
      <c r="I18" s="143"/>
      <c r="J18" s="146"/>
      <c r="K18" s="143"/>
    </row>
    <row r="19" spans="1:11" x14ac:dyDescent="0.2">
      <c r="A19" s="82" t="s">
        <v>376</v>
      </c>
      <c r="B19" s="144" t="s">
        <v>377</v>
      </c>
      <c r="C19" s="144" t="s">
        <v>378</v>
      </c>
      <c r="D19" s="144" t="s">
        <v>332</v>
      </c>
      <c r="E19" s="57">
        <v>2500000</v>
      </c>
      <c r="F19" s="57">
        <v>300000</v>
      </c>
      <c r="G19" s="57">
        <v>2800000</v>
      </c>
      <c r="H19" s="143"/>
      <c r="I19" s="143"/>
      <c r="J19" s="146"/>
      <c r="K19" s="143"/>
    </row>
    <row r="20" spans="1:11" x14ac:dyDescent="0.2">
      <c r="A20" s="85" t="s">
        <v>379</v>
      </c>
      <c r="B20" s="148" t="s">
        <v>373</v>
      </c>
      <c r="C20" s="148" t="s">
        <v>378</v>
      </c>
      <c r="D20" s="148" t="s">
        <v>380</v>
      </c>
      <c r="E20" s="90">
        <v>500000</v>
      </c>
      <c r="F20" s="90">
        <v>60000</v>
      </c>
      <c r="G20" s="90">
        <v>560000</v>
      </c>
      <c r="H20" s="85">
        <v>60</v>
      </c>
      <c r="I20" s="143"/>
      <c r="J20" s="146"/>
      <c r="K20" s="143"/>
    </row>
    <row r="21" spans="1:11" x14ac:dyDescent="0.2">
      <c r="A21" s="85" t="s">
        <v>381</v>
      </c>
      <c r="B21" s="148" t="s">
        <v>382</v>
      </c>
      <c r="C21" s="148" t="s">
        <v>383</v>
      </c>
      <c r="D21" s="148" t="s">
        <v>332</v>
      </c>
      <c r="E21" s="90">
        <v>2000000</v>
      </c>
      <c r="F21" s="90">
        <v>240000</v>
      </c>
      <c r="G21" s="90">
        <v>2240000</v>
      </c>
      <c r="H21" s="85">
        <v>62</v>
      </c>
      <c r="I21" s="143"/>
      <c r="J21" s="146"/>
      <c r="K21" s="143"/>
    </row>
    <row r="22" spans="1:11" ht="22.5" x14ac:dyDescent="0.2">
      <c r="A22" s="83" t="s">
        <v>289</v>
      </c>
      <c r="B22" s="150" t="s">
        <v>233</v>
      </c>
      <c r="C22" s="150" t="s">
        <v>347</v>
      </c>
      <c r="D22" s="150" t="s">
        <v>329</v>
      </c>
      <c r="E22" s="84">
        <v>1740000</v>
      </c>
      <c r="F22" s="84">
        <v>208800</v>
      </c>
      <c r="G22" s="84">
        <v>1948800</v>
      </c>
      <c r="H22" s="149"/>
      <c r="I22" s="149"/>
      <c r="J22" s="151"/>
      <c r="K22" s="149"/>
    </row>
    <row r="23" spans="1:11" ht="22.5" x14ac:dyDescent="0.2">
      <c r="A23" s="82" t="s">
        <v>290</v>
      </c>
      <c r="B23" s="144" t="s">
        <v>234</v>
      </c>
      <c r="C23" s="144" t="s">
        <v>347</v>
      </c>
      <c r="D23" s="144" t="s">
        <v>348</v>
      </c>
      <c r="E23" s="57">
        <v>500000</v>
      </c>
      <c r="F23" s="57">
        <v>60000</v>
      </c>
      <c r="G23" s="57">
        <v>560000</v>
      </c>
      <c r="H23" s="143"/>
      <c r="I23" s="82" t="s">
        <v>227</v>
      </c>
      <c r="J23" s="145" t="s">
        <v>235</v>
      </c>
      <c r="K23" s="143"/>
    </row>
    <row r="24" spans="1:11" ht="45" x14ac:dyDescent="0.2">
      <c r="A24" s="82" t="s">
        <v>291</v>
      </c>
      <c r="B24" s="144" t="s">
        <v>236</v>
      </c>
      <c r="C24" s="144" t="s">
        <v>349</v>
      </c>
      <c r="D24" s="144" t="s">
        <v>329</v>
      </c>
      <c r="E24" s="57">
        <v>1240000</v>
      </c>
      <c r="F24" s="57">
        <v>148800</v>
      </c>
      <c r="G24" s="57">
        <v>1388800</v>
      </c>
      <c r="H24" s="143"/>
      <c r="I24" s="82" t="s">
        <v>232</v>
      </c>
      <c r="J24" s="147" t="s">
        <v>223</v>
      </c>
      <c r="K24" s="143"/>
    </row>
    <row r="25" spans="1:11" ht="22.5" x14ac:dyDescent="0.2">
      <c r="A25" s="80" t="s">
        <v>292</v>
      </c>
      <c r="B25" s="141" t="s">
        <v>384</v>
      </c>
      <c r="C25" s="141" t="s">
        <v>225</v>
      </c>
      <c r="D25" s="141" t="s">
        <v>385</v>
      </c>
      <c r="E25" s="81">
        <v>1000000</v>
      </c>
      <c r="F25" s="81">
        <v>120000</v>
      </c>
      <c r="G25" s="81">
        <v>1120000</v>
      </c>
      <c r="H25" s="140"/>
      <c r="I25" s="140"/>
      <c r="J25" s="142"/>
      <c r="K25" s="140"/>
    </row>
    <row r="26" spans="1:11" ht="33.75" x14ac:dyDescent="0.2">
      <c r="A26" s="82" t="s">
        <v>293</v>
      </c>
      <c r="B26" s="144" t="s">
        <v>265</v>
      </c>
      <c r="C26" s="144" t="s">
        <v>225</v>
      </c>
      <c r="D26" s="144" t="s">
        <v>386</v>
      </c>
      <c r="E26" s="57">
        <v>600000</v>
      </c>
      <c r="F26" s="57">
        <v>72000</v>
      </c>
      <c r="G26" s="57">
        <v>672000</v>
      </c>
      <c r="H26" s="143"/>
      <c r="I26" s="82" t="s">
        <v>227</v>
      </c>
      <c r="J26" s="145" t="s">
        <v>235</v>
      </c>
      <c r="K26" s="143"/>
    </row>
    <row r="27" spans="1:11" ht="56.25" x14ac:dyDescent="0.2">
      <c r="A27" s="82" t="s">
        <v>294</v>
      </c>
      <c r="B27" s="144" t="s">
        <v>236</v>
      </c>
      <c r="C27" s="144" t="s">
        <v>387</v>
      </c>
      <c r="D27" s="144" t="s">
        <v>385</v>
      </c>
      <c r="E27" s="57">
        <v>200000</v>
      </c>
      <c r="F27" s="57">
        <v>24000</v>
      </c>
      <c r="G27" s="57">
        <v>224000</v>
      </c>
      <c r="H27" s="143"/>
      <c r="I27" s="82" t="s">
        <v>227</v>
      </c>
      <c r="J27" s="146"/>
      <c r="K27" s="85" t="s">
        <v>276</v>
      </c>
    </row>
    <row r="28" spans="1:11" ht="45" x14ac:dyDescent="0.2">
      <c r="A28" s="82" t="s">
        <v>295</v>
      </c>
      <c r="B28" s="144" t="s">
        <v>236</v>
      </c>
      <c r="C28" s="144" t="s">
        <v>387</v>
      </c>
      <c r="D28" s="144" t="s">
        <v>385</v>
      </c>
      <c r="E28" s="57">
        <v>200000</v>
      </c>
      <c r="F28" s="57">
        <v>24000</v>
      </c>
      <c r="G28" s="57">
        <v>224000</v>
      </c>
      <c r="H28" s="143"/>
      <c r="I28" s="82" t="s">
        <v>227</v>
      </c>
      <c r="J28" s="145" t="s">
        <v>230</v>
      </c>
      <c r="K28" s="143"/>
    </row>
    <row r="29" spans="1:11" ht="33.75" x14ac:dyDescent="0.2">
      <c r="A29" s="83" t="s">
        <v>296</v>
      </c>
      <c r="B29" s="150" t="s">
        <v>388</v>
      </c>
      <c r="C29" s="150" t="s">
        <v>225</v>
      </c>
      <c r="D29" s="150" t="s">
        <v>389</v>
      </c>
      <c r="E29" s="84">
        <v>13240000</v>
      </c>
      <c r="F29" s="84">
        <v>1588800</v>
      </c>
      <c r="G29" s="84">
        <v>14828800</v>
      </c>
      <c r="H29" s="149"/>
      <c r="I29" s="149"/>
      <c r="J29" s="151"/>
      <c r="K29" s="149"/>
    </row>
    <row r="30" spans="1:11" ht="22.5" x14ac:dyDescent="0.2">
      <c r="A30" s="82" t="s">
        <v>297</v>
      </c>
      <c r="B30" s="144" t="s">
        <v>388</v>
      </c>
      <c r="C30" s="144" t="s">
        <v>225</v>
      </c>
      <c r="D30" s="144" t="s">
        <v>389</v>
      </c>
      <c r="E30" s="57">
        <v>12240000</v>
      </c>
      <c r="F30" s="57">
        <v>1468800</v>
      </c>
      <c r="G30" s="57">
        <v>13708800</v>
      </c>
      <c r="H30" s="143"/>
      <c r="I30" s="152" t="s">
        <v>243</v>
      </c>
      <c r="J30" s="147" t="s">
        <v>244</v>
      </c>
      <c r="K30" s="143"/>
    </row>
    <row r="31" spans="1:11" ht="22.5" x14ac:dyDescent="0.2">
      <c r="A31" s="82" t="s">
        <v>298</v>
      </c>
      <c r="B31" s="144" t="s">
        <v>245</v>
      </c>
      <c r="C31" s="144" t="s">
        <v>387</v>
      </c>
      <c r="D31" s="144" t="s">
        <v>390</v>
      </c>
      <c r="E31" s="57">
        <v>1000000</v>
      </c>
      <c r="F31" s="57">
        <v>120000</v>
      </c>
      <c r="G31" s="57">
        <v>1120000</v>
      </c>
      <c r="H31" s="143"/>
      <c r="I31" s="82" t="s">
        <v>232</v>
      </c>
      <c r="J31" s="145" t="s">
        <v>223</v>
      </c>
      <c r="K31" s="143"/>
    </row>
    <row r="32" spans="1:11" ht="33.75" x14ac:dyDescent="0.2">
      <c r="A32" s="85" t="s">
        <v>391</v>
      </c>
      <c r="B32" s="148" t="s">
        <v>392</v>
      </c>
      <c r="C32" s="148" t="s">
        <v>387</v>
      </c>
      <c r="D32" s="148" t="s">
        <v>393</v>
      </c>
      <c r="E32" s="90">
        <v>0</v>
      </c>
      <c r="F32" s="90">
        <v>0</v>
      </c>
      <c r="G32" s="90">
        <v>0</v>
      </c>
      <c r="H32" s="85">
        <v>85</v>
      </c>
      <c r="I32" s="143"/>
      <c r="J32" s="146"/>
      <c r="K32" s="143"/>
    </row>
    <row r="33" spans="1:11" x14ac:dyDescent="0.2">
      <c r="A33" s="85" t="s">
        <v>394</v>
      </c>
      <c r="B33" s="148" t="s">
        <v>395</v>
      </c>
      <c r="C33" s="148" t="s">
        <v>396</v>
      </c>
      <c r="D33" s="148" t="s">
        <v>397</v>
      </c>
      <c r="E33" s="90">
        <v>0</v>
      </c>
      <c r="F33" s="90">
        <v>0</v>
      </c>
      <c r="G33" s="90">
        <v>0</v>
      </c>
      <c r="H33" s="85">
        <v>113</v>
      </c>
      <c r="I33" s="143"/>
      <c r="J33" s="146"/>
      <c r="K33" s="143"/>
    </row>
    <row r="34" spans="1:11" x14ac:dyDescent="0.2">
      <c r="A34" s="85" t="s">
        <v>372</v>
      </c>
      <c r="B34" s="148" t="s">
        <v>373</v>
      </c>
      <c r="C34" s="148" t="s">
        <v>346</v>
      </c>
      <c r="D34" s="148" t="s">
        <v>398</v>
      </c>
      <c r="E34" s="90">
        <v>0</v>
      </c>
      <c r="F34" s="90">
        <v>0</v>
      </c>
      <c r="G34" s="90">
        <v>0</v>
      </c>
      <c r="H34" s="85">
        <v>114</v>
      </c>
      <c r="I34" s="143"/>
      <c r="J34" s="146"/>
      <c r="K34" s="143"/>
    </row>
    <row r="35" spans="1:11" x14ac:dyDescent="0.2">
      <c r="A35" s="82" t="s">
        <v>376</v>
      </c>
      <c r="B35" s="144" t="s">
        <v>399</v>
      </c>
      <c r="C35" s="144" t="s">
        <v>400</v>
      </c>
      <c r="D35" s="144" t="s">
        <v>390</v>
      </c>
      <c r="E35" s="57">
        <v>1000000</v>
      </c>
      <c r="F35" s="57">
        <v>120000</v>
      </c>
      <c r="G35" s="57">
        <v>1120000</v>
      </c>
      <c r="H35" s="82">
        <v>115</v>
      </c>
      <c r="I35" s="143"/>
      <c r="J35" s="146"/>
      <c r="K35" s="143"/>
    </row>
    <row r="36" spans="1:11" x14ac:dyDescent="0.2">
      <c r="A36" s="85" t="s">
        <v>379</v>
      </c>
      <c r="B36" s="148" t="s">
        <v>401</v>
      </c>
      <c r="C36" s="148" t="s">
        <v>400</v>
      </c>
      <c r="D36" s="148" t="s">
        <v>367</v>
      </c>
      <c r="E36" s="90">
        <v>200000</v>
      </c>
      <c r="F36" s="90">
        <v>24000</v>
      </c>
      <c r="G36" s="90">
        <v>224000</v>
      </c>
      <c r="H36" s="85">
        <v>115</v>
      </c>
      <c r="I36" s="143"/>
      <c r="J36" s="146"/>
      <c r="K36" s="143"/>
    </row>
    <row r="37" spans="1:11" x14ac:dyDescent="0.2">
      <c r="A37" s="85" t="s">
        <v>402</v>
      </c>
      <c r="B37" s="148" t="s">
        <v>403</v>
      </c>
      <c r="C37" s="148" t="s">
        <v>400</v>
      </c>
      <c r="D37" s="148" t="s">
        <v>371</v>
      </c>
      <c r="E37" s="90">
        <v>400000</v>
      </c>
      <c r="F37" s="90">
        <v>48000</v>
      </c>
      <c r="G37" s="90">
        <v>448000</v>
      </c>
      <c r="H37" s="85">
        <v>115</v>
      </c>
      <c r="I37" s="143"/>
      <c r="J37" s="146"/>
      <c r="K37" s="143"/>
    </row>
    <row r="38" spans="1:11" x14ac:dyDescent="0.2">
      <c r="A38" s="85" t="s">
        <v>404</v>
      </c>
      <c r="B38" s="148" t="s">
        <v>399</v>
      </c>
      <c r="C38" s="148" t="s">
        <v>400</v>
      </c>
      <c r="D38" s="148" t="s">
        <v>390</v>
      </c>
      <c r="E38" s="90">
        <v>400000</v>
      </c>
      <c r="F38" s="90">
        <v>48000</v>
      </c>
      <c r="G38" s="90">
        <v>448000</v>
      </c>
      <c r="H38" s="85">
        <v>115</v>
      </c>
      <c r="I38" s="143"/>
      <c r="J38" s="146"/>
      <c r="K38" s="143"/>
    </row>
    <row r="39" spans="1:11" ht="22.5" x14ac:dyDescent="0.2">
      <c r="A39" s="80" t="s">
        <v>299</v>
      </c>
      <c r="B39" s="141" t="s">
        <v>234</v>
      </c>
      <c r="C39" s="141" t="s">
        <v>247</v>
      </c>
      <c r="D39" s="141" t="s">
        <v>248</v>
      </c>
      <c r="E39" s="81">
        <v>500000</v>
      </c>
      <c r="F39" s="81">
        <v>60000</v>
      </c>
      <c r="G39" s="81">
        <v>560000</v>
      </c>
      <c r="H39" s="140"/>
      <c r="I39" s="140"/>
      <c r="J39" s="142"/>
      <c r="K39" s="140"/>
    </row>
    <row r="40" spans="1:11" ht="56.25" x14ac:dyDescent="0.2">
      <c r="A40" s="82" t="s">
        <v>300</v>
      </c>
      <c r="B40" s="144" t="s">
        <v>234</v>
      </c>
      <c r="C40" s="144" t="s">
        <v>247</v>
      </c>
      <c r="D40" s="144" t="s">
        <v>248</v>
      </c>
      <c r="E40" s="57">
        <v>500000</v>
      </c>
      <c r="F40" s="57">
        <v>60000</v>
      </c>
      <c r="G40" s="57">
        <v>560000</v>
      </c>
      <c r="H40" s="143"/>
      <c r="I40" s="82" t="s">
        <v>227</v>
      </c>
      <c r="J40" s="145" t="s">
        <v>235</v>
      </c>
      <c r="K40" s="143"/>
    </row>
    <row r="41" spans="1:11" ht="22.5" x14ac:dyDescent="0.2">
      <c r="A41" s="78" t="s">
        <v>249</v>
      </c>
      <c r="B41" s="138" t="s">
        <v>405</v>
      </c>
      <c r="C41" s="138" t="s">
        <v>226</v>
      </c>
      <c r="D41" s="138" t="s">
        <v>406</v>
      </c>
      <c r="E41" s="79">
        <v>7904020</v>
      </c>
      <c r="F41" s="79">
        <v>1248482</v>
      </c>
      <c r="G41" s="79">
        <v>9152502</v>
      </c>
      <c r="H41" s="137"/>
      <c r="I41" s="137"/>
      <c r="J41" s="139"/>
      <c r="K41" s="137"/>
    </row>
    <row r="42" spans="1:11" ht="33.75" x14ac:dyDescent="0.2">
      <c r="A42" s="83" t="s">
        <v>407</v>
      </c>
      <c r="B42" s="150" t="s">
        <v>265</v>
      </c>
      <c r="C42" s="150" t="s">
        <v>226</v>
      </c>
      <c r="D42" s="150" t="s">
        <v>266</v>
      </c>
      <c r="E42" s="84">
        <v>1200000</v>
      </c>
      <c r="F42" s="84">
        <v>444000</v>
      </c>
      <c r="G42" s="84">
        <v>1644000</v>
      </c>
      <c r="H42" s="149"/>
      <c r="I42" s="149"/>
      <c r="J42" s="151"/>
      <c r="K42" s="149"/>
    </row>
    <row r="43" spans="1:11" ht="56.25" x14ac:dyDescent="0.2">
      <c r="A43" s="82" t="s">
        <v>302</v>
      </c>
      <c r="B43" s="144" t="s">
        <v>265</v>
      </c>
      <c r="C43" s="144" t="s">
        <v>226</v>
      </c>
      <c r="D43" s="144" t="s">
        <v>266</v>
      </c>
      <c r="E43" s="57">
        <v>500000</v>
      </c>
      <c r="F43" s="57">
        <v>60000</v>
      </c>
      <c r="G43" s="57">
        <v>560000</v>
      </c>
      <c r="H43" s="143"/>
      <c r="I43" s="82" t="s">
        <v>227</v>
      </c>
      <c r="J43" s="145" t="s">
        <v>235</v>
      </c>
      <c r="K43" s="143"/>
    </row>
    <row r="44" spans="1:11" ht="67.5" x14ac:dyDescent="0.2">
      <c r="A44" s="82" t="s">
        <v>303</v>
      </c>
      <c r="B44" s="144" t="s">
        <v>265</v>
      </c>
      <c r="C44" s="144" t="s">
        <v>226</v>
      </c>
      <c r="D44" s="144" t="s">
        <v>266</v>
      </c>
      <c r="E44" s="57">
        <v>500000</v>
      </c>
      <c r="F44" s="57">
        <v>60000</v>
      </c>
      <c r="G44" s="57">
        <v>560000</v>
      </c>
      <c r="H44" s="143"/>
      <c r="I44" s="82" t="s">
        <v>227</v>
      </c>
      <c r="J44" s="147" t="s">
        <v>235</v>
      </c>
      <c r="K44" s="143"/>
    </row>
    <row r="45" spans="1:11" ht="33.75" x14ac:dyDescent="0.2">
      <c r="A45" s="82" t="s">
        <v>304</v>
      </c>
      <c r="B45" s="144" t="s">
        <v>265</v>
      </c>
      <c r="C45" s="144" t="s">
        <v>226</v>
      </c>
      <c r="D45" s="144" t="s">
        <v>266</v>
      </c>
      <c r="E45" s="57">
        <v>0</v>
      </c>
      <c r="F45" s="57">
        <v>300000</v>
      </c>
      <c r="G45" s="57">
        <v>300000</v>
      </c>
      <c r="H45" s="143"/>
      <c r="I45" s="82" t="s">
        <v>227</v>
      </c>
      <c r="J45" s="146"/>
      <c r="K45" s="85" t="s">
        <v>276</v>
      </c>
    </row>
    <row r="46" spans="1:11" ht="45" x14ac:dyDescent="0.2">
      <c r="A46" s="82" t="s">
        <v>305</v>
      </c>
      <c r="B46" s="144" t="s">
        <v>265</v>
      </c>
      <c r="C46" s="144" t="s">
        <v>226</v>
      </c>
      <c r="D46" s="144" t="s">
        <v>266</v>
      </c>
      <c r="E46" s="57">
        <v>200000</v>
      </c>
      <c r="F46" s="57">
        <v>24000</v>
      </c>
      <c r="G46" s="57">
        <v>224000</v>
      </c>
      <c r="H46" s="143"/>
      <c r="I46" s="82" t="s">
        <v>227</v>
      </c>
      <c r="J46" s="146"/>
      <c r="K46" s="85" t="s">
        <v>276</v>
      </c>
    </row>
    <row r="47" spans="1:11" ht="33.75" x14ac:dyDescent="0.2">
      <c r="A47" s="80" t="s">
        <v>408</v>
      </c>
      <c r="B47" s="141" t="s">
        <v>405</v>
      </c>
      <c r="C47" s="141" t="s">
        <v>226</v>
      </c>
      <c r="D47" s="141" t="s">
        <v>406</v>
      </c>
      <c r="E47" s="81">
        <v>6704020</v>
      </c>
      <c r="F47" s="81">
        <v>804482</v>
      </c>
      <c r="G47" s="81">
        <v>7508502</v>
      </c>
      <c r="H47" s="140"/>
      <c r="I47" s="140"/>
      <c r="J47" s="142"/>
      <c r="K47" s="140"/>
    </row>
    <row r="48" spans="1:11" ht="22.5" x14ac:dyDescent="0.2">
      <c r="A48" s="82" t="s">
        <v>307</v>
      </c>
      <c r="B48" s="144" t="s">
        <v>234</v>
      </c>
      <c r="C48" s="144" t="s">
        <v>226</v>
      </c>
      <c r="D48" s="144" t="s">
        <v>251</v>
      </c>
      <c r="E48" s="57">
        <v>1980000</v>
      </c>
      <c r="F48" s="57">
        <v>237600</v>
      </c>
      <c r="G48" s="57">
        <v>2217600</v>
      </c>
      <c r="H48" s="143"/>
      <c r="I48" s="82" t="s">
        <v>222</v>
      </c>
      <c r="J48" s="145" t="s">
        <v>223</v>
      </c>
      <c r="K48" s="143"/>
    </row>
    <row r="49" spans="1:11" ht="22.5" x14ac:dyDescent="0.2">
      <c r="A49" s="82" t="s">
        <v>308</v>
      </c>
      <c r="B49" s="144" t="s">
        <v>234</v>
      </c>
      <c r="C49" s="144" t="s">
        <v>254</v>
      </c>
      <c r="D49" s="144" t="s">
        <v>409</v>
      </c>
      <c r="E49" s="57">
        <v>3224020</v>
      </c>
      <c r="F49" s="57">
        <v>386882</v>
      </c>
      <c r="G49" s="57">
        <v>3610902</v>
      </c>
      <c r="H49" s="143"/>
      <c r="I49" s="82" t="s">
        <v>222</v>
      </c>
      <c r="J49" s="145" t="s">
        <v>223</v>
      </c>
      <c r="K49" s="143"/>
    </row>
    <row r="50" spans="1:11" ht="33.75" x14ac:dyDescent="0.2">
      <c r="A50" s="85" t="s">
        <v>391</v>
      </c>
      <c r="B50" s="148" t="s">
        <v>395</v>
      </c>
      <c r="C50" s="148" t="s">
        <v>254</v>
      </c>
      <c r="D50" s="148" t="s">
        <v>410</v>
      </c>
      <c r="E50" s="90">
        <v>0</v>
      </c>
      <c r="F50" s="90">
        <v>0</v>
      </c>
      <c r="G50" s="90">
        <v>0</v>
      </c>
      <c r="H50" s="143"/>
      <c r="I50" s="143"/>
      <c r="J50" s="146"/>
      <c r="K50" s="143"/>
    </row>
    <row r="51" spans="1:11" x14ac:dyDescent="0.2">
      <c r="A51" s="85" t="s">
        <v>368</v>
      </c>
      <c r="B51" s="153" t="s">
        <v>411</v>
      </c>
      <c r="C51" s="148" t="s">
        <v>412</v>
      </c>
      <c r="D51" s="148" t="s">
        <v>413</v>
      </c>
      <c r="E51" s="90">
        <v>0</v>
      </c>
      <c r="F51" s="90">
        <v>0</v>
      </c>
      <c r="G51" s="90">
        <v>0</v>
      </c>
      <c r="H51" s="85">
        <v>172</v>
      </c>
      <c r="I51" s="143"/>
      <c r="J51" s="146"/>
      <c r="K51" s="143"/>
    </row>
    <row r="52" spans="1:11" x14ac:dyDescent="0.2">
      <c r="A52" s="85" t="s">
        <v>372</v>
      </c>
      <c r="B52" s="148" t="s">
        <v>373</v>
      </c>
      <c r="C52" s="148" t="s">
        <v>414</v>
      </c>
      <c r="D52" s="148" t="s">
        <v>255</v>
      </c>
      <c r="E52" s="90">
        <v>0</v>
      </c>
      <c r="F52" s="90">
        <v>0</v>
      </c>
      <c r="G52" s="90">
        <v>0</v>
      </c>
      <c r="H52" s="85">
        <v>173</v>
      </c>
      <c r="I52" s="143"/>
      <c r="J52" s="146"/>
      <c r="K52" s="143"/>
    </row>
    <row r="53" spans="1:11" x14ac:dyDescent="0.2">
      <c r="A53" s="82" t="s">
        <v>376</v>
      </c>
      <c r="B53" s="144" t="s">
        <v>415</v>
      </c>
      <c r="C53" s="144" t="s">
        <v>416</v>
      </c>
      <c r="D53" s="144" t="s">
        <v>409</v>
      </c>
      <c r="E53" s="57">
        <v>3224020</v>
      </c>
      <c r="F53" s="57">
        <v>386882</v>
      </c>
      <c r="G53" s="57">
        <v>3610902</v>
      </c>
      <c r="H53" s="82">
        <v>174</v>
      </c>
      <c r="I53" s="143"/>
      <c r="J53" s="146"/>
      <c r="K53" s="143"/>
    </row>
    <row r="54" spans="1:11" x14ac:dyDescent="0.2">
      <c r="A54" s="85" t="s">
        <v>379</v>
      </c>
      <c r="B54" s="148" t="s">
        <v>373</v>
      </c>
      <c r="C54" s="148" t="s">
        <v>416</v>
      </c>
      <c r="D54" s="148" t="s">
        <v>417</v>
      </c>
      <c r="E54" s="90">
        <v>644804</v>
      </c>
      <c r="F54" s="90">
        <v>77376</v>
      </c>
      <c r="G54" s="90">
        <v>722180</v>
      </c>
      <c r="H54" s="85">
        <v>173</v>
      </c>
      <c r="I54" s="143"/>
      <c r="J54" s="146"/>
      <c r="K54" s="143"/>
    </row>
    <row r="55" spans="1:11" x14ac:dyDescent="0.2">
      <c r="A55" s="85" t="s">
        <v>381</v>
      </c>
      <c r="B55" s="148" t="s">
        <v>373</v>
      </c>
      <c r="C55" s="148" t="s">
        <v>418</v>
      </c>
      <c r="D55" s="148" t="s">
        <v>409</v>
      </c>
      <c r="E55" s="90">
        <v>2579216</v>
      </c>
      <c r="F55" s="90">
        <v>309506</v>
      </c>
      <c r="G55" s="90">
        <v>2888722</v>
      </c>
      <c r="H55" s="85">
        <v>176</v>
      </c>
      <c r="I55" s="143"/>
      <c r="J55" s="146"/>
      <c r="K55" s="143"/>
    </row>
    <row r="56" spans="1:11" ht="33.75" x14ac:dyDescent="0.2">
      <c r="A56" s="82" t="s">
        <v>309</v>
      </c>
      <c r="B56" s="144" t="s">
        <v>234</v>
      </c>
      <c r="C56" s="144" t="s">
        <v>419</v>
      </c>
      <c r="D56" s="144" t="s">
        <v>406</v>
      </c>
      <c r="E56" s="57">
        <v>1500000</v>
      </c>
      <c r="F56" s="57">
        <v>180000</v>
      </c>
      <c r="G56" s="57">
        <v>1680000</v>
      </c>
      <c r="H56" s="143"/>
      <c r="I56" s="82" t="s">
        <v>232</v>
      </c>
      <c r="J56" s="145" t="s">
        <v>223</v>
      </c>
      <c r="K56" s="143"/>
    </row>
    <row r="57" spans="1:11" ht="33.75" x14ac:dyDescent="0.2">
      <c r="A57" s="85" t="s">
        <v>391</v>
      </c>
      <c r="B57" s="148" t="s">
        <v>392</v>
      </c>
      <c r="C57" s="148" t="s">
        <v>419</v>
      </c>
      <c r="D57" s="148" t="s">
        <v>420</v>
      </c>
      <c r="E57" s="90">
        <v>0</v>
      </c>
      <c r="F57" s="90">
        <v>0</v>
      </c>
      <c r="G57" s="90">
        <v>0</v>
      </c>
      <c r="H57" s="85">
        <v>162</v>
      </c>
      <c r="I57" s="143"/>
      <c r="J57" s="146"/>
      <c r="K57" s="143"/>
    </row>
    <row r="58" spans="1:11" x14ac:dyDescent="0.2">
      <c r="A58" s="85" t="s">
        <v>394</v>
      </c>
      <c r="B58" s="148" t="s">
        <v>411</v>
      </c>
      <c r="C58" s="148" t="s">
        <v>421</v>
      </c>
      <c r="D58" s="148" t="s">
        <v>422</v>
      </c>
      <c r="E58" s="90">
        <v>0</v>
      </c>
      <c r="F58" s="90">
        <v>0</v>
      </c>
      <c r="G58" s="90">
        <v>0</v>
      </c>
      <c r="H58" s="85">
        <v>179</v>
      </c>
      <c r="I58" s="143"/>
      <c r="J58" s="146"/>
      <c r="K58" s="143"/>
    </row>
    <row r="59" spans="1:11" x14ac:dyDescent="0.2">
      <c r="A59" s="85" t="s">
        <v>372</v>
      </c>
      <c r="B59" s="148" t="s">
        <v>373</v>
      </c>
      <c r="C59" s="148" t="s">
        <v>423</v>
      </c>
      <c r="D59" s="148" t="s">
        <v>424</v>
      </c>
      <c r="E59" s="90">
        <v>0</v>
      </c>
      <c r="F59" s="90">
        <v>0</v>
      </c>
      <c r="G59" s="90">
        <v>0</v>
      </c>
      <c r="H59" s="85">
        <v>180</v>
      </c>
      <c r="I59" s="143"/>
      <c r="J59" s="146"/>
      <c r="K59" s="143"/>
    </row>
    <row r="60" spans="1:11" x14ac:dyDescent="0.2">
      <c r="A60" s="82" t="s">
        <v>376</v>
      </c>
      <c r="B60" s="144" t="s">
        <v>382</v>
      </c>
      <c r="C60" s="144" t="s">
        <v>425</v>
      </c>
      <c r="D60" s="144" t="s">
        <v>406</v>
      </c>
      <c r="E60" s="57">
        <v>1500000</v>
      </c>
      <c r="F60" s="57">
        <v>180000</v>
      </c>
      <c r="G60" s="57">
        <v>1680000</v>
      </c>
      <c r="H60" s="82">
        <v>181</v>
      </c>
      <c r="I60" s="143"/>
      <c r="J60" s="146"/>
      <c r="K60" s="143"/>
    </row>
    <row r="61" spans="1:11" x14ac:dyDescent="0.2">
      <c r="A61" s="85" t="s">
        <v>379</v>
      </c>
      <c r="B61" s="148" t="s">
        <v>401</v>
      </c>
      <c r="C61" s="148" t="s">
        <v>425</v>
      </c>
      <c r="D61" s="148" t="s">
        <v>426</v>
      </c>
      <c r="E61" s="90">
        <v>300000</v>
      </c>
      <c r="F61" s="90">
        <v>36000</v>
      </c>
      <c r="G61" s="90">
        <v>336000</v>
      </c>
      <c r="H61" s="85">
        <v>181</v>
      </c>
      <c r="I61" s="143"/>
      <c r="J61" s="146"/>
      <c r="K61" s="143"/>
    </row>
    <row r="62" spans="1:11" x14ac:dyDescent="0.2">
      <c r="A62" s="85" t="s">
        <v>402</v>
      </c>
      <c r="B62" s="148" t="s">
        <v>415</v>
      </c>
      <c r="C62" s="148" t="s">
        <v>425</v>
      </c>
      <c r="D62" s="148" t="s">
        <v>248</v>
      </c>
      <c r="E62" s="90">
        <v>600000</v>
      </c>
      <c r="F62" s="90">
        <v>72000</v>
      </c>
      <c r="G62" s="90">
        <v>672000</v>
      </c>
      <c r="H62" s="85">
        <v>181</v>
      </c>
      <c r="I62" s="143"/>
      <c r="J62" s="146"/>
      <c r="K62" s="143"/>
    </row>
    <row r="63" spans="1:11" x14ac:dyDescent="0.2">
      <c r="A63" s="85" t="s">
        <v>404</v>
      </c>
      <c r="B63" s="148" t="s">
        <v>382</v>
      </c>
      <c r="C63" s="148" t="s">
        <v>425</v>
      </c>
      <c r="D63" s="148" t="s">
        <v>406</v>
      </c>
      <c r="E63" s="90">
        <v>600000</v>
      </c>
      <c r="F63" s="90">
        <v>72000</v>
      </c>
      <c r="G63" s="90">
        <v>672000</v>
      </c>
      <c r="H63" s="85">
        <v>181</v>
      </c>
      <c r="I63" s="143"/>
      <c r="J63" s="146"/>
      <c r="K63" s="143"/>
    </row>
    <row r="64" spans="1:11" ht="22.5" x14ac:dyDescent="0.2">
      <c r="A64" s="78" t="s">
        <v>256</v>
      </c>
      <c r="B64" s="138" t="s">
        <v>427</v>
      </c>
      <c r="C64" s="138" t="s">
        <v>215</v>
      </c>
      <c r="D64" s="138" t="s">
        <v>428</v>
      </c>
      <c r="E64" s="79">
        <v>7247580</v>
      </c>
      <c r="F64" s="79">
        <v>869710</v>
      </c>
      <c r="G64" s="79">
        <v>8117290</v>
      </c>
      <c r="H64" s="137"/>
      <c r="I64" s="137"/>
      <c r="J64" s="139"/>
      <c r="K64" s="137"/>
    </row>
    <row r="65" spans="1:11" ht="22.5" x14ac:dyDescent="0.2">
      <c r="A65" s="83" t="s">
        <v>310</v>
      </c>
      <c r="B65" s="150" t="s">
        <v>429</v>
      </c>
      <c r="C65" s="150" t="s">
        <v>430</v>
      </c>
      <c r="D65" s="150" t="s">
        <v>431</v>
      </c>
      <c r="E65" s="84">
        <v>600000</v>
      </c>
      <c r="F65" s="84">
        <v>72000</v>
      </c>
      <c r="G65" s="84">
        <v>672000</v>
      </c>
      <c r="H65" s="149"/>
      <c r="I65" s="149"/>
      <c r="J65" s="151"/>
      <c r="K65" s="149"/>
    </row>
    <row r="66" spans="1:11" ht="45" x14ac:dyDescent="0.2">
      <c r="A66" s="82" t="s">
        <v>311</v>
      </c>
      <c r="B66" s="144" t="s">
        <v>259</v>
      </c>
      <c r="C66" s="144" t="s">
        <v>430</v>
      </c>
      <c r="D66" s="144" t="s">
        <v>432</v>
      </c>
      <c r="E66" s="57">
        <v>350000</v>
      </c>
      <c r="F66" s="57">
        <v>42000</v>
      </c>
      <c r="G66" s="57">
        <v>392000</v>
      </c>
      <c r="H66" s="143"/>
      <c r="I66" s="82" t="s">
        <v>227</v>
      </c>
      <c r="J66" s="145" t="s">
        <v>230</v>
      </c>
      <c r="K66" s="143"/>
    </row>
    <row r="67" spans="1:11" ht="45" x14ac:dyDescent="0.2">
      <c r="A67" s="82" t="s">
        <v>312</v>
      </c>
      <c r="B67" s="144" t="s">
        <v>268</v>
      </c>
      <c r="C67" s="144" t="s">
        <v>262</v>
      </c>
      <c r="D67" s="144" t="s">
        <v>431</v>
      </c>
      <c r="E67" s="57">
        <v>250000</v>
      </c>
      <c r="F67" s="57">
        <v>30000</v>
      </c>
      <c r="G67" s="57">
        <v>280000</v>
      </c>
      <c r="H67" s="143"/>
      <c r="I67" s="82" t="s">
        <v>227</v>
      </c>
      <c r="J67" s="145" t="s">
        <v>230</v>
      </c>
      <c r="K67" s="143"/>
    </row>
    <row r="68" spans="1:11" ht="33.75" x14ac:dyDescent="0.2">
      <c r="A68" s="80" t="s">
        <v>313</v>
      </c>
      <c r="B68" s="141" t="s">
        <v>263</v>
      </c>
      <c r="C68" s="141" t="s">
        <v>226</v>
      </c>
      <c r="D68" s="141" t="s">
        <v>264</v>
      </c>
      <c r="E68" s="81">
        <v>650000</v>
      </c>
      <c r="F68" s="81">
        <v>78000</v>
      </c>
      <c r="G68" s="81">
        <v>728000</v>
      </c>
      <c r="H68" s="140"/>
      <c r="I68" s="140"/>
      <c r="J68" s="142"/>
      <c r="K68" s="140"/>
    </row>
    <row r="69" spans="1:11" ht="56.25" x14ac:dyDescent="0.2">
      <c r="A69" s="82" t="s">
        <v>314</v>
      </c>
      <c r="B69" s="144" t="s">
        <v>265</v>
      </c>
      <c r="C69" s="144" t="s">
        <v>226</v>
      </c>
      <c r="D69" s="144" t="s">
        <v>266</v>
      </c>
      <c r="E69" s="57">
        <v>100000</v>
      </c>
      <c r="F69" s="57">
        <v>12000</v>
      </c>
      <c r="G69" s="57">
        <v>112000</v>
      </c>
      <c r="H69" s="143"/>
      <c r="I69" s="82" t="s">
        <v>227</v>
      </c>
      <c r="J69" s="146"/>
      <c r="K69" s="82" t="s">
        <v>276</v>
      </c>
    </row>
    <row r="70" spans="1:11" ht="45" x14ac:dyDescent="0.2">
      <c r="A70" s="82" t="s">
        <v>315</v>
      </c>
      <c r="B70" s="144" t="s">
        <v>267</v>
      </c>
      <c r="C70" s="144" t="s">
        <v>262</v>
      </c>
      <c r="D70" s="144" t="s">
        <v>264</v>
      </c>
      <c r="E70" s="57">
        <v>550000</v>
      </c>
      <c r="F70" s="57">
        <v>66000</v>
      </c>
      <c r="G70" s="57">
        <v>616000</v>
      </c>
      <c r="H70" s="143"/>
      <c r="I70" s="82" t="s">
        <v>232</v>
      </c>
      <c r="J70" s="145" t="s">
        <v>223</v>
      </c>
      <c r="K70" s="143"/>
    </row>
    <row r="71" spans="1:11" ht="33.75" x14ac:dyDescent="0.2">
      <c r="A71" s="85" t="s">
        <v>391</v>
      </c>
      <c r="B71" s="148" t="s">
        <v>395</v>
      </c>
      <c r="C71" s="148" t="s">
        <v>262</v>
      </c>
      <c r="D71" s="148" t="s">
        <v>434</v>
      </c>
      <c r="E71" s="90">
        <v>0</v>
      </c>
      <c r="F71" s="90">
        <v>0</v>
      </c>
      <c r="G71" s="90">
        <v>0</v>
      </c>
      <c r="H71" s="85" t="s">
        <v>433</v>
      </c>
      <c r="I71" s="143"/>
      <c r="J71" s="146"/>
      <c r="K71" s="143"/>
    </row>
    <row r="72" spans="1:11" x14ac:dyDescent="0.2">
      <c r="A72" s="85" t="s">
        <v>394</v>
      </c>
      <c r="B72" s="148" t="s">
        <v>435</v>
      </c>
      <c r="C72" s="148" t="s">
        <v>436</v>
      </c>
      <c r="D72" s="148" t="s">
        <v>437</v>
      </c>
      <c r="E72" s="90">
        <v>0</v>
      </c>
      <c r="F72" s="90">
        <v>0</v>
      </c>
      <c r="G72" s="90">
        <v>0</v>
      </c>
      <c r="H72" s="85">
        <v>214</v>
      </c>
      <c r="I72" s="143"/>
      <c r="J72" s="146"/>
      <c r="K72" s="143"/>
    </row>
    <row r="73" spans="1:11" x14ac:dyDescent="0.2">
      <c r="A73" s="85" t="s">
        <v>372</v>
      </c>
      <c r="B73" s="148" t="s">
        <v>415</v>
      </c>
      <c r="C73" s="148" t="s">
        <v>438</v>
      </c>
      <c r="D73" s="148" t="s">
        <v>439</v>
      </c>
      <c r="E73" s="90">
        <v>0</v>
      </c>
      <c r="F73" s="90">
        <v>0</v>
      </c>
      <c r="G73" s="90">
        <v>0</v>
      </c>
      <c r="H73" s="85">
        <v>215</v>
      </c>
      <c r="I73" s="143"/>
      <c r="J73" s="146"/>
      <c r="K73" s="143"/>
    </row>
    <row r="74" spans="1:11" x14ac:dyDescent="0.2">
      <c r="A74" s="82" t="s">
        <v>376</v>
      </c>
      <c r="B74" s="144" t="s">
        <v>440</v>
      </c>
      <c r="C74" s="144" t="s">
        <v>441</v>
      </c>
      <c r="D74" s="144" t="s">
        <v>264</v>
      </c>
      <c r="E74" s="57">
        <v>550000</v>
      </c>
      <c r="F74" s="57">
        <v>66000</v>
      </c>
      <c r="G74" s="57">
        <v>616000</v>
      </c>
      <c r="H74" s="82">
        <v>216</v>
      </c>
      <c r="I74" s="143"/>
      <c r="J74" s="146"/>
      <c r="K74" s="143"/>
    </row>
    <row r="75" spans="1:11" x14ac:dyDescent="0.2">
      <c r="A75" s="85" t="s">
        <v>442</v>
      </c>
      <c r="B75" s="148" t="s">
        <v>373</v>
      </c>
      <c r="C75" s="148" t="s">
        <v>441</v>
      </c>
      <c r="D75" s="148" t="s">
        <v>443</v>
      </c>
      <c r="E75" s="90">
        <v>183333</v>
      </c>
      <c r="F75" s="90">
        <v>22000</v>
      </c>
      <c r="G75" s="90">
        <v>205333</v>
      </c>
      <c r="H75" s="85">
        <v>216</v>
      </c>
      <c r="I75" s="143"/>
      <c r="J75" s="146"/>
      <c r="K75" s="143"/>
    </row>
    <row r="76" spans="1:11" x14ac:dyDescent="0.2">
      <c r="A76" s="85" t="s">
        <v>444</v>
      </c>
      <c r="B76" s="148" t="s">
        <v>445</v>
      </c>
      <c r="C76" s="148" t="s">
        <v>441</v>
      </c>
      <c r="D76" s="148" t="s">
        <v>446</v>
      </c>
      <c r="E76" s="90">
        <v>183333</v>
      </c>
      <c r="F76" s="90">
        <v>22000</v>
      </c>
      <c r="G76" s="90">
        <v>205333</v>
      </c>
      <c r="H76" s="85">
        <v>216</v>
      </c>
      <c r="I76" s="143"/>
      <c r="J76" s="146"/>
      <c r="K76" s="143"/>
    </row>
    <row r="77" spans="1:11" x14ac:dyDescent="0.2">
      <c r="A77" s="85" t="s">
        <v>447</v>
      </c>
      <c r="B77" s="148" t="s">
        <v>440</v>
      </c>
      <c r="C77" s="148" t="s">
        <v>441</v>
      </c>
      <c r="D77" s="148" t="s">
        <v>264</v>
      </c>
      <c r="E77" s="90">
        <v>183334</v>
      </c>
      <c r="F77" s="90">
        <v>22000</v>
      </c>
      <c r="G77" s="90">
        <v>205334</v>
      </c>
      <c r="H77" s="85">
        <v>216</v>
      </c>
      <c r="I77" s="143"/>
      <c r="J77" s="146"/>
      <c r="K77" s="143"/>
    </row>
    <row r="78" spans="1:11" ht="22.5" x14ac:dyDescent="0.2">
      <c r="A78" s="80" t="s">
        <v>316</v>
      </c>
      <c r="B78" s="141" t="s">
        <v>263</v>
      </c>
      <c r="C78" s="141" t="s">
        <v>226</v>
      </c>
      <c r="D78" s="141" t="s">
        <v>264</v>
      </c>
      <c r="E78" s="81">
        <v>3497580</v>
      </c>
      <c r="F78" s="81">
        <v>419710</v>
      </c>
      <c r="G78" s="81">
        <v>3917290</v>
      </c>
      <c r="H78" s="140"/>
      <c r="I78" s="140"/>
      <c r="J78" s="142"/>
      <c r="K78" s="140"/>
    </row>
    <row r="79" spans="1:11" ht="33.75" x14ac:dyDescent="0.2">
      <c r="A79" s="82" t="s">
        <v>317</v>
      </c>
      <c r="B79" s="144" t="s">
        <v>234</v>
      </c>
      <c r="C79" s="144" t="s">
        <v>226</v>
      </c>
      <c r="D79" s="144" t="s">
        <v>251</v>
      </c>
      <c r="E79" s="57">
        <v>500000</v>
      </c>
      <c r="F79" s="57">
        <v>60000</v>
      </c>
      <c r="G79" s="57">
        <v>560000</v>
      </c>
      <c r="H79" s="143"/>
      <c r="I79" s="82" t="s">
        <v>227</v>
      </c>
      <c r="J79" s="145" t="s">
        <v>235</v>
      </c>
      <c r="K79" s="143"/>
    </row>
    <row r="80" spans="1:11" ht="33.75" x14ac:dyDescent="0.2">
      <c r="A80" s="82" t="s">
        <v>318</v>
      </c>
      <c r="B80" s="144" t="s">
        <v>268</v>
      </c>
      <c r="C80" s="144" t="s">
        <v>269</v>
      </c>
      <c r="D80" s="144" t="s">
        <v>264</v>
      </c>
      <c r="E80" s="57">
        <v>2997580</v>
      </c>
      <c r="F80" s="57">
        <v>359710</v>
      </c>
      <c r="G80" s="57">
        <v>3357290</v>
      </c>
      <c r="H80" s="143"/>
      <c r="I80" s="82" t="s">
        <v>222</v>
      </c>
      <c r="J80" s="145" t="s">
        <v>223</v>
      </c>
      <c r="K80" s="143"/>
    </row>
    <row r="81" spans="1:11" ht="33.75" x14ac:dyDescent="0.2">
      <c r="A81" s="85" t="s">
        <v>391</v>
      </c>
      <c r="B81" s="148" t="s">
        <v>449</v>
      </c>
      <c r="C81" s="148" t="s">
        <v>269</v>
      </c>
      <c r="D81" s="148" t="s">
        <v>251</v>
      </c>
      <c r="E81" s="90">
        <v>0</v>
      </c>
      <c r="F81" s="90">
        <v>0</v>
      </c>
      <c r="G81" s="90">
        <v>0</v>
      </c>
      <c r="H81" s="85" t="s">
        <v>448</v>
      </c>
      <c r="I81" s="143"/>
      <c r="J81" s="146"/>
      <c r="K81" s="143"/>
    </row>
    <row r="82" spans="1:11" x14ac:dyDescent="0.2">
      <c r="A82" s="85" t="s">
        <v>368</v>
      </c>
      <c r="B82" s="148" t="s">
        <v>411</v>
      </c>
      <c r="C82" s="148" t="s">
        <v>247</v>
      </c>
      <c r="D82" s="148" t="s">
        <v>450</v>
      </c>
      <c r="E82" s="90">
        <v>0</v>
      </c>
      <c r="F82" s="90">
        <v>0</v>
      </c>
      <c r="G82" s="90">
        <v>0</v>
      </c>
      <c r="H82" s="85">
        <v>231</v>
      </c>
      <c r="I82" s="143"/>
      <c r="J82" s="146"/>
      <c r="K82" s="143"/>
    </row>
    <row r="83" spans="1:11" x14ac:dyDescent="0.2">
      <c r="A83" s="85" t="s">
        <v>372</v>
      </c>
      <c r="B83" s="148" t="s">
        <v>373</v>
      </c>
      <c r="C83" s="148" t="s">
        <v>451</v>
      </c>
      <c r="D83" s="148" t="s">
        <v>452</v>
      </c>
      <c r="E83" s="90">
        <v>0</v>
      </c>
      <c r="F83" s="90">
        <v>0</v>
      </c>
      <c r="G83" s="90">
        <v>0</v>
      </c>
      <c r="H83" s="85">
        <v>232</v>
      </c>
      <c r="I83" s="143"/>
      <c r="J83" s="146"/>
      <c r="K83" s="143"/>
    </row>
    <row r="84" spans="1:11" x14ac:dyDescent="0.2">
      <c r="A84" s="82" t="s">
        <v>376</v>
      </c>
      <c r="B84" s="144" t="s">
        <v>453</v>
      </c>
      <c r="C84" s="144" t="s">
        <v>454</v>
      </c>
      <c r="D84" s="144" t="s">
        <v>264</v>
      </c>
      <c r="E84" s="57">
        <v>2997580</v>
      </c>
      <c r="F84" s="57">
        <v>359710</v>
      </c>
      <c r="G84" s="57">
        <v>3357290</v>
      </c>
      <c r="H84" s="82">
        <v>233</v>
      </c>
      <c r="I84" s="143"/>
      <c r="J84" s="146"/>
      <c r="K84" s="143"/>
    </row>
    <row r="85" spans="1:11" x14ac:dyDescent="0.2">
      <c r="A85" s="85" t="s">
        <v>455</v>
      </c>
      <c r="B85" s="148" t="s">
        <v>373</v>
      </c>
      <c r="C85" s="148" t="s">
        <v>454</v>
      </c>
      <c r="D85" s="148" t="s">
        <v>278</v>
      </c>
      <c r="E85" s="90">
        <v>1199032</v>
      </c>
      <c r="F85" s="90">
        <v>143884</v>
      </c>
      <c r="G85" s="90">
        <v>1342916</v>
      </c>
      <c r="H85" s="85">
        <v>233</v>
      </c>
      <c r="I85" s="143"/>
      <c r="J85" s="146"/>
      <c r="K85" s="143"/>
    </row>
    <row r="86" spans="1:11" x14ac:dyDescent="0.2">
      <c r="A86" s="85" t="s">
        <v>456</v>
      </c>
      <c r="B86" s="148" t="s">
        <v>445</v>
      </c>
      <c r="C86" s="148" t="s">
        <v>454</v>
      </c>
      <c r="D86" s="148" t="s">
        <v>457</v>
      </c>
      <c r="E86" s="90">
        <v>899274</v>
      </c>
      <c r="F86" s="90">
        <v>107913</v>
      </c>
      <c r="G86" s="90">
        <v>1007187</v>
      </c>
      <c r="H86" s="85">
        <v>233</v>
      </c>
      <c r="I86" s="143"/>
      <c r="J86" s="146"/>
      <c r="K86" s="143"/>
    </row>
    <row r="87" spans="1:11" x14ac:dyDescent="0.2">
      <c r="A87" s="85" t="s">
        <v>458</v>
      </c>
      <c r="B87" s="148" t="s">
        <v>453</v>
      </c>
      <c r="C87" s="148" t="s">
        <v>454</v>
      </c>
      <c r="D87" s="148" t="s">
        <v>264</v>
      </c>
      <c r="E87" s="90">
        <v>899274</v>
      </c>
      <c r="F87" s="90">
        <v>107913</v>
      </c>
      <c r="G87" s="90">
        <v>1007187</v>
      </c>
      <c r="H87" s="85">
        <v>233</v>
      </c>
      <c r="I87" s="143"/>
      <c r="J87" s="146"/>
      <c r="K87" s="143"/>
    </row>
    <row r="88" spans="1:11" ht="33.75" x14ac:dyDescent="0.2">
      <c r="A88" s="83" t="s">
        <v>319</v>
      </c>
      <c r="B88" s="150" t="s">
        <v>427</v>
      </c>
      <c r="C88" s="150" t="s">
        <v>215</v>
      </c>
      <c r="D88" s="150" t="s">
        <v>428</v>
      </c>
      <c r="E88" s="84">
        <v>2500000</v>
      </c>
      <c r="F88" s="84">
        <v>300000</v>
      </c>
      <c r="G88" s="84">
        <v>2800000</v>
      </c>
      <c r="H88" s="149"/>
      <c r="I88" s="149"/>
      <c r="J88" s="151"/>
      <c r="K88" s="149"/>
    </row>
    <row r="89" spans="1:11" x14ac:dyDescent="0.2">
      <c r="A89" s="83" t="s">
        <v>322</v>
      </c>
      <c r="B89" s="150" t="s">
        <v>459</v>
      </c>
      <c r="C89" s="150" t="s">
        <v>225</v>
      </c>
      <c r="D89" s="150" t="s">
        <v>460</v>
      </c>
      <c r="E89" s="84">
        <v>968400</v>
      </c>
      <c r="F89" s="84">
        <v>1337928</v>
      </c>
      <c r="G89" s="84">
        <v>2306328</v>
      </c>
      <c r="H89" s="83">
        <v>297</v>
      </c>
      <c r="I89" s="149"/>
      <c r="J89" s="151"/>
      <c r="K89" s="149"/>
    </row>
    <row r="90" spans="1:11" ht="22.5" x14ac:dyDescent="0.2">
      <c r="A90" s="82" t="s">
        <v>323</v>
      </c>
      <c r="B90" s="144" t="s">
        <v>461</v>
      </c>
      <c r="C90" s="144" t="s">
        <v>225</v>
      </c>
      <c r="D90" s="144" t="s">
        <v>462</v>
      </c>
      <c r="E90" s="57">
        <v>908400</v>
      </c>
      <c r="F90" s="57">
        <v>1210728</v>
      </c>
      <c r="G90" s="57">
        <v>2119128</v>
      </c>
      <c r="H90" s="143"/>
      <c r="I90" s="82" t="s">
        <v>243</v>
      </c>
      <c r="J90" s="145" t="s">
        <v>228</v>
      </c>
      <c r="K90" s="143"/>
    </row>
    <row r="91" spans="1:11" ht="33.75" x14ac:dyDescent="0.2">
      <c r="A91" s="82" t="s">
        <v>324</v>
      </c>
      <c r="B91" s="144" t="s">
        <v>234</v>
      </c>
      <c r="C91" s="144" t="s">
        <v>463</v>
      </c>
      <c r="D91" s="144" t="s">
        <v>464</v>
      </c>
      <c r="E91" s="57">
        <v>20000</v>
      </c>
      <c r="F91" s="57">
        <v>2400</v>
      </c>
      <c r="G91" s="57">
        <v>22400</v>
      </c>
      <c r="H91" s="143"/>
      <c r="I91" s="82" t="s">
        <v>243</v>
      </c>
      <c r="J91" s="145" t="s">
        <v>228</v>
      </c>
      <c r="K91" s="143"/>
    </row>
    <row r="92" spans="1:11" ht="22.5" x14ac:dyDescent="0.2">
      <c r="A92" s="82" t="s">
        <v>325</v>
      </c>
      <c r="B92" s="144" t="s">
        <v>234</v>
      </c>
      <c r="C92" s="144" t="s">
        <v>465</v>
      </c>
      <c r="D92" s="144" t="s">
        <v>460</v>
      </c>
      <c r="E92" s="57">
        <v>40000</v>
      </c>
      <c r="F92" s="57">
        <v>4800</v>
      </c>
      <c r="G92" s="57">
        <v>44800</v>
      </c>
      <c r="H92" s="143"/>
      <c r="I92" s="82" t="s">
        <v>243</v>
      </c>
      <c r="J92" s="145" t="s">
        <v>228</v>
      </c>
      <c r="K92" s="143"/>
    </row>
    <row r="93" spans="1:11" ht="22.5" x14ac:dyDescent="0.2">
      <c r="A93" s="82" t="s">
        <v>326</v>
      </c>
      <c r="B93" s="144" t="s">
        <v>466</v>
      </c>
      <c r="C93" s="144" t="s">
        <v>282</v>
      </c>
      <c r="D93" s="144" t="s">
        <v>467</v>
      </c>
      <c r="E93" s="57">
        <v>0</v>
      </c>
      <c r="F93" s="57">
        <v>120000</v>
      </c>
      <c r="G93" s="57">
        <v>120000</v>
      </c>
      <c r="H93" s="143"/>
      <c r="I93" s="82" t="s">
        <v>227</v>
      </c>
      <c r="J93" s="146"/>
      <c r="K93" s="82" t="s">
        <v>276</v>
      </c>
    </row>
    <row r="94" spans="1:11" ht="45" x14ac:dyDescent="0.2">
      <c r="A94" s="85" t="s">
        <v>468</v>
      </c>
      <c r="B94" s="148" t="s">
        <v>470</v>
      </c>
      <c r="C94" s="148" t="s">
        <v>460</v>
      </c>
      <c r="D94" s="148" t="s">
        <v>460</v>
      </c>
      <c r="E94" s="90">
        <v>0</v>
      </c>
      <c r="F94" s="90">
        <v>0</v>
      </c>
      <c r="G94" s="90">
        <v>0</v>
      </c>
      <c r="H94" s="85" t="s">
        <v>469</v>
      </c>
      <c r="I94" s="143"/>
      <c r="J94" s="146"/>
      <c r="K94" s="143"/>
    </row>
    <row r="95" spans="1:11" x14ac:dyDescent="0.2">
      <c r="A95" s="82" t="s">
        <v>471</v>
      </c>
      <c r="B95" s="144" t="s">
        <v>472</v>
      </c>
      <c r="C95" s="144" t="s">
        <v>226</v>
      </c>
      <c r="D95" s="144" t="s">
        <v>460</v>
      </c>
      <c r="E95" s="57">
        <v>0</v>
      </c>
      <c r="F95" s="57">
        <v>0</v>
      </c>
      <c r="G95" s="57">
        <v>0</v>
      </c>
      <c r="H95" s="143"/>
      <c r="I95" s="143"/>
      <c r="J95" s="146"/>
      <c r="K95" s="14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4"/>
    <pageSetUpPr fitToPage="1"/>
  </sheetPr>
  <dimension ref="A1:B89"/>
  <sheetViews>
    <sheetView workbookViewId="0">
      <pane ySplit="1" topLeftCell="A83" activePane="bottomLeft" state="frozen"/>
      <selection activeCell="D16" sqref="D16"/>
      <selection pane="bottomLeft" activeCell="A25" sqref="A25:B25"/>
    </sheetView>
  </sheetViews>
  <sheetFormatPr defaultColWidth="9.140625" defaultRowHeight="12.75" x14ac:dyDescent="0.2"/>
  <cols>
    <col min="1" max="1" width="119.85546875" style="1" bestFit="1" customWidth="1"/>
    <col min="2" max="2" width="46.7109375" style="1" bestFit="1" customWidth="1"/>
    <col min="3" max="16384" width="9.140625" style="1"/>
  </cols>
  <sheetData>
    <row r="1" spans="1:2" ht="32.25" customHeight="1" x14ac:dyDescent="0.2">
      <c r="A1" s="216" t="s">
        <v>65</v>
      </c>
      <c r="B1" s="216"/>
    </row>
    <row r="2" spans="1:2" s="2" customFormat="1" ht="15.75" customHeight="1" x14ac:dyDescent="0.2">
      <c r="A2" s="7" t="s">
        <v>159</v>
      </c>
      <c r="B2" s="6" t="s">
        <v>160</v>
      </c>
    </row>
    <row r="3" spans="1:2" s="2" customFormat="1" ht="12.75" customHeight="1" x14ac:dyDescent="0.2">
      <c r="A3" s="5" t="s">
        <v>141</v>
      </c>
      <c r="B3" s="4" t="s">
        <v>152</v>
      </c>
    </row>
    <row r="4" spans="1:2" s="2" customFormat="1" ht="12.75" customHeight="1" x14ac:dyDescent="0.2">
      <c r="A4" s="5" t="s">
        <v>142</v>
      </c>
      <c r="B4" s="4" t="s">
        <v>153</v>
      </c>
    </row>
    <row r="5" spans="1:2" s="2" customFormat="1" ht="12.75" customHeight="1" x14ac:dyDescent="0.2">
      <c r="A5" s="5" t="s">
        <v>144</v>
      </c>
      <c r="B5" s="4" t="s">
        <v>154</v>
      </c>
    </row>
    <row r="6" spans="1:2" s="2" customFormat="1" ht="12.75" customHeight="1" x14ac:dyDescent="0.2">
      <c r="A6" s="5" t="s">
        <v>145</v>
      </c>
      <c r="B6" s="4" t="s">
        <v>155</v>
      </c>
    </row>
    <row r="7" spans="1:2" s="2" customFormat="1" ht="15.75" customHeight="1" x14ac:dyDescent="0.2">
      <c r="A7" s="7" t="s">
        <v>161</v>
      </c>
      <c r="B7" s="6" t="s">
        <v>162</v>
      </c>
    </row>
    <row r="8" spans="1:2" s="2" customFormat="1" ht="12.75" customHeight="1" x14ac:dyDescent="0.2">
      <c r="A8" s="5" t="s">
        <v>146</v>
      </c>
      <c r="B8" s="4" t="s">
        <v>156</v>
      </c>
    </row>
    <row r="9" spans="1:2" s="2" customFormat="1" ht="12.75" customHeight="1" x14ac:dyDescent="0.2">
      <c r="A9" s="5" t="s">
        <v>147</v>
      </c>
      <c r="B9" s="4" t="s">
        <v>157</v>
      </c>
    </row>
    <row r="10" spans="1:2" s="2" customFormat="1" ht="12.75" customHeight="1" x14ac:dyDescent="0.2">
      <c r="A10" s="5" t="s">
        <v>143</v>
      </c>
      <c r="B10" s="4" t="s">
        <v>158</v>
      </c>
    </row>
    <row r="11" spans="1:2" s="2" customFormat="1" ht="12.75" customHeight="1" x14ac:dyDescent="0.2">
      <c r="A11" s="5" t="s">
        <v>148</v>
      </c>
      <c r="B11" s="4" t="s">
        <v>154</v>
      </c>
    </row>
    <row r="12" spans="1:2" s="2" customFormat="1" ht="12.75" customHeight="1" x14ac:dyDescent="0.2">
      <c r="A12" s="5"/>
      <c r="B12" s="4" t="s">
        <v>155</v>
      </c>
    </row>
    <row r="13" spans="1:2" ht="15.75" x14ac:dyDescent="0.2">
      <c r="A13" s="217" t="s">
        <v>66</v>
      </c>
      <c r="B13" s="217"/>
    </row>
    <row r="14" spans="1:2" x14ac:dyDescent="0.2">
      <c r="A14" s="218" t="s">
        <v>5</v>
      </c>
      <c r="B14" s="218"/>
    </row>
    <row r="15" spans="1:2" ht="12.75" customHeight="1" x14ac:dyDescent="0.2">
      <c r="A15" s="218" t="s">
        <v>6</v>
      </c>
      <c r="B15" s="218"/>
    </row>
    <row r="16" spans="1:2" x14ac:dyDescent="0.2">
      <c r="A16" s="218" t="s">
        <v>67</v>
      </c>
      <c r="B16" s="218"/>
    </row>
    <row r="17" spans="1:2" x14ac:dyDescent="0.2">
      <c r="A17" s="218" t="s">
        <v>68</v>
      </c>
      <c r="B17" s="218"/>
    </row>
    <row r="18" spans="1:2" x14ac:dyDescent="0.2">
      <c r="A18" s="218" t="s">
        <v>69</v>
      </c>
      <c r="B18" s="218"/>
    </row>
    <row r="19" spans="1:2" x14ac:dyDescent="0.2">
      <c r="A19" s="218" t="s">
        <v>8</v>
      </c>
      <c r="B19" s="218"/>
    </row>
    <row r="20" spans="1:2" x14ac:dyDescent="0.2">
      <c r="A20" s="218" t="s">
        <v>9</v>
      </c>
      <c r="B20" s="218"/>
    </row>
    <row r="21" spans="1:2" ht="12.75" customHeight="1" x14ac:dyDescent="0.2">
      <c r="A21" s="218" t="s">
        <v>12</v>
      </c>
      <c r="B21" s="218"/>
    </row>
    <row r="22" spans="1:2" x14ac:dyDescent="0.2">
      <c r="A22" s="219" t="s">
        <v>70</v>
      </c>
      <c r="B22" s="219"/>
    </row>
    <row r="23" spans="1:2" x14ac:dyDescent="0.2">
      <c r="A23" s="218" t="s">
        <v>13</v>
      </c>
      <c r="B23" s="218"/>
    </row>
    <row r="24" spans="1:2" x14ac:dyDescent="0.2">
      <c r="A24" s="218" t="s">
        <v>11</v>
      </c>
      <c r="B24" s="218"/>
    </row>
    <row r="25" spans="1:2" x14ac:dyDescent="0.2">
      <c r="A25" s="218" t="s">
        <v>71</v>
      </c>
      <c r="B25" s="218"/>
    </row>
    <row r="26" spans="1:2" x14ac:dyDescent="0.2">
      <c r="A26" s="218" t="s">
        <v>14</v>
      </c>
      <c r="B26" s="218"/>
    </row>
    <row r="27" spans="1:2" ht="15.75" x14ac:dyDescent="0.2">
      <c r="A27" s="217" t="s">
        <v>19</v>
      </c>
      <c r="B27" s="217"/>
    </row>
    <row r="28" spans="1:2" ht="12.75" customHeight="1" x14ac:dyDescent="0.2">
      <c r="A28" s="218" t="s">
        <v>72</v>
      </c>
      <c r="B28" s="218"/>
    </row>
    <row r="29" spans="1:2" ht="12.75" customHeight="1" x14ac:dyDescent="0.2">
      <c r="A29" s="218" t="s">
        <v>73</v>
      </c>
      <c r="B29" s="218"/>
    </row>
    <row r="30" spans="1:2" ht="12.75" customHeight="1" x14ac:dyDescent="0.2">
      <c r="A30" s="218" t="s">
        <v>74</v>
      </c>
      <c r="B30" s="218"/>
    </row>
    <row r="31" spans="1:2" ht="12.75" customHeight="1" x14ac:dyDescent="0.2">
      <c r="A31" s="218" t="s">
        <v>75</v>
      </c>
      <c r="B31" s="218"/>
    </row>
    <row r="32" spans="1:2" ht="12.75" customHeight="1" x14ac:dyDescent="0.2">
      <c r="A32" s="218" t="s">
        <v>76</v>
      </c>
      <c r="B32" s="218"/>
    </row>
    <row r="33" spans="1:2" ht="12.75" customHeight="1" x14ac:dyDescent="0.2">
      <c r="A33" s="218" t="s">
        <v>77</v>
      </c>
      <c r="B33" s="218"/>
    </row>
    <row r="34" spans="1:2" ht="12.75" customHeight="1" x14ac:dyDescent="0.2">
      <c r="A34" s="218" t="s">
        <v>78</v>
      </c>
      <c r="B34" s="218"/>
    </row>
    <row r="35" spans="1:2" ht="12.75" customHeight="1" x14ac:dyDescent="0.2">
      <c r="A35" s="218" t="s">
        <v>79</v>
      </c>
      <c r="B35" s="218"/>
    </row>
    <row r="36" spans="1:2" ht="12.75" customHeight="1" x14ac:dyDescent="0.2">
      <c r="A36" s="218" t="s">
        <v>80</v>
      </c>
      <c r="B36" s="218"/>
    </row>
    <row r="37" spans="1:2" ht="15.75" x14ac:dyDescent="0.2">
      <c r="A37" s="217" t="s">
        <v>81</v>
      </c>
      <c r="B37" s="217"/>
    </row>
    <row r="38" spans="1:2" x14ac:dyDescent="0.2">
      <c r="A38" s="218" t="s">
        <v>151</v>
      </c>
      <c r="B38" s="218"/>
    </row>
    <row r="39" spans="1:2" x14ac:dyDescent="0.2">
      <c r="A39" s="218" t="s">
        <v>74</v>
      </c>
      <c r="B39" s="218"/>
    </row>
    <row r="40" spans="1:2" ht="12.75" customHeight="1" x14ac:dyDescent="0.2">
      <c r="A40" s="218" t="s">
        <v>139</v>
      </c>
      <c r="B40" s="218"/>
    </row>
    <row r="41" spans="1:2" ht="12.75" customHeight="1" x14ac:dyDescent="0.2">
      <c r="A41" s="218" t="s">
        <v>82</v>
      </c>
      <c r="B41" s="218"/>
    </row>
    <row r="42" spans="1:2" ht="12.75" customHeight="1" x14ac:dyDescent="0.2">
      <c r="A42" s="218" t="s">
        <v>140</v>
      </c>
      <c r="B42" s="218"/>
    </row>
    <row r="43" spans="1:2" ht="12.75" customHeight="1" x14ac:dyDescent="0.2">
      <c r="A43" s="218" t="s">
        <v>83</v>
      </c>
      <c r="B43" s="218"/>
    </row>
    <row r="44" spans="1:2" ht="12.75" customHeight="1" x14ac:dyDescent="0.2">
      <c r="A44" s="218" t="s">
        <v>84</v>
      </c>
      <c r="B44" s="218"/>
    </row>
    <row r="45" spans="1:2" ht="12.75" customHeight="1" x14ac:dyDescent="0.2">
      <c r="A45" s="218" t="s">
        <v>85</v>
      </c>
      <c r="B45" s="218"/>
    </row>
    <row r="46" spans="1:2" ht="12.75" customHeight="1" x14ac:dyDescent="0.2">
      <c r="A46" s="218" t="s">
        <v>86</v>
      </c>
      <c r="B46" s="218"/>
    </row>
    <row r="47" spans="1:2" ht="15.75" customHeight="1" x14ac:dyDescent="0.2">
      <c r="A47" s="217" t="s">
        <v>21</v>
      </c>
      <c r="B47" s="217"/>
    </row>
    <row r="48" spans="1:2" x14ac:dyDescent="0.2">
      <c r="A48" s="3" t="s">
        <v>87</v>
      </c>
      <c r="B48" s="3" t="s">
        <v>88</v>
      </c>
    </row>
    <row r="49" spans="1:2" x14ac:dyDescent="0.2">
      <c r="A49" s="4" t="s">
        <v>89</v>
      </c>
      <c r="B49" s="4" t="s">
        <v>90</v>
      </c>
    </row>
    <row r="50" spans="1:2" x14ac:dyDescent="0.2">
      <c r="A50" s="4" t="s">
        <v>91</v>
      </c>
      <c r="B50" s="4" t="s">
        <v>90</v>
      </c>
    </row>
    <row r="51" spans="1:2" x14ac:dyDescent="0.2">
      <c r="A51" s="4" t="s">
        <v>92</v>
      </c>
      <c r="B51" s="4" t="s">
        <v>90</v>
      </c>
    </row>
    <row r="52" spans="1:2" x14ac:dyDescent="0.2">
      <c r="A52" s="4" t="s">
        <v>93</v>
      </c>
      <c r="B52" s="4" t="s">
        <v>94</v>
      </c>
    </row>
    <row r="53" spans="1:2" x14ac:dyDescent="0.2">
      <c r="A53" s="4" t="s">
        <v>95</v>
      </c>
      <c r="B53" s="4" t="s">
        <v>90</v>
      </c>
    </row>
    <row r="54" spans="1:2" x14ac:dyDescent="0.2">
      <c r="A54" s="4" t="s">
        <v>96</v>
      </c>
      <c r="B54" s="4" t="s">
        <v>97</v>
      </c>
    </row>
    <row r="55" spans="1:2" x14ac:dyDescent="0.2">
      <c r="A55" s="4" t="s">
        <v>98</v>
      </c>
      <c r="B55" s="4" t="s">
        <v>97</v>
      </c>
    </row>
    <row r="56" spans="1:2" x14ac:dyDescent="0.2">
      <c r="A56" s="4" t="s">
        <v>99</v>
      </c>
      <c r="B56" s="4" t="s">
        <v>97</v>
      </c>
    </row>
    <row r="57" spans="1:2" x14ac:dyDescent="0.2">
      <c r="A57" s="4" t="s">
        <v>100</v>
      </c>
      <c r="B57" s="4" t="s">
        <v>97</v>
      </c>
    </row>
    <row r="58" spans="1:2" x14ac:dyDescent="0.2">
      <c r="A58" s="4" t="s">
        <v>101</v>
      </c>
      <c r="B58" s="4" t="s">
        <v>97</v>
      </c>
    </row>
    <row r="59" spans="1:2" x14ac:dyDescent="0.2">
      <c r="A59" s="4" t="s">
        <v>102</v>
      </c>
      <c r="B59" s="4" t="s">
        <v>97</v>
      </c>
    </row>
    <row r="60" spans="1:2" x14ac:dyDescent="0.2">
      <c r="A60" s="4" t="s">
        <v>103</v>
      </c>
      <c r="B60" s="4" t="s">
        <v>90</v>
      </c>
    </row>
    <row r="61" spans="1:2" x14ac:dyDescent="0.2">
      <c r="A61" s="4" t="s">
        <v>149</v>
      </c>
      <c r="B61" s="4" t="s">
        <v>104</v>
      </c>
    </row>
    <row r="62" spans="1:2" x14ac:dyDescent="0.2">
      <c r="A62" s="4" t="s">
        <v>105</v>
      </c>
      <c r="B62" s="4" t="s">
        <v>90</v>
      </c>
    </row>
    <row r="63" spans="1:2" x14ac:dyDescent="0.2">
      <c r="A63" s="4" t="s">
        <v>106</v>
      </c>
      <c r="B63" s="4" t="s">
        <v>90</v>
      </c>
    </row>
    <row r="64" spans="1:2" x14ac:dyDescent="0.2">
      <c r="A64" s="4" t="s">
        <v>107</v>
      </c>
      <c r="B64" s="4" t="s">
        <v>104</v>
      </c>
    </row>
    <row r="65" spans="1:2" ht="15.75" x14ac:dyDescent="0.2">
      <c r="A65" s="217" t="s">
        <v>108</v>
      </c>
      <c r="B65" s="217"/>
    </row>
    <row r="66" spans="1:2" x14ac:dyDescent="0.2">
      <c r="A66" s="3" t="s">
        <v>109</v>
      </c>
      <c r="B66" s="3" t="s">
        <v>88</v>
      </c>
    </row>
    <row r="67" spans="1:2" x14ac:dyDescent="0.2">
      <c r="A67" s="4" t="s">
        <v>110</v>
      </c>
      <c r="B67" s="4" t="s">
        <v>90</v>
      </c>
    </row>
    <row r="68" spans="1:2" x14ac:dyDescent="0.2">
      <c r="A68" s="4" t="s">
        <v>110</v>
      </c>
      <c r="B68" s="4" t="s">
        <v>97</v>
      </c>
    </row>
    <row r="69" spans="1:2" x14ac:dyDescent="0.2">
      <c r="A69" s="4" t="s">
        <v>111</v>
      </c>
      <c r="B69" s="4" t="s">
        <v>112</v>
      </c>
    </row>
    <row r="70" spans="1:2" x14ac:dyDescent="0.2">
      <c r="A70" s="4" t="s">
        <v>113</v>
      </c>
      <c r="B70" s="4" t="s">
        <v>94</v>
      </c>
    </row>
    <row r="71" spans="1:2" x14ac:dyDescent="0.2">
      <c r="A71" s="4" t="s">
        <v>114</v>
      </c>
      <c r="B71" s="4" t="s">
        <v>112</v>
      </c>
    </row>
    <row r="72" spans="1:2" x14ac:dyDescent="0.2">
      <c r="A72" s="4" t="s">
        <v>115</v>
      </c>
      <c r="B72" s="4" t="s">
        <v>94</v>
      </c>
    </row>
    <row r="73" spans="1:2" x14ac:dyDescent="0.2">
      <c r="A73" s="4" t="s">
        <v>116</v>
      </c>
      <c r="B73" s="4" t="s">
        <v>97</v>
      </c>
    </row>
    <row r="74" spans="1:2" x14ac:dyDescent="0.2">
      <c r="A74" s="4" t="s">
        <v>116</v>
      </c>
      <c r="B74" s="4" t="s">
        <v>90</v>
      </c>
    </row>
    <row r="75" spans="1:2" x14ac:dyDescent="0.2">
      <c r="A75" s="4" t="s">
        <v>117</v>
      </c>
      <c r="B75" s="4" t="s">
        <v>90</v>
      </c>
    </row>
    <row r="76" spans="1:2" x14ac:dyDescent="0.2">
      <c r="A76" s="4" t="s">
        <v>118</v>
      </c>
      <c r="B76" s="4" t="s">
        <v>97</v>
      </c>
    </row>
    <row r="77" spans="1:2" x14ac:dyDescent="0.2">
      <c r="A77" s="4" t="s">
        <v>119</v>
      </c>
      <c r="B77" s="4" t="s">
        <v>104</v>
      </c>
    </row>
    <row r="78" spans="1:2" x14ac:dyDescent="0.2">
      <c r="A78" s="4" t="s">
        <v>119</v>
      </c>
      <c r="B78" s="4" t="s">
        <v>94</v>
      </c>
    </row>
    <row r="79" spans="1:2" x14ac:dyDescent="0.2">
      <c r="A79" s="4" t="s">
        <v>120</v>
      </c>
      <c r="B79" s="4" t="s">
        <v>104</v>
      </c>
    </row>
    <row r="80" spans="1:2" x14ac:dyDescent="0.2">
      <c r="A80" s="4" t="s">
        <v>150</v>
      </c>
      <c r="B80" s="4" t="s">
        <v>104</v>
      </c>
    </row>
    <row r="81" spans="1:2" ht="15.75" x14ac:dyDescent="0.2">
      <c r="A81" s="217" t="s">
        <v>23</v>
      </c>
      <c r="B81" s="217"/>
    </row>
    <row r="82" spans="1:2" x14ac:dyDescent="0.2">
      <c r="A82" s="218" t="s">
        <v>121</v>
      </c>
      <c r="B82" s="218"/>
    </row>
    <row r="83" spans="1:2" x14ac:dyDescent="0.2">
      <c r="A83" s="218" t="s">
        <v>122</v>
      </c>
      <c r="B83" s="218"/>
    </row>
    <row r="84" spans="1:2" x14ac:dyDescent="0.2">
      <c r="A84" s="218" t="s">
        <v>123</v>
      </c>
      <c r="B84" s="218"/>
    </row>
    <row r="85" spans="1:2" x14ac:dyDescent="0.2">
      <c r="A85" s="218" t="s">
        <v>124</v>
      </c>
      <c r="B85" s="218"/>
    </row>
    <row r="86" spans="1:2" x14ac:dyDescent="0.2">
      <c r="A86" s="218" t="s">
        <v>125</v>
      </c>
      <c r="B86" s="218"/>
    </row>
    <row r="87" spans="1:2" x14ac:dyDescent="0.2">
      <c r="A87" s="218" t="s">
        <v>126</v>
      </c>
      <c r="B87" s="218"/>
    </row>
    <row r="88" spans="1:2" x14ac:dyDescent="0.2">
      <c r="A88" s="218" t="s">
        <v>127</v>
      </c>
      <c r="B88" s="218"/>
    </row>
    <row r="89" spans="1:2" x14ac:dyDescent="0.2">
      <c r="A89" s="218" t="s">
        <v>128</v>
      </c>
      <c r="B89" s="218"/>
    </row>
  </sheetData>
  <mergeCells count="46">
    <mergeCell ref="A82:B82"/>
    <mergeCell ref="A83:B83"/>
    <mergeCell ref="A84:B84"/>
    <mergeCell ref="A89:B89"/>
    <mergeCell ref="A85:B85"/>
    <mergeCell ref="A86:B86"/>
    <mergeCell ref="A87:B87"/>
    <mergeCell ref="A88:B88"/>
    <mergeCell ref="A40:B40"/>
    <mergeCell ref="A41:B41"/>
    <mergeCell ref="A39:B39"/>
    <mergeCell ref="A42:B42"/>
    <mergeCell ref="A65:B65"/>
    <mergeCell ref="A43:B43"/>
    <mergeCell ref="A44:B44"/>
    <mergeCell ref="A45:B45"/>
    <mergeCell ref="A46:B46"/>
    <mergeCell ref="A47:B47"/>
    <mergeCell ref="A26:B26"/>
    <mergeCell ref="A28:B28"/>
    <mergeCell ref="A29:B29"/>
    <mergeCell ref="A30:B30"/>
    <mergeCell ref="A38:B38"/>
    <mergeCell ref="A36:B36"/>
    <mergeCell ref="A35:B35"/>
    <mergeCell ref="A17:B17"/>
    <mergeCell ref="A23:B23"/>
    <mergeCell ref="A24:B24"/>
    <mergeCell ref="A25:B25"/>
    <mergeCell ref="A22:B22"/>
    <mergeCell ref="A1:B1"/>
    <mergeCell ref="A13:B13"/>
    <mergeCell ref="A81:B81"/>
    <mergeCell ref="A37:B37"/>
    <mergeCell ref="A27:B27"/>
    <mergeCell ref="A31:B31"/>
    <mergeCell ref="A32:B32"/>
    <mergeCell ref="A33:B33"/>
    <mergeCell ref="A34:B34"/>
    <mergeCell ref="A18:B18"/>
    <mergeCell ref="A19:B19"/>
    <mergeCell ref="A20:B20"/>
    <mergeCell ref="A21:B21"/>
    <mergeCell ref="A14:B14"/>
    <mergeCell ref="A15:B15"/>
    <mergeCell ref="A16:B16"/>
  </mergeCells>
  <phoneticPr fontId="1" type="noConversion"/>
  <printOptions horizontalCentered="1"/>
  <pageMargins left="0.19685039370078741" right="0.19685039370078741" top="0.59055118110236227" bottom="0.59055118110236227" header="0.31496062992125984" footer="0.31496062992125984"/>
  <pageSetup scale="64" orientation="portrait" r:id="rId1"/>
  <headerFooter alignWithMargins="0">
    <oddHeader>&amp;A</oddHeader>
    <oddFooter>&amp;F&amp;RPage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4C5A3364CF21A4A84014A13426320A7" ma:contentTypeVersion="467" ma:contentTypeDescription="The base project type from which other project content types inherit their information." ma:contentTypeScope="" ma:versionID="1ed866b32ef10b52ba9ded7a7d4b82a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7cb133ec1ac58f833381c9ceed7518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EC-L1236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716801CF53D534CAD61CD7E1A0F6C10" ma:contentTypeVersion="653" ma:contentTypeDescription="A content type to manage public (operations) IDB documents" ma:contentTypeScope="" ma:versionID="d38192e854a541c869e41073f83b5dc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5bd539cc9b1f7383ea204b8079da38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EC-L123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R0002564482</Record_x0020_Number>
    <Division_x0020_or_x0020_Unit xmlns="cdc7663a-08f0-4737-9e8c-148ce897a09c">SCL/SPH</Division_x0020_or_x0020_Unit>
    <Key_x0020_Document xmlns="cdc7663a-08f0-4737-9e8c-148ce897a09c">false</Key_x0020_Document>
    <IDBDocs_x0020_Number xmlns="cdc7663a-08f0-4737-9e8c-148ce897a09c" xsi:nil="true"/>
    <Document_x0020_Author xmlns="cdc7663a-08f0-4737-9e8c-148ce897a09c">Guerra, Martha M.</Document_x0020_Author>
    <_dlc_DocId xmlns="cdc7663a-08f0-4737-9e8c-148ce897a09c">EZSHARE-362245465-24</_dlc_DocId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Ecuador</TermName>
          <TermId xmlns="http://schemas.microsoft.com/office/infopath/2007/PartnerControls">8f163189-00fa-4e7c-827d-28fb5798781c</TermId>
        </TermInfo>
      </Terms>
    </ic46d7e087fd4a108fb86518ca413cc6>
    <Fiscal_x0020_Year_x0020_IDB xmlns="cdc7663a-08f0-4737-9e8c-148ce897a09c">2018</Fiscal_x0020_Year_x0020_IDB>
    <TaxCatchAll xmlns="cdc7663a-08f0-4737-9e8c-148ce897a09c">
      <Value>32</Value>
      <Value>31</Value>
      <Value>30</Value>
      <Value>29</Value>
      <Value>9</Value>
      <Value>207</Value>
      <Value>205</Value>
    </TaxCatchAll>
    <Operation_x0020_Type xmlns="cdc7663a-08f0-4737-9e8c-148ce897a09c">Loan Operation</Operation_x0020_Type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EC-L1236;</Project_x0020_Number>
    <Migration_x0020_Info xmlns="cdc7663a-08f0-4737-9e8c-148ce897a09c" xsi:nil="true"/>
    <Related_x0020_SisCor_x0020_Number xmlns="cdc7663a-08f0-4737-9e8c-148ce897a09c" xsi:nil="true"/>
    <Package_x0020_Code xmlns="cdc7663a-08f0-4737-9e8c-148ce897a09c" xsi:nil="true"/>
    <Approval_x0020_Number xmlns="cdc7663a-08f0-4737-9e8c-148ce897a09c" xsi:nil="true"/>
    <Access_x0020_to_x0020_Information_x00a0_Policy xmlns="cdc7663a-08f0-4737-9e8c-148ce897a09c">Public - Simultaneous Disclosure</Access_x0020_to_x0020_Information_x00a0_Policy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Business_x0020_Area xmlns="cdc7663a-08f0-4737-9e8c-148ce897a09c" xsi:nil="true"/>
    <Identifier xmlns="cdc7663a-08f0-4737-9e8c-148ce897a09c">link</Identifie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POVERTY ALLEVIATION</TermName>
          <TermId xmlns="http://schemas.microsoft.com/office/infopath/2007/PartnerControls">c99b9e13-7d25-4ef5-800d-099d9545c397</TermId>
        </TermInfo>
      </Terms>
    </b2ec7cfb18674cb8803df6b262e8b107>
    <Document_x0020_Language_x0020_IDB xmlns="cdc7663a-08f0-4737-9e8c-148ce897a09c">Spanish</Document_x0020_Language_x0020_IDB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_dlc_DocIdUrl xmlns="cdc7663a-08f0-4737-9e8c-148ce897a09c">
      <Url>https://idbg.sharepoint.com/teams/EZ-EC-LON/EC-L1236/_layouts/15/DocIdRedir.aspx?ID=EZSHARE-362245465-24</Url>
      <Description>EZSHARE-362245465-24</Description>
    </_dlc_DocIdUrl>
    <Phase xmlns="cdc7663a-08f0-4737-9e8c-148ce897a09c" xsi:nil="true"/>
    <Other_x0020_Author xmlns="cdc7663a-08f0-4737-9e8c-148ce897a09c">Ochoa, Francisco Jose</Other_x0020_Author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Social Inclusion and Equality;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096AE96E-F8EE-417B-9D8C-1821B56BFBE7}"/>
</file>

<file path=customXml/itemProps2.xml><?xml version="1.0" encoding="utf-8"?>
<ds:datastoreItem xmlns:ds="http://schemas.openxmlformats.org/officeDocument/2006/customXml" ds:itemID="{CE22C642-3ED7-48D9-9AC1-7317AAF9AD78}"/>
</file>

<file path=customXml/itemProps3.xml><?xml version="1.0" encoding="utf-8"?>
<ds:datastoreItem xmlns:ds="http://schemas.openxmlformats.org/officeDocument/2006/customXml" ds:itemID="{AE58F838-DF47-4F0A-A06C-30D7992FB6C7}"/>
</file>

<file path=customXml/itemProps4.xml><?xml version="1.0" encoding="utf-8"?>
<ds:datastoreItem xmlns:ds="http://schemas.openxmlformats.org/officeDocument/2006/customXml" ds:itemID="{F8B5012B-F48E-4BA5-8387-0983BE19B6A3}"/>
</file>

<file path=customXml/itemProps5.xml><?xml version="1.0" encoding="utf-8"?>
<ds:datastoreItem xmlns:ds="http://schemas.openxmlformats.org/officeDocument/2006/customXml" ds:itemID="{3EC9FD80-37E6-4840-9D9D-E30BBE76B145}"/>
</file>

<file path=customXml/itemProps6.xml><?xml version="1.0" encoding="utf-8"?>
<ds:datastoreItem xmlns:ds="http://schemas.openxmlformats.org/officeDocument/2006/customXml" ds:itemID="{82E87F3B-7CD6-4280-9C25-D355800CCF67}"/>
</file>

<file path=customXml/itemProps7.xml><?xml version="1.0" encoding="utf-8"?>
<ds:datastoreItem xmlns:ds="http://schemas.openxmlformats.org/officeDocument/2006/customXml" ds:itemID="{1B6311A8-19D9-4B47-84D7-1013EB7766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Estructura proyecto</vt:lpstr>
      <vt:lpstr>Plan de Adquisiciones</vt:lpstr>
      <vt:lpstr>Detalle PA MSP</vt:lpstr>
      <vt:lpstr>Detalle PA MIDUVI</vt:lpstr>
      <vt:lpstr>Detalle PA MIES</vt:lpstr>
      <vt:lpstr>Detalle PA MINEDUC</vt:lpstr>
      <vt:lpstr>PEP</vt:lpstr>
      <vt:lpstr>Hoja1</vt:lpstr>
      <vt:lpstr>Listas_Opciones_de_Referencia</vt:lpstr>
      <vt:lpstr>'Detalle PA MIDUVI'!Print_Area</vt:lpstr>
      <vt:lpstr>'Detalle PA MIES'!Print_Area</vt:lpstr>
      <vt:lpstr>'Detalle PA MINEDUC'!Print_Area</vt:lpstr>
      <vt:lpstr>'Detalle PA MSP'!Print_Area</vt:lpstr>
      <vt:lpstr>Listas_Opciones_de_Referencia!Print_Area</vt:lpstr>
      <vt:lpstr>'Plan de Adquisiciones'!Print_Area</vt:lpstr>
    </vt:vector>
  </TitlesOfParts>
  <Company>The World Bank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wb323203</dc:creator>
  <cp:keywords>Enlace; Propuesta de Préstamo</cp:keywords>
  <cp:lastModifiedBy>Guerra, Martha M.</cp:lastModifiedBy>
  <cp:lastPrinted>2009-03-18T02:15:53Z</cp:lastPrinted>
  <dcterms:created xsi:type="dcterms:W3CDTF">2008-08-01T19:30:21Z</dcterms:created>
  <dcterms:modified xsi:type="dcterms:W3CDTF">2018-08-14T19:17:16Z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>205;#Enlace|5c75310a-998d-4216-af48-df8e3d0c972f;#207;#Propuesta de Préstamo|527cb56e-0271-4647-842d-24ae6caf83a9</vt:lpwstr>
  </property>
  <property fmtid="{D5CDD505-2E9C-101B-9397-08002B2CF9AE}" pid="5" name="TaxKeywordTaxHTField">
    <vt:lpwstr>Enlace|5c75310a-998d-4216-af48-df8e3d0c972f;Propuesta de Préstamo|527cb56e-0271-4647-842d-24ae6caf83a9</vt:lpwstr>
  </property>
  <property fmtid="{D5CDD505-2E9C-101B-9397-08002B2CF9AE}" pid="6" name="Sub-Sector">
    <vt:lpwstr>31;#POVERTY ALLEVIATION|c99b9e13-7d25-4ef5-800d-099d9545c397</vt:lpwstr>
  </property>
  <property fmtid="{D5CDD505-2E9C-101B-9397-08002B2CF9AE}" pid="7" name="Series Operations IDB">
    <vt:lpwstr/>
  </property>
  <property fmtid="{D5CDD505-2E9C-101B-9397-08002B2CF9AE}" pid="8" name="Country">
    <vt:lpwstr>32;#Ecuador|8f163189-00fa-4e7c-827d-28fb5798781c</vt:lpwstr>
  </property>
  <property fmtid="{D5CDD505-2E9C-101B-9397-08002B2CF9AE}" pid="9" name="Fund IDB">
    <vt:lpwstr>30;#ORC|c028a4b2-ad8b-4cf4-9cac-a2ae6a778e23</vt:lpwstr>
  </property>
  <property fmtid="{D5CDD505-2E9C-101B-9397-08002B2CF9AE}" pid="10" name="_dlc_DocIdItemGuid">
    <vt:lpwstr>854fcd68-e4ee-42a1-add9-904ee2721bb7</vt:lpwstr>
  </property>
  <property fmtid="{D5CDD505-2E9C-101B-9397-08002B2CF9AE}" pid="11" name="Sector IDB">
    <vt:lpwstr>29;#SOCIAL INVESTMENT|3f908695-d5b5-49f6-941f-76876b39564f</vt:lpwstr>
  </property>
  <property fmtid="{D5CDD505-2E9C-101B-9397-08002B2CF9AE}" pid="12" name="Function Operations IDB">
    <vt:lpwstr>9;#Project Administration|751f71fd-1433-4702-a2db-ff12a4e45594</vt:lpwstr>
  </property>
  <property fmtid="{D5CDD505-2E9C-101B-9397-08002B2CF9AE}" pid="13" name="Disclosure Activity">
    <vt:lpwstr>Loan Proposal</vt:lpwstr>
  </property>
  <property fmtid="{D5CDD505-2E9C-101B-9397-08002B2CF9AE}" pid="14" name="ContentTypeId">
    <vt:lpwstr>0x0101001A458A224826124E8B45B1D613300CFC00D716801CF53D534CAD61CD7E1A0F6C10</vt:lpwstr>
  </property>
</Properties>
</file>