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pinzonc\OneDrive - Inter-American Development Bank Group\My documents\PROJECTS\RG-T3156 - Japan paraolympics\"/>
    </mc:Choice>
  </mc:AlternateContent>
  <xr:revisionPtr revIDLastSave="0" documentId="8_{D37A15E1-1118-4EDD-971A-CD207EFC5915}" xr6:coauthVersionLast="44" xr6:coauthVersionMax="44" xr10:uidLastSave="{00000000-0000-0000-0000-000000000000}"/>
  <bookViews>
    <workbookView xWindow="-28920" yWindow="-120" windowWidth="29040" windowHeight="15840" tabRatio="599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5" i="1" l="1"/>
  <c r="O22" i="1"/>
  <c r="D62" i="1" l="1"/>
  <c r="D61" i="1"/>
  <c r="D60" i="1"/>
  <c r="O19" i="1" l="1"/>
  <c r="O16" i="1"/>
  <c r="D28" i="1" l="1"/>
  <c r="D29" i="1"/>
  <c r="D31" i="1"/>
  <c r="O31" i="1" s="1"/>
  <c r="D32" i="1"/>
  <c r="O32" i="1" s="1"/>
  <c r="D33" i="1"/>
  <c r="O33" i="1" s="1"/>
  <c r="D15" i="1"/>
  <c r="O15" i="1" s="1"/>
  <c r="D23" i="1"/>
  <c r="D22" i="1"/>
  <c r="G22" i="1"/>
  <c r="D12" i="1" l="1"/>
  <c r="D27" i="1"/>
  <c r="N23" i="1"/>
  <c r="O23" i="1" s="1"/>
  <c r="O35" i="1" s="1"/>
  <c r="D40" i="1" l="1"/>
</calcChain>
</file>

<file path=xl/sharedStrings.xml><?xml version="1.0" encoding="utf-8"?>
<sst xmlns="http://schemas.openxmlformats.org/spreadsheetml/2006/main" count="220" uniqueCount="98">
  <si>
    <t>Inter-American Development Bank</t>
  </si>
  <si>
    <t xml:space="preserve"> VPC/FMP</t>
  </si>
  <si>
    <t>PROCUREMENT PLAN FOR NON-REIMBURSABLE TECHNICAL COOPERATIONS</t>
  </si>
  <si>
    <t>Annex IV - RG-T3156 C1</t>
  </si>
  <si>
    <r>
      <t xml:space="preserve">Country: </t>
    </r>
    <r>
      <rPr>
        <sz val="11"/>
        <color theme="1"/>
        <rFont val="Calibri"/>
        <family val="2"/>
        <scheme val="minor"/>
      </rPr>
      <t>Regional</t>
    </r>
  </si>
  <si>
    <r>
      <t xml:space="preserve">Executing agency: </t>
    </r>
    <r>
      <rPr>
        <sz val="11"/>
        <color theme="1"/>
        <rFont val="Calibri"/>
        <family val="2"/>
        <scheme val="minor"/>
      </rPr>
      <t>Agitos Foundation</t>
    </r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</si>
  <si>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Private</t>
    </r>
  </si>
  <si>
    <t>Page 1 of 1</t>
  </si>
  <si>
    <r>
      <t xml:space="preserve">Project number: </t>
    </r>
    <r>
      <rPr>
        <sz val="11"/>
        <color theme="1"/>
        <rFont val="Calibri"/>
        <family val="2"/>
        <scheme val="minor"/>
      </rPr>
      <t>RG-T3156</t>
    </r>
  </si>
  <si>
    <r>
      <t xml:space="preserve">Title of Project: </t>
    </r>
    <r>
      <rPr>
        <sz val="11"/>
        <color theme="1"/>
        <rFont val="Calibri"/>
        <family val="2"/>
        <scheme val="minor"/>
      </rPr>
      <t>Support to disability-inclusive development through sports and policy strengthening</t>
    </r>
  </si>
  <si>
    <r>
      <t xml:space="preserve">Period covered by the plan: </t>
    </r>
    <r>
      <rPr>
        <sz val="11"/>
        <color theme="1"/>
        <rFont val="Calibri"/>
        <family val="2"/>
        <scheme val="minor"/>
      </rPr>
      <t>36 months</t>
    </r>
  </si>
  <si>
    <t>Threshold for ex-post review of procurements:</t>
  </si>
  <si>
    <t>Goods and services (in US$):</t>
  </si>
  <si>
    <t>Consulting services(in US$):</t>
  </si>
  <si>
    <t>Item 
Nº</t>
  </si>
  <si>
    <t>Ref. 
AWP</t>
  </si>
  <si>
    <t>Description 
(1)</t>
  </si>
  <si>
    <t>Estimated contract
cost (US$)</t>
  </si>
  <si>
    <t>Procurement
Method 
(2)</t>
  </si>
  <si>
    <t>Review of procurement
(3)</t>
  </si>
  <si>
    <t>Source of financing
and percentage</t>
  </si>
  <si>
    <t>Estimated date of the procurement
notice or start of the contract</t>
  </si>
  <si>
    <t>Technical review
by the PTL
(4)</t>
  </si>
  <si>
    <t>Comments</t>
  </si>
  <si>
    <t>IDB/MIF 
%</t>
  </si>
  <si>
    <t>Local/other
%</t>
  </si>
  <si>
    <t>Component 1</t>
  </si>
  <si>
    <t xml:space="preserve"> </t>
  </si>
  <si>
    <t xml:space="preserve">Goods </t>
  </si>
  <si>
    <t>Training materials (basic equipment)</t>
  </si>
  <si>
    <t>PC</t>
  </si>
  <si>
    <t>ex-post</t>
  </si>
  <si>
    <t>1.4 institutions trained</t>
  </si>
  <si>
    <t>Training equipment (high performance athletes)</t>
  </si>
  <si>
    <t>1.5 individuals trained - equipment</t>
  </si>
  <si>
    <t>Non consulting services</t>
  </si>
  <si>
    <t>Communication strategy</t>
  </si>
  <si>
    <t>1.6 Awareness</t>
  </si>
  <si>
    <t xml:space="preserve">Individual consultants </t>
  </si>
  <si>
    <t>16 coaches, 1 per beneficiary community</t>
  </si>
  <si>
    <t>IICQ</t>
  </si>
  <si>
    <t>1.3 individuals trained - training systematically</t>
  </si>
  <si>
    <t>Field manager</t>
  </si>
  <si>
    <t>1.2 Plan implemented</t>
  </si>
  <si>
    <t>48,000 (1.2 Plan implemented) 30,000 (1.1 plan designed)</t>
  </si>
  <si>
    <t>Institutional plan consultants</t>
  </si>
  <si>
    <t>SSS</t>
  </si>
  <si>
    <t>1.1 plan designed</t>
  </si>
  <si>
    <t>Project Execution Unit</t>
  </si>
  <si>
    <t>Event logistics (coach training on selected sport)</t>
  </si>
  <si>
    <t>1.7 Trainign W delivered - coach training</t>
  </si>
  <si>
    <t>Staff travel for supervision</t>
  </si>
  <si>
    <t>Event logistics (16 workshops local leaders)</t>
  </si>
  <si>
    <t>1.8 workshops org - leaders</t>
  </si>
  <si>
    <t>Event logistics (16 talent identification events)</t>
  </si>
  <si>
    <t>1.9 workshops org - identification</t>
  </si>
  <si>
    <t>Event logistics (regional workshops)</t>
  </si>
  <si>
    <t>1.10 individuals trained - leaders</t>
  </si>
  <si>
    <t>Travel for international competitions (athletes and coaches)</t>
  </si>
  <si>
    <t>1.11 inter competition</t>
  </si>
  <si>
    <t>PR management</t>
  </si>
  <si>
    <t>Project leadership</t>
  </si>
  <si>
    <t>NPC focal point</t>
  </si>
  <si>
    <t>Total</t>
  </si>
  <si>
    <t>Prepared by:</t>
  </si>
  <si>
    <t>Date: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</si>
  <si>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</si>
  <si>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</si>
  <si>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</si>
  <si>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</si>
  <si>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Country system: </t>
    </r>
    <r>
      <rPr>
        <sz val="10"/>
        <color theme="1"/>
        <rFont val="Calibri"/>
        <family val="2"/>
        <scheme val="minor"/>
      </rPr>
      <t>include selection Method</t>
    </r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</si>
  <si>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</si>
  <si>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</si>
  <si>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t>2.10</t>
  </si>
  <si>
    <t>July, 2020</t>
  </si>
  <si>
    <t>Jan, 2021</t>
  </si>
  <si>
    <t>ex-ante</t>
  </si>
  <si>
    <t>Output 1.4. $6,000 per country. Procurement in 3 stages (2nd Quarter 20/21/22)</t>
  </si>
  <si>
    <t>Output 1.5. Procurement in 2 stages (1st Qr. 21 / 2nd Qr. 22)</t>
  </si>
  <si>
    <t>Output 1.6. Production &amp; Post-production of materials. Procurement in 2 stages (1st Qr 21 / 2nd Qr. 22)</t>
  </si>
  <si>
    <t>March, 2021</t>
  </si>
  <si>
    <t>February, 2021</t>
  </si>
  <si>
    <t>Output 1.3. Individual contracts, number of contracts depends on roll-out of program</t>
  </si>
  <si>
    <t>Output 1.2.</t>
  </si>
  <si>
    <t>August, 2019</t>
  </si>
  <si>
    <t>Part time financial officer</t>
  </si>
  <si>
    <t>Outputs 1.1, 1.2</t>
  </si>
  <si>
    <t>Output 1.1. At least 3 contracts</t>
  </si>
  <si>
    <t>November, 2019</t>
  </si>
  <si>
    <t>Output 1.2. Includes air travel, accommodation &amp; per diem</t>
  </si>
  <si>
    <t>Output 1.7. See operational manual for eligible expenses</t>
  </si>
  <si>
    <t>Output 1.8. See operational manual for eligible expenses</t>
  </si>
  <si>
    <t>Output 1.9. See operational manual for eligible expenses</t>
  </si>
  <si>
    <t>Output 1.10. Training of athletes and NPC leaders. See operational manual for eligible expenses</t>
  </si>
  <si>
    <t>Output 1.11. Includes participation fee, air travel, accommodation &amp; per diem</t>
  </si>
  <si>
    <t>Monitoring and Evaluation manager</t>
  </si>
  <si>
    <t>2.11</t>
  </si>
  <si>
    <t>Administrative costs associated with the project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</si>
</sst>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&quot;$&quot;* #,##0.0_);_(&quot;$&quot;* \(#,##0.0\);_(&quot;$&quot;* &quot;-&quot;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  <family val="2"/>
    </font>
    <font>
      <b/>
      <sz val="12"/>
      <color theme="0" tint="-4.9989318521683403E-2"/>
      <name val="Calibri"/>
      <family val="2"/>
      <scheme val="minor"/>
    </font>
    <font>
      <b/>
      <sz val="10"/>
      <color theme="0" tint="-4.9989318521683403E-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1499984740745262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 style="medium">
        <color indexed="64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/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/>
      <diagonal/>
    </border>
    <border>
      <left style="medium">
        <color indexed="64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44" fontId="8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11" xfId="0" applyBorder="1"/>
    <xf numFmtId="0" fontId="0" fillId="0" borderId="15" xfId="0" applyBorder="1"/>
    <xf numFmtId="0" fontId="2" fillId="2" borderId="14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1" fillId="4" borderId="34" xfId="0" applyFont="1" applyFill="1" applyBorder="1"/>
    <xf numFmtId="0" fontId="0" fillId="4" borderId="35" xfId="0" applyFill="1" applyBorder="1"/>
    <xf numFmtId="0" fontId="1" fillId="4" borderId="35" xfId="0" applyFont="1" applyFill="1" applyBorder="1"/>
    <xf numFmtId="0" fontId="0" fillId="4" borderId="36" xfId="0" applyFill="1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" fillId="0" borderId="38" xfId="0" applyFont="1" applyBorder="1"/>
    <xf numFmtId="0" fontId="1" fillId="4" borderId="37" xfId="0" applyFont="1" applyFill="1" applyBorder="1"/>
    <xf numFmtId="0" fontId="0" fillId="4" borderId="38" xfId="0" applyFill="1" applyBorder="1"/>
    <xf numFmtId="0" fontId="1" fillId="4" borderId="38" xfId="0" applyFont="1" applyFill="1" applyBorder="1"/>
    <xf numFmtId="0" fontId="0" fillId="4" borderId="39" xfId="0" applyFill="1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38" xfId="0" applyFont="1" applyBorder="1"/>
    <xf numFmtId="164" fontId="0" fillId="0" borderId="38" xfId="2" applyNumberFormat="1" applyFont="1" applyBorder="1"/>
    <xf numFmtId="164" fontId="0" fillId="0" borderId="38" xfId="2" applyNumberFormat="1" applyFont="1" applyFill="1" applyBorder="1"/>
    <xf numFmtId="0" fontId="0" fillId="0" borderId="38" xfId="0" applyFill="1" applyBorder="1"/>
    <xf numFmtId="164" fontId="9" fillId="0" borderId="38" xfId="2" applyNumberFormat="1" applyFont="1" applyFill="1" applyBorder="1"/>
    <xf numFmtId="0" fontId="0" fillId="0" borderId="38" xfId="0" applyFont="1" applyFill="1" applyBorder="1"/>
    <xf numFmtId="0" fontId="0" fillId="0" borderId="39" xfId="0" applyFill="1" applyBorder="1"/>
    <xf numFmtId="0" fontId="0" fillId="0" borderId="0" xfId="0" applyFill="1"/>
    <xf numFmtId="164" fontId="0" fillId="2" borderId="1" xfId="2" applyNumberFormat="1" applyFont="1" applyFill="1" applyBorder="1" applyAlignment="1">
      <alignment horizontal="center"/>
    </xf>
    <xf numFmtId="164" fontId="0" fillId="0" borderId="38" xfId="0" applyNumberFormat="1" applyBorder="1"/>
    <xf numFmtId="1" fontId="0" fillId="0" borderId="38" xfId="0" applyNumberFormat="1" applyBorder="1"/>
    <xf numFmtId="0" fontId="1" fillId="2" borderId="1" xfId="0" applyFont="1" applyFill="1" applyBorder="1" applyAlignment="1">
      <alignment horizontal="right"/>
    </xf>
    <xf numFmtId="0" fontId="10" fillId="0" borderId="0" xfId="0" applyFont="1"/>
    <xf numFmtId="0" fontId="10" fillId="0" borderId="0" xfId="0" applyFont="1" applyAlignment="1">
      <alignment horizontal="center"/>
    </xf>
    <xf numFmtId="164" fontId="10" fillId="0" borderId="0" xfId="0" applyNumberFormat="1" applyFont="1"/>
    <xf numFmtId="44" fontId="10" fillId="0" borderId="0" xfId="0" applyNumberFormat="1" applyFont="1"/>
    <xf numFmtId="0" fontId="10" fillId="0" borderId="0" xfId="0" applyFont="1" applyBorder="1"/>
    <xf numFmtId="0" fontId="1" fillId="0" borderId="38" xfId="0" applyFont="1" applyFill="1" applyBorder="1"/>
    <xf numFmtId="164" fontId="1" fillId="4" borderId="38" xfId="0" applyNumberFormat="1" applyFont="1" applyFill="1" applyBorder="1"/>
    <xf numFmtId="164" fontId="1" fillId="4" borderId="35" xfId="0" applyNumberFormat="1" applyFont="1" applyFill="1" applyBorder="1"/>
    <xf numFmtId="0" fontId="0" fillId="0" borderId="41" xfId="0" applyFill="1" applyBorder="1"/>
    <xf numFmtId="0" fontId="7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4" fontId="0" fillId="0" borderId="0" xfId="0" applyNumberFormat="1"/>
    <xf numFmtId="0" fontId="0" fillId="0" borderId="37" xfId="0" quotePrefix="1" applyBorder="1" applyAlignment="1">
      <alignment horizontal="right"/>
    </xf>
    <xf numFmtId="44" fontId="0" fillId="0" borderId="38" xfId="0" applyNumberFormat="1" applyBorder="1" applyAlignment="1">
      <alignment horizontal="right"/>
    </xf>
    <xf numFmtId="0" fontId="0" fillId="0" borderId="38" xfId="0" applyBorder="1" applyAlignment="1">
      <alignment horizontal="right"/>
    </xf>
    <xf numFmtId="165" fontId="0" fillId="0" borderId="38" xfId="0" applyNumberFormat="1" applyBorder="1" applyAlignment="1">
      <alignment horizontal="right"/>
    </xf>
    <xf numFmtId="0" fontId="2" fillId="0" borderId="31" xfId="0" applyFont="1" applyBorder="1" applyAlignment="1">
      <alignment horizontal="left"/>
    </xf>
    <xf numFmtId="0" fontId="2" fillId="0" borderId="32" xfId="0" applyFont="1" applyBorder="1" applyAlignment="1">
      <alignment horizontal="left"/>
    </xf>
    <xf numFmtId="0" fontId="2" fillId="0" borderId="33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2" fillId="0" borderId="30" xfId="0" applyFont="1" applyBorder="1" applyAlignment="1">
      <alignment horizontal="left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25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3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/>
    </xf>
    <xf numFmtId="0" fontId="2" fillId="0" borderId="43" xfId="0" applyFont="1" applyBorder="1" applyAlignment="1">
      <alignment horizontal="left" vertical="top" wrapText="1"/>
    </xf>
    <xf numFmtId="0" fontId="2" fillId="0" borderId="44" xfId="0" applyFont="1" applyBorder="1" applyAlignment="1">
      <alignment horizontal="left" vertical="top"/>
    </xf>
    <xf numFmtId="0" fontId="2" fillId="0" borderId="45" xfId="0" applyFont="1" applyBorder="1" applyAlignment="1">
      <alignment horizontal="left" vertical="top"/>
    </xf>
    <xf numFmtId="0" fontId="2" fillId="0" borderId="25" xfId="0" applyFont="1" applyBorder="1" applyAlignment="1">
      <alignment horizontal="left" vertical="top"/>
    </xf>
    <xf numFmtId="0" fontId="2" fillId="0" borderId="26" xfId="0" applyFont="1" applyBorder="1" applyAlignment="1">
      <alignment horizontal="left" vertical="top"/>
    </xf>
    <xf numFmtId="0" fontId="2" fillId="0" borderId="27" xfId="0" applyFont="1" applyBorder="1" applyAlignment="1">
      <alignment horizontal="left" vertical="top"/>
    </xf>
    <xf numFmtId="0" fontId="1" fillId="2" borderId="13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7" fillId="3" borderId="16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164" fontId="0" fillId="0" borderId="8" xfId="0" applyNumberFormat="1" applyBorder="1" applyAlignment="1">
      <alignment horizontal="right"/>
    </xf>
    <xf numFmtId="0" fontId="0" fillId="0" borderId="49" xfId="0" applyBorder="1" applyAlignment="1">
      <alignment horizontal="right"/>
    </xf>
    <xf numFmtId="0" fontId="0" fillId="0" borderId="9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50" xfId="0" applyBorder="1" applyAlignment="1">
      <alignment horizontal="left"/>
    </xf>
    <xf numFmtId="0" fontId="0" fillId="0" borderId="47" xfId="0" applyBorder="1" applyAlignment="1">
      <alignment horizontal="left"/>
    </xf>
    <xf numFmtId="0" fontId="0" fillId="0" borderId="48" xfId="0" applyBorder="1" applyAlignment="1">
      <alignment horizontal="left"/>
    </xf>
    <xf numFmtId="0" fontId="0" fillId="0" borderId="1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2" borderId="14" xfId="0" applyFill="1" applyBorder="1" applyAlignment="1">
      <alignment horizontal="left"/>
    </xf>
    <xf numFmtId="0" fontId="1" fillId="2" borderId="52" xfId="0" applyFont="1" applyFill="1" applyBorder="1" applyAlignment="1">
      <alignment horizontal="left"/>
    </xf>
    <xf numFmtId="0" fontId="0" fillId="2" borderId="53" xfId="0" applyFill="1" applyBorder="1" applyAlignment="1">
      <alignment horizontal="left"/>
    </xf>
    <xf numFmtId="0" fontId="0" fillId="2" borderId="54" xfId="0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6" fillId="3" borderId="18" xfId="0" applyFont="1" applyFill="1" applyBorder="1" applyAlignment="1">
      <alignment horizontal="center"/>
    </xf>
    <xf numFmtId="0" fontId="6" fillId="3" borderId="19" xfId="0" applyFont="1" applyFill="1" applyBorder="1" applyAlignment="1">
      <alignment horizontal="center"/>
    </xf>
    <xf numFmtId="0" fontId="6" fillId="3" borderId="20" xfId="0" applyFont="1" applyFill="1" applyBorder="1" applyAlignment="1">
      <alignment horizontal="center"/>
    </xf>
    <xf numFmtId="0" fontId="1" fillId="2" borderId="55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15" xfId="0" applyFill="1" applyBorder="1" applyAlignment="1">
      <alignment horizontal="left"/>
    </xf>
    <xf numFmtId="0" fontId="1" fillId="2" borderId="4" xfId="0" applyFont="1" applyFill="1" applyBorder="1" applyAlignment="1">
      <alignment horizontal="right"/>
    </xf>
    <xf numFmtId="0" fontId="1" fillId="2" borderId="6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164" fontId="0" fillId="0" borderId="41" xfId="2" applyNumberFormat="1" applyFont="1" applyFill="1" applyBorder="1"/>
  </cellXfs>
  <cellStyles count="3">
    <cellStyle name="Currency" xfId="2" builtinId="4"/>
    <cellStyle name="Normal" xfId="0" builtinId="0"/>
    <cellStyle name="Normal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2"/>
  <sheetViews>
    <sheetView tabSelected="1" topLeftCell="A10" zoomScaleNormal="100" workbookViewId="0">
      <pane xSplit="4" ySplit="2" topLeftCell="E12" activePane="bottomRight" state="frozen"/>
      <selection activeCell="A10" sqref="A10"/>
      <selection pane="topRight" activeCell="E10" sqref="E10"/>
      <selection pane="bottomLeft" activeCell="A12" sqref="A12"/>
      <selection pane="bottomRight" activeCell="I32" sqref="I32"/>
    </sheetView>
  </sheetViews>
  <sheetFormatPr defaultRowHeight="15" x14ac:dyDescent="0.25"/>
  <cols>
    <col min="1" max="1" width="6.85546875" customWidth="1"/>
    <col min="2" max="2" width="7.42578125" customWidth="1"/>
    <col min="3" max="3" width="45.85546875" customWidth="1"/>
    <col min="4" max="4" width="11.7109375" customWidth="1"/>
    <col min="5" max="5" width="13.28515625" customWidth="1"/>
    <col min="6" max="6" width="13" customWidth="1"/>
    <col min="7" max="8" width="11.42578125" customWidth="1"/>
    <col min="9" max="9" width="20.140625" customWidth="1"/>
    <col min="10" max="10" width="16.85546875" customWidth="1"/>
    <col min="11" max="11" width="40.7109375" customWidth="1"/>
    <col min="12" max="12" width="21.7109375" bestFit="1" customWidth="1"/>
    <col min="13" max="13" width="10" style="35" bestFit="1" customWidth="1"/>
    <col min="14" max="15" width="11.28515625" style="35" customWidth="1"/>
  </cols>
  <sheetData>
    <row r="1" spans="1:16" ht="14.45" customHeight="1" x14ac:dyDescent="0.25">
      <c r="J1" t="s">
        <v>0</v>
      </c>
    </row>
    <row r="2" spans="1:16" ht="14.45" customHeight="1" x14ac:dyDescent="0.25">
      <c r="J2" t="s">
        <v>1</v>
      </c>
    </row>
    <row r="3" spans="1:16" ht="9" customHeight="1" thickBot="1" x14ac:dyDescent="0.3"/>
    <row r="4" spans="1:16" ht="24.75" customHeight="1" x14ac:dyDescent="0.25">
      <c r="A4" s="102" t="s">
        <v>2</v>
      </c>
      <c r="B4" s="103"/>
      <c r="C4" s="103"/>
      <c r="D4" s="103"/>
      <c r="E4" s="103"/>
      <c r="F4" s="103"/>
      <c r="G4" s="103"/>
      <c r="H4" s="103"/>
      <c r="I4" s="103"/>
      <c r="J4" s="103"/>
      <c r="K4" s="104"/>
      <c r="L4" s="45" t="s">
        <v>3</v>
      </c>
      <c r="M4" s="36"/>
      <c r="N4" s="36"/>
      <c r="O4" s="36"/>
      <c r="P4" s="1"/>
    </row>
    <row r="5" spans="1:16" ht="14.45" customHeight="1" x14ac:dyDescent="0.25">
      <c r="A5" s="73" t="s">
        <v>4</v>
      </c>
      <c r="B5" s="74"/>
      <c r="C5" s="74"/>
      <c r="D5" s="74"/>
      <c r="E5" s="97"/>
      <c r="F5" s="101" t="s">
        <v>5</v>
      </c>
      <c r="G5" s="74"/>
      <c r="H5" s="74"/>
      <c r="I5" s="74"/>
      <c r="J5" s="74"/>
      <c r="K5" s="5" t="s">
        <v>6</v>
      </c>
      <c r="L5" s="45" t="s">
        <v>7</v>
      </c>
    </row>
    <row r="6" spans="1:16" ht="15" customHeight="1" thickBot="1" x14ac:dyDescent="0.3">
      <c r="A6" s="98" t="s">
        <v>8</v>
      </c>
      <c r="B6" s="99"/>
      <c r="C6" s="99"/>
      <c r="D6" s="99"/>
      <c r="E6" s="100"/>
      <c r="F6" s="105" t="s">
        <v>9</v>
      </c>
      <c r="G6" s="99"/>
      <c r="H6" s="99"/>
      <c r="I6" s="99"/>
      <c r="J6" s="99"/>
      <c r="K6" s="100"/>
    </row>
    <row r="7" spans="1:16" ht="15" customHeight="1" x14ac:dyDescent="0.25">
      <c r="A7" s="106" t="s">
        <v>10</v>
      </c>
      <c r="B7" s="107"/>
      <c r="C7" s="107"/>
      <c r="D7" s="107"/>
      <c r="E7" s="107"/>
      <c r="F7" s="107"/>
      <c r="G7" s="107"/>
      <c r="H7" s="107"/>
      <c r="I7" s="107"/>
      <c r="J7" s="107"/>
      <c r="K7" s="108"/>
    </row>
    <row r="8" spans="1:16" ht="14.45" customHeight="1" x14ac:dyDescent="0.25">
      <c r="A8" s="73" t="s">
        <v>11</v>
      </c>
      <c r="B8" s="74"/>
      <c r="C8" s="74"/>
      <c r="D8" s="74"/>
      <c r="E8" s="109" t="s">
        <v>12</v>
      </c>
      <c r="F8" s="110"/>
      <c r="G8" s="31">
        <v>64000</v>
      </c>
      <c r="H8" s="6"/>
      <c r="I8" s="34" t="s">
        <v>13</v>
      </c>
      <c r="J8" s="31">
        <v>350600</v>
      </c>
      <c r="K8" s="7"/>
    </row>
    <row r="9" spans="1:16" ht="14.45" customHeight="1" x14ac:dyDescent="0.25">
      <c r="A9" s="3"/>
      <c r="B9" s="2"/>
      <c r="C9" s="2"/>
      <c r="D9" s="2"/>
      <c r="E9" s="2"/>
      <c r="F9" s="2"/>
      <c r="G9" s="2"/>
      <c r="H9" s="2"/>
      <c r="I9" s="2"/>
      <c r="J9" s="2"/>
      <c r="K9" s="4"/>
    </row>
    <row r="10" spans="1:16" ht="39" customHeight="1" x14ac:dyDescent="0.25">
      <c r="A10" s="75" t="s">
        <v>14</v>
      </c>
      <c r="B10" s="75" t="s">
        <v>15</v>
      </c>
      <c r="C10" s="75" t="s">
        <v>16</v>
      </c>
      <c r="D10" s="75" t="s">
        <v>17</v>
      </c>
      <c r="E10" s="75" t="s">
        <v>18</v>
      </c>
      <c r="F10" s="77" t="s">
        <v>19</v>
      </c>
      <c r="G10" s="79" t="s">
        <v>20</v>
      </c>
      <c r="H10" s="80"/>
      <c r="I10" s="111" t="s">
        <v>21</v>
      </c>
      <c r="J10" s="113" t="s">
        <v>22</v>
      </c>
      <c r="K10" s="114" t="s">
        <v>23</v>
      </c>
    </row>
    <row r="11" spans="1:16" ht="28.5" customHeight="1" x14ac:dyDescent="0.25">
      <c r="A11" s="76"/>
      <c r="B11" s="76"/>
      <c r="C11" s="76"/>
      <c r="D11" s="76"/>
      <c r="E11" s="76"/>
      <c r="F11" s="78"/>
      <c r="G11" s="44" t="s">
        <v>24</v>
      </c>
      <c r="H11" s="44" t="s">
        <v>25</v>
      </c>
      <c r="I11" s="112"/>
      <c r="J11" s="111"/>
      <c r="K11" s="115"/>
    </row>
    <row r="12" spans="1:16" ht="14.45" customHeight="1" x14ac:dyDescent="0.25">
      <c r="A12" s="8">
        <v>1</v>
      </c>
      <c r="B12" s="9"/>
      <c r="C12" s="10" t="s">
        <v>26</v>
      </c>
      <c r="D12" s="42">
        <f>SUM(D15:D25)</f>
        <v>414599.5</v>
      </c>
      <c r="E12" s="9"/>
      <c r="F12" s="9"/>
      <c r="G12" s="9"/>
      <c r="H12" s="9"/>
      <c r="I12" s="9"/>
      <c r="J12" s="9"/>
      <c r="K12" s="11"/>
    </row>
    <row r="13" spans="1:16" ht="14.45" customHeight="1" x14ac:dyDescent="0.25">
      <c r="A13" s="12"/>
      <c r="B13" s="13"/>
      <c r="C13" s="26"/>
      <c r="D13" s="27" t="s">
        <v>27</v>
      </c>
      <c r="E13" s="13"/>
      <c r="F13" s="13"/>
      <c r="G13" s="13"/>
      <c r="H13" s="13"/>
      <c r="I13" s="13"/>
      <c r="J13" s="13"/>
      <c r="K13" s="14"/>
    </row>
    <row r="14" spans="1:16" ht="14.45" customHeight="1" x14ac:dyDescent="0.25">
      <c r="A14" s="12"/>
      <c r="B14" s="13"/>
      <c r="C14" s="15" t="s">
        <v>28</v>
      </c>
      <c r="D14" s="24"/>
      <c r="E14" s="13"/>
      <c r="F14" s="13"/>
      <c r="G14" s="13"/>
      <c r="H14" s="13"/>
      <c r="I14" s="13"/>
      <c r="J14" s="13"/>
      <c r="K14" s="14"/>
    </row>
    <row r="15" spans="1:16" ht="14.45" customHeight="1" x14ac:dyDescent="0.25">
      <c r="A15" s="12">
        <v>1.1000000000000001</v>
      </c>
      <c r="B15" s="13"/>
      <c r="C15" s="26" t="s">
        <v>29</v>
      </c>
      <c r="D15" s="24">
        <f>1500*16</f>
        <v>24000</v>
      </c>
      <c r="E15" s="13" t="s">
        <v>30</v>
      </c>
      <c r="F15" s="13" t="s">
        <v>31</v>
      </c>
      <c r="G15" s="13">
        <v>100</v>
      </c>
      <c r="H15" s="13"/>
      <c r="I15" s="48" t="s">
        <v>74</v>
      </c>
      <c r="J15" s="49"/>
      <c r="K15" s="29" t="s">
        <v>77</v>
      </c>
      <c r="M15" s="35" t="s">
        <v>32</v>
      </c>
      <c r="N15" s="37"/>
      <c r="O15" s="37">
        <f>D15/4</f>
        <v>6000</v>
      </c>
    </row>
    <row r="16" spans="1:16" ht="14.45" customHeight="1" x14ac:dyDescent="0.25">
      <c r="A16" s="12">
        <v>1.2</v>
      </c>
      <c r="B16" s="13"/>
      <c r="C16" s="26" t="s">
        <v>33</v>
      </c>
      <c r="D16" s="24">
        <v>10000</v>
      </c>
      <c r="E16" s="13" t="s">
        <v>30</v>
      </c>
      <c r="F16" s="13" t="s">
        <v>76</v>
      </c>
      <c r="G16" s="13">
        <v>100</v>
      </c>
      <c r="H16" s="13"/>
      <c r="I16" s="48" t="s">
        <v>75</v>
      </c>
      <c r="J16" s="49" t="s">
        <v>75</v>
      </c>
      <c r="K16" s="14" t="s">
        <v>78</v>
      </c>
      <c r="M16" s="35" t="s">
        <v>34</v>
      </c>
      <c r="O16" s="37">
        <f>D16/4</f>
        <v>2500</v>
      </c>
    </row>
    <row r="17" spans="1:15" ht="14.45" customHeight="1" x14ac:dyDescent="0.25">
      <c r="A17" s="12"/>
      <c r="B17" s="13"/>
      <c r="C17" s="26"/>
      <c r="D17" s="24"/>
      <c r="E17" s="13"/>
      <c r="F17" s="13"/>
      <c r="G17" s="13"/>
      <c r="H17" s="13"/>
      <c r="I17" s="49"/>
      <c r="J17" s="49"/>
      <c r="K17" s="14"/>
    </row>
    <row r="18" spans="1:15" ht="14.45" customHeight="1" x14ac:dyDescent="0.25">
      <c r="A18" s="12"/>
      <c r="B18" s="13"/>
      <c r="C18" s="40" t="s">
        <v>35</v>
      </c>
      <c r="D18" s="24"/>
      <c r="E18" s="13"/>
      <c r="F18" s="13"/>
      <c r="G18" s="13"/>
      <c r="H18" s="13"/>
      <c r="I18" s="49"/>
      <c r="J18" s="49"/>
      <c r="K18" s="14"/>
    </row>
    <row r="19" spans="1:15" ht="14.45" customHeight="1" x14ac:dyDescent="0.25">
      <c r="A19" s="12">
        <v>1.3</v>
      </c>
      <c r="B19" s="13"/>
      <c r="C19" s="26" t="s">
        <v>36</v>
      </c>
      <c r="D19" s="24">
        <v>30000</v>
      </c>
      <c r="E19" s="13" t="s">
        <v>30</v>
      </c>
      <c r="F19" s="13" t="s">
        <v>31</v>
      </c>
      <c r="G19" s="13">
        <v>100</v>
      </c>
      <c r="H19" s="13"/>
      <c r="I19" s="49" t="s">
        <v>80</v>
      </c>
      <c r="J19" s="49"/>
      <c r="K19" s="29" t="s">
        <v>79</v>
      </c>
      <c r="M19" s="35" t="s">
        <v>37</v>
      </c>
      <c r="O19" s="37">
        <f>D19/4</f>
        <v>7500</v>
      </c>
    </row>
    <row r="20" spans="1:15" ht="14.45" customHeight="1" x14ac:dyDescent="0.25">
      <c r="A20" s="12"/>
      <c r="B20" s="13"/>
      <c r="C20" s="26"/>
      <c r="D20" s="24"/>
      <c r="E20" s="13"/>
      <c r="F20" s="13"/>
      <c r="G20" s="13"/>
      <c r="H20" s="13"/>
      <c r="I20" s="49"/>
      <c r="J20" s="49"/>
      <c r="K20" s="14"/>
    </row>
    <row r="21" spans="1:15" ht="14.45" customHeight="1" x14ac:dyDescent="0.25">
      <c r="A21" s="12"/>
      <c r="B21" s="13"/>
      <c r="C21" s="40" t="s">
        <v>38</v>
      </c>
      <c r="D21" s="24"/>
      <c r="E21" s="13"/>
      <c r="F21" s="13"/>
      <c r="G21" s="13"/>
      <c r="H21" s="13"/>
      <c r="I21" s="49"/>
      <c r="J21" s="49"/>
      <c r="K21" s="14"/>
    </row>
    <row r="22" spans="1:15" ht="14.45" customHeight="1" x14ac:dyDescent="0.25">
      <c r="A22" s="12">
        <v>1.4</v>
      </c>
      <c r="B22" s="13"/>
      <c r="C22" s="28" t="s">
        <v>39</v>
      </c>
      <c r="D22" s="25">
        <f>8100*16</f>
        <v>129600</v>
      </c>
      <c r="E22" s="13" t="s">
        <v>40</v>
      </c>
      <c r="F22" s="13" t="s">
        <v>31</v>
      </c>
      <c r="G22" s="33">
        <f>100-H22</f>
        <v>88.888890000000004</v>
      </c>
      <c r="H22" s="33">
        <v>11.11111</v>
      </c>
      <c r="I22" s="48" t="s">
        <v>81</v>
      </c>
      <c r="J22" s="49"/>
      <c r="K22" s="14" t="s">
        <v>82</v>
      </c>
      <c r="M22" s="35" t="s">
        <v>41</v>
      </c>
      <c r="O22" s="37">
        <f>(D22-14000)/4</f>
        <v>28900</v>
      </c>
    </row>
    <row r="23" spans="1:15" ht="14.45" customHeight="1" x14ac:dyDescent="0.25">
      <c r="A23" s="12">
        <v>1.5</v>
      </c>
      <c r="B23" s="13"/>
      <c r="C23" s="28" t="s">
        <v>42</v>
      </c>
      <c r="D23" s="24">
        <f>42666.5*3</f>
        <v>127999.5</v>
      </c>
      <c r="E23" s="13" t="s">
        <v>40</v>
      </c>
      <c r="F23" s="13" t="s">
        <v>31</v>
      </c>
      <c r="G23" s="13">
        <v>100</v>
      </c>
      <c r="H23" s="13"/>
      <c r="I23" s="48" t="s">
        <v>84</v>
      </c>
      <c r="J23" s="49"/>
      <c r="K23" s="29" t="s">
        <v>83</v>
      </c>
      <c r="M23" s="35" t="s">
        <v>43</v>
      </c>
      <c r="N23" s="37">
        <f>SUM(D23:D24,D29-30000)</f>
        <v>247999.5</v>
      </c>
      <c r="O23" s="38">
        <f>N23/4</f>
        <v>61999.875</v>
      </c>
    </row>
    <row r="24" spans="1:15" ht="14.45" customHeight="1" x14ac:dyDescent="0.25">
      <c r="A24" s="12">
        <v>1.6</v>
      </c>
      <c r="B24" s="13"/>
      <c r="C24" s="28" t="s">
        <v>85</v>
      </c>
      <c r="D24" s="25">
        <v>78000</v>
      </c>
      <c r="E24" s="13" t="s">
        <v>40</v>
      </c>
      <c r="F24" s="13" t="s">
        <v>31</v>
      </c>
      <c r="G24" s="13">
        <v>100</v>
      </c>
      <c r="H24" s="13"/>
      <c r="I24" s="50" t="s">
        <v>80</v>
      </c>
      <c r="J24" s="49"/>
      <c r="K24" s="29" t="s">
        <v>86</v>
      </c>
      <c r="M24" s="35" t="s">
        <v>44</v>
      </c>
    </row>
    <row r="25" spans="1:15" ht="14.45" customHeight="1" x14ac:dyDescent="0.25">
      <c r="A25" s="12">
        <v>1.7</v>
      </c>
      <c r="B25" s="13"/>
      <c r="C25" s="28" t="s">
        <v>45</v>
      </c>
      <c r="D25" s="25">
        <v>15000</v>
      </c>
      <c r="E25" s="13" t="s">
        <v>46</v>
      </c>
      <c r="F25" s="13" t="s">
        <v>31</v>
      </c>
      <c r="G25" s="13">
        <v>100</v>
      </c>
      <c r="H25" s="13"/>
      <c r="I25" s="50" t="s">
        <v>88</v>
      </c>
      <c r="J25" s="49"/>
      <c r="K25" s="29" t="s">
        <v>87</v>
      </c>
      <c r="M25" s="35" t="s">
        <v>47</v>
      </c>
      <c r="O25" s="37">
        <f>(D25+30000)/3</f>
        <v>15000</v>
      </c>
    </row>
    <row r="26" spans="1:15" ht="14.45" customHeight="1" x14ac:dyDescent="0.25">
      <c r="A26" s="12"/>
      <c r="B26" s="13"/>
      <c r="C26" s="23"/>
      <c r="D26" s="24"/>
      <c r="E26" s="13"/>
      <c r="F26" s="13"/>
      <c r="G26" s="13"/>
      <c r="H26" s="13"/>
      <c r="I26" s="49"/>
      <c r="J26" s="49"/>
      <c r="K26" s="14"/>
    </row>
    <row r="27" spans="1:15" ht="14.45" customHeight="1" x14ac:dyDescent="0.25">
      <c r="A27" s="16">
        <v>2</v>
      </c>
      <c r="B27" s="17"/>
      <c r="C27" s="18" t="s">
        <v>48</v>
      </c>
      <c r="D27" s="41">
        <f>SUM(D28:D38)</f>
        <v>617000</v>
      </c>
      <c r="E27" s="17"/>
      <c r="F27" s="17"/>
      <c r="G27" s="17"/>
      <c r="H27" s="17"/>
      <c r="I27" s="17"/>
      <c r="J27" s="17"/>
      <c r="K27" s="19"/>
    </row>
    <row r="28" spans="1:15" ht="14.45" customHeight="1" x14ac:dyDescent="0.25">
      <c r="A28" s="12">
        <v>2.1</v>
      </c>
      <c r="B28" s="13"/>
      <c r="C28" s="26" t="s">
        <v>49</v>
      </c>
      <c r="D28" s="24">
        <f>19000*3</f>
        <v>57000</v>
      </c>
      <c r="E28" s="32"/>
      <c r="F28" s="13"/>
      <c r="G28" s="13">
        <v>100</v>
      </c>
      <c r="H28" s="13"/>
      <c r="I28" s="32"/>
      <c r="J28" s="13"/>
      <c r="K28" s="29" t="s">
        <v>90</v>
      </c>
      <c r="L28" s="30"/>
      <c r="M28" s="35" t="s">
        <v>50</v>
      </c>
      <c r="O28" s="37">
        <v>11000</v>
      </c>
    </row>
    <row r="29" spans="1:15" ht="14.45" customHeight="1" x14ac:dyDescent="0.25">
      <c r="A29" s="12">
        <v>2.2000000000000002</v>
      </c>
      <c r="B29" s="13"/>
      <c r="C29" s="13" t="s">
        <v>51</v>
      </c>
      <c r="D29" s="24">
        <f>2000*36</f>
        <v>72000</v>
      </c>
      <c r="E29" s="13"/>
      <c r="F29" s="13"/>
      <c r="G29" s="13">
        <v>100</v>
      </c>
      <c r="H29" s="13"/>
      <c r="I29" s="13"/>
      <c r="J29" s="13"/>
      <c r="K29" s="14" t="s">
        <v>89</v>
      </c>
      <c r="M29" s="35" t="s">
        <v>43</v>
      </c>
    </row>
    <row r="30" spans="1:15" ht="14.45" customHeight="1" x14ac:dyDescent="0.25">
      <c r="A30" s="12">
        <v>2.2999999999999998</v>
      </c>
      <c r="B30" s="13"/>
      <c r="C30" s="26" t="s">
        <v>52</v>
      </c>
      <c r="D30" s="24">
        <v>48000</v>
      </c>
      <c r="E30" s="32"/>
      <c r="F30" s="13"/>
      <c r="G30" s="13">
        <v>100</v>
      </c>
      <c r="H30" s="13"/>
      <c r="I30" s="13"/>
      <c r="J30" s="13"/>
      <c r="K30" s="14" t="s">
        <v>91</v>
      </c>
      <c r="M30" s="35" t="s">
        <v>53</v>
      </c>
      <c r="O30" s="37">
        <v>11000</v>
      </c>
    </row>
    <row r="31" spans="1:15" ht="14.45" customHeight="1" x14ac:dyDescent="0.25">
      <c r="A31" s="12">
        <v>2.4</v>
      </c>
      <c r="B31" s="13"/>
      <c r="C31" s="26" t="s">
        <v>54</v>
      </c>
      <c r="D31" s="24">
        <f>2000*16</f>
        <v>32000</v>
      </c>
      <c r="E31" s="32"/>
      <c r="F31" s="13"/>
      <c r="G31" s="13">
        <v>100</v>
      </c>
      <c r="H31" s="13"/>
      <c r="I31" s="13"/>
      <c r="J31" s="13"/>
      <c r="K31" s="14" t="s">
        <v>92</v>
      </c>
      <c r="M31" s="35" t="s">
        <v>55</v>
      </c>
      <c r="O31" s="37">
        <f>D31/4</f>
        <v>8000</v>
      </c>
    </row>
    <row r="32" spans="1:15" ht="14.45" customHeight="1" x14ac:dyDescent="0.25">
      <c r="A32" s="12">
        <v>2.5</v>
      </c>
      <c r="B32" s="13"/>
      <c r="C32" s="26" t="s">
        <v>56</v>
      </c>
      <c r="D32" s="25">
        <f>(1900*32)+(1900*12)</f>
        <v>83600</v>
      </c>
      <c r="E32" s="32"/>
      <c r="F32" s="13"/>
      <c r="G32" s="13">
        <v>100</v>
      </c>
      <c r="H32" s="13"/>
      <c r="I32" s="13"/>
      <c r="J32" s="13"/>
      <c r="K32" s="14" t="s">
        <v>93</v>
      </c>
      <c r="M32" s="35" t="s">
        <v>57</v>
      </c>
      <c r="O32" s="37">
        <f>D32/4</f>
        <v>20900</v>
      </c>
    </row>
    <row r="33" spans="1:15" ht="14.45" customHeight="1" x14ac:dyDescent="0.25">
      <c r="A33" s="12">
        <v>2.6</v>
      </c>
      <c r="B33" s="13"/>
      <c r="C33" s="26" t="s">
        <v>58</v>
      </c>
      <c r="D33" s="25">
        <f>2500*12</f>
        <v>30000</v>
      </c>
      <c r="E33" s="13"/>
      <c r="F33" s="13"/>
      <c r="G33" s="13">
        <v>100</v>
      </c>
      <c r="H33" s="13"/>
      <c r="I33" s="13"/>
      <c r="J33" s="13"/>
      <c r="K33" s="14" t="s">
        <v>94</v>
      </c>
      <c r="M33" s="35" t="s">
        <v>59</v>
      </c>
      <c r="O33" s="37">
        <f>D33/4</f>
        <v>7500</v>
      </c>
    </row>
    <row r="34" spans="1:15" ht="14.45" customHeight="1" x14ac:dyDescent="0.25">
      <c r="A34" s="12">
        <v>2.7</v>
      </c>
      <c r="B34" s="21"/>
      <c r="C34" s="43" t="s">
        <v>60</v>
      </c>
      <c r="D34" s="116">
        <v>15400</v>
      </c>
      <c r="E34" s="21"/>
      <c r="F34" s="13"/>
      <c r="G34" s="21"/>
      <c r="H34" s="21">
        <v>100</v>
      </c>
      <c r="I34" s="21"/>
      <c r="J34" s="21"/>
      <c r="K34" s="22"/>
    </row>
    <row r="35" spans="1:15" ht="14.45" customHeight="1" x14ac:dyDescent="0.25">
      <c r="A35" s="12">
        <v>2.8</v>
      </c>
      <c r="B35" s="21"/>
      <c r="C35" s="43" t="s">
        <v>95</v>
      </c>
      <c r="D35" s="116">
        <v>20000</v>
      </c>
      <c r="E35" s="21"/>
      <c r="F35" s="13"/>
      <c r="G35" s="21"/>
      <c r="H35" s="21">
        <v>100</v>
      </c>
      <c r="I35" s="21"/>
      <c r="J35" s="21"/>
      <c r="K35" s="22"/>
      <c r="O35" s="37">
        <f>SUM(O15:O33)</f>
        <v>180299.875</v>
      </c>
    </row>
    <row r="36" spans="1:15" ht="14.45" customHeight="1" x14ac:dyDescent="0.25">
      <c r="A36" s="12">
        <v>2.9</v>
      </c>
      <c r="B36" s="21"/>
      <c r="C36" s="43" t="s">
        <v>97</v>
      </c>
      <c r="D36" s="116">
        <v>63784</v>
      </c>
      <c r="E36" s="21"/>
      <c r="F36" s="13"/>
      <c r="G36" s="21"/>
      <c r="H36" s="21">
        <v>100</v>
      </c>
      <c r="I36" s="21"/>
      <c r="J36" s="21"/>
      <c r="K36" s="22"/>
      <c r="O36" s="37"/>
    </row>
    <row r="37" spans="1:15" ht="14.45" customHeight="1" x14ac:dyDescent="0.25">
      <c r="A37" s="47" t="s">
        <v>73</v>
      </c>
      <c r="B37" s="21"/>
      <c r="C37" s="43" t="s">
        <v>61</v>
      </c>
      <c r="D37" s="116">
        <v>75216</v>
      </c>
      <c r="E37" s="21"/>
      <c r="F37" s="13"/>
      <c r="G37" s="21"/>
      <c r="H37" s="21">
        <v>100</v>
      </c>
      <c r="I37" s="21"/>
      <c r="J37" s="21"/>
      <c r="K37" s="22"/>
    </row>
    <row r="38" spans="1:15" ht="14.45" customHeight="1" x14ac:dyDescent="0.25">
      <c r="A38" s="47" t="s">
        <v>96</v>
      </c>
      <c r="B38" s="21"/>
      <c r="C38" s="43" t="s">
        <v>62</v>
      </c>
      <c r="D38" s="116">
        <v>120000</v>
      </c>
      <c r="E38" s="21"/>
      <c r="F38" s="21"/>
      <c r="G38" s="21"/>
      <c r="H38" s="21">
        <v>100</v>
      </c>
      <c r="I38" s="21"/>
      <c r="J38" s="21"/>
      <c r="K38" s="22"/>
    </row>
    <row r="39" spans="1:15" ht="15" customHeight="1" thickBot="1" x14ac:dyDescent="0.3">
      <c r="A39" s="20"/>
      <c r="B39" s="21"/>
      <c r="C39" s="21"/>
      <c r="D39" s="21"/>
      <c r="E39" s="21"/>
      <c r="F39" s="21"/>
      <c r="G39" s="21"/>
      <c r="H39" s="21"/>
      <c r="I39" s="21"/>
      <c r="J39" s="21"/>
      <c r="K39" s="22"/>
    </row>
    <row r="40" spans="1:15" x14ac:dyDescent="0.25">
      <c r="A40" s="81" t="s">
        <v>63</v>
      </c>
      <c r="B40" s="82"/>
      <c r="C40" s="83"/>
      <c r="D40" s="87">
        <f>SUM(D12,D27)</f>
        <v>1031599.5</v>
      </c>
      <c r="E40" s="89" t="s">
        <v>64</v>
      </c>
      <c r="F40" s="90"/>
      <c r="G40" s="91"/>
      <c r="H40" s="89" t="s">
        <v>65</v>
      </c>
      <c r="I40" s="90"/>
      <c r="J40" s="91"/>
      <c r="K40" s="95"/>
    </row>
    <row r="41" spans="1:15" ht="15.75" thickBot="1" x14ac:dyDescent="0.3">
      <c r="A41" s="84"/>
      <c r="B41" s="85"/>
      <c r="C41" s="86"/>
      <c r="D41" s="88"/>
      <c r="E41" s="92"/>
      <c r="F41" s="93"/>
      <c r="G41" s="94"/>
      <c r="H41" s="92"/>
      <c r="I41" s="93"/>
      <c r="J41" s="94"/>
      <c r="K41" s="96"/>
    </row>
    <row r="42" spans="1:15" ht="14.25" customHeight="1" x14ac:dyDescent="0.25">
      <c r="A42" s="67" t="s">
        <v>66</v>
      </c>
      <c r="B42" s="68"/>
      <c r="C42" s="68"/>
      <c r="D42" s="68"/>
      <c r="E42" s="68"/>
      <c r="F42" s="68"/>
      <c r="G42" s="68"/>
      <c r="H42" s="68"/>
      <c r="I42" s="68"/>
      <c r="J42" s="68"/>
      <c r="K42" s="69"/>
    </row>
    <row r="43" spans="1:15" x14ac:dyDescent="0.25">
      <c r="A43" s="70"/>
      <c r="B43" s="71"/>
      <c r="C43" s="71"/>
      <c r="D43" s="71"/>
      <c r="E43" s="71"/>
      <c r="F43" s="71"/>
      <c r="G43" s="71"/>
      <c r="H43" s="71"/>
      <c r="I43" s="71"/>
      <c r="J43" s="71"/>
      <c r="K43" s="72"/>
    </row>
    <row r="44" spans="1:15" ht="20.25" customHeight="1" x14ac:dyDescent="0.25">
      <c r="A44" s="70"/>
      <c r="B44" s="71"/>
      <c r="C44" s="71"/>
      <c r="D44" s="71"/>
      <c r="E44" s="71"/>
      <c r="F44" s="71"/>
      <c r="G44" s="71"/>
      <c r="H44" s="71"/>
      <c r="I44" s="71"/>
      <c r="J44" s="71"/>
      <c r="K44" s="72"/>
    </row>
    <row r="45" spans="1:15" ht="15.6" customHeight="1" x14ac:dyDescent="0.25">
      <c r="A45" s="54" t="s">
        <v>67</v>
      </c>
      <c r="B45" s="55"/>
      <c r="C45" s="55"/>
      <c r="D45" s="55"/>
      <c r="E45" s="55"/>
      <c r="F45" s="55"/>
      <c r="G45" s="55"/>
      <c r="H45" s="55"/>
      <c r="I45" s="55"/>
      <c r="J45" s="55"/>
      <c r="K45" s="56"/>
    </row>
    <row r="46" spans="1:15" s="2" customFormat="1" x14ac:dyDescent="0.25">
      <c r="A46" s="57" t="s">
        <v>68</v>
      </c>
      <c r="B46" s="58"/>
      <c r="C46" s="58"/>
      <c r="D46" s="58"/>
      <c r="E46" s="58"/>
      <c r="F46" s="58"/>
      <c r="G46" s="58"/>
      <c r="H46" s="58"/>
      <c r="I46" s="58"/>
      <c r="J46" s="58"/>
      <c r="K46" s="59"/>
      <c r="M46" s="39"/>
      <c r="N46" s="39"/>
      <c r="O46" s="39"/>
    </row>
    <row r="47" spans="1:15" s="2" customFormat="1" x14ac:dyDescent="0.25">
      <c r="A47" s="60" t="s">
        <v>69</v>
      </c>
      <c r="B47" s="61"/>
      <c r="C47" s="61"/>
      <c r="D47" s="61"/>
      <c r="E47" s="61"/>
      <c r="F47" s="61"/>
      <c r="G47" s="61"/>
      <c r="H47" s="61"/>
      <c r="I47" s="61"/>
      <c r="J47" s="61"/>
      <c r="K47" s="62"/>
      <c r="M47" s="39"/>
      <c r="N47" s="39"/>
      <c r="O47" s="39"/>
    </row>
    <row r="48" spans="1:15" s="2" customFormat="1" x14ac:dyDescent="0.25">
      <c r="A48" s="63" t="s">
        <v>70</v>
      </c>
      <c r="B48" s="64"/>
      <c r="C48" s="64"/>
      <c r="D48" s="64"/>
      <c r="E48" s="64"/>
      <c r="F48" s="64"/>
      <c r="G48" s="64"/>
      <c r="H48" s="64"/>
      <c r="I48" s="64"/>
      <c r="J48" s="64"/>
      <c r="K48" s="65"/>
      <c r="M48" s="39"/>
      <c r="N48" s="39"/>
      <c r="O48" s="39"/>
    </row>
    <row r="49" spans="1:11" x14ac:dyDescent="0.25">
      <c r="A49" s="66" t="s">
        <v>71</v>
      </c>
      <c r="B49" s="58"/>
      <c r="C49" s="58"/>
      <c r="D49" s="58"/>
      <c r="E49" s="58"/>
      <c r="F49" s="58"/>
      <c r="G49" s="58"/>
      <c r="H49" s="58"/>
      <c r="I49" s="58"/>
      <c r="J49" s="58"/>
      <c r="K49" s="59"/>
    </row>
    <row r="50" spans="1:11" ht="15.75" thickBot="1" x14ac:dyDescent="0.3">
      <c r="A50" s="51" t="s">
        <v>72</v>
      </c>
      <c r="B50" s="52"/>
      <c r="C50" s="52"/>
      <c r="D50" s="52"/>
      <c r="E50" s="52"/>
      <c r="F50" s="52"/>
      <c r="G50" s="52"/>
      <c r="H50" s="52"/>
      <c r="I50" s="52"/>
      <c r="J50" s="52"/>
      <c r="K50" s="53"/>
    </row>
    <row r="60" spans="1:11" x14ac:dyDescent="0.25">
      <c r="C60" s="46">
        <v>43668</v>
      </c>
      <c r="D60" s="46">
        <f>C60+120</f>
        <v>43788</v>
      </c>
    </row>
    <row r="61" spans="1:11" x14ac:dyDescent="0.25">
      <c r="C61" s="46">
        <v>44887</v>
      </c>
      <c r="D61" s="46">
        <f>C61+60</f>
        <v>44947</v>
      </c>
    </row>
    <row r="62" spans="1:11" x14ac:dyDescent="0.25">
      <c r="D62" s="46">
        <f>C61+90</f>
        <v>44977</v>
      </c>
    </row>
  </sheetData>
  <mergeCells count="30">
    <mergeCell ref="A7:K7"/>
    <mergeCell ref="E8:F8"/>
    <mergeCell ref="I10:I11"/>
    <mergeCell ref="J10:J11"/>
    <mergeCell ref="K10:K11"/>
    <mergeCell ref="A5:E5"/>
    <mergeCell ref="A6:E6"/>
    <mergeCell ref="F5:J5"/>
    <mergeCell ref="A4:K4"/>
    <mergeCell ref="F6:K6"/>
    <mergeCell ref="A42:K44"/>
    <mergeCell ref="A8:D8"/>
    <mergeCell ref="A10:A11"/>
    <mergeCell ref="B10:B11"/>
    <mergeCell ref="C10:C11"/>
    <mergeCell ref="D10:D11"/>
    <mergeCell ref="E10:E11"/>
    <mergeCell ref="F10:F11"/>
    <mergeCell ref="G10:H10"/>
    <mergeCell ref="A40:C41"/>
    <mergeCell ref="D40:D41"/>
    <mergeCell ref="E40:G41"/>
    <mergeCell ref="H40:J41"/>
    <mergeCell ref="K40:K41"/>
    <mergeCell ref="A50:K50"/>
    <mergeCell ref="A45:K45"/>
    <mergeCell ref="A46:K46"/>
    <mergeCell ref="A47:K47"/>
    <mergeCell ref="A48:K48"/>
    <mergeCell ref="A49:K49"/>
  </mergeCells>
  <dataValidations count="2">
    <dataValidation type="list" allowBlank="1" showInputMessage="1" showErrorMessage="1" sqref="F12:F39" xr:uid="{00000000-0002-0000-0000-000000000000}">
      <formula1>supervision</formula1>
    </dataValidation>
    <dataValidation type="list" allowBlank="1" showInputMessage="1" showErrorMessage="1" sqref="E12:E39" xr:uid="{00000000-0002-0000-0000-000001000000}">
      <formula1>prmmethod</formula1>
    </dataValidation>
  </dataValidations>
  <pageMargins left="0.7" right="0.7" top="0.75" bottom="0.75" header="0.3" footer="0.3"/>
  <pageSetup paperSize="17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DE9529257E8B8E4A8C924F87A8731AD0" ma:contentTypeVersion="2842" ma:contentTypeDescription="A content type to manage public (operations) IDB documents" ma:contentTypeScope="" ma:versionID="dd7468f5bc2f6390d42fb04a65e0586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a0d4b7487d3e955f4ecac1720a27ec5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RG-T3156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R0002927447</Record_x0020_Number>
    <Key_x0020_Document xmlns="cdc7663a-08f0-4737-9e8c-148ce897a09c">false</Key_x0020_Document>
    <Division_x0020_or_x0020_Unit xmlns="cdc7663a-08f0-4737-9e8c-148ce897a09c">SCL/SCL</Division_x0020_or_x0020_Unit>
    <Document_x0020_Author xmlns="cdc7663a-08f0-4737-9e8c-148ce897a09c">Duryea, Suzanne</Document_x0020_Author>
    <_dlc_DocId xmlns="cdc7663a-08f0-4737-9e8c-148ce897a09c">EZSHARE-384816191-9</_dlc_DocId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Operation_x0020_Type xmlns="cdc7663a-08f0-4737-9e8c-148ce897a09c">Technical Cooperation</Operation_x0020_Type>
    <TaxCatchAll xmlns="cdc7663a-08f0-4737-9e8c-148ce897a09c">
      <Value>44</Value>
      <Value>1131</Value>
      <Value>79</Value>
      <Value>435</Value>
      <Value>2</Value>
    </TaxCatchAll>
    <Fiscal_x0020_Year_x0020_IDB xmlns="cdc7663a-08f0-4737-9e8c-148ce897a09c">2020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RG-T3156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>ATN/JO-17328-RG;ATN/JO-17329-RG;</Approval_x0020_Number>
    <Business_x0020_Area xmlns="cdc7663a-08f0-4737-9e8c-148ce897a09c">Life Cycle</Business_x0020_Area>
    <SISCOR_x0020_Number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Access_x0020_to_x0020_Information_x00a0_Policy xmlns="cdc7663a-08f0-4737-9e8c-148ce897a09c">Public</Access_x0020_to_x0020_Information_x00a0_Policy>
    <Identifier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POVERTY ALLEVIATION</TermName>
          <TermId xmlns="http://schemas.microsoft.com/office/infopath/2007/PartnerControls">c99b9e13-7d25-4ef5-800d-099d9545c397</TermId>
        </TermInfo>
      </Terms>
    </b2ec7cfb18674cb8803df6b262e8b107>
    <Document_x0020_Language_x0020_IDB xmlns="cdc7663a-08f0-4737-9e8c-148ce897a09c">English</Document_x0020_Language_x0020_IDB>
    <_dlc_DocIdUrl xmlns="cdc7663a-08f0-4737-9e8c-148ce897a09c">
      <Url>https://idbg.sharepoint.com/teams/EZ-RG-TCP/RG-T3156/_layouts/15/DocIdRedir.aspx?ID=EZSHARE-384816191-9</Url>
      <Description>EZSHARE-384816191-9</Description>
    </_dlc_DocIdUrl>
    <Phase xmlns="cdc7663a-08f0-4737-9e8c-148ce897a09c">ACTIVE</Phase>
    <Other_x0020_Author xmlns="cdc7663a-08f0-4737-9e8c-148ce897a09c">suzanned</Other_x0020_Author>
    <IDBDocs_x0020_Number xmlns="cdc7663a-08f0-4737-9e8c-148ce897a09c" xsi:nil="true"/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F9984BAD-BE0E-45A4-9F96-C72C881482E6}"/>
</file>

<file path=customXml/itemProps2.xml><?xml version="1.0" encoding="utf-8"?>
<ds:datastoreItem xmlns:ds="http://schemas.openxmlformats.org/officeDocument/2006/customXml" ds:itemID="{FC832A61-796B-43C3-B5EF-127CCE5C8F83}"/>
</file>

<file path=customXml/itemProps3.xml><?xml version="1.0" encoding="utf-8"?>
<ds:datastoreItem xmlns:ds="http://schemas.openxmlformats.org/officeDocument/2006/customXml" ds:itemID="{A2AEB520-BD43-4330-9852-CF25565FBA8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720B69C-4C0C-403B-B0E7-2F21B52C27F7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766DF195-23DB-4210-A594-1A2C4CB8E4FB}">
  <ds:schemaRefs>
    <ds:schemaRef ds:uri="http://schemas.microsoft.com/sharepoint/v3/contenttype/forms/url"/>
  </ds:schemaRefs>
</ds:datastoreItem>
</file>

<file path=customXml/itemProps6.xml><?xml version="1.0" encoding="utf-8"?>
<ds:datastoreItem xmlns:ds="http://schemas.openxmlformats.org/officeDocument/2006/customXml" ds:itemID="{EDBF9C76-EB27-449C-A10D-31C77A6F1219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cdc7663a-08f0-4737-9e8c-148ce897a09c"/>
    <ds:schemaRef ds:uri="http://www.w3.org/XML/1998/namespace"/>
    <ds:schemaRef ds:uri="http://purl.org/dc/dcmitype/"/>
  </ds:schemaRefs>
</ds:datastoreItem>
</file>

<file path=customXml/itemProps7.xml><?xml version="1.0" encoding="utf-8"?>
<ds:datastoreItem xmlns:ds="http://schemas.openxmlformats.org/officeDocument/2006/customXml" ds:itemID="{B63C873A-F690-41C6-95F6-28BD7EF19F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>Inter-American Development Bank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mariace</dc:creator>
  <cp:keywords>Procurement Plan</cp:keywords>
  <dc:description/>
  <cp:lastModifiedBy>MPINZONC</cp:lastModifiedBy>
  <cp:revision/>
  <dcterms:created xsi:type="dcterms:W3CDTF">2011-08-03T19:26:33Z</dcterms:created>
  <dcterms:modified xsi:type="dcterms:W3CDTF">2020-01-15T22:52:11Z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>1131;#Procurement Plan|37ebb4f7-eb23-48d3-8efe-6bfd14035730</vt:lpwstr>
  </property>
  <property fmtid="{D5CDD505-2E9C-101B-9397-08002B2CF9AE}" pid="3" name="TaxKeywordTaxHTField">
    <vt:lpwstr>Procurement Plan|37ebb4f7-eb23-48d3-8efe-6bfd14035730</vt:lpwstr>
  </property>
  <property fmtid="{D5CDD505-2E9C-101B-9397-08002B2CF9AE}" pid="4" name="AuthorIds_UIVersion_2049">
    <vt:lpwstr>1025</vt:lpwstr>
  </property>
  <property fmtid="{D5CDD505-2E9C-101B-9397-08002B2CF9AE}" pid="5" name="Series Operations IDB">
    <vt:lpwstr/>
  </property>
  <property fmtid="{D5CDD505-2E9C-101B-9397-08002B2CF9AE}" pid="6" name="Sub-Sector">
    <vt:lpwstr>435;#POVERTY ALLEVIATION|c99b9e13-7d25-4ef5-800d-099d9545c397</vt:lpwstr>
  </property>
  <property fmtid="{D5CDD505-2E9C-101B-9397-08002B2CF9AE}" pid="7" name="AuthorIds_UIVersion_1031">
    <vt:lpwstr>5875</vt:lpwstr>
  </property>
  <property fmtid="{D5CDD505-2E9C-101B-9397-08002B2CF9AE}" pid="8" name="Country">
    <vt:lpwstr>44;#Regional|2537a5b7-6d8e-482c-94dc-32c3cc44ff65</vt:lpwstr>
  </property>
  <property fmtid="{D5CDD505-2E9C-101B-9397-08002B2CF9AE}" pid="9" name="Fund IDB">
    <vt:lpwstr/>
  </property>
  <property fmtid="{D5CDD505-2E9C-101B-9397-08002B2CF9AE}" pid="10" name="_dlc_DocIdItemGuid">
    <vt:lpwstr>14da2767-3a62-4323-a388-86ef03f79d03</vt:lpwstr>
  </property>
  <property fmtid="{D5CDD505-2E9C-101B-9397-08002B2CF9AE}" pid="11" name="Sector IDB">
    <vt:lpwstr>79;#SOCIAL INVESTMENT|3f908695-d5b5-49f6-941f-76876b39564f</vt:lpwstr>
  </property>
  <property fmtid="{D5CDD505-2E9C-101B-9397-08002B2CF9AE}" pid="12" name="Function Operations IDB">
    <vt:lpwstr>2;#Monitoring and Reporting|df3c2aa1-d63e-41aa-b1f5-bb15dee691ca</vt:lpwstr>
  </property>
  <property fmtid="{D5CDD505-2E9C-101B-9397-08002B2CF9AE}" pid="14" name="AuthorIds_UIVersion_2561">
    <vt:lpwstr>5875</vt:lpwstr>
  </property>
  <property fmtid="{D5CDD505-2E9C-101B-9397-08002B2CF9AE}" pid="15" name="ContentTypeId">
    <vt:lpwstr>0x0101001A458A224826124E8B45B1D613300CFC00DE9529257E8B8E4A8C924F87A8731AD0</vt:lpwstr>
  </property>
</Properties>
</file>